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Override PartName="/xl/charts/chart8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charts/chart96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56.xml" ContentType="application/vnd.openxmlformats-officedocument.drawingml.chart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drawings/drawing24.xml" ContentType="application/vnd.openxmlformats-officedocument.drawingml.chartshapes+xml"/>
  <Override PartName="/xl/charts/chart105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drawings/drawing20.xml" ContentType="application/vnd.openxmlformats-officedocument.drawingml.chartshapes+xml"/>
  <Override PartName="/xl/comments14.xml" ContentType="application/vnd.openxmlformats-officedocument.spreadsheetml.comments+xml"/>
  <Override PartName="/xl/charts/chart92.xml" ContentType="application/vnd.openxmlformats-officedocument.drawingml.chart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charts/chart101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omments10.xml" ContentType="application/vnd.openxmlformats-officedocument.spreadsheetml.comment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8.xml" ContentType="application/vnd.openxmlformats-officedocument.spreadsheetml.worksheet+xml"/>
  <Override PartName="/xl/worksheets/sheet21.xml" ContentType="application/vnd.openxmlformats-officedocument.spreadsheetml.worksheet+xml"/>
  <Override PartName="/xl/drawings/drawing18.xml" ContentType="application/vnd.openxmlformats-officedocument.drawing+xml"/>
  <Override PartName="/xl/charts/chart79.xml" ContentType="application/vnd.openxmlformats-officedocument.drawingml.chart+xml"/>
  <Override PartName="/xl/charts/chart97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charts/chart86.xml" ContentType="application/vnd.openxmlformats-officedocument.drawingml.chart+xml"/>
  <Override PartName="/xl/drawings/drawing25.xml" ContentType="application/vnd.openxmlformats-officedocument.drawing+xml"/>
  <Override PartName="/docProps/app.xml" ContentType="application/vnd.openxmlformats-officedocument.extended-properties+xml"/>
  <Override PartName="/xl/charts/chart28.xml" ContentType="application/vnd.openxmlformats-officedocument.drawingml.chart+xml"/>
  <Override PartName="/xl/charts/chart46.xml" ContentType="application/vnd.openxmlformats-officedocument.drawingml.chart+xml"/>
  <Override PartName="/xl/drawings/drawing14.xml" ContentType="application/vnd.openxmlformats-officedocument.drawing+xml"/>
  <Override PartName="/xl/charts/chart75.xml" ContentType="application/vnd.openxmlformats-officedocument.drawingml.chart+xml"/>
  <Override PartName="/xl/charts/chart93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35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charts/chart82.xml" ContentType="application/vnd.openxmlformats-officedocument.drawingml.chart+xml"/>
  <Override PartName="/xl/drawings/drawing21.xml" ContentType="application/vnd.openxmlformats-officedocument.drawingml.chartshape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comments13.xml" ContentType="application/vnd.openxmlformats-officedocument.spreadsheetml.comments+xml"/>
  <Override PartName="/xl/charts/chart102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xl/comments11.xml" ContentType="application/vnd.openxmlformats-officedocument.spreadsheetml.comments+xml"/>
  <Override PartName="/xl/charts/chart10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omments6.xml" ContentType="application/vnd.openxmlformats-officedocument.spreadsheetml.comments+xml"/>
  <Override PartName="/xl/charts/chart69.xml" ContentType="application/vnd.openxmlformats-officedocument.drawingml.chart+xml"/>
  <Override PartName="/xl/charts/chart98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15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drawings/drawing26.xml" ContentType="application/vnd.openxmlformats-officedocument.drawing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drawings/drawing22.xml" ContentType="application/vnd.openxmlformats-officedocument.drawing+xml"/>
  <Override PartName="/xl/charts/chart94.xml" ContentType="application/vnd.openxmlformats-officedocument.drawingml.chart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03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omments12.xml" ContentType="application/vnd.openxmlformats-officedocument.spreadsheetml.comments+xml"/>
  <Override PartName="/xl/charts/chart9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99.xml" ContentType="application/vnd.openxmlformats-officedocument.drawingml.chart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Default Extension="jpeg" ContentType="image/jpeg"/>
  <Override PartName="/xl/charts/chart59.xml" ContentType="application/vnd.openxmlformats-officedocument.drawingml.chart+xml"/>
  <Override PartName="/xl/charts/chart88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xl/charts/chart77.xml" ContentType="application/vnd.openxmlformats-officedocument.drawingml.chart+xml"/>
  <Override PartName="/xl/charts/chart95.xml" ContentType="application/vnd.openxmlformats-officedocument.drawingml.char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9.xml" ContentType="application/vnd.openxmlformats-officedocument.drawingml.chart+xml"/>
  <Override PartName="/xl/charts/chart37.xml" ContentType="application/vnd.openxmlformats-officedocument.drawingml.chart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charts/chart84.xml" ContentType="application/vnd.openxmlformats-officedocument.drawingml.chart+xml"/>
  <Override PartName="/xl/drawings/drawing23.xml" ContentType="application/vnd.openxmlformats-officedocument.drawingml.chartshapes+xml"/>
  <Override PartName="/xl/charts/chart26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73.xml" ContentType="application/vnd.openxmlformats-officedocument.drawingml.chart+xml"/>
  <Override PartName="/xl/charts/chart91.xml" ContentType="application/vnd.openxmlformats-officedocument.drawingml.chart+xml"/>
  <Override PartName="/xl/charts/chart104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60" windowWidth="7260" windowHeight="8265" tabRatio="188"/>
  </bookViews>
  <sheets>
    <sheet name="Cover Page " sheetId="8" r:id="rId1"/>
    <sheet name="Summary page" sheetId="18" r:id="rId2"/>
    <sheet name="KZN Population" sheetId="17" r:id="rId3"/>
    <sheet name="National Government" sheetId="15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Sheet1" sheetId="21" r:id="rId15"/>
    <sheet name="Inflation" sheetId="10" r:id="rId16"/>
    <sheet name="Electricity" sheetId="11" r:id="rId17"/>
    <sheet name="Building Plans Approved" sheetId="5" r:id="rId18"/>
    <sheet name="Building Plans Approved1" sheetId="6" r:id="rId19"/>
    <sheet name="Cement Sales" sheetId="19" r:id="rId20"/>
    <sheet name="House Prices" sheetId="20" r:id="rId21"/>
  </sheets>
  <definedNames>
    <definedName name="_xlnm._FilterDatabase" localSheetId="15" hidden="1">Inflation!$R$93:$R$93</definedName>
    <definedName name="_xlnm._FilterDatabase" localSheetId="14" hidden="1">Sheet1!$A$1:$B$1</definedName>
    <definedName name="_xlnm.Print_Area" localSheetId="1">'Summary page'!$A$1:$K$399</definedName>
  </definedNames>
  <calcPr calcId="125725"/>
</workbook>
</file>

<file path=xl/calcChain.xml><?xml version="1.0" encoding="utf-8"?>
<calcChain xmlns="http://schemas.openxmlformats.org/spreadsheetml/2006/main">
  <c r="N13" i="16"/>
  <c r="K42"/>
  <c r="P198" i="5" l="1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197"/>
  <c r="K236" i="6"/>
  <c r="C257"/>
  <c r="D257"/>
  <c r="E257"/>
  <c r="F257"/>
  <c r="G257"/>
  <c r="H257"/>
  <c r="I257"/>
  <c r="B257"/>
  <c r="C257" i="5"/>
  <c r="D257"/>
  <c r="E257"/>
  <c r="F257"/>
  <c r="G257"/>
  <c r="H257"/>
  <c r="I257"/>
  <c r="J257"/>
  <c r="K257"/>
  <c r="L257"/>
  <c r="B257"/>
  <c r="C140" i="11"/>
  <c r="D140"/>
  <c r="E140"/>
  <c r="F140"/>
  <c r="G140"/>
  <c r="H140"/>
  <c r="I140"/>
  <c r="J140"/>
  <c r="K140"/>
  <c r="B140"/>
  <c r="D95" i="10" l="1"/>
  <c r="E95"/>
  <c r="F95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C95"/>
  <c r="B95"/>
  <c r="D296" i="9"/>
  <c r="E296"/>
  <c r="F296"/>
  <c r="G296"/>
  <c r="H296"/>
  <c r="I296"/>
  <c r="J296"/>
  <c r="K296"/>
  <c r="L296"/>
  <c r="M296"/>
  <c r="N296"/>
  <c r="O296"/>
  <c r="P296"/>
  <c r="B296"/>
  <c r="C271"/>
  <c r="C272" i="3"/>
  <c r="D272"/>
  <c r="E272"/>
  <c r="F272"/>
  <c r="G272"/>
  <c r="H272"/>
  <c r="B272"/>
  <c r="A272"/>
  <c r="C261" i="2"/>
  <c r="D261"/>
  <c r="E261"/>
  <c r="F261"/>
  <c r="G261"/>
  <c r="H261"/>
  <c r="B261"/>
  <c r="C298" i="1"/>
  <c r="D298"/>
  <c r="E298"/>
  <c r="F298"/>
  <c r="G298"/>
  <c r="H298"/>
  <c r="B298"/>
  <c r="C193" i="12"/>
  <c r="D193"/>
  <c r="B193"/>
  <c r="B193" i="13"/>
  <c r="C193"/>
  <c r="K197" i="6" l="1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B85" i="20"/>
  <c r="Q99" i="10"/>
  <c r="Q100" s="1"/>
  <c r="Q101" s="1"/>
  <c r="Q102" s="1"/>
  <c r="Q103" s="1"/>
  <c r="Q104" s="1"/>
  <c r="Q105" s="1"/>
  <c r="Q106" s="1"/>
  <c r="Q107" s="1"/>
  <c r="Q108" s="1"/>
  <c r="Q109" s="1"/>
  <c r="Q110" s="1"/>
  <c r="Q111" s="1"/>
  <c r="Q112" s="1"/>
  <c r="Q113" s="1"/>
  <c r="Q114" s="1"/>
  <c r="Q115" s="1"/>
  <c r="Q116" s="1"/>
  <c r="Q117" s="1"/>
  <c r="Q118" s="1"/>
  <c r="Q119" s="1"/>
  <c r="Q120" s="1"/>
  <c r="Q121" s="1"/>
  <c r="Q122" s="1"/>
  <c r="Q123" s="1"/>
  <c r="Q124" s="1"/>
  <c r="Q125" s="1"/>
  <c r="Q126" s="1"/>
  <c r="Q127" s="1"/>
  <c r="Q128" s="1"/>
  <c r="Q129" s="1"/>
  <c r="Q130" s="1"/>
  <c r="Q131" s="1"/>
  <c r="Q132" s="1"/>
  <c r="Q133" s="1"/>
  <c r="Q134" s="1"/>
  <c r="Q135" s="1"/>
  <c r="Q136" s="1"/>
  <c r="Q137" s="1"/>
  <c r="Q138" s="1"/>
  <c r="Q139" s="1"/>
  <c r="Q140" s="1"/>
  <c r="Q141" s="1"/>
  <c r="Q142" s="1"/>
  <c r="Q143" s="1"/>
  <c r="Q144" s="1"/>
  <c r="Q145" s="1"/>
  <c r="Q146" s="1"/>
  <c r="Q147" s="1"/>
  <c r="Q148" s="1"/>
  <c r="Q149" s="1"/>
  <c r="Q150" s="1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W59"/>
  <c r="X59"/>
  <c r="Y59"/>
  <c r="Z59"/>
  <c r="AA59"/>
  <c r="AB59"/>
  <c r="AC59"/>
  <c r="AD59"/>
  <c r="AE59"/>
  <c r="AF59"/>
  <c r="AG59"/>
  <c r="AH59"/>
  <c r="AI59"/>
  <c r="AJ59"/>
  <c r="AK59"/>
  <c r="AL59"/>
  <c r="AM59"/>
  <c r="AN59"/>
  <c r="AO59"/>
  <c r="AP59"/>
  <c r="AQ59"/>
  <c r="AR59"/>
  <c r="AS59"/>
  <c r="AT59"/>
  <c r="AU59"/>
  <c r="AV59"/>
  <c r="AW59"/>
  <c r="AX59"/>
  <c r="AY59"/>
  <c r="AZ59"/>
  <c r="BA59"/>
  <c r="BB59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C61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Y61"/>
  <c r="Z61"/>
  <c r="AA61"/>
  <c r="AB61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C62"/>
  <c r="D62"/>
  <c r="E62"/>
  <c r="F62"/>
  <c r="G62"/>
  <c r="H62"/>
  <c r="I62"/>
  <c r="J62"/>
  <c r="K62"/>
  <c r="L62"/>
  <c r="M62"/>
  <c r="N62"/>
  <c r="O62"/>
  <c r="P62"/>
  <c r="Q62"/>
  <c r="R62"/>
  <c r="S62"/>
  <c r="T62"/>
  <c r="U62"/>
  <c r="V62"/>
  <c r="W62"/>
  <c r="X62"/>
  <c r="Y62"/>
  <c r="Z62"/>
  <c r="AA62"/>
  <c r="AB62"/>
  <c r="AC62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U62"/>
  <c r="AV62"/>
  <c r="AW62"/>
  <c r="AX62"/>
  <c r="AY62"/>
  <c r="AZ62"/>
  <c r="BA62"/>
  <c r="BB62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W63"/>
  <c r="X63"/>
  <c r="Y63"/>
  <c r="Z63"/>
  <c r="AA63"/>
  <c r="AB63"/>
  <c r="AC63"/>
  <c r="AD63"/>
  <c r="AE63"/>
  <c r="AF63"/>
  <c r="AG63"/>
  <c r="AH63"/>
  <c r="AI63"/>
  <c r="AJ63"/>
  <c r="AK63"/>
  <c r="AL63"/>
  <c r="AM63"/>
  <c r="AN63"/>
  <c r="AO63"/>
  <c r="AP63"/>
  <c r="AQ63"/>
  <c r="AR63"/>
  <c r="AS63"/>
  <c r="AT63"/>
  <c r="AU63"/>
  <c r="AV63"/>
  <c r="AW63"/>
  <c r="AX63"/>
  <c r="AY63"/>
  <c r="AZ63"/>
  <c r="BA63"/>
  <c r="BB63"/>
  <c r="C64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Y64"/>
  <c r="Z64"/>
  <c r="AA64"/>
  <c r="AB64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C65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C66"/>
  <c r="D66"/>
  <c r="E66"/>
  <c r="F66"/>
  <c r="G66"/>
  <c r="H66"/>
  <c r="I66"/>
  <c r="J66"/>
  <c r="K66"/>
  <c r="L66"/>
  <c r="M66"/>
  <c r="N66"/>
  <c r="O66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V66"/>
  <c r="AW66"/>
  <c r="AX66"/>
  <c r="AY66"/>
  <c r="AZ66"/>
  <c r="BA66"/>
  <c r="BB66"/>
  <c r="C67"/>
  <c r="D67"/>
  <c r="E67"/>
  <c r="F67"/>
  <c r="G67"/>
  <c r="H67"/>
  <c r="I67"/>
  <c r="J67"/>
  <c r="K67"/>
  <c r="L67"/>
  <c r="M67"/>
  <c r="N67"/>
  <c r="O67"/>
  <c r="P67"/>
  <c r="Q67"/>
  <c r="R67"/>
  <c r="S67"/>
  <c r="T67"/>
  <c r="U67"/>
  <c r="V67"/>
  <c r="W67"/>
  <c r="X67"/>
  <c r="Y67"/>
  <c r="Z67"/>
  <c r="AA67"/>
  <c r="AB67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U67"/>
  <c r="AV67"/>
  <c r="AW67"/>
  <c r="AX67"/>
  <c r="AY67"/>
  <c r="AZ67"/>
  <c r="BA67"/>
  <c r="BB67"/>
  <c r="C68"/>
  <c r="D68"/>
  <c r="E68"/>
  <c r="F68"/>
  <c r="G68"/>
  <c r="H68"/>
  <c r="I68"/>
  <c r="J68"/>
  <c r="K68"/>
  <c r="L68"/>
  <c r="M68"/>
  <c r="N68"/>
  <c r="O68"/>
  <c r="P68"/>
  <c r="Q68"/>
  <c r="R68"/>
  <c r="S68"/>
  <c r="T68"/>
  <c r="U68"/>
  <c r="V68"/>
  <c r="W68"/>
  <c r="X68"/>
  <c r="Y68"/>
  <c r="Z68"/>
  <c r="AA68"/>
  <c r="AB68"/>
  <c r="AC68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U68"/>
  <c r="AV68"/>
  <c r="AW68"/>
  <c r="AX68"/>
  <c r="AY68"/>
  <c r="AZ68"/>
  <c r="BA68"/>
  <c r="BB68"/>
  <c r="C69"/>
  <c r="D69"/>
  <c r="E69"/>
  <c r="F69"/>
  <c r="G69"/>
  <c r="H69"/>
  <c r="I69"/>
  <c r="J69"/>
  <c r="K69"/>
  <c r="L69"/>
  <c r="M69"/>
  <c r="N69"/>
  <c r="O69"/>
  <c r="P69"/>
  <c r="Q69"/>
  <c r="R69"/>
  <c r="S69"/>
  <c r="T69"/>
  <c r="U69"/>
  <c r="V69"/>
  <c r="W69"/>
  <c r="X69"/>
  <c r="Y69"/>
  <c r="Z69"/>
  <c r="AA69"/>
  <c r="AB69"/>
  <c r="AC69"/>
  <c r="AD69"/>
  <c r="AE69"/>
  <c r="AF69"/>
  <c r="AG69"/>
  <c r="AH69"/>
  <c r="AI69"/>
  <c r="AJ69"/>
  <c r="AK69"/>
  <c r="AL69"/>
  <c r="AM69"/>
  <c r="AN69"/>
  <c r="AO69"/>
  <c r="AP69"/>
  <c r="AQ69"/>
  <c r="AR69"/>
  <c r="AS69"/>
  <c r="AT69"/>
  <c r="AU69"/>
  <c r="AV69"/>
  <c r="AW69"/>
  <c r="AX69"/>
  <c r="AY69"/>
  <c r="AZ69"/>
  <c r="BA69"/>
  <c r="BB69"/>
  <c r="C70"/>
  <c r="D70"/>
  <c r="E70"/>
  <c r="F70"/>
  <c r="G70"/>
  <c r="H70"/>
  <c r="I70"/>
  <c r="J70"/>
  <c r="K70"/>
  <c r="L70"/>
  <c r="M70"/>
  <c r="N70"/>
  <c r="O70"/>
  <c r="P70"/>
  <c r="Q70"/>
  <c r="R70"/>
  <c r="S70"/>
  <c r="T70"/>
  <c r="U70"/>
  <c r="V70"/>
  <c r="W70"/>
  <c r="X70"/>
  <c r="Y70"/>
  <c r="Z70"/>
  <c r="AA70"/>
  <c r="AB70"/>
  <c r="AC70"/>
  <c r="AD70"/>
  <c r="AE70"/>
  <c r="AF70"/>
  <c r="AG70"/>
  <c r="AH70"/>
  <c r="AI70"/>
  <c r="AJ70"/>
  <c r="AK70"/>
  <c r="AL70"/>
  <c r="AM70"/>
  <c r="AN70"/>
  <c r="AO70"/>
  <c r="AP70"/>
  <c r="AQ70"/>
  <c r="AR70"/>
  <c r="AS70"/>
  <c r="AT70"/>
  <c r="AU70"/>
  <c r="AV70"/>
  <c r="AW70"/>
  <c r="AX70"/>
  <c r="AY70"/>
  <c r="AZ70"/>
  <c r="BA70"/>
  <c r="BB70"/>
  <c r="C71"/>
  <c r="D71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W71"/>
  <c r="X71"/>
  <c r="Y71"/>
  <c r="Z71"/>
  <c r="AA71"/>
  <c r="AB71"/>
  <c r="AC71"/>
  <c r="AD71"/>
  <c r="AE71"/>
  <c r="AF71"/>
  <c r="AG71"/>
  <c r="AH71"/>
  <c r="AI71"/>
  <c r="AJ71"/>
  <c r="AK71"/>
  <c r="AL71"/>
  <c r="AM71"/>
  <c r="AN71"/>
  <c r="AO71"/>
  <c r="AP71"/>
  <c r="AQ71"/>
  <c r="AR71"/>
  <c r="AS71"/>
  <c r="AT71"/>
  <c r="AU71"/>
  <c r="AV71"/>
  <c r="AW71"/>
  <c r="AX71"/>
  <c r="AY71"/>
  <c r="AZ71"/>
  <c r="BA71"/>
  <c r="BB71"/>
  <c r="C72"/>
  <c r="D72"/>
  <c r="E72"/>
  <c r="F72"/>
  <c r="G72"/>
  <c r="H72"/>
  <c r="I72"/>
  <c r="J72"/>
  <c r="K72"/>
  <c r="L72"/>
  <c r="M72"/>
  <c r="N72"/>
  <c r="O72"/>
  <c r="P72"/>
  <c r="Q72"/>
  <c r="R72"/>
  <c r="S72"/>
  <c r="T72"/>
  <c r="U72"/>
  <c r="V72"/>
  <c r="W72"/>
  <c r="X72"/>
  <c r="Y72"/>
  <c r="Z72"/>
  <c r="AA72"/>
  <c r="AB72"/>
  <c r="AC72"/>
  <c r="AD72"/>
  <c r="AE72"/>
  <c r="AF72"/>
  <c r="AG72"/>
  <c r="AH72"/>
  <c r="AI72"/>
  <c r="AJ72"/>
  <c r="AK72"/>
  <c r="AL72"/>
  <c r="AM72"/>
  <c r="AN72"/>
  <c r="AO72"/>
  <c r="AP72"/>
  <c r="AQ72"/>
  <c r="AR72"/>
  <c r="AS72"/>
  <c r="AT72"/>
  <c r="AU72"/>
  <c r="AV72"/>
  <c r="AW72"/>
  <c r="AX72"/>
  <c r="AY72"/>
  <c r="AZ72"/>
  <c r="BA72"/>
  <c r="BB72"/>
  <c r="C73"/>
  <c r="D73"/>
  <c r="E73"/>
  <c r="F73"/>
  <c r="G73"/>
  <c r="H73"/>
  <c r="I73"/>
  <c r="J73"/>
  <c r="K73"/>
  <c r="L73"/>
  <c r="M73"/>
  <c r="N73"/>
  <c r="O73"/>
  <c r="P73"/>
  <c r="Q73"/>
  <c r="R73"/>
  <c r="S73"/>
  <c r="T73"/>
  <c r="U73"/>
  <c r="V73"/>
  <c r="W73"/>
  <c r="X73"/>
  <c r="Y73"/>
  <c r="Z73"/>
  <c r="AA73"/>
  <c r="AB73"/>
  <c r="AC73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U73"/>
  <c r="AV73"/>
  <c r="AW73"/>
  <c r="AX73"/>
  <c r="AY73"/>
  <c r="AZ73"/>
  <c r="BA73"/>
  <c r="BB73"/>
  <c r="C74"/>
  <c r="D74"/>
  <c r="E74"/>
  <c r="F74"/>
  <c r="G74"/>
  <c r="H74"/>
  <c r="I74"/>
  <c r="J74"/>
  <c r="K74"/>
  <c r="L74"/>
  <c r="M74"/>
  <c r="N74"/>
  <c r="O74"/>
  <c r="P74"/>
  <c r="Q74"/>
  <c r="R74"/>
  <c r="S74"/>
  <c r="T74"/>
  <c r="U74"/>
  <c r="V74"/>
  <c r="W74"/>
  <c r="X74"/>
  <c r="Y74"/>
  <c r="Z74"/>
  <c r="AA74"/>
  <c r="AB74"/>
  <c r="AC74"/>
  <c r="AD74"/>
  <c r="AE74"/>
  <c r="AF74"/>
  <c r="AG74"/>
  <c r="AH74"/>
  <c r="AI74"/>
  <c r="AJ74"/>
  <c r="AK74"/>
  <c r="AL74"/>
  <c r="AM74"/>
  <c r="AN74"/>
  <c r="AO74"/>
  <c r="AP74"/>
  <c r="AQ74"/>
  <c r="AR74"/>
  <c r="AS74"/>
  <c r="AT74"/>
  <c r="AU74"/>
  <c r="AV74"/>
  <c r="AW74"/>
  <c r="AX74"/>
  <c r="AY74"/>
  <c r="AZ74"/>
  <c r="BA74"/>
  <c r="BB74"/>
  <c r="C75"/>
  <c r="D75"/>
  <c r="E75"/>
  <c r="F75"/>
  <c r="G75"/>
  <c r="H75"/>
  <c r="I75"/>
  <c r="J75"/>
  <c r="K75"/>
  <c r="L75"/>
  <c r="M75"/>
  <c r="N75"/>
  <c r="O75"/>
  <c r="P75"/>
  <c r="Q75"/>
  <c r="R75"/>
  <c r="S75"/>
  <c r="T75"/>
  <c r="U75"/>
  <c r="V75"/>
  <c r="W75"/>
  <c r="X75"/>
  <c r="Y75"/>
  <c r="Z75"/>
  <c r="AA75"/>
  <c r="AB75"/>
  <c r="AC75"/>
  <c r="AD75"/>
  <c r="AE75"/>
  <c r="AF75"/>
  <c r="AG75"/>
  <c r="AH75"/>
  <c r="AI75"/>
  <c r="AJ75"/>
  <c r="AK75"/>
  <c r="AL75"/>
  <c r="AM75"/>
  <c r="AN75"/>
  <c r="AO75"/>
  <c r="AP75"/>
  <c r="AQ75"/>
  <c r="AR75"/>
  <c r="AS75"/>
  <c r="AT75"/>
  <c r="AU75"/>
  <c r="AV75"/>
  <c r="AW75"/>
  <c r="AX75"/>
  <c r="AY75"/>
  <c r="AZ75"/>
  <c r="BA75"/>
  <c r="BB75"/>
  <c r="C76"/>
  <c r="D76"/>
  <c r="E76"/>
  <c r="F76"/>
  <c r="G76"/>
  <c r="H76"/>
  <c r="I76"/>
  <c r="J76"/>
  <c r="K76"/>
  <c r="L76"/>
  <c r="M76"/>
  <c r="N76"/>
  <c r="O76"/>
  <c r="P76"/>
  <c r="Q76"/>
  <c r="R76"/>
  <c r="S76"/>
  <c r="T76"/>
  <c r="U76"/>
  <c r="V76"/>
  <c r="W76"/>
  <c r="X76"/>
  <c r="Y76"/>
  <c r="Z76"/>
  <c r="AA76"/>
  <c r="AB76"/>
  <c r="AC76"/>
  <c r="AD76"/>
  <c r="AE76"/>
  <c r="AF76"/>
  <c r="AG76"/>
  <c r="AH76"/>
  <c r="AI76"/>
  <c r="AJ76"/>
  <c r="AK76"/>
  <c r="AL76"/>
  <c r="AM76"/>
  <c r="AN76"/>
  <c r="AO76"/>
  <c r="AP76"/>
  <c r="AQ76"/>
  <c r="AR76"/>
  <c r="AS76"/>
  <c r="AT76"/>
  <c r="AU76"/>
  <c r="AV76"/>
  <c r="AW76"/>
  <c r="AX76"/>
  <c r="AY76"/>
  <c r="AZ76"/>
  <c r="BA76"/>
  <c r="BB76"/>
  <c r="C77"/>
  <c r="D77"/>
  <c r="E77"/>
  <c r="F77"/>
  <c r="G77"/>
  <c r="H77"/>
  <c r="I77"/>
  <c r="J77"/>
  <c r="K77"/>
  <c r="L77"/>
  <c r="M77"/>
  <c r="N77"/>
  <c r="O77"/>
  <c r="P77"/>
  <c r="Q77"/>
  <c r="R77"/>
  <c r="S77"/>
  <c r="T77"/>
  <c r="U77"/>
  <c r="V77"/>
  <c r="W77"/>
  <c r="X77"/>
  <c r="Y77"/>
  <c r="Z77"/>
  <c r="AA77"/>
  <c r="AB77"/>
  <c r="AC77"/>
  <c r="AD77"/>
  <c r="AE77"/>
  <c r="AF77"/>
  <c r="AG77"/>
  <c r="AH77"/>
  <c r="AI77"/>
  <c r="AJ77"/>
  <c r="AK77"/>
  <c r="AL77"/>
  <c r="AM77"/>
  <c r="AN77"/>
  <c r="AO77"/>
  <c r="AP77"/>
  <c r="AQ77"/>
  <c r="AR77"/>
  <c r="AS77"/>
  <c r="AT77"/>
  <c r="AU77"/>
  <c r="AV77"/>
  <c r="AW77"/>
  <c r="AX77"/>
  <c r="AY77"/>
  <c r="AZ77"/>
  <c r="BA77"/>
  <c r="BB77"/>
  <c r="C78"/>
  <c r="D78"/>
  <c r="E78"/>
  <c r="F78"/>
  <c r="G78"/>
  <c r="H78"/>
  <c r="I78"/>
  <c r="J78"/>
  <c r="K78"/>
  <c r="L78"/>
  <c r="M78"/>
  <c r="N78"/>
  <c r="O78"/>
  <c r="P78"/>
  <c r="Q78"/>
  <c r="R78"/>
  <c r="S78"/>
  <c r="T78"/>
  <c r="U78"/>
  <c r="V78"/>
  <c r="W78"/>
  <c r="X78"/>
  <c r="Y78"/>
  <c r="Z78"/>
  <c r="AA78"/>
  <c r="AB78"/>
  <c r="AC78"/>
  <c r="AD78"/>
  <c r="AE78"/>
  <c r="AF78"/>
  <c r="AG78"/>
  <c r="AH78"/>
  <c r="AI78"/>
  <c r="AJ78"/>
  <c r="AK78"/>
  <c r="AL78"/>
  <c r="AM78"/>
  <c r="AN78"/>
  <c r="AO78"/>
  <c r="AP78"/>
  <c r="AQ78"/>
  <c r="AR78"/>
  <c r="AS78"/>
  <c r="AT78"/>
  <c r="AU78"/>
  <c r="AV78"/>
  <c r="AW78"/>
  <c r="AX78"/>
  <c r="AY78"/>
  <c r="AZ78"/>
  <c r="BA78"/>
  <c r="BB78"/>
  <c r="C79"/>
  <c r="D79"/>
  <c r="E79"/>
  <c r="F79"/>
  <c r="G79"/>
  <c r="H79"/>
  <c r="I79"/>
  <c r="J79"/>
  <c r="K79"/>
  <c r="L79"/>
  <c r="M79"/>
  <c r="N79"/>
  <c r="O79"/>
  <c r="P79"/>
  <c r="Q79"/>
  <c r="R79"/>
  <c r="S79"/>
  <c r="T79"/>
  <c r="U79"/>
  <c r="V79"/>
  <c r="W79"/>
  <c r="X79"/>
  <c r="Y79"/>
  <c r="Z79"/>
  <c r="AA79"/>
  <c r="AB79"/>
  <c r="AC79"/>
  <c r="AD79"/>
  <c r="AE79"/>
  <c r="AF79"/>
  <c r="AG79"/>
  <c r="AH79"/>
  <c r="AI79"/>
  <c r="AJ79"/>
  <c r="AK79"/>
  <c r="AL79"/>
  <c r="AM79"/>
  <c r="AN79"/>
  <c r="AO79"/>
  <c r="AP79"/>
  <c r="AQ79"/>
  <c r="AR79"/>
  <c r="AS79"/>
  <c r="AT79"/>
  <c r="AU79"/>
  <c r="AV79"/>
  <c r="AW79"/>
  <c r="AX79"/>
  <c r="AY79"/>
  <c r="AZ79"/>
  <c r="BA79"/>
  <c r="BB79"/>
  <c r="C80"/>
  <c r="D80"/>
  <c r="E80"/>
  <c r="F80"/>
  <c r="G80"/>
  <c r="H80"/>
  <c r="I80"/>
  <c r="J80"/>
  <c r="K80"/>
  <c r="L80"/>
  <c r="M80"/>
  <c r="N80"/>
  <c r="O80"/>
  <c r="P80"/>
  <c r="Q80"/>
  <c r="R80"/>
  <c r="S80"/>
  <c r="T80"/>
  <c r="U80"/>
  <c r="V80"/>
  <c r="W80"/>
  <c r="X80"/>
  <c r="Y80"/>
  <c r="Z80"/>
  <c r="AA80"/>
  <c r="AB80"/>
  <c r="AC80"/>
  <c r="AD80"/>
  <c r="AE80"/>
  <c r="AF80"/>
  <c r="AG80"/>
  <c r="AH80"/>
  <c r="AI80"/>
  <c r="AJ80"/>
  <c r="AK80"/>
  <c r="AL80"/>
  <c r="AM80"/>
  <c r="AN80"/>
  <c r="AO80"/>
  <c r="AP80"/>
  <c r="AQ80"/>
  <c r="AR80"/>
  <c r="AS80"/>
  <c r="AT80"/>
  <c r="AU80"/>
  <c r="AV80"/>
  <c r="AW80"/>
  <c r="AX80"/>
  <c r="AY80"/>
  <c r="AZ80"/>
  <c r="BA80"/>
  <c r="BB80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B94"/>
  <c r="C94"/>
  <c r="D94"/>
  <c r="E94"/>
  <c r="F94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C270" i="9"/>
  <c r="A271" i="3"/>
  <c r="B271"/>
  <c r="C271"/>
  <c r="D271"/>
  <c r="E271"/>
  <c r="F271"/>
  <c r="G271"/>
  <c r="H271"/>
  <c r="B260" i="2"/>
  <c r="C260"/>
  <c r="D260"/>
  <c r="E260"/>
  <c r="F260"/>
  <c r="G260"/>
  <c r="H260"/>
  <c r="C195" i="14"/>
  <c r="E195"/>
  <c r="B195"/>
  <c r="D178"/>
  <c r="C85" i="20" l="1"/>
  <c r="D85"/>
  <c r="E85"/>
  <c r="F85"/>
  <c r="G85"/>
  <c r="H85"/>
  <c r="I85"/>
  <c r="J85"/>
  <c r="K85"/>
  <c r="K125" i="19"/>
  <c r="K127" s="1"/>
  <c r="J125"/>
  <c r="I125"/>
  <c r="I127" s="1"/>
  <c r="H125"/>
  <c r="H127" s="1"/>
  <c r="G125"/>
  <c r="G127" s="1"/>
  <c r="F125"/>
  <c r="E125"/>
  <c r="E127" s="1"/>
  <c r="D125"/>
  <c r="C125"/>
  <c r="C127" s="1"/>
  <c r="B125"/>
  <c r="B139" s="1"/>
  <c r="D127"/>
  <c r="F127"/>
  <c r="J127"/>
  <c r="B127"/>
  <c r="L127"/>
  <c r="L107"/>
  <c r="D139"/>
  <c r="F139"/>
  <c r="H139"/>
  <c r="J139"/>
  <c r="K139"/>
  <c r="F69" i="4"/>
  <c r="C170"/>
  <c r="D170"/>
  <c r="E170"/>
  <c r="B170"/>
  <c r="C156"/>
  <c r="D156"/>
  <c r="E156"/>
  <c r="B156"/>
  <c r="F139"/>
  <c r="F189" s="1"/>
  <c r="A139"/>
  <c r="A189" s="1"/>
  <c r="C120"/>
  <c r="D120"/>
  <c r="E120"/>
  <c r="F120"/>
  <c r="G120"/>
  <c r="H120"/>
  <c r="I120"/>
  <c r="J120"/>
  <c r="K120"/>
  <c r="B120"/>
  <c r="A120"/>
  <c r="C106"/>
  <c r="D106"/>
  <c r="E106"/>
  <c r="F106"/>
  <c r="G106"/>
  <c r="H106"/>
  <c r="I106"/>
  <c r="J106"/>
  <c r="K106"/>
  <c r="A106"/>
  <c r="B106"/>
  <c r="D69"/>
  <c r="C50"/>
  <c r="D50"/>
  <c r="E50"/>
  <c r="G50"/>
  <c r="B50"/>
  <c r="G36"/>
  <c r="C36"/>
  <c r="D36"/>
  <c r="E36"/>
  <c r="B36"/>
  <c r="F19"/>
  <c r="C69" s="1"/>
  <c r="G189" l="1"/>
  <c r="H189"/>
  <c r="G139" i="19"/>
  <c r="K189" i="4"/>
  <c r="C189"/>
  <c r="C139" i="19"/>
  <c r="D189" i="4"/>
  <c r="I139" i="19"/>
  <c r="E139"/>
  <c r="B189" i="4"/>
  <c r="I189"/>
  <c r="E189"/>
  <c r="J189"/>
  <c r="F84" i="20"/>
  <c r="F102" s="1"/>
  <c r="D93" i="10" l="1"/>
  <c r="E93"/>
  <c r="F93"/>
  <c r="G93"/>
  <c r="H93"/>
  <c r="I93"/>
  <c r="J93"/>
  <c r="K93"/>
  <c r="L93"/>
  <c r="M93"/>
  <c r="N93"/>
  <c r="O93"/>
  <c r="P93"/>
  <c r="Q93"/>
  <c r="R93"/>
  <c r="S93"/>
  <c r="T93"/>
  <c r="U93"/>
  <c r="V93"/>
  <c r="W93"/>
  <c r="X93"/>
  <c r="Y93"/>
  <c r="Z93"/>
  <c r="AA93"/>
  <c r="AB93"/>
  <c r="AC93"/>
  <c r="AD93"/>
  <c r="AE93"/>
  <c r="AF93"/>
  <c r="AG93"/>
  <c r="AH93"/>
  <c r="AI93"/>
  <c r="AJ93"/>
  <c r="AK93"/>
  <c r="AL93"/>
  <c r="AM93"/>
  <c r="AN93"/>
  <c r="AO93"/>
  <c r="AP93"/>
  <c r="AQ93"/>
  <c r="AR93"/>
  <c r="AS93"/>
  <c r="AT93"/>
  <c r="AU93"/>
  <c r="AV93"/>
  <c r="AW93"/>
  <c r="AX93"/>
  <c r="AY93"/>
  <c r="AZ93"/>
  <c r="BA93"/>
  <c r="BB93"/>
  <c r="C93"/>
  <c r="B93"/>
  <c r="C269" i="9"/>
  <c r="B274"/>
  <c r="B275"/>
  <c r="B299" s="1"/>
  <c r="B276"/>
  <c r="B277"/>
  <c r="B278"/>
  <c r="B279"/>
  <c r="B303" s="1"/>
  <c r="B280"/>
  <c r="B281"/>
  <c r="B282"/>
  <c r="B283"/>
  <c r="B307" s="1"/>
  <c r="B284"/>
  <c r="B285"/>
  <c r="B286"/>
  <c r="B287"/>
  <c r="B311" s="1"/>
  <c r="B288"/>
  <c r="B289"/>
  <c r="B290"/>
  <c r="B291"/>
  <c r="B315" s="1"/>
  <c r="B292"/>
  <c r="B293"/>
  <c r="B294"/>
  <c r="B295"/>
  <c r="B320" s="1"/>
  <c r="C270" i="3"/>
  <c r="D270"/>
  <c r="E270"/>
  <c r="F270"/>
  <c r="G270"/>
  <c r="H270"/>
  <c r="B270"/>
  <c r="A270"/>
  <c r="C259" i="2"/>
  <c r="D259"/>
  <c r="E259"/>
  <c r="F259"/>
  <c r="G259"/>
  <c r="H259"/>
  <c r="B259"/>
  <c r="D177" i="14"/>
  <c r="I84" i="20"/>
  <c r="I102" s="1"/>
  <c r="J84"/>
  <c r="J102" s="1"/>
  <c r="K84"/>
  <c r="K102" s="1"/>
  <c r="C84"/>
  <c r="C102" s="1"/>
  <c r="D84"/>
  <c r="D102" s="1"/>
  <c r="E84"/>
  <c r="E102" s="1"/>
  <c r="G84"/>
  <c r="G102" s="1"/>
  <c r="H84"/>
  <c r="H102" s="1"/>
  <c r="B84"/>
  <c r="B102" s="1"/>
  <c r="B83"/>
  <c r="B82"/>
  <c r="B70"/>
  <c r="B69"/>
  <c r="C92" i="10"/>
  <c r="D92"/>
  <c r="E92"/>
  <c r="F92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92"/>
  <c r="B91"/>
  <c r="B57"/>
  <c r="B58"/>
  <c r="B59"/>
  <c r="C233" i="9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96" s="1"/>
  <c r="B258" i="2"/>
  <c r="D176" i="14"/>
  <c r="B312" i="9" l="1"/>
  <c r="B308"/>
  <c r="B304"/>
  <c r="B302"/>
  <c r="B101" i="20"/>
  <c r="N533" i="9"/>
  <c r="B316"/>
  <c r="B314"/>
  <c r="B310"/>
  <c r="B306"/>
  <c r="B300"/>
  <c r="B317"/>
  <c r="B313"/>
  <c r="B309"/>
  <c r="B305"/>
  <c r="B301"/>
  <c r="B319"/>
  <c r="B318"/>
  <c r="B87" i="20"/>
  <c r="H269" i="3" l="1"/>
  <c r="G269"/>
  <c r="F269"/>
  <c r="E269"/>
  <c r="D269"/>
  <c r="C269"/>
  <c r="B269"/>
  <c r="A269"/>
  <c r="C258" i="2"/>
  <c r="D258"/>
  <c r="E258"/>
  <c r="F258"/>
  <c r="G258"/>
  <c r="H258"/>
  <c r="B257"/>
  <c r="B284" s="1"/>
  <c r="B192" i="12"/>
  <c r="B208" s="1"/>
  <c r="B191"/>
  <c r="B189"/>
  <c r="B186"/>
  <c r="E17" i="16"/>
  <c r="C192" i="13"/>
  <c r="C208" s="1"/>
  <c r="R100" i="15"/>
  <c r="R96"/>
  <c r="R77"/>
  <c r="R51"/>
  <c r="W51" s="1"/>
  <c r="C256" i="6"/>
  <c r="C277" s="1"/>
  <c r="D256"/>
  <c r="D277" s="1"/>
  <c r="E256"/>
  <c r="E277" s="1"/>
  <c r="F256"/>
  <c r="F277" s="1"/>
  <c r="G256"/>
  <c r="G277" s="1"/>
  <c r="H256"/>
  <c r="H277" s="1"/>
  <c r="I256"/>
  <c r="I277" s="1"/>
  <c r="B256"/>
  <c r="B277" s="1"/>
  <c r="L256" i="5"/>
  <c r="L277" s="1"/>
  <c r="C256"/>
  <c r="C277" s="1"/>
  <c r="D256"/>
  <c r="D277" s="1"/>
  <c r="E256"/>
  <c r="E277" s="1"/>
  <c r="F256"/>
  <c r="F277" s="1"/>
  <c r="G256"/>
  <c r="G277" s="1"/>
  <c r="H256"/>
  <c r="H277" s="1"/>
  <c r="I256"/>
  <c r="I277" s="1"/>
  <c r="J256"/>
  <c r="J277" s="1"/>
  <c r="K256"/>
  <c r="K277" s="1"/>
  <c r="B256"/>
  <c r="B277" s="1"/>
  <c r="B139" i="11"/>
  <c r="B151" s="1"/>
  <c r="BB91" i="10"/>
  <c r="C91"/>
  <c r="D91"/>
  <c r="E91"/>
  <c r="F91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90"/>
  <c r="P295" i="9"/>
  <c r="P320" s="1"/>
  <c r="C295"/>
  <c r="C320" s="1"/>
  <c r="D295"/>
  <c r="D320" s="1"/>
  <c r="E295"/>
  <c r="E320" s="1"/>
  <c r="F295"/>
  <c r="F320" s="1"/>
  <c r="G295"/>
  <c r="G320" s="1"/>
  <c r="H295"/>
  <c r="H320" s="1"/>
  <c r="I295"/>
  <c r="I320" s="1"/>
  <c r="J295"/>
  <c r="J320" s="1"/>
  <c r="K295"/>
  <c r="K320" s="1"/>
  <c r="L295"/>
  <c r="L320" s="1"/>
  <c r="M295"/>
  <c r="M320" s="1"/>
  <c r="N295"/>
  <c r="N320" s="1"/>
  <c r="O295"/>
  <c r="O320" s="1"/>
  <c r="B268" i="3"/>
  <c r="B296" s="1"/>
  <c r="C268"/>
  <c r="C296" s="1"/>
  <c r="D268"/>
  <c r="D296" s="1"/>
  <c r="E268"/>
  <c r="E296" s="1"/>
  <c r="F268"/>
  <c r="F296" s="1"/>
  <c r="G268"/>
  <c r="G296" s="1"/>
  <c r="H268"/>
  <c r="H296" s="1"/>
  <c r="B267"/>
  <c r="A268"/>
  <c r="D257" i="2"/>
  <c r="D284" s="1"/>
  <c r="C257"/>
  <c r="C284" s="1"/>
  <c r="E257"/>
  <c r="F257"/>
  <c r="F284" s="1"/>
  <c r="G257"/>
  <c r="H257"/>
  <c r="H284" s="1"/>
  <c r="B256"/>
  <c r="B297" i="1"/>
  <c r="K38" i="16"/>
  <c r="H38"/>
  <c r="D175" i="14"/>
  <c r="B194"/>
  <c r="B210" s="1"/>
  <c r="E194"/>
  <c r="E210" s="1"/>
  <c r="C194"/>
  <c r="C210" s="1"/>
  <c r="D192" i="12"/>
  <c r="C192"/>
  <c r="T96" i="15"/>
  <c r="W96"/>
  <c r="T128"/>
  <c r="T126"/>
  <c r="T124"/>
  <c r="T122"/>
  <c r="T115"/>
  <c r="T113"/>
  <c r="T107"/>
  <c r="T105"/>
  <c r="T104"/>
  <c r="T100"/>
  <c r="R128"/>
  <c r="R126"/>
  <c r="R124"/>
  <c r="R122"/>
  <c r="R115"/>
  <c r="R113"/>
  <c r="R107"/>
  <c r="R105"/>
  <c r="W104" s="1"/>
  <c r="R104"/>
  <c r="T83"/>
  <c r="T81"/>
  <c r="T79"/>
  <c r="T77"/>
  <c r="T62"/>
  <c r="T61"/>
  <c r="T60"/>
  <c r="T59"/>
  <c r="T55"/>
  <c r="R83"/>
  <c r="R81"/>
  <c r="R79"/>
  <c r="R70"/>
  <c r="R68"/>
  <c r="R62"/>
  <c r="R61"/>
  <c r="R60"/>
  <c r="W59" s="1"/>
  <c r="R59"/>
  <c r="R55"/>
  <c r="B68" i="4"/>
  <c r="C169"/>
  <c r="D169"/>
  <c r="E169"/>
  <c r="B169"/>
  <c r="B168"/>
  <c r="C155"/>
  <c r="D155"/>
  <c r="E155"/>
  <c r="B155"/>
  <c r="B154"/>
  <c r="F138"/>
  <c r="B188" s="1"/>
  <c r="A138"/>
  <c r="A188" s="1"/>
  <c r="K119"/>
  <c r="J119"/>
  <c r="C119"/>
  <c r="D119"/>
  <c r="E119"/>
  <c r="F119"/>
  <c r="G119"/>
  <c r="H119"/>
  <c r="I119"/>
  <c r="B119"/>
  <c r="A119"/>
  <c r="K105"/>
  <c r="H105"/>
  <c r="I105"/>
  <c r="J105"/>
  <c r="E105"/>
  <c r="D105"/>
  <c r="C105"/>
  <c r="F105"/>
  <c r="G105"/>
  <c r="B105"/>
  <c r="A105"/>
  <c r="B104"/>
  <c r="F68"/>
  <c r="F67"/>
  <c r="D68"/>
  <c r="B67"/>
  <c r="G49"/>
  <c r="C49"/>
  <c r="D49"/>
  <c r="E49"/>
  <c r="B49"/>
  <c r="B48"/>
  <c r="G35"/>
  <c r="G34"/>
  <c r="C35"/>
  <c r="D35"/>
  <c r="E35"/>
  <c r="B35"/>
  <c r="B34"/>
  <c r="F18"/>
  <c r="C138" i="19"/>
  <c r="C150" s="1"/>
  <c r="D138"/>
  <c r="D150" s="1"/>
  <c r="E138"/>
  <c r="E150" s="1"/>
  <c r="F138"/>
  <c r="F150" s="1"/>
  <c r="G138"/>
  <c r="G150" s="1"/>
  <c r="H138"/>
  <c r="H150" s="1"/>
  <c r="I138"/>
  <c r="I150" s="1"/>
  <c r="J138"/>
  <c r="J150" s="1"/>
  <c r="K138"/>
  <c r="K150" s="1"/>
  <c r="B138"/>
  <c r="L124"/>
  <c r="L139" s="1"/>
  <c r="C139" i="11"/>
  <c r="D139"/>
  <c r="E139"/>
  <c r="E151" s="1"/>
  <c r="F139"/>
  <c r="F151" s="1"/>
  <c r="G139"/>
  <c r="G151" s="1"/>
  <c r="H139"/>
  <c r="H151" s="1"/>
  <c r="I139"/>
  <c r="I151" s="1"/>
  <c r="J139"/>
  <c r="J151" s="1"/>
  <c r="BB90" i="10"/>
  <c r="C90"/>
  <c r="D90"/>
  <c r="E90"/>
  <c r="F90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89"/>
  <c r="G284" i="2" l="1"/>
  <c r="E284"/>
  <c r="C68" i="4"/>
  <c r="F36"/>
  <c r="D188"/>
  <c r="C188"/>
  <c r="J188"/>
  <c r="F156"/>
  <c r="E188"/>
  <c r="H188"/>
  <c r="G188"/>
  <c r="I188"/>
  <c r="K188"/>
  <c r="B150" i="19"/>
  <c r="F188" i="4"/>
  <c r="D208" i="12"/>
  <c r="C208"/>
  <c r="B207"/>
  <c r="D151" i="11"/>
  <c r="C151"/>
  <c r="K139"/>
  <c r="K151" s="1"/>
  <c r="B192" i="13"/>
  <c r="B208" s="1"/>
  <c r="C267" i="3"/>
  <c r="D267"/>
  <c r="E267"/>
  <c r="F267"/>
  <c r="G267"/>
  <c r="H267"/>
  <c r="B266"/>
  <c r="A267"/>
  <c r="C256" i="2"/>
  <c r="D256"/>
  <c r="E256"/>
  <c r="F256"/>
  <c r="G256"/>
  <c r="H256"/>
  <c r="B255"/>
  <c r="H297" i="1"/>
  <c r="C297"/>
  <c r="D297"/>
  <c r="E297"/>
  <c r="F297"/>
  <c r="G297"/>
  <c r="D174" i="14"/>
  <c r="D195" s="1"/>
  <c r="D173"/>
  <c r="W128" i="15"/>
  <c r="W126"/>
  <c r="W124"/>
  <c r="W122"/>
  <c r="W105"/>
  <c r="W102"/>
  <c r="W97"/>
  <c r="W95"/>
  <c r="W81"/>
  <c r="W83"/>
  <c r="W79"/>
  <c r="W77"/>
  <c r="W60"/>
  <c r="W57"/>
  <c r="W52"/>
  <c r="R78"/>
  <c r="R80"/>
  <c r="R82"/>
  <c r="R52"/>
  <c r="R54"/>
  <c r="R56"/>
  <c r="R58"/>
  <c r="D172" i="14" l="1"/>
  <c r="L123" i="19" l="1"/>
  <c r="L122"/>
  <c r="F89" i="10"/>
  <c r="BA89"/>
  <c r="BB89"/>
  <c r="C89"/>
  <c r="D89"/>
  <c r="E89"/>
  <c r="G89"/>
  <c r="H89"/>
  <c r="I89"/>
  <c r="J89"/>
  <c r="K89"/>
  <c r="L89"/>
  <c r="M89"/>
  <c r="N89"/>
  <c r="O89"/>
  <c r="P89"/>
  <c r="Q89"/>
  <c r="R89"/>
  <c r="S89"/>
  <c r="T89"/>
  <c r="U89"/>
  <c r="V89"/>
  <c r="W89"/>
  <c r="X89"/>
  <c r="Y89"/>
  <c r="Z89"/>
  <c r="AA89"/>
  <c r="AB89"/>
  <c r="AC89"/>
  <c r="AD89"/>
  <c r="AE89"/>
  <c r="AF89"/>
  <c r="AG89"/>
  <c r="AH89"/>
  <c r="AI89"/>
  <c r="AJ89"/>
  <c r="AK89"/>
  <c r="AL89"/>
  <c r="AM89"/>
  <c r="AN89"/>
  <c r="AO89"/>
  <c r="AP89"/>
  <c r="AQ89"/>
  <c r="AR89"/>
  <c r="AS89"/>
  <c r="AT89"/>
  <c r="AU89"/>
  <c r="AV89"/>
  <c r="AW89"/>
  <c r="AX89"/>
  <c r="AY89"/>
  <c r="AZ89"/>
  <c r="B88"/>
  <c r="B87"/>
  <c r="C266" i="3"/>
  <c r="D266"/>
  <c r="E266"/>
  <c r="F266"/>
  <c r="G266"/>
  <c r="H266"/>
  <c r="B265"/>
  <c r="A266"/>
  <c r="C255" i="2"/>
  <c r="D255"/>
  <c r="E255"/>
  <c r="F255"/>
  <c r="G255"/>
  <c r="H255"/>
  <c r="B254"/>
  <c r="M111" i="15"/>
  <c r="M117"/>
  <c r="L121" i="19"/>
  <c r="AA88" i="10"/>
  <c r="AA87"/>
  <c r="BB88"/>
  <c r="BB87"/>
  <c r="C88"/>
  <c r="D88"/>
  <c r="E88"/>
  <c r="F88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264" i="3"/>
  <c r="C265"/>
  <c r="D265"/>
  <c r="E265"/>
  <c r="F265"/>
  <c r="G265"/>
  <c r="H265"/>
  <c r="A265"/>
  <c r="B253" i="2"/>
  <c r="C254"/>
  <c r="D254"/>
  <c r="E254"/>
  <c r="F254"/>
  <c r="G254"/>
  <c r="H254"/>
  <c r="D171" i="14"/>
  <c r="D170"/>
  <c r="C179" i="13"/>
  <c r="E168" i="4"/>
  <c r="D168"/>
  <c r="C168"/>
  <c r="E154"/>
  <c r="D154"/>
  <c r="C154"/>
  <c r="B118"/>
  <c r="C118"/>
  <c r="D118"/>
  <c r="E118"/>
  <c r="F118"/>
  <c r="G118"/>
  <c r="H118"/>
  <c r="I118"/>
  <c r="I104"/>
  <c r="H104"/>
  <c r="G104"/>
  <c r="F104"/>
  <c r="E104"/>
  <c r="D104"/>
  <c r="C104"/>
  <c r="D67"/>
  <c r="G48"/>
  <c r="E48"/>
  <c r="C48"/>
  <c r="D48"/>
  <c r="E34"/>
  <c r="D34"/>
  <c r="C34"/>
  <c r="B167"/>
  <c r="F137"/>
  <c r="A137"/>
  <c r="A187" s="1"/>
  <c r="J118"/>
  <c r="K118"/>
  <c r="B117"/>
  <c r="A118"/>
  <c r="A117"/>
  <c r="K104"/>
  <c r="J104"/>
  <c r="E103"/>
  <c r="A104"/>
  <c r="A103"/>
  <c r="B47"/>
  <c r="D47"/>
  <c r="G47"/>
  <c r="C47"/>
  <c r="E47"/>
  <c r="D33"/>
  <c r="E33"/>
  <c r="G33"/>
  <c r="C33"/>
  <c r="B33"/>
  <c r="B32"/>
  <c r="A102"/>
  <c r="B187" l="1"/>
  <c r="F155"/>
  <c r="K187"/>
  <c r="I187"/>
  <c r="G187"/>
  <c r="E187"/>
  <c r="C187"/>
  <c r="J187"/>
  <c r="H187"/>
  <c r="F187"/>
  <c r="D187"/>
  <c r="B66"/>
  <c r="B46"/>
  <c r="F17"/>
  <c r="L120" i="19"/>
  <c r="C67" i="4" l="1"/>
  <c r="F35"/>
  <c r="C87" i="10"/>
  <c r="D87"/>
  <c r="E87"/>
  <c r="F87"/>
  <c r="G87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86"/>
  <c r="H264" i="3"/>
  <c r="G264"/>
  <c r="F264"/>
  <c r="E264"/>
  <c r="D264"/>
  <c r="C264"/>
  <c r="B263"/>
  <c r="A264"/>
  <c r="H253" i="2"/>
  <c r="G253"/>
  <c r="F253"/>
  <c r="E253"/>
  <c r="D253"/>
  <c r="C253"/>
  <c r="B252"/>
  <c r="H46" i="16"/>
  <c r="D169" i="14"/>
  <c r="K130" i="15"/>
  <c r="T40" l="1"/>
  <c r="C83" i="20"/>
  <c r="C101" s="1"/>
  <c r="L119" i="19" l="1"/>
  <c r="L110"/>
  <c r="L117"/>
  <c r="L118"/>
  <c r="BA86" i="10" l="1"/>
  <c r="C86"/>
  <c r="D86"/>
  <c r="E86"/>
  <c r="F86"/>
  <c r="G86"/>
  <c r="H86"/>
  <c r="I86"/>
  <c r="J86"/>
  <c r="K86"/>
  <c r="L86"/>
  <c r="M86"/>
  <c r="N86"/>
  <c r="O86"/>
  <c r="P86"/>
  <c r="Q86"/>
  <c r="R86"/>
  <c r="S86"/>
  <c r="T86"/>
  <c r="U86"/>
  <c r="V86"/>
  <c r="W86"/>
  <c r="X86"/>
  <c r="Y86"/>
  <c r="Z86"/>
  <c r="AA86"/>
  <c r="AB86"/>
  <c r="AC86"/>
  <c r="AD86"/>
  <c r="AE86"/>
  <c r="AF86"/>
  <c r="AG86"/>
  <c r="AH86"/>
  <c r="AI86"/>
  <c r="AJ86"/>
  <c r="AK86"/>
  <c r="AL86"/>
  <c r="AM86"/>
  <c r="AN86"/>
  <c r="AO86"/>
  <c r="AP86"/>
  <c r="AQ86"/>
  <c r="AR86"/>
  <c r="AS86"/>
  <c r="AT86"/>
  <c r="AU86"/>
  <c r="AV86"/>
  <c r="AW86"/>
  <c r="AX86"/>
  <c r="AY86"/>
  <c r="AZ86"/>
  <c r="BB86"/>
  <c r="C263" i="3"/>
  <c r="D263"/>
  <c r="E263"/>
  <c r="F263"/>
  <c r="G263"/>
  <c r="H263"/>
  <c r="B262"/>
  <c r="A263"/>
  <c r="H252" i="2"/>
  <c r="G252"/>
  <c r="F252"/>
  <c r="E252"/>
  <c r="C252"/>
  <c r="B251"/>
  <c r="H45" i="16"/>
  <c r="H44"/>
  <c r="C85" i="10"/>
  <c r="D85"/>
  <c r="E85"/>
  <c r="F85"/>
  <c r="G85"/>
  <c r="H85"/>
  <c r="I85"/>
  <c r="J85"/>
  <c r="K85"/>
  <c r="L85"/>
  <c r="M85"/>
  <c r="N85"/>
  <c r="O85"/>
  <c r="P85"/>
  <c r="Q85"/>
  <c r="R85"/>
  <c r="S85"/>
  <c r="T85"/>
  <c r="U85"/>
  <c r="V85"/>
  <c r="W85"/>
  <c r="X85"/>
  <c r="Y85"/>
  <c r="Z85"/>
  <c r="AA85"/>
  <c r="AB85"/>
  <c r="AC85"/>
  <c r="AD85"/>
  <c r="AE85"/>
  <c r="AF85"/>
  <c r="AG85"/>
  <c r="AH85"/>
  <c r="AI85"/>
  <c r="AJ85"/>
  <c r="AK85"/>
  <c r="AL85"/>
  <c r="AM85"/>
  <c r="AN85"/>
  <c r="AO85"/>
  <c r="AP85"/>
  <c r="AQ85"/>
  <c r="AR85"/>
  <c r="AS85"/>
  <c r="AT85"/>
  <c r="AU85"/>
  <c r="AV85"/>
  <c r="AW85"/>
  <c r="AX85"/>
  <c r="AY85"/>
  <c r="AZ85"/>
  <c r="BA85"/>
  <c r="BB85"/>
  <c r="B85"/>
  <c r="B84"/>
  <c r="H117" i="15" l="1"/>
  <c r="D130"/>
  <c r="G130"/>
  <c r="I130"/>
  <c r="H262" i="3"/>
  <c r="G262"/>
  <c r="F262"/>
  <c r="E262"/>
  <c r="D262"/>
  <c r="C262"/>
  <c r="A262"/>
  <c r="H251" i="2"/>
  <c r="G251"/>
  <c r="F251"/>
  <c r="E251"/>
  <c r="D251"/>
  <c r="C251"/>
  <c r="B248"/>
  <c r="H43" i="16"/>
  <c r="H42"/>
  <c r="H39"/>
  <c r="H40"/>
  <c r="H41"/>
  <c r="L114" i="19"/>
  <c r="D168" i="14"/>
  <c r="D167"/>
  <c r="J19" i="17"/>
  <c r="J18"/>
  <c r="J17"/>
  <c r="J16"/>
  <c r="J15"/>
  <c r="J14"/>
  <c r="J13"/>
  <c r="C261" i="3" l="1"/>
  <c r="D261"/>
  <c r="E261"/>
  <c r="F261"/>
  <c r="G261"/>
  <c r="H261"/>
  <c r="B260"/>
  <c r="B261"/>
  <c r="A261"/>
  <c r="B250" i="2"/>
  <c r="D250"/>
  <c r="C250"/>
  <c r="E250"/>
  <c r="F250"/>
  <c r="G250"/>
  <c r="H250"/>
  <c r="C243"/>
  <c r="C249"/>
  <c r="B249"/>
  <c r="B222"/>
  <c r="J3" i="17"/>
  <c r="L116" i="19"/>
  <c r="L113"/>
  <c r="L112"/>
  <c r="L115"/>
  <c r="L111"/>
  <c r="L138" l="1"/>
  <c r="L150" s="1"/>
  <c r="D167" i="4"/>
  <c r="C167"/>
  <c r="E167"/>
  <c r="B166"/>
  <c r="E153"/>
  <c r="C153"/>
  <c r="D153"/>
  <c r="B153"/>
  <c r="B152"/>
  <c r="F136"/>
  <c r="K117"/>
  <c r="C117"/>
  <c r="D117"/>
  <c r="E117"/>
  <c r="F117"/>
  <c r="G117"/>
  <c r="H117"/>
  <c r="I117"/>
  <c r="J117"/>
  <c r="B116"/>
  <c r="G103"/>
  <c r="I103"/>
  <c r="K103"/>
  <c r="C103"/>
  <c r="D103"/>
  <c r="F103"/>
  <c r="H103"/>
  <c r="J103"/>
  <c r="B103"/>
  <c r="B102"/>
  <c r="A86"/>
  <c r="F66"/>
  <c r="F65"/>
  <c r="D66"/>
  <c r="D65"/>
  <c r="C66"/>
  <c r="C65"/>
  <c r="B65"/>
  <c r="F16"/>
  <c r="F34" s="1"/>
  <c r="B31"/>
  <c r="C32"/>
  <c r="D32"/>
  <c r="E32"/>
  <c r="G32"/>
  <c r="C46"/>
  <c r="D46"/>
  <c r="E46"/>
  <c r="G46"/>
  <c r="F15"/>
  <c r="F50" s="1"/>
  <c r="F14"/>
  <c r="F49" s="1"/>
  <c r="AC84" i="10"/>
  <c r="H84"/>
  <c r="I84"/>
  <c r="J84"/>
  <c r="K84"/>
  <c r="L84"/>
  <c r="M84"/>
  <c r="N84"/>
  <c r="O84"/>
  <c r="P84"/>
  <c r="Q84"/>
  <c r="R84"/>
  <c r="S84"/>
  <c r="T84"/>
  <c r="U84"/>
  <c r="V84"/>
  <c r="W84"/>
  <c r="X84"/>
  <c r="Y84"/>
  <c r="Z84"/>
  <c r="AA84"/>
  <c r="AB84"/>
  <c r="AD84"/>
  <c r="AE84"/>
  <c r="AF84"/>
  <c r="AG84"/>
  <c r="AH84"/>
  <c r="AI84"/>
  <c r="AJ84"/>
  <c r="AK84"/>
  <c r="AL84"/>
  <c r="AM84"/>
  <c r="AN84"/>
  <c r="AO84"/>
  <c r="AP84"/>
  <c r="AQ84"/>
  <c r="AR84"/>
  <c r="AS84"/>
  <c r="AT84"/>
  <c r="AU84"/>
  <c r="AV84"/>
  <c r="AW84"/>
  <c r="AX84"/>
  <c r="AY84"/>
  <c r="AZ84"/>
  <c r="BA84"/>
  <c r="BB84"/>
  <c r="G84"/>
  <c r="F84"/>
  <c r="E84"/>
  <c r="D84"/>
  <c r="C84"/>
  <c r="B83"/>
  <c r="B18" i="17"/>
  <c r="B17"/>
  <c r="B16"/>
  <c r="B15"/>
  <c r="J12"/>
  <c r="C13"/>
  <c r="C12"/>
  <c r="B182" i="12"/>
  <c r="D13" i="17" l="1"/>
  <c r="B186" i="4"/>
  <c r="F154"/>
  <c r="A136"/>
  <c r="A186" s="1"/>
  <c r="F32"/>
  <c r="D186"/>
  <c r="F33"/>
  <c r="H186"/>
  <c r="E186"/>
  <c r="J186"/>
  <c r="F186"/>
  <c r="K186"/>
  <c r="I186"/>
  <c r="G186"/>
  <c r="C186"/>
  <c r="D265" i="15"/>
  <c r="D109"/>
  <c r="D102"/>
  <c r="Q85"/>
  <c r="Q130"/>
  <c r="Q72"/>
  <c r="H57"/>
  <c r="I57"/>
  <c r="J57"/>
  <c r="K57"/>
  <c r="L57"/>
  <c r="M57"/>
  <c r="N57"/>
  <c r="O57"/>
  <c r="P57"/>
  <c r="Q57"/>
  <c r="G57"/>
  <c r="G102"/>
  <c r="G98" s="1"/>
  <c r="G117" s="1"/>
  <c r="P102"/>
  <c r="P98" s="1"/>
  <c r="Q102"/>
  <c r="Q98" s="1"/>
  <c r="Q117" s="1"/>
  <c r="B42"/>
  <c r="B87"/>
  <c r="D98" l="1"/>
  <c r="D117" s="1"/>
  <c r="P130"/>
  <c r="O130"/>
  <c r="N130"/>
  <c r="M130"/>
  <c r="L130"/>
  <c r="J130"/>
  <c r="H130"/>
  <c r="F130"/>
  <c r="O117"/>
  <c r="J117"/>
  <c r="I117"/>
  <c r="Q111"/>
  <c r="O111"/>
  <c r="K111"/>
  <c r="J111"/>
  <c r="I111"/>
  <c r="H111"/>
  <c r="G111"/>
  <c r="P117"/>
  <c r="L117"/>
  <c r="F102"/>
  <c r="N117"/>
  <c r="T94"/>
  <c r="S93"/>
  <c r="B80" i="10"/>
  <c r="B81"/>
  <c r="B82"/>
  <c r="B252" i="3"/>
  <c r="B253"/>
  <c r="B254"/>
  <c r="B255"/>
  <c r="B256"/>
  <c r="B257"/>
  <c r="B258"/>
  <c r="B259"/>
  <c r="B233" i="2"/>
  <c r="B234"/>
  <c r="B235"/>
  <c r="B236"/>
  <c r="B237"/>
  <c r="B238"/>
  <c r="B239"/>
  <c r="B240"/>
  <c r="B241"/>
  <c r="B242"/>
  <c r="B243"/>
  <c r="B244"/>
  <c r="B245"/>
  <c r="B246"/>
  <c r="B247"/>
  <c r="D166" i="14"/>
  <c r="D111" i="15" l="1"/>
  <c r="R130"/>
  <c r="W130" s="1"/>
  <c r="F98"/>
  <c r="R102"/>
  <c r="B283" i="2"/>
  <c r="B295" i="3"/>
  <c r="F111" i="15"/>
  <c r="L111"/>
  <c r="N111"/>
  <c r="P111"/>
  <c r="E83" i="10"/>
  <c r="BB83"/>
  <c r="D83"/>
  <c r="F83"/>
  <c r="G83"/>
  <c r="H83"/>
  <c r="I83"/>
  <c r="J83"/>
  <c r="K83"/>
  <c r="L83"/>
  <c r="M83"/>
  <c r="N83"/>
  <c r="O83"/>
  <c r="P83"/>
  <c r="Q83"/>
  <c r="R83"/>
  <c r="S83"/>
  <c r="T83"/>
  <c r="U83"/>
  <c r="V83"/>
  <c r="W83"/>
  <c r="X83"/>
  <c r="Y83"/>
  <c r="Z83"/>
  <c r="AA83"/>
  <c r="AB83"/>
  <c r="AC83"/>
  <c r="AD83"/>
  <c r="AE83"/>
  <c r="AF83"/>
  <c r="AG83"/>
  <c r="AH83"/>
  <c r="AI83"/>
  <c r="AJ83"/>
  <c r="AK83"/>
  <c r="AL83"/>
  <c r="AM83"/>
  <c r="AN83"/>
  <c r="AO83"/>
  <c r="AP83"/>
  <c r="AQ83"/>
  <c r="AR83"/>
  <c r="AS83"/>
  <c r="AT83"/>
  <c r="AU83"/>
  <c r="AV83"/>
  <c r="AW83"/>
  <c r="AX83"/>
  <c r="AY83"/>
  <c r="AZ83"/>
  <c r="BA83"/>
  <c r="C83"/>
  <c r="H82"/>
  <c r="AU82"/>
  <c r="D82"/>
  <c r="E82"/>
  <c r="F82"/>
  <c r="G82"/>
  <c r="I82"/>
  <c r="J82"/>
  <c r="K82"/>
  <c r="L82"/>
  <c r="M82"/>
  <c r="N82"/>
  <c r="O82"/>
  <c r="P82"/>
  <c r="Q82"/>
  <c r="R82"/>
  <c r="S82"/>
  <c r="T82"/>
  <c r="U82"/>
  <c r="V82"/>
  <c r="W82"/>
  <c r="X82"/>
  <c r="Y82"/>
  <c r="Z82"/>
  <c r="AA82"/>
  <c r="AB82"/>
  <c r="AC82"/>
  <c r="AD82"/>
  <c r="AE82"/>
  <c r="AF82"/>
  <c r="AG82"/>
  <c r="AH82"/>
  <c r="AI82"/>
  <c r="AJ82"/>
  <c r="AK82"/>
  <c r="AL82"/>
  <c r="AM82"/>
  <c r="AN82"/>
  <c r="AO82"/>
  <c r="AP82"/>
  <c r="AQ82"/>
  <c r="AR82"/>
  <c r="AS82"/>
  <c r="AT82"/>
  <c r="AV82"/>
  <c r="AW82"/>
  <c r="AX82"/>
  <c r="AY82"/>
  <c r="AZ82"/>
  <c r="BA82"/>
  <c r="BB82"/>
  <c r="C82"/>
  <c r="F81"/>
  <c r="C81"/>
  <c r="B79"/>
  <c r="H248" i="2"/>
  <c r="H249"/>
  <c r="G248"/>
  <c r="G249"/>
  <c r="F248"/>
  <c r="F249"/>
  <c r="E248"/>
  <c r="E249"/>
  <c r="D248"/>
  <c r="C248"/>
  <c r="H259" i="3"/>
  <c r="H260"/>
  <c r="G259"/>
  <c r="G260"/>
  <c r="F259"/>
  <c r="F260"/>
  <c r="E259"/>
  <c r="E260"/>
  <c r="D259"/>
  <c r="D260"/>
  <c r="C259"/>
  <c r="C260"/>
  <c r="A258"/>
  <c r="A259"/>
  <c r="A260"/>
  <c r="B221" i="2"/>
  <c r="B232"/>
  <c r="B296" i="1"/>
  <c r="C191" i="13"/>
  <c r="C207" s="1"/>
  <c r="B191"/>
  <c r="B207" s="1"/>
  <c r="C180"/>
  <c r="C195" s="1"/>
  <c r="C181"/>
  <c r="C182"/>
  <c r="C183"/>
  <c r="C184"/>
  <c r="C185"/>
  <c r="C186"/>
  <c r="C187"/>
  <c r="C188"/>
  <c r="C189"/>
  <c r="C190"/>
  <c r="C201" l="1"/>
  <c r="C197"/>
  <c r="C203"/>
  <c r="C199"/>
  <c r="F117" i="15"/>
  <c r="R117" s="1"/>
  <c r="R98"/>
  <c r="R111"/>
  <c r="C205" i="13"/>
  <c r="C204"/>
  <c r="C202"/>
  <c r="C200"/>
  <c r="C198"/>
  <c r="C196"/>
  <c r="C206"/>
  <c r="E255" i="5"/>
  <c r="C255"/>
  <c r="D83" i="20"/>
  <c r="D101" s="1"/>
  <c r="E83"/>
  <c r="E101" s="1"/>
  <c r="F83"/>
  <c r="F101" s="1"/>
  <c r="G83"/>
  <c r="G101" s="1"/>
  <c r="H83"/>
  <c r="H101" s="1"/>
  <c r="I83"/>
  <c r="I101" s="1"/>
  <c r="J83"/>
  <c r="J101" s="1"/>
  <c r="K83"/>
  <c r="K101" s="1"/>
  <c r="F82"/>
  <c r="C82"/>
  <c r="B137" i="19"/>
  <c r="B149" s="1"/>
  <c r="E138" i="11"/>
  <c r="E150" s="1"/>
  <c r="B138"/>
  <c r="B150" s="1"/>
  <c r="D294" i="9"/>
  <c r="D319" s="1"/>
  <c r="W118" i="15" l="1"/>
  <c r="W119" s="1"/>
  <c r="W117"/>
  <c r="B100" i="20"/>
  <c r="B193" i="14"/>
  <c r="C191" i="12"/>
  <c r="C207" s="1"/>
  <c r="D191"/>
  <c r="D207" s="1"/>
  <c r="C190"/>
  <c r="B190"/>
  <c r="D190"/>
  <c r="D206" s="1"/>
  <c r="I294" i="9"/>
  <c r="B209" i="14" l="1"/>
  <c r="B205" i="12"/>
  <c r="B206"/>
  <c r="C206"/>
  <c r="C138" i="11"/>
  <c r="C150" s="1"/>
  <c r="D138"/>
  <c r="D150" s="1"/>
  <c r="F138"/>
  <c r="F150" s="1"/>
  <c r="G138"/>
  <c r="G150" s="1"/>
  <c r="H138"/>
  <c r="H150" s="1"/>
  <c r="I138"/>
  <c r="I150" s="1"/>
  <c r="J138"/>
  <c r="K138"/>
  <c r="D137"/>
  <c r="B137"/>
  <c r="E294" i="9"/>
  <c r="E319" s="1"/>
  <c r="F294"/>
  <c r="F319" s="1"/>
  <c r="G294"/>
  <c r="G319" s="1"/>
  <c r="H294"/>
  <c r="H319" s="1"/>
  <c r="J294"/>
  <c r="K294"/>
  <c r="K319" s="1"/>
  <c r="L294"/>
  <c r="M294"/>
  <c r="N294"/>
  <c r="O294"/>
  <c r="P294"/>
  <c r="D293"/>
  <c r="E293"/>
  <c r="F293"/>
  <c r="G293"/>
  <c r="H293"/>
  <c r="I293"/>
  <c r="J293"/>
  <c r="K293"/>
  <c r="L293"/>
  <c r="M293"/>
  <c r="N293"/>
  <c r="O293"/>
  <c r="P293"/>
  <c r="B254" i="6"/>
  <c r="I255"/>
  <c r="C255"/>
  <c r="C276" s="1"/>
  <c r="D255"/>
  <c r="E255"/>
  <c r="F255"/>
  <c r="G255"/>
  <c r="H255"/>
  <c r="B255"/>
  <c r="B276" s="1"/>
  <c r="G255" i="5"/>
  <c r="B255"/>
  <c r="B276" s="1"/>
  <c r="D255"/>
  <c r="F255"/>
  <c r="H255"/>
  <c r="H276" s="1"/>
  <c r="I255"/>
  <c r="J255"/>
  <c r="K255"/>
  <c r="L255"/>
  <c r="B253"/>
  <c r="C254"/>
  <c r="B238"/>
  <c r="B275" i="6" l="1"/>
  <c r="I137" i="19"/>
  <c r="I149" s="1"/>
  <c r="C137"/>
  <c r="C149" s="1"/>
  <c r="B136"/>
  <c r="B148" s="1"/>
  <c r="L276" i="5" l="1"/>
  <c r="K276"/>
  <c r="J276"/>
  <c r="I276"/>
  <c r="G276"/>
  <c r="F276"/>
  <c r="E276"/>
  <c r="D276"/>
  <c r="D149" i="11"/>
  <c r="G296" i="1"/>
  <c r="C296"/>
  <c r="E24" i="4"/>
  <c r="C166"/>
  <c r="D166"/>
  <c r="E166"/>
  <c r="C152"/>
  <c r="D152"/>
  <c r="E152"/>
  <c r="F135"/>
  <c r="F170" s="1"/>
  <c r="F134"/>
  <c r="F169" s="1"/>
  <c r="F133"/>
  <c r="F168" s="1"/>
  <c r="C116"/>
  <c r="D116"/>
  <c r="E116"/>
  <c r="F116"/>
  <c r="G116"/>
  <c r="H116"/>
  <c r="I116"/>
  <c r="J116"/>
  <c r="K116"/>
  <c r="A116"/>
  <c r="C102"/>
  <c r="D102"/>
  <c r="E102"/>
  <c r="F102"/>
  <c r="G102"/>
  <c r="H102"/>
  <c r="I102"/>
  <c r="J102"/>
  <c r="K102"/>
  <c r="A65"/>
  <c r="A85" s="1"/>
  <c r="A135" s="1"/>
  <c r="A185" s="1"/>
  <c r="D81" i="10"/>
  <c r="E81"/>
  <c r="G81"/>
  <c r="H81"/>
  <c r="I81"/>
  <c r="J81"/>
  <c r="K81"/>
  <c r="L81"/>
  <c r="M81"/>
  <c r="N81"/>
  <c r="O81"/>
  <c r="P81"/>
  <c r="Q81"/>
  <c r="R81"/>
  <c r="S81"/>
  <c r="T81"/>
  <c r="U81"/>
  <c r="V81"/>
  <c r="W81"/>
  <c r="X81"/>
  <c r="Y81"/>
  <c r="Z81"/>
  <c r="AA81"/>
  <c r="AB81"/>
  <c r="AC81"/>
  <c r="AD81"/>
  <c r="AE81"/>
  <c r="AF81"/>
  <c r="AG81"/>
  <c r="AH81"/>
  <c r="AI81"/>
  <c r="AJ81"/>
  <c r="AK81"/>
  <c r="AL81"/>
  <c r="AM81"/>
  <c r="AN81"/>
  <c r="AO81"/>
  <c r="AP81"/>
  <c r="AQ81"/>
  <c r="AR81"/>
  <c r="AS81"/>
  <c r="AT81"/>
  <c r="AU81"/>
  <c r="AV81"/>
  <c r="AW81"/>
  <c r="AX81"/>
  <c r="AY81"/>
  <c r="AZ81"/>
  <c r="BA81"/>
  <c r="BB81"/>
  <c r="C258" i="3"/>
  <c r="D258"/>
  <c r="E258"/>
  <c r="F258"/>
  <c r="G258"/>
  <c r="H258"/>
  <c r="H247" i="2"/>
  <c r="G247"/>
  <c r="F247"/>
  <c r="E247"/>
  <c r="D247"/>
  <c r="C247"/>
  <c r="D165" i="14"/>
  <c r="B185" i="4" l="1"/>
  <c r="C185"/>
  <c r="F153"/>
  <c r="F152"/>
  <c r="K185"/>
  <c r="G185"/>
  <c r="I185"/>
  <c r="E185"/>
  <c r="J185"/>
  <c r="H185"/>
  <c r="F185"/>
  <c r="D185"/>
  <c r="D264" i="15"/>
  <c r="E264"/>
  <c r="E265"/>
  <c r="J150" i="11" l="1"/>
  <c r="K150"/>
  <c r="B78" i="10"/>
  <c r="D164" i="14"/>
  <c r="D163"/>
  <c r="A257" i="3"/>
  <c r="C257"/>
  <c r="D257"/>
  <c r="E257"/>
  <c r="F257"/>
  <c r="G257"/>
  <c r="H257"/>
  <c r="C246" i="2"/>
  <c r="C283" s="1"/>
  <c r="D246"/>
  <c r="E246"/>
  <c r="E283" s="1"/>
  <c r="F246"/>
  <c r="F283" s="1"/>
  <c r="G246"/>
  <c r="G283" s="1"/>
  <c r="H246"/>
  <c r="H283" s="1"/>
  <c r="D263" i="15"/>
  <c r="E263"/>
  <c r="D256" i="3"/>
  <c r="C245" i="2"/>
  <c r="E245"/>
  <c r="F245"/>
  <c r="G245"/>
  <c r="H245"/>
  <c r="D158" i="14"/>
  <c r="D159"/>
  <c r="D160"/>
  <c r="D161"/>
  <c r="D162"/>
  <c r="C193"/>
  <c r="C209" s="1"/>
  <c r="B181"/>
  <c r="C181"/>
  <c r="B182"/>
  <c r="C182"/>
  <c r="B183"/>
  <c r="C183"/>
  <c r="B184"/>
  <c r="C184"/>
  <c r="B185"/>
  <c r="C185"/>
  <c r="B186"/>
  <c r="C186"/>
  <c r="B187"/>
  <c r="C187"/>
  <c r="B188"/>
  <c r="C188"/>
  <c r="B189"/>
  <c r="C189"/>
  <c r="B190"/>
  <c r="C190"/>
  <c r="B191"/>
  <c r="C191"/>
  <c r="B192"/>
  <c r="B208" s="1"/>
  <c r="C192"/>
  <c r="E193"/>
  <c r="E209" s="1"/>
  <c r="E192"/>
  <c r="E191"/>
  <c r="E190"/>
  <c r="E189"/>
  <c r="F256" i="3"/>
  <c r="G256"/>
  <c r="G295" s="1"/>
  <c r="H256"/>
  <c r="E256"/>
  <c r="E295" s="1"/>
  <c r="C256"/>
  <c r="A256"/>
  <c r="H296" i="1"/>
  <c r="E296"/>
  <c r="F296"/>
  <c r="C184" i="4"/>
  <c r="B184"/>
  <c r="K184"/>
  <c r="J184"/>
  <c r="I184"/>
  <c r="H184"/>
  <c r="G184"/>
  <c r="F184"/>
  <c r="E184"/>
  <c r="D184"/>
  <c r="E165"/>
  <c r="D165"/>
  <c r="C165"/>
  <c r="B165"/>
  <c r="C151"/>
  <c r="D151"/>
  <c r="E151"/>
  <c r="B151"/>
  <c r="B150"/>
  <c r="K115"/>
  <c r="J115"/>
  <c r="I115"/>
  <c r="H115"/>
  <c r="G115"/>
  <c r="F115"/>
  <c r="E115"/>
  <c r="D115"/>
  <c r="C115"/>
  <c r="B115"/>
  <c r="B114"/>
  <c r="K101"/>
  <c r="J101"/>
  <c r="I101"/>
  <c r="H101"/>
  <c r="G101"/>
  <c r="F101"/>
  <c r="E101"/>
  <c r="D101"/>
  <c r="C101"/>
  <c r="B101"/>
  <c r="B100"/>
  <c r="F64"/>
  <c r="D64"/>
  <c r="D63"/>
  <c r="C64"/>
  <c r="C63"/>
  <c r="B64"/>
  <c r="B63"/>
  <c r="G45"/>
  <c r="E45"/>
  <c r="D45"/>
  <c r="C45"/>
  <c r="B45"/>
  <c r="G31"/>
  <c r="G30"/>
  <c r="E31"/>
  <c r="D30"/>
  <c r="D31"/>
  <c r="C31"/>
  <c r="C30"/>
  <c r="B30"/>
  <c r="A115"/>
  <c r="A101"/>
  <c r="A64"/>
  <c r="A84" s="1"/>
  <c r="A134" s="1"/>
  <c r="A184" s="1"/>
  <c r="O66" i="15"/>
  <c r="Q66"/>
  <c r="R6"/>
  <c r="W5" s="1"/>
  <c r="C295" i="3" l="1"/>
  <c r="D194" i="14"/>
  <c r="D210" s="1"/>
  <c r="H295" i="3"/>
  <c r="F295"/>
  <c r="D295"/>
  <c r="E208" i="14"/>
  <c r="N508" i="9"/>
  <c r="M6" i="16"/>
  <c r="M7" s="1"/>
  <c r="M8" s="1"/>
  <c r="M9" s="1"/>
  <c r="M10" s="1"/>
  <c r="M11" s="1"/>
  <c r="M12" s="1"/>
  <c r="M13" s="1"/>
  <c r="I66" i="15"/>
  <c r="J66"/>
  <c r="K66"/>
  <c r="O85"/>
  <c r="P85"/>
  <c r="J72"/>
  <c r="K72"/>
  <c r="L100" i="19"/>
  <c r="L101"/>
  <c r="L102"/>
  <c r="L103"/>
  <c r="L104"/>
  <c r="L105"/>
  <c r="L106"/>
  <c r="L108"/>
  <c r="L109"/>
  <c r="L99"/>
  <c r="L98"/>
  <c r="H255" i="3"/>
  <c r="G255"/>
  <c r="F255"/>
  <c r="E255"/>
  <c r="D255"/>
  <c r="C255"/>
  <c r="A255"/>
  <c r="H244" i="2"/>
  <c r="G244"/>
  <c r="F244"/>
  <c r="E244"/>
  <c r="C244"/>
  <c r="M53" i="15"/>
  <c r="M72" s="1"/>
  <c r="C10" i="17"/>
  <c r="C11"/>
  <c r="D260" i="15"/>
  <c r="E260"/>
  <c r="D261"/>
  <c r="E261"/>
  <c r="D262"/>
  <c r="E262"/>
  <c r="B77" i="10"/>
  <c r="H254" i="3"/>
  <c r="G254"/>
  <c r="F254"/>
  <c r="E254"/>
  <c r="D254"/>
  <c r="C254"/>
  <c r="A254"/>
  <c r="H243" i="2"/>
  <c r="G243"/>
  <c r="F243"/>
  <c r="E243"/>
  <c r="D11" i="17" l="1"/>
  <c r="D12"/>
  <c r="M66" i="15"/>
  <c r="L137" i="19"/>
  <c r="L149" s="1"/>
  <c r="F72" i="15"/>
  <c r="G72"/>
  <c r="H72"/>
  <c r="I72"/>
  <c r="B76" i="10"/>
  <c r="E254" i="15"/>
  <c r="E255"/>
  <c r="E256"/>
  <c r="E257"/>
  <c r="E258"/>
  <c r="E259"/>
  <c r="S48"/>
  <c r="D254"/>
  <c r="D255"/>
  <c r="D256"/>
  <c r="D257"/>
  <c r="D258"/>
  <c r="D259"/>
  <c r="C277"/>
  <c r="H253" i="3"/>
  <c r="G253"/>
  <c r="F253"/>
  <c r="E253"/>
  <c r="D253"/>
  <c r="C253"/>
  <c r="A253"/>
  <c r="H242" i="2"/>
  <c r="G242"/>
  <c r="F242"/>
  <c r="E242"/>
  <c r="C242"/>
  <c r="D277" i="15" l="1"/>
  <c r="E277"/>
  <c r="E164" i="4"/>
  <c r="D164"/>
  <c r="C164"/>
  <c r="B164"/>
  <c r="E150"/>
  <c r="D150"/>
  <c r="C150"/>
  <c r="E123"/>
  <c r="F123" s="1"/>
  <c r="D173" s="1"/>
  <c r="K114"/>
  <c r="J114"/>
  <c r="I114"/>
  <c r="H114"/>
  <c r="G114"/>
  <c r="F114"/>
  <c r="E114"/>
  <c r="D114"/>
  <c r="C114"/>
  <c r="A114"/>
  <c r="K100"/>
  <c r="J100"/>
  <c r="I100"/>
  <c r="H100"/>
  <c r="G100"/>
  <c r="F100"/>
  <c r="E100"/>
  <c r="D100"/>
  <c r="C100"/>
  <c r="A100"/>
  <c r="F63"/>
  <c r="A63"/>
  <c r="A83" s="1"/>
  <c r="A133" s="1"/>
  <c r="A183" s="1"/>
  <c r="G44"/>
  <c r="E44"/>
  <c r="D44"/>
  <c r="C44"/>
  <c r="B44"/>
  <c r="E30"/>
  <c r="F13"/>
  <c r="F48" s="1"/>
  <c r="H252" i="3"/>
  <c r="G252"/>
  <c r="F252"/>
  <c r="E252"/>
  <c r="C252"/>
  <c r="A252"/>
  <c r="H241" i="2"/>
  <c r="G241"/>
  <c r="F241"/>
  <c r="E241"/>
  <c r="C241"/>
  <c r="B60" i="10"/>
  <c r="B61"/>
  <c r="B62"/>
  <c r="B63"/>
  <c r="B64"/>
  <c r="B65"/>
  <c r="B66"/>
  <c r="B67"/>
  <c r="B68"/>
  <c r="B69"/>
  <c r="B70"/>
  <c r="B71"/>
  <c r="B72"/>
  <c r="B73"/>
  <c r="B74"/>
  <c r="B75"/>
  <c r="B179" i="12"/>
  <c r="H251" i="3"/>
  <c r="G251"/>
  <c r="F251"/>
  <c r="E251"/>
  <c r="C251"/>
  <c r="B251"/>
  <c r="A251"/>
  <c r="H240" i="2"/>
  <c r="G240"/>
  <c r="F240"/>
  <c r="E240"/>
  <c r="C240"/>
  <c r="D252" i="1"/>
  <c r="D157" i="14"/>
  <c r="E163" i="4"/>
  <c r="D163"/>
  <c r="C163"/>
  <c r="C161"/>
  <c r="C162"/>
  <c r="B163"/>
  <c r="B162"/>
  <c r="B161"/>
  <c r="C149"/>
  <c r="B149"/>
  <c r="F132"/>
  <c r="F130"/>
  <c r="F165" s="1"/>
  <c r="K113"/>
  <c r="J113"/>
  <c r="I113"/>
  <c r="H113"/>
  <c r="G113"/>
  <c r="E113"/>
  <c r="F113"/>
  <c r="D113"/>
  <c r="C113"/>
  <c r="B113"/>
  <c r="B112"/>
  <c r="A113"/>
  <c r="K99"/>
  <c r="J99"/>
  <c r="I99"/>
  <c r="H99"/>
  <c r="G99"/>
  <c r="F99"/>
  <c r="E99"/>
  <c r="D99"/>
  <c r="C99"/>
  <c r="B99"/>
  <c r="B98"/>
  <c r="A99"/>
  <c r="F62"/>
  <c r="D62"/>
  <c r="C62"/>
  <c r="B62"/>
  <c r="B61"/>
  <c r="A62"/>
  <c r="A82" s="1"/>
  <c r="A132" s="1"/>
  <c r="A182" s="1"/>
  <c r="C41"/>
  <c r="D43"/>
  <c r="G43"/>
  <c r="E43"/>
  <c r="C43"/>
  <c r="B43"/>
  <c r="G29"/>
  <c r="G28"/>
  <c r="E29"/>
  <c r="D29"/>
  <c r="C29"/>
  <c r="B28"/>
  <c r="B29"/>
  <c r="F12"/>
  <c r="F47" s="1"/>
  <c r="H250" i="3"/>
  <c r="G250"/>
  <c r="F250"/>
  <c r="E250"/>
  <c r="C250"/>
  <c r="B250"/>
  <c r="A250"/>
  <c r="H238" i="2"/>
  <c r="H239"/>
  <c r="G239"/>
  <c r="F239"/>
  <c r="E239"/>
  <c r="C239"/>
  <c r="D249" i="1"/>
  <c r="D249" i="2" s="1"/>
  <c r="D250" i="3"/>
  <c r="D156" i="14"/>
  <c r="D155"/>
  <c r="D154"/>
  <c r="H249" i="3"/>
  <c r="G249"/>
  <c r="F249"/>
  <c r="E249"/>
  <c r="C249"/>
  <c r="B249"/>
  <c r="A249"/>
  <c r="E238" i="2"/>
  <c r="C238"/>
  <c r="F238"/>
  <c r="G238"/>
  <c r="B149" i="11"/>
  <c r="H247" i="3"/>
  <c r="H248"/>
  <c r="G246"/>
  <c r="G247"/>
  <c r="G248"/>
  <c r="F246"/>
  <c r="F247"/>
  <c r="F248"/>
  <c r="E246"/>
  <c r="E247"/>
  <c r="E248"/>
  <c r="C247"/>
  <c r="C248"/>
  <c r="B247"/>
  <c r="B248"/>
  <c r="A248"/>
  <c r="H234" i="2"/>
  <c r="H235"/>
  <c r="H236"/>
  <c r="H237"/>
  <c r="G236"/>
  <c r="G237"/>
  <c r="F237"/>
  <c r="E237"/>
  <c r="C237"/>
  <c r="A246" i="3"/>
  <c r="B246"/>
  <c r="C246"/>
  <c r="H246"/>
  <c r="A247"/>
  <c r="C235" i="2"/>
  <c r="E235"/>
  <c r="F235"/>
  <c r="G235"/>
  <c r="C236"/>
  <c r="E236"/>
  <c r="F236"/>
  <c r="F66" i="15"/>
  <c r="C276"/>
  <c r="C275"/>
  <c r="C274"/>
  <c r="C273"/>
  <c r="C272"/>
  <c r="C271"/>
  <c r="C270"/>
  <c r="C269"/>
  <c r="C268"/>
  <c r="C267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145"/>
  <c r="E267" s="1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134"/>
  <c r="L97" i="19"/>
  <c r="D137"/>
  <c r="D149" s="1"/>
  <c r="E137"/>
  <c r="E149" s="1"/>
  <c r="F137"/>
  <c r="F149" s="1"/>
  <c r="G137"/>
  <c r="G149" s="1"/>
  <c r="H137"/>
  <c r="H149" s="1"/>
  <c r="J137"/>
  <c r="J149" s="1"/>
  <c r="K137"/>
  <c r="K149" s="1"/>
  <c r="C136"/>
  <c r="C148" s="1"/>
  <c r="D136"/>
  <c r="E136"/>
  <c r="F136"/>
  <c r="G136"/>
  <c r="H136"/>
  <c r="I136"/>
  <c r="I148" s="1"/>
  <c r="J136"/>
  <c r="K136"/>
  <c r="D248" i="3"/>
  <c r="N85" i="15"/>
  <c r="M85"/>
  <c r="L85"/>
  <c r="K85"/>
  <c r="J85"/>
  <c r="I85"/>
  <c r="H85"/>
  <c r="G85"/>
  <c r="F85"/>
  <c r="E85"/>
  <c r="D85"/>
  <c r="P53"/>
  <c r="N53"/>
  <c r="L53"/>
  <c r="F57"/>
  <c r="E57"/>
  <c r="E53" s="1"/>
  <c r="T49"/>
  <c r="I319" i="9"/>
  <c r="D149" i="4"/>
  <c r="E149"/>
  <c r="F61"/>
  <c r="F11"/>
  <c r="F46" s="1"/>
  <c r="J180"/>
  <c r="B148"/>
  <c r="C148"/>
  <c r="D148"/>
  <c r="C112"/>
  <c r="D112"/>
  <c r="E112"/>
  <c r="F112"/>
  <c r="G112"/>
  <c r="H112"/>
  <c r="I112"/>
  <c r="J112"/>
  <c r="K112"/>
  <c r="C98"/>
  <c r="D98"/>
  <c r="E98"/>
  <c r="F98"/>
  <c r="G98"/>
  <c r="H98"/>
  <c r="I98"/>
  <c r="J98"/>
  <c r="K98"/>
  <c r="A112"/>
  <c r="A98"/>
  <c r="C61"/>
  <c r="D61"/>
  <c r="A61"/>
  <c r="A81" s="1"/>
  <c r="A131" s="1"/>
  <c r="A181" s="1"/>
  <c r="B42"/>
  <c r="C42"/>
  <c r="D42"/>
  <c r="E42"/>
  <c r="G42"/>
  <c r="C28"/>
  <c r="D28"/>
  <c r="E28"/>
  <c r="D153" i="14"/>
  <c r="D82" i="20"/>
  <c r="D100" s="1"/>
  <c r="E82"/>
  <c r="G82"/>
  <c r="H82"/>
  <c r="H100" s="1"/>
  <c r="I82"/>
  <c r="J82"/>
  <c r="J100" s="1"/>
  <c r="K82"/>
  <c r="F100"/>
  <c r="A360" i="18"/>
  <c r="D276" i="6"/>
  <c r="E276"/>
  <c r="F276"/>
  <c r="G276"/>
  <c r="H276"/>
  <c r="I276"/>
  <c r="B254" i="5"/>
  <c r="C137" i="11"/>
  <c r="E137"/>
  <c r="E149" s="1"/>
  <c r="F137"/>
  <c r="G137"/>
  <c r="H137"/>
  <c r="H149" s="1"/>
  <c r="I137"/>
  <c r="I149" s="1"/>
  <c r="J137"/>
  <c r="E274" i="9"/>
  <c r="E275"/>
  <c r="E276"/>
  <c r="E277"/>
  <c r="E278"/>
  <c r="E279"/>
  <c r="E280"/>
  <c r="E281"/>
  <c r="E282"/>
  <c r="J319"/>
  <c r="L319"/>
  <c r="M319"/>
  <c r="N319"/>
  <c r="O319"/>
  <c r="P319"/>
  <c r="B245" i="3"/>
  <c r="C245"/>
  <c r="E245"/>
  <c r="F245"/>
  <c r="G245"/>
  <c r="H245"/>
  <c r="A245"/>
  <c r="C234" i="2"/>
  <c r="E234"/>
  <c r="F234"/>
  <c r="G234"/>
  <c r="C295" i="1"/>
  <c r="E295"/>
  <c r="F295"/>
  <c r="G295"/>
  <c r="H295"/>
  <c r="B295"/>
  <c r="D152" i="14"/>
  <c r="D151"/>
  <c r="B190" i="13"/>
  <c r="B206" s="1"/>
  <c r="R38" i="15"/>
  <c r="W38" s="1"/>
  <c r="R36"/>
  <c r="R34"/>
  <c r="R32"/>
  <c r="R25"/>
  <c r="R23"/>
  <c r="R17"/>
  <c r="R16"/>
  <c r="R15"/>
  <c r="R14"/>
  <c r="R10"/>
  <c r="W6"/>
  <c r="W7" s="1"/>
  <c r="P40"/>
  <c r="Q40"/>
  <c r="P12"/>
  <c r="P8" s="1"/>
  <c r="C9" i="17"/>
  <c r="K39" i="16"/>
  <c r="K40"/>
  <c r="K41"/>
  <c r="K43"/>
  <c r="K44"/>
  <c r="K45"/>
  <c r="K46"/>
  <c r="K47"/>
  <c r="K48"/>
  <c r="K49"/>
  <c r="E39"/>
  <c r="E40"/>
  <c r="E41"/>
  <c r="E42"/>
  <c r="E43"/>
  <c r="E44"/>
  <c r="E45"/>
  <c r="E46"/>
  <c r="E47"/>
  <c r="E48"/>
  <c r="E49"/>
  <c r="E38"/>
  <c r="N40" i="15"/>
  <c r="N12"/>
  <c r="N8" s="1"/>
  <c r="B244" i="3"/>
  <c r="C244"/>
  <c r="E244"/>
  <c r="F244"/>
  <c r="G244"/>
  <c r="H244"/>
  <c r="A244"/>
  <c r="C233" i="2"/>
  <c r="E233"/>
  <c r="F233"/>
  <c r="G233"/>
  <c r="H233"/>
  <c r="H49" i="16"/>
  <c r="H48"/>
  <c r="H47"/>
  <c r="D150" i="14"/>
  <c r="B109" i="4"/>
  <c r="C109"/>
  <c r="D109"/>
  <c r="E109"/>
  <c r="F109"/>
  <c r="G109"/>
  <c r="H109"/>
  <c r="I109"/>
  <c r="J109"/>
  <c r="K109"/>
  <c r="B110"/>
  <c r="C110"/>
  <c r="D110"/>
  <c r="E110"/>
  <c r="F110"/>
  <c r="G110"/>
  <c r="H110"/>
  <c r="I110"/>
  <c r="J110"/>
  <c r="K110"/>
  <c r="B111"/>
  <c r="C111"/>
  <c r="D111"/>
  <c r="E111"/>
  <c r="F111"/>
  <c r="G111"/>
  <c r="H111"/>
  <c r="I111"/>
  <c r="J111"/>
  <c r="K111"/>
  <c r="B92"/>
  <c r="C92"/>
  <c r="D92"/>
  <c r="E92"/>
  <c r="F92"/>
  <c r="G92"/>
  <c r="H92"/>
  <c r="I92"/>
  <c r="J92"/>
  <c r="K92"/>
  <c r="B93"/>
  <c r="C93"/>
  <c r="D93"/>
  <c r="E93"/>
  <c r="F93"/>
  <c r="G93"/>
  <c r="H93"/>
  <c r="I93"/>
  <c r="J93"/>
  <c r="K93"/>
  <c r="B94"/>
  <c r="C94"/>
  <c r="D94"/>
  <c r="E94"/>
  <c r="F94"/>
  <c r="G94"/>
  <c r="H94"/>
  <c r="I94"/>
  <c r="J94"/>
  <c r="K94"/>
  <c r="B95"/>
  <c r="C95"/>
  <c r="D95"/>
  <c r="E95"/>
  <c r="F95"/>
  <c r="G95"/>
  <c r="H95"/>
  <c r="I95"/>
  <c r="J95"/>
  <c r="K95"/>
  <c r="B96"/>
  <c r="C96"/>
  <c r="D96"/>
  <c r="E96"/>
  <c r="F96"/>
  <c r="G96"/>
  <c r="H96"/>
  <c r="I96"/>
  <c r="J96"/>
  <c r="K96"/>
  <c r="B97"/>
  <c r="C97"/>
  <c r="D97"/>
  <c r="E97"/>
  <c r="F97"/>
  <c r="G97"/>
  <c r="H97"/>
  <c r="I97"/>
  <c r="J97"/>
  <c r="K97"/>
  <c r="F56"/>
  <c r="F57"/>
  <c r="F58"/>
  <c r="F59"/>
  <c r="F60"/>
  <c r="C54"/>
  <c r="C55"/>
  <c r="B56"/>
  <c r="C56"/>
  <c r="D56"/>
  <c r="B57"/>
  <c r="C57"/>
  <c r="D57"/>
  <c r="B58"/>
  <c r="C58"/>
  <c r="D58"/>
  <c r="B59"/>
  <c r="C59"/>
  <c r="D59"/>
  <c r="B60"/>
  <c r="C60"/>
  <c r="D60"/>
  <c r="B39"/>
  <c r="D39"/>
  <c r="E39"/>
  <c r="G39"/>
  <c r="B40"/>
  <c r="D40"/>
  <c r="E40"/>
  <c r="G40"/>
  <c r="B41"/>
  <c r="D41"/>
  <c r="E41"/>
  <c r="G41"/>
  <c r="B22"/>
  <c r="D22"/>
  <c r="E22"/>
  <c r="G22"/>
  <c r="B23"/>
  <c r="D23"/>
  <c r="E23"/>
  <c r="G23"/>
  <c r="B24"/>
  <c r="C24"/>
  <c r="D24"/>
  <c r="G24"/>
  <c r="B25"/>
  <c r="C25"/>
  <c r="D25"/>
  <c r="E25"/>
  <c r="G25"/>
  <c r="B26"/>
  <c r="C26"/>
  <c r="D26"/>
  <c r="E26"/>
  <c r="G26"/>
  <c r="B27"/>
  <c r="C27"/>
  <c r="D27"/>
  <c r="E27"/>
  <c r="G27"/>
  <c r="D161"/>
  <c r="B147"/>
  <c r="C147"/>
  <c r="D147"/>
  <c r="E147"/>
  <c r="A111"/>
  <c r="A97"/>
  <c r="A60"/>
  <c r="A80" s="1"/>
  <c r="A130" s="1"/>
  <c r="A180" s="1"/>
  <c r="A59"/>
  <c r="A79" s="1"/>
  <c r="A129" s="1"/>
  <c r="A179" s="1"/>
  <c r="F9"/>
  <c r="C69" i="20"/>
  <c r="D69"/>
  <c r="E69"/>
  <c r="F69"/>
  <c r="G69"/>
  <c r="H69"/>
  <c r="I69"/>
  <c r="J69"/>
  <c r="K69"/>
  <c r="C70"/>
  <c r="D70"/>
  <c r="E70"/>
  <c r="F70"/>
  <c r="G70"/>
  <c r="H70"/>
  <c r="I70"/>
  <c r="J70"/>
  <c r="K70"/>
  <c r="C71"/>
  <c r="D71"/>
  <c r="E71"/>
  <c r="E88" s="1"/>
  <c r="F71"/>
  <c r="G71"/>
  <c r="H71"/>
  <c r="I71"/>
  <c r="J71"/>
  <c r="K71"/>
  <c r="C72"/>
  <c r="D72"/>
  <c r="E72"/>
  <c r="F72"/>
  <c r="G72"/>
  <c r="H72"/>
  <c r="I72"/>
  <c r="J72"/>
  <c r="K72"/>
  <c r="C73"/>
  <c r="D73"/>
  <c r="E73"/>
  <c r="F73"/>
  <c r="G73"/>
  <c r="H73"/>
  <c r="I73"/>
  <c r="J73"/>
  <c r="K73"/>
  <c r="C74"/>
  <c r="D74"/>
  <c r="E74"/>
  <c r="F74"/>
  <c r="G74"/>
  <c r="H74"/>
  <c r="I74"/>
  <c r="J74"/>
  <c r="K74"/>
  <c r="C75"/>
  <c r="D75"/>
  <c r="E75"/>
  <c r="F75"/>
  <c r="G75"/>
  <c r="H75"/>
  <c r="I75"/>
  <c r="I92" s="1"/>
  <c r="J75"/>
  <c r="K75"/>
  <c r="C76"/>
  <c r="D76"/>
  <c r="E76"/>
  <c r="F76"/>
  <c r="G76"/>
  <c r="H76"/>
  <c r="I76"/>
  <c r="J76"/>
  <c r="K76"/>
  <c r="C77"/>
  <c r="D77"/>
  <c r="E77"/>
  <c r="F77"/>
  <c r="G77"/>
  <c r="H77"/>
  <c r="I77"/>
  <c r="J77"/>
  <c r="K77"/>
  <c r="C78"/>
  <c r="D78"/>
  <c r="E78"/>
  <c r="F78"/>
  <c r="G78"/>
  <c r="H78"/>
  <c r="I78"/>
  <c r="J78"/>
  <c r="K78"/>
  <c r="C79"/>
  <c r="D79"/>
  <c r="E79"/>
  <c r="F79"/>
  <c r="G79"/>
  <c r="H79"/>
  <c r="I79"/>
  <c r="I96" s="1"/>
  <c r="J79"/>
  <c r="K79"/>
  <c r="C80"/>
  <c r="D80"/>
  <c r="E80"/>
  <c r="F80"/>
  <c r="G80"/>
  <c r="H80"/>
  <c r="I80"/>
  <c r="J80"/>
  <c r="K80"/>
  <c r="C81"/>
  <c r="D81"/>
  <c r="E81"/>
  <c r="F81"/>
  <c r="F99" s="1"/>
  <c r="G81"/>
  <c r="H81"/>
  <c r="H99" s="1"/>
  <c r="I81"/>
  <c r="J81"/>
  <c r="J99" s="1"/>
  <c r="K81"/>
  <c r="K98" s="1"/>
  <c r="B81"/>
  <c r="B99" s="1"/>
  <c r="B80"/>
  <c r="B79"/>
  <c r="B78"/>
  <c r="B77"/>
  <c r="B76"/>
  <c r="B75"/>
  <c r="B74"/>
  <c r="B73"/>
  <c r="B72"/>
  <c r="B71"/>
  <c r="F129" i="19"/>
  <c r="F130"/>
  <c r="F131"/>
  <c r="F132"/>
  <c r="F133"/>
  <c r="F134"/>
  <c r="F135"/>
  <c r="I129"/>
  <c r="J129"/>
  <c r="I130"/>
  <c r="J130"/>
  <c r="I131"/>
  <c r="I142" s="1"/>
  <c r="J131"/>
  <c r="I132"/>
  <c r="J132"/>
  <c r="I133"/>
  <c r="I144" s="1"/>
  <c r="J133"/>
  <c r="J145" s="1"/>
  <c r="I134"/>
  <c r="J134"/>
  <c r="I135"/>
  <c r="I146" s="1"/>
  <c r="J135"/>
  <c r="J147" s="1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4"/>
  <c r="K135"/>
  <c r="H135"/>
  <c r="G135"/>
  <c r="E135"/>
  <c r="D135"/>
  <c r="D147" s="1"/>
  <c r="C135"/>
  <c r="B135"/>
  <c r="B147" s="1"/>
  <c r="K134"/>
  <c r="H134"/>
  <c r="G134"/>
  <c r="E134"/>
  <c r="D134"/>
  <c r="C134"/>
  <c r="B134"/>
  <c r="K133"/>
  <c r="H133"/>
  <c r="G133"/>
  <c r="E133"/>
  <c r="D133"/>
  <c r="C133"/>
  <c r="B133"/>
  <c r="K132"/>
  <c r="H132"/>
  <c r="G132"/>
  <c r="E132"/>
  <c r="D132"/>
  <c r="C132"/>
  <c r="B132"/>
  <c r="K131"/>
  <c r="H131"/>
  <c r="G131"/>
  <c r="E131"/>
  <c r="D131"/>
  <c r="C131"/>
  <c r="B131"/>
  <c r="K130"/>
  <c r="H130"/>
  <c r="G130"/>
  <c r="E130"/>
  <c r="D130"/>
  <c r="C130"/>
  <c r="B130"/>
  <c r="K129"/>
  <c r="H129"/>
  <c r="G129"/>
  <c r="E129"/>
  <c r="D129"/>
  <c r="C129"/>
  <c r="B129"/>
  <c r="M40" i="15"/>
  <c r="M12"/>
  <c r="M8" s="1"/>
  <c r="D149" i="14"/>
  <c r="B243" i="3"/>
  <c r="C243"/>
  <c r="E243"/>
  <c r="F243"/>
  <c r="G243"/>
  <c r="H243"/>
  <c r="A243"/>
  <c r="C232" i="2"/>
  <c r="E232"/>
  <c r="F232"/>
  <c r="G232"/>
  <c r="H232"/>
  <c r="D244"/>
  <c r="B234" i="3"/>
  <c r="C234"/>
  <c r="E234"/>
  <c r="F234"/>
  <c r="G234"/>
  <c r="H234"/>
  <c r="B235"/>
  <c r="C235"/>
  <c r="E235"/>
  <c r="F235"/>
  <c r="G235"/>
  <c r="H235"/>
  <c r="B236"/>
  <c r="C236"/>
  <c r="E236"/>
  <c r="F236"/>
  <c r="G236"/>
  <c r="H236"/>
  <c r="B237"/>
  <c r="C237"/>
  <c r="E237"/>
  <c r="F237"/>
  <c r="G237"/>
  <c r="H237"/>
  <c r="B238"/>
  <c r="C238"/>
  <c r="E238"/>
  <c r="F238"/>
  <c r="G238"/>
  <c r="H238"/>
  <c r="B239"/>
  <c r="C239"/>
  <c r="E239"/>
  <c r="F239"/>
  <c r="G239"/>
  <c r="H239"/>
  <c r="B240"/>
  <c r="C240"/>
  <c r="E240"/>
  <c r="F240"/>
  <c r="G240"/>
  <c r="H240"/>
  <c r="B241"/>
  <c r="C241"/>
  <c r="E241"/>
  <c r="F241"/>
  <c r="G241"/>
  <c r="H241"/>
  <c r="B242"/>
  <c r="C242"/>
  <c r="E242"/>
  <c r="F242"/>
  <c r="G242"/>
  <c r="H242"/>
  <c r="A242"/>
  <c r="B224" i="2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D243"/>
  <c r="D148" i="14"/>
  <c r="L40" i="15"/>
  <c r="L12"/>
  <c r="L8" s="1"/>
  <c r="E40"/>
  <c r="E12"/>
  <c r="E8" s="1"/>
  <c r="K40"/>
  <c r="K12"/>
  <c r="K8" s="1"/>
  <c r="A235" i="3"/>
  <c r="A236"/>
  <c r="A237"/>
  <c r="A238"/>
  <c r="A239"/>
  <c r="A240"/>
  <c r="A241"/>
  <c r="D242" i="2"/>
  <c r="D241"/>
  <c r="J40" i="15"/>
  <c r="J12"/>
  <c r="J8" s="1"/>
  <c r="D147" i="14"/>
  <c r="B223" i="3"/>
  <c r="C223"/>
  <c r="E223"/>
  <c r="F223"/>
  <c r="G223"/>
  <c r="H223"/>
  <c r="B224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B232"/>
  <c r="C232"/>
  <c r="E232"/>
  <c r="F232"/>
  <c r="G232"/>
  <c r="H232"/>
  <c r="B233"/>
  <c r="C233"/>
  <c r="E233"/>
  <c r="F233"/>
  <c r="G233"/>
  <c r="H233"/>
  <c r="A223"/>
  <c r="A224"/>
  <c r="A225"/>
  <c r="A226"/>
  <c r="A227"/>
  <c r="A228"/>
  <c r="A229"/>
  <c r="A230"/>
  <c r="A231"/>
  <c r="A232"/>
  <c r="A233"/>
  <c r="A234"/>
  <c r="C5" i="2"/>
  <c r="E5"/>
  <c r="F5"/>
  <c r="G5"/>
  <c r="H5"/>
  <c r="C6"/>
  <c r="E6"/>
  <c r="F6"/>
  <c r="G6"/>
  <c r="H6"/>
  <c r="C7"/>
  <c r="E7"/>
  <c r="F7"/>
  <c r="G7"/>
  <c r="H7"/>
  <c r="C8"/>
  <c r="E8"/>
  <c r="F8"/>
  <c r="G8"/>
  <c r="H8"/>
  <c r="C9"/>
  <c r="E9"/>
  <c r="F9"/>
  <c r="G9"/>
  <c r="H9"/>
  <c r="C10"/>
  <c r="E10"/>
  <c r="F10"/>
  <c r="G10"/>
  <c r="H10"/>
  <c r="C11"/>
  <c r="E11"/>
  <c r="F11"/>
  <c r="G11"/>
  <c r="H11"/>
  <c r="C12"/>
  <c r="E12"/>
  <c r="F12"/>
  <c r="G12"/>
  <c r="H12"/>
  <c r="C13"/>
  <c r="E13"/>
  <c r="F13"/>
  <c r="G13"/>
  <c r="H13"/>
  <c r="C14"/>
  <c r="E14"/>
  <c r="F14"/>
  <c r="G14"/>
  <c r="H14"/>
  <c r="C15"/>
  <c r="E15"/>
  <c r="F15"/>
  <c r="G15"/>
  <c r="H15"/>
  <c r="C16"/>
  <c r="E16"/>
  <c r="F16"/>
  <c r="G16"/>
  <c r="H16"/>
  <c r="C17"/>
  <c r="E17"/>
  <c r="F17"/>
  <c r="G17"/>
  <c r="H17"/>
  <c r="C18"/>
  <c r="E18"/>
  <c r="F18"/>
  <c r="G18"/>
  <c r="H18"/>
  <c r="C19"/>
  <c r="E19"/>
  <c r="F19"/>
  <c r="G19"/>
  <c r="H19"/>
  <c r="C20"/>
  <c r="E20"/>
  <c r="F20"/>
  <c r="G20"/>
  <c r="H20"/>
  <c r="C21"/>
  <c r="E21"/>
  <c r="F21"/>
  <c r="G21"/>
  <c r="H21"/>
  <c r="C22"/>
  <c r="E22"/>
  <c r="F22"/>
  <c r="G22"/>
  <c r="H22"/>
  <c r="C23"/>
  <c r="E23"/>
  <c r="F23"/>
  <c r="G23"/>
  <c r="H23"/>
  <c r="C24"/>
  <c r="E24"/>
  <c r="F24"/>
  <c r="G24"/>
  <c r="H24"/>
  <c r="C25"/>
  <c r="E25"/>
  <c r="F25"/>
  <c r="G25"/>
  <c r="H25"/>
  <c r="C26"/>
  <c r="E26"/>
  <c r="F26"/>
  <c r="G26"/>
  <c r="H26"/>
  <c r="C27"/>
  <c r="E27"/>
  <c r="F27"/>
  <c r="G27"/>
  <c r="H27"/>
  <c r="C28"/>
  <c r="E28"/>
  <c r="F28"/>
  <c r="G28"/>
  <c r="H28"/>
  <c r="C29"/>
  <c r="E29"/>
  <c r="F29"/>
  <c r="G29"/>
  <c r="H29"/>
  <c r="C30"/>
  <c r="E30"/>
  <c r="F30"/>
  <c r="G30"/>
  <c r="H30"/>
  <c r="C31"/>
  <c r="E31"/>
  <c r="F31"/>
  <c r="G31"/>
  <c r="H31"/>
  <c r="C32"/>
  <c r="E32"/>
  <c r="F32"/>
  <c r="G32"/>
  <c r="H32"/>
  <c r="C33"/>
  <c r="E33"/>
  <c r="F33"/>
  <c r="G33"/>
  <c r="H33"/>
  <c r="C34"/>
  <c r="E34"/>
  <c r="F34"/>
  <c r="G34"/>
  <c r="H34"/>
  <c r="C35"/>
  <c r="E35"/>
  <c r="F35"/>
  <c r="G35"/>
  <c r="H35"/>
  <c r="C36"/>
  <c r="E36"/>
  <c r="F36"/>
  <c r="G36"/>
  <c r="H36"/>
  <c r="C37"/>
  <c r="E37"/>
  <c r="F37"/>
  <c r="G37"/>
  <c r="H37"/>
  <c r="C38"/>
  <c r="E38"/>
  <c r="F38"/>
  <c r="G38"/>
  <c r="H38"/>
  <c r="C39"/>
  <c r="E39"/>
  <c r="F39"/>
  <c r="G39"/>
  <c r="H39"/>
  <c r="C40"/>
  <c r="E40"/>
  <c r="F40"/>
  <c r="G40"/>
  <c r="H40"/>
  <c r="C41"/>
  <c r="E41"/>
  <c r="F41"/>
  <c r="G41"/>
  <c r="H41"/>
  <c r="C42"/>
  <c r="E42"/>
  <c r="F42"/>
  <c r="G42"/>
  <c r="H42"/>
  <c r="C43"/>
  <c r="E43"/>
  <c r="F43"/>
  <c r="G43"/>
  <c r="H43"/>
  <c r="C44"/>
  <c r="E44"/>
  <c r="F44"/>
  <c r="G44"/>
  <c r="H44"/>
  <c r="C45"/>
  <c r="E45"/>
  <c r="F45"/>
  <c r="G45"/>
  <c r="H45"/>
  <c r="C46"/>
  <c r="E46"/>
  <c r="F46"/>
  <c r="G46"/>
  <c r="H46"/>
  <c r="C47"/>
  <c r="E47"/>
  <c r="F47"/>
  <c r="G47"/>
  <c r="H47"/>
  <c r="C48"/>
  <c r="E48"/>
  <c r="F48"/>
  <c r="G48"/>
  <c r="H48"/>
  <c r="C49"/>
  <c r="E49"/>
  <c r="F49"/>
  <c r="G49"/>
  <c r="H49"/>
  <c r="C50"/>
  <c r="E50"/>
  <c r="F50"/>
  <c r="G50"/>
  <c r="H50"/>
  <c r="C51"/>
  <c r="E51"/>
  <c r="F51"/>
  <c r="G51"/>
  <c r="H51"/>
  <c r="C52"/>
  <c r="E52"/>
  <c r="F52"/>
  <c r="G52"/>
  <c r="H52"/>
  <c r="C53"/>
  <c r="E53"/>
  <c r="F53"/>
  <c r="G53"/>
  <c r="H53"/>
  <c r="C54"/>
  <c r="E54"/>
  <c r="F54"/>
  <c r="G54"/>
  <c r="H54"/>
  <c r="C55"/>
  <c r="E55"/>
  <c r="F55"/>
  <c r="G55"/>
  <c r="H55"/>
  <c r="C56"/>
  <c r="E56"/>
  <c r="F56"/>
  <c r="G56"/>
  <c r="H56"/>
  <c r="C57"/>
  <c r="E57"/>
  <c r="F57"/>
  <c r="G57"/>
  <c r="H57"/>
  <c r="C58"/>
  <c r="E58"/>
  <c r="F58"/>
  <c r="G58"/>
  <c r="H58"/>
  <c r="C59"/>
  <c r="E59"/>
  <c r="F59"/>
  <c r="G59"/>
  <c r="H59"/>
  <c r="C60"/>
  <c r="E60"/>
  <c r="F60"/>
  <c r="G60"/>
  <c r="H60"/>
  <c r="C61"/>
  <c r="E61"/>
  <c r="F61"/>
  <c r="G61"/>
  <c r="H61"/>
  <c r="C62"/>
  <c r="E62"/>
  <c r="F62"/>
  <c r="G62"/>
  <c r="H62"/>
  <c r="C63"/>
  <c r="E63"/>
  <c r="F63"/>
  <c r="G63"/>
  <c r="H63"/>
  <c r="C64"/>
  <c r="E64"/>
  <c r="F64"/>
  <c r="G64"/>
  <c r="H64"/>
  <c r="C65"/>
  <c r="E65"/>
  <c r="F65"/>
  <c r="G65"/>
  <c r="H65"/>
  <c r="C66"/>
  <c r="E66"/>
  <c r="F66"/>
  <c r="G66"/>
  <c r="H66"/>
  <c r="C67"/>
  <c r="E67"/>
  <c r="F67"/>
  <c r="G67"/>
  <c r="H67"/>
  <c r="C68"/>
  <c r="E68"/>
  <c r="F68"/>
  <c r="G68"/>
  <c r="H68"/>
  <c r="C69"/>
  <c r="E69"/>
  <c r="F69"/>
  <c r="G69"/>
  <c r="H69"/>
  <c r="C70"/>
  <c r="E70"/>
  <c r="F70"/>
  <c r="G70"/>
  <c r="H70"/>
  <c r="C71"/>
  <c r="E71"/>
  <c r="F71"/>
  <c r="G71"/>
  <c r="H71"/>
  <c r="C72"/>
  <c r="E72"/>
  <c r="F72"/>
  <c r="G72"/>
  <c r="H72"/>
  <c r="C73"/>
  <c r="E73"/>
  <c r="F73"/>
  <c r="G73"/>
  <c r="H73"/>
  <c r="C74"/>
  <c r="E74"/>
  <c r="F74"/>
  <c r="G74"/>
  <c r="H74"/>
  <c r="C75"/>
  <c r="E75"/>
  <c r="F75"/>
  <c r="G75"/>
  <c r="H75"/>
  <c r="C76"/>
  <c r="E76"/>
  <c r="F76"/>
  <c r="G76"/>
  <c r="H76"/>
  <c r="C77"/>
  <c r="E77"/>
  <c r="F77"/>
  <c r="G77"/>
  <c r="H77"/>
  <c r="C78"/>
  <c r="E78"/>
  <c r="F78"/>
  <c r="G78"/>
  <c r="H78"/>
  <c r="C79"/>
  <c r="E79"/>
  <c r="F79"/>
  <c r="G79"/>
  <c r="H79"/>
  <c r="C80"/>
  <c r="E80"/>
  <c r="F80"/>
  <c r="G80"/>
  <c r="H80"/>
  <c r="C81"/>
  <c r="E81"/>
  <c r="F81"/>
  <c r="G81"/>
  <c r="H81"/>
  <c r="C82"/>
  <c r="E82"/>
  <c r="F82"/>
  <c r="G82"/>
  <c r="H82"/>
  <c r="C83"/>
  <c r="E83"/>
  <c r="F83"/>
  <c r="G83"/>
  <c r="H83"/>
  <c r="C84"/>
  <c r="E84"/>
  <c r="F84"/>
  <c r="G84"/>
  <c r="H84"/>
  <c r="C85"/>
  <c r="E85"/>
  <c r="F85"/>
  <c r="G85"/>
  <c r="H85"/>
  <c r="C86"/>
  <c r="E86"/>
  <c r="F86"/>
  <c r="G86"/>
  <c r="H86"/>
  <c r="C87"/>
  <c r="E87"/>
  <c r="F87"/>
  <c r="G87"/>
  <c r="H87"/>
  <c r="C88"/>
  <c r="E88"/>
  <c r="F88"/>
  <c r="G88"/>
  <c r="H88"/>
  <c r="C89"/>
  <c r="E89"/>
  <c r="F89"/>
  <c r="G89"/>
  <c r="H89"/>
  <c r="C90"/>
  <c r="E90"/>
  <c r="F90"/>
  <c r="G90"/>
  <c r="H90"/>
  <c r="C91"/>
  <c r="E91"/>
  <c r="F91"/>
  <c r="G91"/>
  <c r="H91"/>
  <c r="C92"/>
  <c r="E92"/>
  <c r="F92"/>
  <c r="G92"/>
  <c r="H92"/>
  <c r="C93"/>
  <c r="E93"/>
  <c r="F93"/>
  <c r="G93"/>
  <c r="H93"/>
  <c r="C94"/>
  <c r="E94"/>
  <c r="F94"/>
  <c r="G94"/>
  <c r="H94"/>
  <c r="C95"/>
  <c r="E95"/>
  <c r="F95"/>
  <c r="G95"/>
  <c r="H95"/>
  <c r="C96"/>
  <c r="E96"/>
  <c r="F96"/>
  <c r="G96"/>
  <c r="H96"/>
  <c r="C97"/>
  <c r="E97"/>
  <c r="F97"/>
  <c r="G97"/>
  <c r="H97"/>
  <c r="C98"/>
  <c r="E98"/>
  <c r="F98"/>
  <c r="G98"/>
  <c r="H98"/>
  <c r="C99"/>
  <c r="E99"/>
  <c r="F99"/>
  <c r="G99"/>
  <c r="H99"/>
  <c r="C100"/>
  <c r="E100"/>
  <c r="F100"/>
  <c r="G100"/>
  <c r="H100"/>
  <c r="C101"/>
  <c r="E101"/>
  <c r="F101"/>
  <c r="G101"/>
  <c r="H101"/>
  <c r="C102"/>
  <c r="E102"/>
  <c r="F102"/>
  <c r="G102"/>
  <c r="H102"/>
  <c r="C103"/>
  <c r="E103"/>
  <c r="F103"/>
  <c r="G103"/>
  <c r="H103"/>
  <c r="C104"/>
  <c r="E104"/>
  <c r="F104"/>
  <c r="G104"/>
  <c r="H104"/>
  <c r="C105"/>
  <c r="E105"/>
  <c r="F105"/>
  <c r="G105"/>
  <c r="H105"/>
  <c r="C106"/>
  <c r="E106"/>
  <c r="F106"/>
  <c r="G106"/>
  <c r="H106"/>
  <c r="C107"/>
  <c r="E107"/>
  <c r="F107"/>
  <c r="G107"/>
  <c r="H107"/>
  <c r="C108"/>
  <c r="E108"/>
  <c r="F108"/>
  <c r="G108"/>
  <c r="H108"/>
  <c r="C109"/>
  <c r="E109"/>
  <c r="F109"/>
  <c r="G109"/>
  <c r="H109"/>
  <c r="C110"/>
  <c r="E110"/>
  <c r="F110"/>
  <c r="G110"/>
  <c r="H110"/>
  <c r="C111"/>
  <c r="E111"/>
  <c r="F111"/>
  <c r="G111"/>
  <c r="H111"/>
  <c r="C112"/>
  <c r="E112"/>
  <c r="F112"/>
  <c r="G112"/>
  <c r="H112"/>
  <c r="C113"/>
  <c r="E113"/>
  <c r="F113"/>
  <c r="G113"/>
  <c r="H113"/>
  <c r="C114"/>
  <c r="E114"/>
  <c r="F114"/>
  <c r="G114"/>
  <c r="H114"/>
  <c r="C115"/>
  <c r="E115"/>
  <c r="F115"/>
  <c r="G115"/>
  <c r="H115"/>
  <c r="C116"/>
  <c r="E116"/>
  <c r="F116"/>
  <c r="G116"/>
  <c r="H116"/>
  <c r="C117"/>
  <c r="E117"/>
  <c r="F117"/>
  <c r="G117"/>
  <c r="H117"/>
  <c r="C118"/>
  <c r="E118"/>
  <c r="F118"/>
  <c r="G118"/>
  <c r="H118"/>
  <c r="C119"/>
  <c r="E119"/>
  <c r="F119"/>
  <c r="G119"/>
  <c r="H119"/>
  <c r="C120"/>
  <c r="E120"/>
  <c r="F120"/>
  <c r="G120"/>
  <c r="H120"/>
  <c r="C121"/>
  <c r="E121"/>
  <c r="F121"/>
  <c r="G121"/>
  <c r="H121"/>
  <c r="C122"/>
  <c r="E122"/>
  <c r="F122"/>
  <c r="G122"/>
  <c r="H122"/>
  <c r="C123"/>
  <c r="E123"/>
  <c r="F123"/>
  <c r="G123"/>
  <c r="H123"/>
  <c r="C124"/>
  <c r="E124"/>
  <c r="F124"/>
  <c r="G124"/>
  <c r="H124"/>
  <c r="C125"/>
  <c r="E125"/>
  <c r="F125"/>
  <c r="G125"/>
  <c r="H125"/>
  <c r="C126"/>
  <c r="E126"/>
  <c r="F126"/>
  <c r="G126"/>
  <c r="H126"/>
  <c r="C127"/>
  <c r="E127"/>
  <c r="F127"/>
  <c r="G127"/>
  <c r="H127"/>
  <c r="C128"/>
  <c r="E128"/>
  <c r="F128"/>
  <c r="G128"/>
  <c r="H128"/>
  <c r="C129"/>
  <c r="E129"/>
  <c r="F129"/>
  <c r="G129"/>
  <c r="H129"/>
  <c r="C130"/>
  <c r="E130"/>
  <c r="F130"/>
  <c r="G130"/>
  <c r="H130"/>
  <c r="C131"/>
  <c r="E131"/>
  <c r="F131"/>
  <c r="G131"/>
  <c r="H131"/>
  <c r="C132"/>
  <c r="E132"/>
  <c r="F132"/>
  <c r="G132"/>
  <c r="H132"/>
  <c r="C133"/>
  <c r="E133"/>
  <c r="F133"/>
  <c r="G133"/>
  <c r="H133"/>
  <c r="C134"/>
  <c r="E134"/>
  <c r="F134"/>
  <c r="G134"/>
  <c r="H134"/>
  <c r="C135"/>
  <c r="E135"/>
  <c r="F135"/>
  <c r="G135"/>
  <c r="H135"/>
  <c r="C136"/>
  <c r="E136"/>
  <c r="F136"/>
  <c r="G136"/>
  <c r="H136"/>
  <c r="C137"/>
  <c r="E137"/>
  <c r="F137"/>
  <c r="G137"/>
  <c r="H137"/>
  <c r="C138"/>
  <c r="E138"/>
  <c r="F138"/>
  <c r="G138"/>
  <c r="H138"/>
  <c r="C139"/>
  <c r="E139"/>
  <c r="F139"/>
  <c r="G139"/>
  <c r="H139"/>
  <c r="C140"/>
  <c r="E140"/>
  <c r="F140"/>
  <c r="G140"/>
  <c r="H140"/>
  <c r="C141"/>
  <c r="E141"/>
  <c r="F141"/>
  <c r="G141"/>
  <c r="H141"/>
  <c r="C142"/>
  <c r="E142"/>
  <c r="F142"/>
  <c r="G142"/>
  <c r="H142"/>
  <c r="C143"/>
  <c r="E143"/>
  <c r="F143"/>
  <c r="G143"/>
  <c r="H143"/>
  <c r="C144"/>
  <c r="E144"/>
  <c r="F144"/>
  <c r="G144"/>
  <c r="H144"/>
  <c r="C145"/>
  <c r="E145"/>
  <c r="F145"/>
  <c r="G145"/>
  <c r="H145"/>
  <c r="C146"/>
  <c r="E146"/>
  <c r="F146"/>
  <c r="G146"/>
  <c r="H146"/>
  <c r="C147"/>
  <c r="E147"/>
  <c r="F147"/>
  <c r="G147"/>
  <c r="H147"/>
  <c r="C148"/>
  <c r="E148"/>
  <c r="F148"/>
  <c r="G148"/>
  <c r="H148"/>
  <c r="C149"/>
  <c r="E149"/>
  <c r="F149"/>
  <c r="G149"/>
  <c r="H149"/>
  <c r="C150"/>
  <c r="E150"/>
  <c r="F150"/>
  <c r="G150"/>
  <c r="H150"/>
  <c r="C151"/>
  <c r="E151"/>
  <c r="F151"/>
  <c r="G151"/>
  <c r="H151"/>
  <c r="C152"/>
  <c r="E152"/>
  <c r="F152"/>
  <c r="G152"/>
  <c r="H152"/>
  <c r="C153"/>
  <c r="E153"/>
  <c r="F153"/>
  <c r="G153"/>
  <c r="H153"/>
  <c r="C154"/>
  <c r="E154"/>
  <c r="F154"/>
  <c r="G154"/>
  <c r="H154"/>
  <c r="C155"/>
  <c r="E155"/>
  <c r="F155"/>
  <c r="G155"/>
  <c r="H155"/>
  <c r="C156"/>
  <c r="E156"/>
  <c r="F156"/>
  <c r="G156"/>
  <c r="H156"/>
  <c r="C157"/>
  <c r="E157"/>
  <c r="F157"/>
  <c r="G157"/>
  <c r="H157"/>
  <c r="C158"/>
  <c r="E158"/>
  <c r="F158"/>
  <c r="G158"/>
  <c r="H158"/>
  <c r="C159"/>
  <c r="E159"/>
  <c r="F159"/>
  <c r="G159"/>
  <c r="H159"/>
  <c r="C160"/>
  <c r="E160"/>
  <c r="F160"/>
  <c r="G160"/>
  <c r="H160"/>
  <c r="C161"/>
  <c r="E161"/>
  <c r="F161"/>
  <c r="G161"/>
  <c r="H161"/>
  <c r="C162"/>
  <c r="E162"/>
  <c r="F162"/>
  <c r="G162"/>
  <c r="H162"/>
  <c r="C163"/>
  <c r="E163"/>
  <c r="F163"/>
  <c r="G163"/>
  <c r="H163"/>
  <c r="C164"/>
  <c r="E164"/>
  <c r="F164"/>
  <c r="G164"/>
  <c r="H164"/>
  <c r="C165"/>
  <c r="E165"/>
  <c r="F165"/>
  <c r="G165"/>
  <c r="H165"/>
  <c r="C166"/>
  <c r="E166"/>
  <c r="F166"/>
  <c r="G166"/>
  <c r="H166"/>
  <c r="C167"/>
  <c r="E167"/>
  <c r="F167"/>
  <c r="G167"/>
  <c r="H167"/>
  <c r="C168"/>
  <c r="E168"/>
  <c r="F168"/>
  <c r="G168"/>
  <c r="H168"/>
  <c r="C169"/>
  <c r="E169"/>
  <c r="F169"/>
  <c r="G169"/>
  <c r="H169"/>
  <c r="C170"/>
  <c r="E170"/>
  <c r="F170"/>
  <c r="G170"/>
  <c r="H170"/>
  <c r="C171"/>
  <c r="E171"/>
  <c r="F171"/>
  <c r="G171"/>
  <c r="H171"/>
  <c r="C172"/>
  <c r="E172"/>
  <c r="F172"/>
  <c r="G172"/>
  <c r="H172"/>
  <c r="C173"/>
  <c r="E173"/>
  <c r="F173"/>
  <c r="G173"/>
  <c r="H173"/>
  <c r="C174"/>
  <c r="E174"/>
  <c r="F174"/>
  <c r="G174"/>
  <c r="H174"/>
  <c r="C175"/>
  <c r="E175"/>
  <c r="F175"/>
  <c r="G175"/>
  <c r="H175"/>
  <c r="C176"/>
  <c r="E176"/>
  <c r="F176"/>
  <c r="G176"/>
  <c r="H176"/>
  <c r="C177"/>
  <c r="E177"/>
  <c r="F177"/>
  <c r="G177"/>
  <c r="H177"/>
  <c r="C178"/>
  <c r="E178"/>
  <c r="F178"/>
  <c r="G178"/>
  <c r="H178"/>
  <c r="C179"/>
  <c r="E179"/>
  <c r="F179"/>
  <c r="G179"/>
  <c r="H179"/>
  <c r="C180"/>
  <c r="E180"/>
  <c r="F180"/>
  <c r="G180"/>
  <c r="H180"/>
  <c r="C181"/>
  <c r="E181"/>
  <c r="F181"/>
  <c r="G181"/>
  <c r="H181"/>
  <c r="C182"/>
  <c r="E182"/>
  <c r="F182"/>
  <c r="G182"/>
  <c r="H182"/>
  <c r="C183"/>
  <c r="E183"/>
  <c r="F183"/>
  <c r="G183"/>
  <c r="H183"/>
  <c r="C184"/>
  <c r="E184"/>
  <c r="F184"/>
  <c r="G184"/>
  <c r="H184"/>
  <c r="C185"/>
  <c r="E185"/>
  <c r="F185"/>
  <c r="G185"/>
  <c r="H185"/>
  <c r="C186"/>
  <c r="E186"/>
  <c r="F186"/>
  <c r="G186"/>
  <c r="H186"/>
  <c r="C187"/>
  <c r="E187"/>
  <c r="F187"/>
  <c r="G187"/>
  <c r="H187"/>
  <c r="C188"/>
  <c r="E188"/>
  <c r="F188"/>
  <c r="G188"/>
  <c r="H188"/>
  <c r="C189"/>
  <c r="E189"/>
  <c r="F189"/>
  <c r="G189"/>
  <c r="H189"/>
  <c r="C190"/>
  <c r="E190"/>
  <c r="F190"/>
  <c r="G190"/>
  <c r="H190"/>
  <c r="C191"/>
  <c r="E191"/>
  <c r="F191"/>
  <c r="G191"/>
  <c r="H191"/>
  <c r="C192"/>
  <c r="E192"/>
  <c r="F192"/>
  <c r="G192"/>
  <c r="H192"/>
  <c r="C193"/>
  <c r="E193"/>
  <c r="F193"/>
  <c r="G193"/>
  <c r="H193"/>
  <c r="C194"/>
  <c r="E194"/>
  <c r="F194"/>
  <c r="G194"/>
  <c r="H194"/>
  <c r="C195"/>
  <c r="E195"/>
  <c r="F195"/>
  <c r="G195"/>
  <c r="H195"/>
  <c r="C196"/>
  <c r="E196"/>
  <c r="F196"/>
  <c r="G196"/>
  <c r="H196"/>
  <c r="C197"/>
  <c r="E197"/>
  <c r="F197"/>
  <c r="G197"/>
  <c r="H197"/>
  <c r="C198"/>
  <c r="E198"/>
  <c r="F198"/>
  <c r="G198"/>
  <c r="H198"/>
  <c r="C199"/>
  <c r="E199"/>
  <c r="F199"/>
  <c r="G199"/>
  <c r="H199"/>
  <c r="C200"/>
  <c r="E200"/>
  <c r="F200"/>
  <c r="G200"/>
  <c r="H200"/>
  <c r="C201"/>
  <c r="E201"/>
  <c r="F201"/>
  <c r="G201"/>
  <c r="H201"/>
  <c r="C202"/>
  <c r="E202"/>
  <c r="F202"/>
  <c r="G202"/>
  <c r="H202"/>
  <c r="C203"/>
  <c r="E203"/>
  <c r="F203"/>
  <c r="G203"/>
  <c r="H203"/>
  <c r="C204"/>
  <c r="E204"/>
  <c r="F204"/>
  <c r="G204"/>
  <c r="H204"/>
  <c r="C205"/>
  <c r="E205"/>
  <c r="F205"/>
  <c r="G205"/>
  <c r="H205"/>
  <c r="C206"/>
  <c r="E206"/>
  <c r="F206"/>
  <c r="G206"/>
  <c r="H206"/>
  <c r="C207"/>
  <c r="E207"/>
  <c r="F207"/>
  <c r="G207"/>
  <c r="H207"/>
  <c r="C208"/>
  <c r="E208"/>
  <c r="F208"/>
  <c r="G208"/>
  <c r="H208"/>
  <c r="C209"/>
  <c r="E209"/>
  <c r="F209"/>
  <c r="G209"/>
  <c r="H209"/>
  <c r="C210"/>
  <c r="E210"/>
  <c r="F210"/>
  <c r="G210"/>
  <c r="H210"/>
  <c r="C211"/>
  <c r="E211"/>
  <c r="F211"/>
  <c r="G211"/>
  <c r="H211"/>
  <c r="C212"/>
  <c r="E212"/>
  <c r="F212"/>
  <c r="G212"/>
  <c r="H212"/>
  <c r="C213"/>
  <c r="E213"/>
  <c r="F213"/>
  <c r="G213"/>
  <c r="H213"/>
  <c r="C214"/>
  <c r="E214"/>
  <c r="F214"/>
  <c r="G214"/>
  <c r="H214"/>
  <c r="C215"/>
  <c r="E215"/>
  <c r="F215"/>
  <c r="G215"/>
  <c r="H215"/>
  <c r="C216"/>
  <c r="E216"/>
  <c r="F216"/>
  <c r="G216"/>
  <c r="H216"/>
  <c r="C217"/>
  <c r="E217"/>
  <c r="F217"/>
  <c r="G217"/>
  <c r="H217"/>
  <c r="C218"/>
  <c r="E218"/>
  <c r="F218"/>
  <c r="G218"/>
  <c r="H218"/>
  <c r="C219"/>
  <c r="E219"/>
  <c r="F219"/>
  <c r="G219"/>
  <c r="H219"/>
  <c r="C220"/>
  <c r="E220"/>
  <c r="F220"/>
  <c r="G220"/>
  <c r="H220"/>
  <c r="C221"/>
  <c r="E221"/>
  <c r="F221"/>
  <c r="G221"/>
  <c r="H221"/>
  <c r="C222"/>
  <c r="E222"/>
  <c r="F222"/>
  <c r="G222"/>
  <c r="H222"/>
  <c r="C223"/>
  <c r="E223"/>
  <c r="F223"/>
  <c r="G223"/>
  <c r="H223"/>
  <c r="B209"/>
  <c r="B210"/>
  <c r="B211"/>
  <c r="B212"/>
  <c r="B213"/>
  <c r="B214"/>
  <c r="B215"/>
  <c r="B216"/>
  <c r="B217"/>
  <c r="B218"/>
  <c r="B219"/>
  <c r="B220"/>
  <c r="B223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F129" i="4"/>
  <c r="B146"/>
  <c r="C146"/>
  <c r="D146"/>
  <c r="E146"/>
  <c r="B160"/>
  <c r="C160"/>
  <c r="D160"/>
  <c r="A110"/>
  <c r="A96"/>
  <c r="A58"/>
  <c r="A78" s="1"/>
  <c r="A128" s="1"/>
  <c r="A178" s="1"/>
  <c r="F4"/>
  <c r="F5"/>
  <c r="F6"/>
  <c r="F7"/>
  <c r="F8"/>
  <c r="F39" s="1"/>
  <c r="F10"/>
  <c r="F45" s="1"/>
  <c r="D297" i="14"/>
  <c r="D298"/>
  <c r="D299"/>
  <c r="D300"/>
  <c r="D301"/>
  <c r="D302"/>
  <c r="D303"/>
  <c r="D304"/>
  <c r="D296"/>
  <c r="D146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145"/>
  <c r="B130" i="11"/>
  <c r="B131"/>
  <c r="B132"/>
  <c r="B133"/>
  <c r="B134"/>
  <c r="C5" i="9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4"/>
  <c r="C254" i="6"/>
  <c r="C275" s="1"/>
  <c r="D254"/>
  <c r="D275" s="1"/>
  <c r="E254"/>
  <c r="F254"/>
  <c r="G254"/>
  <c r="G275" s="1"/>
  <c r="H254"/>
  <c r="I254"/>
  <c r="D254" i="5"/>
  <c r="E254"/>
  <c r="F254"/>
  <c r="G254"/>
  <c r="H254"/>
  <c r="I254"/>
  <c r="J254"/>
  <c r="K254"/>
  <c r="L254"/>
  <c r="T12" i="15"/>
  <c r="T8" s="1"/>
  <c r="I40"/>
  <c r="I12"/>
  <c r="I8" s="1"/>
  <c r="J399" i="18"/>
  <c r="I399"/>
  <c r="G399"/>
  <c r="F399"/>
  <c r="E399"/>
  <c r="D399"/>
  <c r="C399"/>
  <c r="H397"/>
  <c r="H395"/>
  <c r="H393"/>
  <c r="H391"/>
  <c r="J386"/>
  <c r="H384"/>
  <c r="H382"/>
  <c r="J380"/>
  <c r="H376"/>
  <c r="H374"/>
  <c r="H373"/>
  <c r="I371"/>
  <c r="I367" s="1"/>
  <c r="G371"/>
  <c r="G367" s="1"/>
  <c r="F371"/>
  <c r="F367" s="1"/>
  <c r="E371"/>
  <c r="E367" s="1"/>
  <c r="D371"/>
  <c r="C371"/>
  <c r="C367" s="1"/>
  <c r="H369"/>
  <c r="H365"/>
  <c r="J363"/>
  <c r="F118"/>
  <c r="F117"/>
  <c r="F116"/>
  <c r="C116"/>
  <c r="F115"/>
  <c r="C115"/>
  <c r="F114"/>
  <c r="C114"/>
  <c r="W32" i="15"/>
  <c r="O40"/>
  <c r="O12"/>
  <c r="O8" s="1"/>
  <c r="O27" s="1"/>
  <c r="D144" i="14"/>
  <c r="K28" i="16"/>
  <c r="K29"/>
  <c r="K30"/>
  <c r="K31"/>
  <c r="K32"/>
  <c r="K33"/>
  <c r="D238" i="2"/>
  <c r="H40" i="15"/>
  <c r="H12"/>
  <c r="H8" s="1"/>
  <c r="K27" i="16"/>
  <c r="D143" i="14"/>
  <c r="D239" i="2"/>
  <c r="B159" i="4"/>
  <c r="C159"/>
  <c r="D159"/>
  <c r="F128"/>
  <c r="D178" s="1"/>
  <c r="C158"/>
  <c r="D158"/>
  <c r="B158"/>
  <c r="B145"/>
  <c r="C145"/>
  <c r="D145"/>
  <c r="B144"/>
  <c r="C144"/>
  <c r="D144"/>
  <c r="E127"/>
  <c r="A109"/>
  <c r="A95"/>
  <c r="A57"/>
  <c r="A77" s="1"/>
  <c r="A127" s="1"/>
  <c r="A177" s="1"/>
  <c r="C4"/>
  <c r="C3"/>
  <c r="F53" s="1"/>
  <c r="D38"/>
  <c r="E38"/>
  <c r="F3"/>
  <c r="G38"/>
  <c r="B38"/>
  <c r="J4" i="17"/>
  <c r="J5"/>
  <c r="J6"/>
  <c r="J7"/>
  <c r="J8"/>
  <c r="J9"/>
  <c r="J10"/>
  <c r="J11"/>
  <c r="C8"/>
  <c r="C5"/>
  <c r="C6"/>
  <c r="C7"/>
  <c r="C4"/>
  <c r="T4" i="15"/>
  <c r="W36"/>
  <c r="G40"/>
  <c r="G12"/>
  <c r="G8" s="1"/>
  <c r="E31" i="16"/>
  <c r="E22"/>
  <c r="K16"/>
  <c r="K15"/>
  <c r="H33"/>
  <c r="E33"/>
  <c r="H32"/>
  <c r="E32"/>
  <c r="H31"/>
  <c r="H30"/>
  <c r="E30"/>
  <c r="H29"/>
  <c r="E29"/>
  <c r="H28"/>
  <c r="E28"/>
  <c r="H27"/>
  <c r="E27"/>
  <c r="K26"/>
  <c r="H26"/>
  <c r="E26"/>
  <c r="K25"/>
  <c r="H25"/>
  <c r="E25"/>
  <c r="K24"/>
  <c r="H24"/>
  <c r="E24"/>
  <c r="K23"/>
  <c r="H23"/>
  <c r="E23"/>
  <c r="K22"/>
  <c r="H22"/>
  <c r="K17"/>
  <c r="H17"/>
  <c r="H16"/>
  <c r="E16"/>
  <c r="H15"/>
  <c r="E15"/>
  <c r="K14"/>
  <c r="H14"/>
  <c r="E14"/>
  <c r="K13"/>
  <c r="H13"/>
  <c r="E13"/>
  <c r="K12"/>
  <c r="H12"/>
  <c r="E12"/>
  <c r="K11"/>
  <c r="H11"/>
  <c r="E11"/>
  <c r="K10"/>
  <c r="H10"/>
  <c r="E10"/>
  <c r="K9"/>
  <c r="H9"/>
  <c r="E9"/>
  <c r="K8"/>
  <c r="H8"/>
  <c r="E8"/>
  <c r="K7"/>
  <c r="H7"/>
  <c r="E7"/>
  <c r="K6"/>
  <c r="H6"/>
  <c r="E6"/>
  <c r="D237" i="1"/>
  <c r="D237" i="2" s="1"/>
  <c r="D236" i="1"/>
  <c r="F12" i="15"/>
  <c r="S12"/>
  <c r="S8" s="1"/>
  <c r="F40"/>
  <c r="S40"/>
  <c r="D40"/>
  <c r="D12"/>
  <c r="D8" s="1"/>
  <c r="D142" i="14"/>
  <c r="E181"/>
  <c r="E182"/>
  <c r="E183"/>
  <c r="E184"/>
  <c r="E185"/>
  <c r="E186"/>
  <c r="E187"/>
  <c r="E188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6"/>
  <c r="C197"/>
  <c r="D179" i="12"/>
  <c r="D180"/>
  <c r="D181"/>
  <c r="D182"/>
  <c r="D183"/>
  <c r="D184"/>
  <c r="D185"/>
  <c r="D186"/>
  <c r="D187"/>
  <c r="D188"/>
  <c r="D189"/>
  <c r="C189"/>
  <c r="C188"/>
  <c r="B188"/>
  <c r="C187"/>
  <c r="B187"/>
  <c r="B202" s="1"/>
  <c r="C186"/>
  <c r="C185"/>
  <c r="B185"/>
  <c r="C184"/>
  <c r="B184"/>
  <c r="C183"/>
  <c r="B183"/>
  <c r="C182"/>
  <c r="C181"/>
  <c r="B181"/>
  <c r="C180"/>
  <c r="B180"/>
  <c r="B195" s="1"/>
  <c r="C179"/>
  <c r="B189" i="13"/>
  <c r="B188"/>
  <c r="B187"/>
  <c r="B186"/>
  <c r="B185"/>
  <c r="B184"/>
  <c r="B183"/>
  <c r="B182"/>
  <c r="B181"/>
  <c r="B180"/>
  <c r="B179"/>
  <c r="C130" i="11"/>
  <c r="D130"/>
  <c r="E130"/>
  <c r="F130"/>
  <c r="G130"/>
  <c r="H130"/>
  <c r="I130"/>
  <c r="J130"/>
  <c r="K130"/>
  <c r="C131"/>
  <c r="D131"/>
  <c r="E131"/>
  <c r="F131"/>
  <c r="G131"/>
  <c r="G142" s="1"/>
  <c r="H131"/>
  <c r="I131"/>
  <c r="J131"/>
  <c r="K131"/>
  <c r="C132"/>
  <c r="D132"/>
  <c r="E132"/>
  <c r="F132"/>
  <c r="F143" s="1"/>
  <c r="G132"/>
  <c r="H132"/>
  <c r="I132"/>
  <c r="J132"/>
  <c r="K132"/>
  <c r="C133"/>
  <c r="D133"/>
  <c r="E133"/>
  <c r="F133"/>
  <c r="G133"/>
  <c r="G144" s="1"/>
  <c r="H133"/>
  <c r="I133"/>
  <c r="J133"/>
  <c r="K133"/>
  <c r="C134"/>
  <c r="D134"/>
  <c r="E134"/>
  <c r="F134"/>
  <c r="G134"/>
  <c r="H134"/>
  <c r="I134"/>
  <c r="J134"/>
  <c r="K134"/>
  <c r="C135"/>
  <c r="D135"/>
  <c r="E135"/>
  <c r="F135"/>
  <c r="G135"/>
  <c r="H135"/>
  <c r="I135"/>
  <c r="J135"/>
  <c r="K135"/>
  <c r="K146" s="1"/>
  <c r="C136"/>
  <c r="D136"/>
  <c r="E136"/>
  <c r="F136"/>
  <c r="F147" s="1"/>
  <c r="G136"/>
  <c r="H136"/>
  <c r="H148" s="1"/>
  <c r="I136"/>
  <c r="J136"/>
  <c r="K136"/>
  <c r="B136"/>
  <c r="B135"/>
  <c r="I292" i="9"/>
  <c r="I317" s="1"/>
  <c r="J292"/>
  <c r="E292"/>
  <c r="E317" s="1"/>
  <c r="F292"/>
  <c r="F317" s="1"/>
  <c r="G292"/>
  <c r="G317" s="1"/>
  <c r="H292"/>
  <c r="H317" s="1"/>
  <c r="K292"/>
  <c r="K317" s="1"/>
  <c r="L292"/>
  <c r="M292"/>
  <c r="M317" s="1"/>
  <c r="N292"/>
  <c r="O292"/>
  <c r="O317" s="1"/>
  <c r="P292"/>
  <c r="P317" s="1"/>
  <c r="I284"/>
  <c r="J284"/>
  <c r="E284"/>
  <c r="F284"/>
  <c r="G284"/>
  <c r="H284"/>
  <c r="K284"/>
  <c r="L284"/>
  <c r="M284"/>
  <c r="N284"/>
  <c r="O284"/>
  <c r="P284"/>
  <c r="I274"/>
  <c r="J274"/>
  <c r="F274"/>
  <c r="G274"/>
  <c r="H274"/>
  <c r="K274"/>
  <c r="L274"/>
  <c r="M274"/>
  <c r="N274"/>
  <c r="O274"/>
  <c r="P274"/>
  <c r="D275"/>
  <c r="D274"/>
  <c r="F275"/>
  <c r="G275"/>
  <c r="H275"/>
  <c r="I275"/>
  <c r="J275"/>
  <c r="K275"/>
  <c r="L275"/>
  <c r="M275"/>
  <c r="M299" s="1"/>
  <c r="N275"/>
  <c r="O275"/>
  <c r="P275"/>
  <c r="D276"/>
  <c r="F276"/>
  <c r="F300" s="1"/>
  <c r="G276"/>
  <c r="H276"/>
  <c r="I276"/>
  <c r="J276"/>
  <c r="K276"/>
  <c r="L276"/>
  <c r="L300" s="1"/>
  <c r="M276"/>
  <c r="N276"/>
  <c r="N300" s="1"/>
  <c r="O276"/>
  <c r="P276"/>
  <c r="P300" s="1"/>
  <c r="D277"/>
  <c r="F277"/>
  <c r="F301" s="1"/>
  <c r="G277"/>
  <c r="G301" s="1"/>
  <c r="H277"/>
  <c r="H301" s="1"/>
  <c r="I277"/>
  <c r="J277"/>
  <c r="J301" s="1"/>
  <c r="K277"/>
  <c r="K301" s="1"/>
  <c r="L277"/>
  <c r="L301" s="1"/>
  <c r="M277"/>
  <c r="N277"/>
  <c r="N301" s="1"/>
  <c r="O277"/>
  <c r="O301" s="1"/>
  <c r="P277"/>
  <c r="D278"/>
  <c r="F278"/>
  <c r="F302" s="1"/>
  <c r="G278"/>
  <c r="G302" s="1"/>
  <c r="H278"/>
  <c r="I278"/>
  <c r="I302" s="1"/>
  <c r="J278"/>
  <c r="J302" s="1"/>
  <c r="K278"/>
  <c r="K302" s="1"/>
  <c r="L278"/>
  <c r="L302" s="1"/>
  <c r="M278"/>
  <c r="M302" s="1"/>
  <c r="N278"/>
  <c r="N302" s="1"/>
  <c r="O278"/>
  <c r="O302" s="1"/>
  <c r="P278"/>
  <c r="D279"/>
  <c r="D303" s="1"/>
  <c r="F279"/>
  <c r="G279"/>
  <c r="G303" s="1"/>
  <c r="H279"/>
  <c r="H303" s="1"/>
  <c r="I279"/>
  <c r="I303" s="1"/>
  <c r="J279"/>
  <c r="J303" s="1"/>
  <c r="K279"/>
  <c r="L279"/>
  <c r="L303" s="1"/>
  <c r="M279"/>
  <c r="M303" s="1"/>
  <c r="N279"/>
  <c r="N303" s="1"/>
  <c r="O279"/>
  <c r="O303" s="1"/>
  <c r="P279"/>
  <c r="P303" s="1"/>
  <c r="D280"/>
  <c r="D304" s="1"/>
  <c r="F280"/>
  <c r="G280"/>
  <c r="G304" s="1"/>
  <c r="H280"/>
  <c r="H304" s="1"/>
  <c r="I280"/>
  <c r="I304" s="1"/>
  <c r="J280"/>
  <c r="J304" s="1"/>
  <c r="K280"/>
  <c r="K304" s="1"/>
  <c r="L280"/>
  <c r="L304" s="1"/>
  <c r="M280"/>
  <c r="M304" s="1"/>
  <c r="N280"/>
  <c r="N304" s="1"/>
  <c r="O280"/>
  <c r="O304" s="1"/>
  <c r="P280"/>
  <c r="P304" s="1"/>
  <c r="D281"/>
  <c r="D305" s="1"/>
  <c r="F281"/>
  <c r="F305" s="1"/>
  <c r="G281"/>
  <c r="G305" s="1"/>
  <c r="H281"/>
  <c r="I281"/>
  <c r="I305" s="1"/>
  <c r="J281"/>
  <c r="J305" s="1"/>
  <c r="K281"/>
  <c r="K305" s="1"/>
  <c r="L281"/>
  <c r="L305" s="1"/>
  <c r="M281"/>
  <c r="M305" s="1"/>
  <c r="N281"/>
  <c r="N305" s="1"/>
  <c r="O281"/>
  <c r="O305" s="1"/>
  <c r="P281"/>
  <c r="D282"/>
  <c r="D306" s="1"/>
  <c r="F282"/>
  <c r="F306" s="1"/>
  <c r="G282"/>
  <c r="H282"/>
  <c r="I282"/>
  <c r="J282"/>
  <c r="J306" s="1"/>
  <c r="K282"/>
  <c r="K306" s="1"/>
  <c r="L282"/>
  <c r="L306" s="1"/>
  <c r="M282"/>
  <c r="N282"/>
  <c r="N306" s="1"/>
  <c r="O282"/>
  <c r="P282"/>
  <c r="D283"/>
  <c r="E283"/>
  <c r="F283"/>
  <c r="G283"/>
  <c r="H283"/>
  <c r="I283"/>
  <c r="J283"/>
  <c r="K283"/>
  <c r="L283"/>
  <c r="M283"/>
  <c r="N283"/>
  <c r="O283"/>
  <c r="P283"/>
  <c r="D284"/>
  <c r="D285"/>
  <c r="E285"/>
  <c r="F285"/>
  <c r="G285"/>
  <c r="H285"/>
  <c r="I285"/>
  <c r="J285"/>
  <c r="K285"/>
  <c r="L285"/>
  <c r="M285"/>
  <c r="N285"/>
  <c r="O285"/>
  <c r="P285"/>
  <c r="D286"/>
  <c r="E286"/>
  <c r="F286"/>
  <c r="G286"/>
  <c r="H286"/>
  <c r="I286"/>
  <c r="J286"/>
  <c r="K286"/>
  <c r="L286"/>
  <c r="M286"/>
  <c r="N286"/>
  <c r="O286"/>
  <c r="P286"/>
  <c r="D287"/>
  <c r="E287"/>
  <c r="F287"/>
  <c r="G287"/>
  <c r="H287"/>
  <c r="I287"/>
  <c r="J287"/>
  <c r="K287"/>
  <c r="L287"/>
  <c r="M287"/>
  <c r="N287"/>
  <c r="O287"/>
  <c r="P287"/>
  <c r="D288"/>
  <c r="E288"/>
  <c r="F288"/>
  <c r="G288"/>
  <c r="H288"/>
  <c r="H312" s="1"/>
  <c r="I288"/>
  <c r="J288"/>
  <c r="K288"/>
  <c r="L288"/>
  <c r="M288"/>
  <c r="N288"/>
  <c r="O288"/>
  <c r="P288"/>
  <c r="D289"/>
  <c r="E289"/>
  <c r="F289"/>
  <c r="G289"/>
  <c r="H289"/>
  <c r="I289"/>
  <c r="J289"/>
  <c r="K289"/>
  <c r="L289"/>
  <c r="M289"/>
  <c r="N289"/>
  <c r="O289"/>
  <c r="P289"/>
  <c r="D290"/>
  <c r="E290"/>
  <c r="F290"/>
  <c r="G290"/>
  <c r="H290"/>
  <c r="I290"/>
  <c r="J290"/>
  <c r="K290"/>
  <c r="L290"/>
  <c r="M290"/>
  <c r="N290"/>
  <c r="O290"/>
  <c r="P290"/>
  <c r="D291"/>
  <c r="E291"/>
  <c r="F291"/>
  <c r="G291"/>
  <c r="H291"/>
  <c r="I291"/>
  <c r="J291"/>
  <c r="K291"/>
  <c r="L291"/>
  <c r="M291"/>
  <c r="N291"/>
  <c r="O291"/>
  <c r="P291"/>
  <c r="D292"/>
  <c r="D316" s="1"/>
  <c r="I253" i="6"/>
  <c r="H253"/>
  <c r="G253"/>
  <c r="F253"/>
  <c r="E253"/>
  <c r="D253"/>
  <c r="C253"/>
  <c r="B253"/>
  <c r="B274" s="1"/>
  <c r="I252"/>
  <c r="H252"/>
  <c r="G252"/>
  <c r="F252"/>
  <c r="E252"/>
  <c r="D252"/>
  <c r="C252"/>
  <c r="B252"/>
  <c r="I251"/>
  <c r="H251"/>
  <c r="G251"/>
  <c r="F251"/>
  <c r="E251"/>
  <c r="D251"/>
  <c r="C251"/>
  <c r="B251"/>
  <c r="I250"/>
  <c r="H250"/>
  <c r="G250"/>
  <c r="F250"/>
  <c r="E250"/>
  <c r="D250"/>
  <c r="C250"/>
  <c r="B250"/>
  <c r="I249"/>
  <c r="H249"/>
  <c r="G249"/>
  <c r="F249"/>
  <c r="E249"/>
  <c r="D249"/>
  <c r="C249"/>
  <c r="B249"/>
  <c r="I248"/>
  <c r="H248"/>
  <c r="G248"/>
  <c r="F248"/>
  <c r="E248"/>
  <c r="D248"/>
  <c r="C248"/>
  <c r="B248"/>
  <c r="I247"/>
  <c r="H247"/>
  <c r="G247"/>
  <c r="F247"/>
  <c r="E247"/>
  <c r="D247"/>
  <c r="C247"/>
  <c r="B247"/>
  <c r="I246"/>
  <c r="H246"/>
  <c r="G246"/>
  <c r="F246"/>
  <c r="E246"/>
  <c r="D246"/>
  <c r="C246"/>
  <c r="B246"/>
  <c r="I245"/>
  <c r="H245"/>
  <c r="G245"/>
  <c r="F245"/>
  <c r="E245"/>
  <c r="D245"/>
  <c r="C245"/>
  <c r="B245"/>
  <c r="I244"/>
  <c r="H244"/>
  <c r="G244"/>
  <c r="F244"/>
  <c r="E244"/>
  <c r="D244"/>
  <c r="C244"/>
  <c r="B244"/>
  <c r="I243"/>
  <c r="H243"/>
  <c r="G243"/>
  <c r="F243"/>
  <c r="E243"/>
  <c r="D243"/>
  <c r="C243"/>
  <c r="B243"/>
  <c r="I242"/>
  <c r="H242"/>
  <c r="G242"/>
  <c r="F242"/>
  <c r="E242"/>
  <c r="D242"/>
  <c r="C242"/>
  <c r="B242"/>
  <c r="I241"/>
  <c r="H241"/>
  <c r="G241"/>
  <c r="F241"/>
  <c r="E241"/>
  <c r="D241"/>
  <c r="C241"/>
  <c r="B241"/>
  <c r="I240"/>
  <c r="H240"/>
  <c r="G240"/>
  <c r="F240"/>
  <c r="E240"/>
  <c r="D240"/>
  <c r="C240"/>
  <c r="B240"/>
  <c r="I239"/>
  <c r="H239"/>
  <c r="G239"/>
  <c r="F239"/>
  <c r="E239"/>
  <c r="D239"/>
  <c r="C239"/>
  <c r="B239"/>
  <c r="I238"/>
  <c r="H238"/>
  <c r="G238"/>
  <c r="F238"/>
  <c r="E238"/>
  <c r="D238"/>
  <c r="C238"/>
  <c r="B238"/>
  <c r="C253" i="5"/>
  <c r="C274" s="1"/>
  <c r="D253"/>
  <c r="E253"/>
  <c r="F253"/>
  <c r="G253"/>
  <c r="H253"/>
  <c r="I253"/>
  <c r="J253"/>
  <c r="K253"/>
  <c r="L253"/>
  <c r="C238"/>
  <c r="C276" s="1"/>
  <c r="D238"/>
  <c r="E238"/>
  <c r="F238"/>
  <c r="G238"/>
  <c r="H238"/>
  <c r="I238"/>
  <c r="J238"/>
  <c r="K238"/>
  <c r="L238"/>
  <c r="C239"/>
  <c r="D239"/>
  <c r="E239"/>
  <c r="F239"/>
  <c r="G239"/>
  <c r="H239"/>
  <c r="I239"/>
  <c r="J239"/>
  <c r="K239"/>
  <c r="L239"/>
  <c r="C240"/>
  <c r="D240"/>
  <c r="E240"/>
  <c r="F240"/>
  <c r="G240"/>
  <c r="H240"/>
  <c r="I240"/>
  <c r="J240"/>
  <c r="K240"/>
  <c r="L240"/>
  <c r="C241"/>
  <c r="D241"/>
  <c r="E241"/>
  <c r="F241"/>
  <c r="G241"/>
  <c r="H241"/>
  <c r="I241"/>
  <c r="J241"/>
  <c r="K241"/>
  <c r="L241"/>
  <c r="C242"/>
  <c r="D242"/>
  <c r="E242"/>
  <c r="F242"/>
  <c r="G242"/>
  <c r="H242"/>
  <c r="I242"/>
  <c r="J242"/>
  <c r="K242"/>
  <c r="L242"/>
  <c r="C243"/>
  <c r="D243"/>
  <c r="E243"/>
  <c r="F243"/>
  <c r="G243"/>
  <c r="H243"/>
  <c r="I243"/>
  <c r="J243"/>
  <c r="K243"/>
  <c r="L243"/>
  <c r="C244"/>
  <c r="D244"/>
  <c r="E244"/>
  <c r="F244"/>
  <c r="G244"/>
  <c r="H244"/>
  <c r="I244"/>
  <c r="J244"/>
  <c r="K244"/>
  <c r="L244"/>
  <c r="C245"/>
  <c r="D245"/>
  <c r="E245"/>
  <c r="F245"/>
  <c r="G245"/>
  <c r="H245"/>
  <c r="I245"/>
  <c r="J245"/>
  <c r="K245"/>
  <c r="L245"/>
  <c r="C246"/>
  <c r="D246"/>
  <c r="E246"/>
  <c r="F246"/>
  <c r="G246"/>
  <c r="H246"/>
  <c r="I246"/>
  <c r="J246"/>
  <c r="K246"/>
  <c r="L246"/>
  <c r="C247"/>
  <c r="D247"/>
  <c r="E247"/>
  <c r="F247"/>
  <c r="G247"/>
  <c r="H247"/>
  <c r="I247"/>
  <c r="J247"/>
  <c r="K247"/>
  <c r="L247"/>
  <c r="C248"/>
  <c r="D248"/>
  <c r="E248"/>
  <c r="F248"/>
  <c r="G248"/>
  <c r="H248"/>
  <c r="I248"/>
  <c r="J248"/>
  <c r="K248"/>
  <c r="L248"/>
  <c r="C249"/>
  <c r="D249"/>
  <c r="E249"/>
  <c r="F249"/>
  <c r="G249"/>
  <c r="H249"/>
  <c r="I249"/>
  <c r="J249"/>
  <c r="K249"/>
  <c r="L249"/>
  <c r="C250"/>
  <c r="D250"/>
  <c r="E250"/>
  <c r="F250"/>
  <c r="G250"/>
  <c r="H250"/>
  <c r="I250"/>
  <c r="J250"/>
  <c r="K250"/>
  <c r="L250"/>
  <c r="C251"/>
  <c r="D251"/>
  <c r="E251"/>
  <c r="F251"/>
  <c r="G251"/>
  <c r="H251"/>
  <c r="I251"/>
  <c r="J251"/>
  <c r="K251"/>
  <c r="L251"/>
  <c r="C252"/>
  <c r="D252"/>
  <c r="E252"/>
  <c r="F252"/>
  <c r="G252"/>
  <c r="H252"/>
  <c r="I252"/>
  <c r="J252"/>
  <c r="K252"/>
  <c r="L252"/>
  <c r="B252"/>
  <c r="B251"/>
  <c r="B250"/>
  <c r="B249"/>
  <c r="B248"/>
  <c r="B247"/>
  <c r="B246"/>
  <c r="B245"/>
  <c r="B244"/>
  <c r="B243"/>
  <c r="B242"/>
  <c r="B241"/>
  <c r="B240"/>
  <c r="B239"/>
  <c r="E124" i="4"/>
  <c r="E125"/>
  <c r="E160" s="1"/>
  <c r="E126"/>
  <c r="E161" s="1"/>
  <c r="A56"/>
  <c r="A76" s="1"/>
  <c r="A126" s="1"/>
  <c r="A176" s="1"/>
  <c r="A55"/>
  <c r="A75" s="1"/>
  <c r="A125" s="1"/>
  <c r="A175" s="1"/>
  <c r="A54"/>
  <c r="A74" s="1"/>
  <c r="A124" s="1"/>
  <c r="A174" s="1"/>
  <c r="A53"/>
  <c r="A73" s="1"/>
  <c r="A123" s="1"/>
  <c r="A173" s="1"/>
  <c r="K172"/>
  <c r="J172"/>
  <c r="I172"/>
  <c r="H172"/>
  <c r="G172"/>
  <c r="F172"/>
  <c r="E172"/>
  <c r="D172"/>
  <c r="C172"/>
  <c r="B172"/>
  <c r="D143"/>
  <c r="C143"/>
  <c r="B143"/>
  <c r="D142"/>
  <c r="C142"/>
  <c r="B142"/>
  <c r="D141"/>
  <c r="C141"/>
  <c r="B141"/>
  <c r="K108"/>
  <c r="J108"/>
  <c r="I108"/>
  <c r="H108"/>
  <c r="G108"/>
  <c r="F108"/>
  <c r="E108"/>
  <c r="D108"/>
  <c r="C108"/>
  <c r="B108"/>
  <c r="A108"/>
  <c r="A94"/>
  <c r="A93"/>
  <c r="A92"/>
  <c r="K91"/>
  <c r="J91"/>
  <c r="I91"/>
  <c r="H91"/>
  <c r="G91"/>
  <c r="F91"/>
  <c r="E91"/>
  <c r="D91"/>
  <c r="C91"/>
  <c r="B91"/>
  <c r="A91"/>
  <c r="C5"/>
  <c r="F55" s="1"/>
  <c r="C53"/>
  <c r="G21"/>
  <c r="E21"/>
  <c r="D21"/>
  <c r="B21"/>
  <c r="D234" i="2"/>
  <c r="D235" i="1"/>
  <c r="D235" i="2" s="1"/>
  <c r="H220" i="3"/>
  <c r="H221"/>
  <c r="H222"/>
  <c r="G220"/>
  <c r="G221"/>
  <c r="G222"/>
  <c r="F220"/>
  <c r="F221"/>
  <c r="F222"/>
  <c r="E220"/>
  <c r="E221"/>
  <c r="E222"/>
  <c r="C220"/>
  <c r="C221"/>
  <c r="C222"/>
  <c r="B220"/>
  <c r="B221"/>
  <c r="B222"/>
  <c r="H208"/>
  <c r="H209"/>
  <c r="H210"/>
  <c r="H211"/>
  <c r="H212"/>
  <c r="H213"/>
  <c r="H214"/>
  <c r="H215"/>
  <c r="H216"/>
  <c r="H217"/>
  <c r="H218"/>
  <c r="H219"/>
  <c r="G208"/>
  <c r="G209"/>
  <c r="G210"/>
  <c r="G211"/>
  <c r="G212"/>
  <c r="G213"/>
  <c r="G214"/>
  <c r="G215"/>
  <c r="G216"/>
  <c r="G217"/>
  <c r="G218"/>
  <c r="G219"/>
  <c r="F208"/>
  <c r="F209"/>
  <c r="F210"/>
  <c r="F211"/>
  <c r="F212"/>
  <c r="F213"/>
  <c r="F214"/>
  <c r="F215"/>
  <c r="F216"/>
  <c r="F217"/>
  <c r="F218"/>
  <c r="F219"/>
  <c r="E208"/>
  <c r="E209"/>
  <c r="E210"/>
  <c r="E211"/>
  <c r="E212"/>
  <c r="E213"/>
  <c r="E214"/>
  <c r="E215"/>
  <c r="E216"/>
  <c r="E217"/>
  <c r="E218"/>
  <c r="E219"/>
  <c r="C208"/>
  <c r="C209"/>
  <c r="C210"/>
  <c r="C211"/>
  <c r="C212"/>
  <c r="C213"/>
  <c r="C214"/>
  <c r="C215"/>
  <c r="C216"/>
  <c r="C217"/>
  <c r="C218"/>
  <c r="C219"/>
  <c r="B208"/>
  <c r="B209"/>
  <c r="B210"/>
  <c r="B211"/>
  <c r="B212"/>
  <c r="B213"/>
  <c r="B214"/>
  <c r="B215"/>
  <c r="B216"/>
  <c r="B217"/>
  <c r="B218"/>
  <c r="B219"/>
  <c r="H196"/>
  <c r="H197"/>
  <c r="H198"/>
  <c r="H199"/>
  <c r="H200"/>
  <c r="H201"/>
  <c r="H202"/>
  <c r="H203"/>
  <c r="H204"/>
  <c r="H205"/>
  <c r="H206"/>
  <c r="H207"/>
  <c r="G196"/>
  <c r="G197"/>
  <c r="G198"/>
  <c r="G199"/>
  <c r="G200"/>
  <c r="G201"/>
  <c r="G202"/>
  <c r="G203"/>
  <c r="G204"/>
  <c r="G205"/>
  <c r="G206"/>
  <c r="G207"/>
  <c r="F196"/>
  <c r="F197"/>
  <c r="F198"/>
  <c r="F199"/>
  <c r="F200"/>
  <c r="F201"/>
  <c r="F202"/>
  <c r="F203"/>
  <c r="F204"/>
  <c r="F205"/>
  <c r="F206"/>
  <c r="F207"/>
  <c r="E196"/>
  <c r="E197"/>
  <c r="E198"/>
  <c r="E199"/>
  <c r="E200"/>
  <c r="E201"/>
  <c r="E202"/>
  <c r="E203"/>
  <c r="E204"/>
  <c r="E205"/>
  <c r="E206"/>
  <c r="E207"/>
  <c r="C196"/>
  <c r="C197"/>
  <c r="C198"/>
  <c r="C199"/>
  <c r="C200"/>
  <c r="C201"/>
  <c r="C202"/>
  <c r="C203"/>
  <c r="C204"/>
  <c r="C205"/>
  <c r="C206"/>
  <c r="C207"/>
  <c r="B196"/>
  <c r="B197"/>
  <c r="B198"/>
  <c r="B199"/>
  <c r="B200"/>
  <c r="B201"/>
  <c r="B202"/>
  <c r="B203"/>
  <c r="B204"/>
  <c r="B205"/>
  <c r="B206"/>
  <c r="B207"/>
  <c r="H184"/>
  <c r="H185"/>
  <c r="H186"/>
  <c r="H187"/>
  <c r="H188"/>
  <c r="H189"/>
  <c r="H190"/>
  <c r="H191"/>
  <c r="H192"/>
  <c r="H193"/>
  <c r="H194"/>
  <c r="H195"/>
  <c r="G184"/>
  <c r="G185"/>
  <c r="G186"/>
  <c r="G187"/>
  <c r="G188"/>
  <c r="G189"/>
  <c r="G190"/>
  <c r="G191"/>
  <c r="G192"/>
  <c r="G193"/>
  <c r="G194"/>
  <c r="G195"/>
  <c r="F184"/>
  <c r="F185"/>
  <c r="F186"/>
  <c r="F187"/>
  <c r="F188"/>
  <c r="F189"/>
  <c r="F190"/>
  <c r="F191"/>
  <c r="F192"/>
  <c r="F193"/>
  <c r="F194"/>
  <c r="F195"/>
  <c r="E184"/>
  <c r="E185"/>
  <c r="E186"/>
  <c r="E187"/>
  <c r="E188"/>
  <c r="E189"/>
  <c r="E190"/>
  <c r="E191"/>
  <c r="E192"/>
  <c r="E193"/>
  <c r="E194"/>
  <c r="E195"/>
  <c r="C184"/>
  <c r="C185"/>
  <c r="C186"/>
  <c r="C187"/>
  <c r="C188"/>
  <c r="C189"/>
  <c r="C190"/>
  <c r="C191"/>
  <c r="C192"/>
  <c r="C193"/>
  <c r="C194"/>
  <c r="C195"/>
  <c r="B184"/>
  <c r="B185"/>
  <c r="B186"/>
  <c r="B187"/>
  <c r="B188"/>
  <c r="B189"/>
  <c r="B190"/>
  <c r="B191"/>
  <c r="B192"/>
  <c r="B193"/>
  <c r="B194"/>
  <c r="B195"/>
  <c r="H172"/>
  <c r="H173"/>
  <c r="H174"/>
  <c r="H175"/>
  <c r="H176"/>
  <c r="H177"/>
  <c r="H178"/>
  <c r="H179"/>
  <c r="H180"/>
  <c r="H181"/>
  <c r="H182"/>
  <c r="H183"/>
  <c r="G172"/>
  <c r="G173"/>
  <c r="G174"/>
  <c r="G175"/>
  <c r="G176"/>
  <c r="G177"/>
  <c r="G178"/>
  <c r="G179"/>
  <c r="G180"/>
  <c r="G181"/>
  <c r="G182"/>
  <c r="G183"/>
  <c r="F172"/>
  <c r="F173"/>
  <c r="F174"/>
  <c r="F175"/>
  <c r="F176"/>
  <c r="F177"/>
  <c r="F178"/>
  <c r="F179"/>
  <c r="F180"/>
  <c r="F181"/>
  <c r="F182"/>
  <c r="F183"/>
  <c r="E172"/>
  <c r="E173"/>
  <c r="E174"/>
  <c r="E175"/>
  <c r="E176"/>
  <c r="E177"/>
  <c r="E178"/>
  <c r="E179"/>
  <c r="E180"/>
  <c r="E181"/>
  <c r="E182"/>
  <c r="E183"/>
  <c r="C172"/>
  <c r="C173"/>
  <c r="C174"/>
  <c r="C175"/>
  <c r="C176"/>
  <c r="C177"/>
  <c r="C178"/>
  <c r="C179"/>
  <c r="C180"/>
  <c r="C181"/>
  <c r="C182"/>
  <c r="C183"/>
  <c r="B172"/>
  <c r="B173"/>
  <c r="B174"/>
  <c r="B175"/>
  <c r="B176"/>
  <c r="B177"/>
  <c r="B178"/>
  <c r="B179"/>
  <c r="B180"/>
  <c r="B181"/>
  <c r="B182"/>
  <c r="B183"/>
  <c r="H160"/>
  <c r="H161"/>
  <c r="H162"/>
  <c r="H163"/>
  <c r="H164"/>
  <c r="H165"/>
  <c r="H166"/>
  <c r="H167"/>
  <c r="H168"/>
  <c r="H169"/>
  <c r="H170"/>
  <c r="H171"/>
  <c r="G160"/>
  <c r="G161"/>
  <c r="G162"/>
  <c r="G163"/>
  <c r="G164"/>
  <c r="G165"/>
  <c r="G166"/>
  <c r="G167"/>
  <c r="G168"/>
  <c r="G169"/>
  <c r="G170"/>
  <c r="G171"/>
  <c r="F160"/>
  <c r="F161"/>
  <c r="F162"/>
  <c r="F163"/>
  <c r="F164"/>
  <c r="F165"/>
  <c r="F166"/>
  <c r="F167"/>
  <c r="F168"/>
  <c r="F169"/>
  <c r="F170"/>
  <c r="F171"/>
  <c r="E160"/>
  <c r="E161"/>
  <c r="E162"/>
  <c r="E163"/>
  <c r="E164"/>
  <c r="E165"/>
  <c r="E166"/>
  <c r="E167"/>
  <c r="E168"/>
  <c r="E169"/>
  <c r="E170"/>
  <c r="E171"/>
  <c r="C160"/>
  <c r="C161"/>
  <c r="C162"/>
  <c r="C163"/>
  <c r="C164"/>
  <c r="C165"/>
  <c r="C166"/>
  <c r="C167"/>
  <c r="C168"/>
  <c r="C169"/>
  <c r="C170"/>
  <c r="C171"/>
  <c r="B160"/>
  <c r="B161"/>
  <c r="B162"/>
  <c r="B163"/>
  <c r="B164"/>
  <c r="B165"/>
  <c r="B166"/>
  <c r="B167"/>
  <c r="B168"/>
  <c r="B169"/>
  <c r="B170"/>
  <c r="B171"/>
  <c r="H148"/>
  <c r="H149"/>
  <c r="H150"/>
  <c r="H151"/>
  <c r="H152"/>
  <c r="H153"/>
  <c r="H154"/>
  <c r="H155"/>
  <c r="H156"/>
  <c r="H157"/>
  <c r="H158"/>
  <c r="H159"/>
  <c r="G148"/>
  <c r="G149"/>
  <c r="G150"/>
  <c r="G151"/>
  <c r="G152"/>
  <c r="G153"/>
  <c r="G154"/>
  <c r="G155"/>
  <c r="G156"/>
  <c r="G157"/>
  <c r="G158"/>
  <c r="G159"/>
  <c r="F148"/>
  <c r="F149"/>
  <c r="F150"/>
  <c r="F151"/>
  <c r="F152"/>
  <c r="F153"/>
  <c r="F154"/>
  <c r="F155"/>
  <c r="F156"/>
  <c r="F157"/>
  <c r="F158"/>
  <c r="F159"/>
  <c r="E148"/>
  <c r="E149"/>
  <c r="E150"/>
  <c r="E151"/>
  <c r="E152"/>
  <c r="E153"/>
  <c r="E154"/>
  <c r="E155"/>
  <c r="E156"/>
  <c r="E157"/>
  <c r="E158"/>
  <c r="E159"/>
  <c r="C148"/>
  <c r="C149"/>
  <c r="C150"/>
  <c r="C151"/>
  <c r="C152"/>
  <c r="C153"/>
  <c r="C154"/>
  <c r="C155"/>
  <c r="C156"/>
  <c r="C157"/>
  <c r="C158"/>
  <c r="C159"/>
  <c r="B148"/>
  <c r="B149"/>
  <c r="B150"/>
  <c r="B151"/>
  <c r="B152"/>
  <c r="B153"/>
  <c r="B154"/>
  <c r="B155"/>
  <c r="B156"/>
  <c r="B157"/>
  <c r="B158"/>
  <c r="B159"/>
  <c r="H136"/>
  <c r="H137"/>
  <c r="H138"/>
  <c r="H139"/>
  <c r="H140"/>
  <c r="H141"/>
  <c r="H142"/>
  <c r="H143"/>
  <c r="H144"/>
  <c r="H145"/>
  <c r="H146"/>
  <c r="G136"/>
  <c r="G137"/>
  <c r="G138"/>
  <c r="G139"/>
  <c r="G140"/>
  <c r="G141"/>
  <c r="G142"/>
  <c r="G143"/>
  <c r="G144"/>
  <c r="G145"/>
  <c r="G146"/>
  <c r="F136"/>
  <c r="F137"/>
  <c r="F138"/>
  <c r="F139"/>
  <c r="F140"/>
  <c r="F141"/>
  <c r="F142"/>
  <c r="F143"/>
  <c r="F144"/>
  <c r="F145"/>
  <c r="F146"/>
  <c r="E136"/>
  <c r="E137"/>
  <c r="E138"/>
  <c r="E139"/>
  <c r="E140"/>
  <c r="E141"/>
  <c r="E142"/>
  <c r="E143"/>
  <c r="E144"/>
  <c r="E145"/>
  <c r="E146"/>
  <c r="C136"/>
  <c r="C137"/>
  <c r="C138"/>
  <c r="C139"/>
  <c r="C140"/>
  <c r="C141"/>
  <c r="C142"/>
  <c r="C143"/>
  <c r="C144"/>
  <c r="C145"/>
  <c r="C146"/>
  <c r="B136"/>
  <c r="B137"/>
  <c r="B138"/>
  <c r="B139"/>
  <c r="B140"/>
  <c r="B141"/>
  <c r="B142"/>
  <c r="B143"/>
  <c r="B144"/>
  <c r="B145"/>
  <c r="B146"/>
  <c r="H124"/>
  <c r="H125"/>
  <c r="H126"/>
  <c r="H127"/>
  <c r="H128"/>
  <c r="H129"/>
  <c r="H130"/>
  <c r="H131"/>
  <c r="H132"/>
  <c r="H133"/>
  <c r="H134"/>
  <c r="H135"/>
  <c r="G124"/>
  <c r="G125"/>
  <c r="G126"/>
  <c r="G127"/>
  <c r="G128"/>
  <c r="G129"/>
  <c r="G130"/>
  <c r="G131"/>
  <c r="G132"/>
  <c r="G133"/>
  <c r="G134"/>
  <c r="G135"/>
  <c r="F124"/>
  <c r="F125"/>
  <c r="F126"/>
  <c r="F127"/>
  <c r="F128"/>
  <c r="F129"/>
  <c r="F130"/>
  <c r="F131"/>
  <c r="F132"/>
  <c r="F133"/>
  <c r="F134"/>
  <c r="F135"/>
  <c r="E124"/>
  <c r="E125"/>
  <c r="E126"/>
  <c r="E127"/>
  <c r="E128"/>
  <c r="E129"/>
  <c r="E130"/>
  <c r="E131"/>
  <c r="E132"/>
  <c r="E133"/>
  <c r="E134"/>
  <c r="E135"/>
  <c r="C124"/>
  <c r="C125"/>
  <c r="C126"/>
  <c r="C127"/>
  <c r="C128"/>
  <c r="C129"/>
  <c r="C130"/>
  <c r="C131"/>
  <c r="C132"/>
  <c r="C133"/>
  <c r="C134"/>
  <c r="C135"/>
  <c r="B124"/>
  <c r="B125"/>
  <c r="B126"/>
  <c r="B127"/>
  <c r="B128"/>
  <c r="B129"/>
  <c r="B130"/>
  <c r="B131"/>
  <c r="B132"/>
  <c r="B133"/>
  <c r="B134"/>
  <c r="B135"/>
  <c r="H113"/>
  <c r="H114"/>
  <c r="H115"/>
  <c r="H116"/>
  <c r="H117"/>
  <c r="H118"/>
  <c r="H119"/>
  <c r="H120"/>
  <c r="H121"/>
  <c r="H122"/>
  <c r="H123"/>
  <c r="G113"/>
  <c r="G114"/>
  <c r="G115"/>
  <c r="G116"/>
  <c r="G117"/>
  <c r="G118"/>
  <c r="G119"/>
  <c r="G120"/>
  <c r="G121"/>
  <c r="G122"/>
  <c r="G123"/>
  <c r="F113"/>
  <c r="F114"/>
  <c r="F115"/>
  <c r="F116"/>
  <c r="F117"/>
  <c r="F118"/>
  <c r="F119"/>
  <c r="F120"/>
  <c r="F121"/>
  <c r="F122"/>
  <c r="F123"/>
  <c r="E113"/>
  <c r="E114"/>
  <c r="E115"/>
  <c r="E116"/>
  <c r="E117"/>
  <c r="E118"/>
  <c r="E119"/>
  <c r="E120"/>
  <c r="E121"/>
  <c r="E122"/>
  <c r="E123"/>
  <c r="C113"/>
  <c r="C114"/>
  <c r="C115"/>
  <c r="C116"/>
  <c r="C117"/>
  <c r="C118"/>
  <c r="C119"/>
  <c r="C120"/>
  <c r="C121"/>
  <c r="C122"/>
  <c r="C123"/>
  <c r="B113"/>
  <c r="B114"/>
  <c r="B115"/>
  <c r="B116"/>
  <c r="B117"/>
  <c r="B118"/>
  <c r="B119"/>
  <c r="B120"/>
  <c r="B121"/>
  <c r="B122"/>
  <c r="B123"/>
  <c r="H100"/>
  <c r="H101"/>
  <c r="H102"/>
  <c r="H103"/>
  <c r="H104"/>
  <c r="H105"/>
  <c r="H106"/>
  <c r="H107"/>
  <c r="H108"/>
  <c r="H109"/>
  <c r="H110"/>
  <c r="H111"/>
  <c r="G100"/>
  <c r="G101"/>
  <c r="G102"/>
  <c r="G103"/>
  <c r="G104"/>
  <c r="G105"/>
  <c r="G106"/>
  <c r="G107"/>
  <c r="G108"/>
  <c r="G109"/>
  <c r="G110"/>
  <c r="G111"/>
  <c r="F100"/>
  <c r="F101"/>
  <c r="F102"/>
  <c r="F103"/>
  <c r="F104"/>
  <c r="F105"/>
  <c r="F106"/>
  <c r="F107"/>
  <c r="F108"/>
  <c r="F109"/>
  <c r="F110"/>
  <c r="F111"/>
  <c r="E100"/>
  <c r="E101"/>
  <c r="E102"/>
  <c r="E103"/>
  <c r="E104"/>
  <c r="E105"/>
  <c r="E106"/>
  <c r="E107"/>
  <c r="E108"/>
  <c r="E109"/>
  <c r="E110"/>
  <c r="E111"/>
  <c r="C100"/>
  <c r="C101"/>
  <c r="C102"/>
  <c r="C103"/>
  <c r="C104"/>
  <c r="C105"/>
  <c r="C106"/>
  <c r="C107"/>
  <c r="C108"/>
  <c r="C109"/>
  <c r="C110"/>
  <c r="C111"/>
  <c r="B100"/>
  <c r="B101"/>
  <c r="B102"/>
  <c r="B103"/>
  <c r="B104"/>
  <c r="B105"/>
  <c r="B106"/>
  <c r="B107"/>
  <c r="B108"/>
  <c r="B109"/>
  <c r="B110"/>
  <c r="B111"/>
  <c r="H88"/>
  <c r="H89"/>
  <c r="H90"/>
  <c r="H91"/>
  <c r="H92"/>
  <c r="H93"/>
  <c r="H94"/>
  <c r="H95"/>
  <c r="H96"/>
  <c r="H97"/>
  <c r="H98"/>
  <c r="H99"/>
  <c r="G88"/>
  <c r="G89"/>
  <c r="G90"/>
  <c r="G91"/>
  <c r="G92"/>
  <c r="G93"/>
  <c r="G94"/>
  <c r="G95"/>
  <c r="G96"/>
  <c r="G97"/>
  <c r="G98"/>
  <c r="G99"/>
  <c r="F88"/>
  <c r="F89"/>
  <c r="F90"/>
  <c r="F91"/>
  <c r="F92"/>
  <c r="F93"/>
  <c r="F94"/>
  <c r="F95"/>
  <c r="F96"/>
  <c r="F97"/>
  <c r="F98"/>
  <c r="F99"/>
  <c r="E88"/>
  <c r="E89"/>
  <c r="E90"/>
  <c r="E91"/>
  <c r="E92"/>
  <c r="E93"/>
  <c r="E94"/>
  <c r="E95"/>
  <c r="E96"/>
  <c r="E97"/>
  <c r="E98"/>
  <c r="E99"/>
  <c r="C88"/>
  <c r="C89"/>
  <c r="C90"/>
  <c r="C91"/>
  <c r="C92"/>
  <c r="C93"/>
  <c r="C94"/>
  <c r="C95"/>
  <c r="C96"/>
  <c r="C97"/>
  <c r="C98"/>
  <c r="C99"/>
  <c r="B88"/>
  <c r="B89"/>
  <c r="B90"/>
  <c r="B91"/>
  <c r="B92"/>
  <c r="B93"/>
  <c r="B94"/>
  <c r="B95"/>
  <c r="B96"/>
  <c r="B97"/>
  <c r="B98"/>
  <c r="B99"/>
  <c r="H76"/>
  <c r="H77"/>
  <c r="H78"/>
  <c r="H79"/>
  <c r="H80"/>
  <c r="H81"/>
  <c r="H82"/>
  <c r="H83"/>
  <c r="H84"/>
  <c r="H85"/>
  <c r="H86"/>
  <c r="H87"/>
  <c r="G76"/>
  <c r="G77"/>
  <c r="G78"/>
  <c r="G79"/>
  <c r="G80"/>
  <c r="G81"/>
  <c r="G82"/>
  <c r="G83"/>
  <c r="G84"/>
  <c r="G85"/>
  <c r="G86"/>
  <c r="G87"/>
  <c r="F76"/>
  <c r="F77"/>
  <c r="F78"/>
  <c r="F79"/>
  <c r="F80"/>
  <c r="F81"/>
  <c r="F82"/>
  <c r="F83"/>
  <c r="F84"/>
  <c r="F85"/>
  <c r="F86"/>
  <c r="F87"/>
  <c r="E76"/>
  <c r="E77"/>
  <c r="E78"/>
  <c r="E79"/>
  <c r="E80"/>
  <c r="E81"/>
  <c r="E82"/>
  <c r="E83"/>
  <c r="E84"/>
  <c r="E85"/>
  <c r="E86"/>
  <c r="E87"/>
  <c r="C76"/>
  <c r="C77"/>
  <c r="C78"/>
  <c r="C79"/>
  <c r="C80"/>
  <c r="C81"/>
  <c r="C82"/>
  <c r="C83"/>
  <c r="C84"/>
  <c r="C85"/>
  <c r="C86"/>
  <c r="C87"/>
  <c r="B76"/>
  <c r="B77"/>
  <c r="B78"/>
  <c r="B79"/>
  <c r="B80"/>
  <c r="B81"/>
  <c r="B82"/>
  <c r="B83"/>
  <c r="B84"/>
  <c r="B85"/>
  <c r="B86"/>
  <c r="B87"/>
  <c r="H64"/>
  <c r="H65"/>
  <c r="H66"/>
  <c r="H67"/>
  <c r="H68"/>
  <c r="H69"/>
  <c r="H70"/>
  <c r="H71"/>
  <c r="H72"/>
  <c r="H73"/>
  <c r="H74"/>
  <c r="H75"/>
  <c r="G64"/>
  <c r="G65"/>
  <c r="G66"/>
  <c r="G67"/>
  <c r="G68"/>
  <c r="G69"/>
  <c r="G70"/>
  <c r="G71"/>
  <c r="G72"/>
  <c r="G73"/>
  <c r="G74"/>
  <c r="G75"/>
  <c r="F64"/>
  <c r="F65"/>
  <c r="F66"/>
  <c r="F67"/>
  <c r="F68"/>
  <c r="F69"/>
  <c r="F70"/>
  <c r="F71"/>
  <c r="F72"/>
  <c r="F73"/>
  <c r="F74"/>
  <c r="F75"/>
  <c r="E64"/>
  <c r="E65"/>
  <c r="E66"/>
  <c r="E67"/>
  <c r="E68"/>
  <c r="E69"/>
  <c r="E70"/>
  <c r="E71"/>
  <c r="E72"/>
  <c r="E73"/>
  <c r="E74"/>
  <c r="E75"/>
  <c r="C64"/>
  <c r="C65"/>
  <c r="C66"/>
  <c r="C67"/>
  <c r="C68"/>
  <c r="C69"/>
  <c r="C70"/>
  <c r="C71"/>
  <c r="C72"/>
  <c r="C73"/>
  <c r="C74"/>
  <c r="C75"/>
  <c r="B64"/>
  <c r="B65"/>
  <c r="B66"/>
  <c r="B67"/>
  <c r="B68"/>
  <c r="B69"/>
  <c r="B70"/>
  <c r="B71"/>
  <c r="B72"/>
  <c r="B73"/>
  <c r="B74"/>
  <c r="B75"/>
  <c r="H52"/>
  <c r="H53"/>
  <c r="H54"/>
  <c r="H55"/>
  <c r="H56"/>
  <c r="H57"/>
  <c r="H58"/>
  <c r="H59"/>
  <c r="H60"/>
  <c r="H61"/>
  <c r="H62"/>
  <c r="H63"/>
  <c r="G52"/>
  <c r="G53"/>
  <c r="G54"/>
  <c r="G55"/>
  <c r="G56"/>
  <c r="G57"/>
  <c r="G58"/>
  <c r="G59"/>
  <c r="G60"/>
  <c r="G61"/>
  <c r="G62"/>
  <c r="G63"/>
  <c r="F52"/>
  <c r="F53"/>
  <c r="F54"/>
  <c r="F55"/>
  <c r="F56"/>
  <c r="F57"/>
  <c r="F58"/>
  <c r="F59"/>
  <c r="F60"/>
  <c r="F61"/>
  <c r="F62"/>
  <c r="F63"/>
  <c r="E52"/>
  <c r="E53"/>
  <c r="E54"/>
  <c r="E55"/>
  <c r="E56"/>
  <c r="E57"/>
  <c r="E58"/>
  <c r="E59"/>
  <c r="E60"/>
  <c r="E61"/>
  <c r="E62"/>
  <c r="E63"/>
  <c r="C52"/>
  <c r="C53"/>
  <c r="C54"/>
  <c r="C55"/>
  <c r="C56"/>
  <c r="C57"/>
  <c r="C58"/>
  <c r="C59"/>
  <c r="C60"/>
  <c r="C61"/>
  <c r="C62"/>
  <c r="C63"/>
  <c r="B52"/>
  <c r="B53"/>
  <c r="B54"/>
  <c r="B55"/>
  <c r="B56"/>
  <c r="B57"/>
  <c r="B58"/>
  <c r="B59"/>
  <c r="B60"/>
  <c r="B61"/>
  <c r="B62"/>
  <c r="B63"/>
  <c r="H40"/>
  <c r="H41"/>
  <c r="H42"/>
  <c r="H43"/>
  <c r="H44"/>
  <c r="H45"/>
  <c r="H46"/>
  <c r="H47"/>
  <c r="H48"/>
  <c r="H49"/>
  <c r="H50"/>
  <c r="H51"/>
  <c r="G40"/>
  <c r="G41"/>
  <c r="G42"/>
  <c r="G43"/>
  <c r="G44"/>
  <c r="G45"/>
  <c r="G46"/>
  <c r="G47"/>
  <c r="G48"/>
  <c r="G49"/>
  <c r="G50"/>
  <c r="G51"/>
  <c r="F40"/>
  <c r="F41"/>
  <c r="F42"/>
  <c r="F43"/>
  <c r="F44"/>
  <c r="F45"/>
  <c r="F46"/>
  <c r="F47"/>
  <c r="F48"/>
  <c r="F49"/>
  <c r="F50"/>
  <c r="F51"/>
  <c r="E40"/>
  <c r="E41"/>
  <c r="E42"/>
  <c r="E43"/>
  <c r="E44"/>
  <c r="E45"/>
  <c r="E46"/>
  <c r="E47"/>
  <c r="E48"/>
  <c r="E49"/>
  <c r="E50"/>
  <c r="E51"/>
  <c r="C40"/>
  <c r="C41"/>
  <c r="C42"/>
  <c r="C43"/>
  <c r="C44"/>
  <c r="C45"/>
  <c r="C46"/>
  <c r="C47"/>
  <c r="C48"/>
  <c r="C49"/>
  <c r="C50"/>
  <c r="C51"/>
  <c r="B40"/>
  <c r="B41"/>
  <c r="B42"/>
  <c r="B43"/>
  <c r="B44"/>
  <c r="B45"/>
  <c r="B46"/>
  <c r="B47"/>
  <c r="B48"/>
  <c r="B49"/>
  <c r="B50"/>
  <c r="B51"/>
  <c r="H28"/>
  <c r="H29"/>
  <c r="H30"/>
  <c r="H31"/>
  <c r="H32"/>
  <c r="H33"/>
  <c r="H34"/>
  <c r="H35"/>
  <c r="H36"/>
  <c r="H37"/>
  <c r="H38"/>
  <c r="H39"/>
  <c r="G28"/>
  <c r="G29"/>
  <c r="G30"/>
  <c r="G31"/>
  <c r="G32"/>
  <c r="G33"/>
  <c r="G34"/>
  <c r="G35"/>
  <c r="G36"/>
  <c r="G37"/>
  <c r="G38"/>
  <c r="G39"/>
  <c r="F28"/>
  <c r="F29"/>
  <c r="F30"/>
  <c r="F31"/>
  <c r="F32"/>
  <c r="F33"/>
  <c r="F34"/>
  <c r="F35"/>
  <c r="F36"/>
  <c r="F37"/>
  <c r="F38"/>
  <c r="F39"/>
  <c r="E28"/>
  <c r="E29"/>
  <c r="E30"/>
  <c r="E31"/>
  <c r="E32"/>
  <c r="E33"/>
  <c r="E34"/>
  <c r="E35"/>
  <c r="E36"/>
  <c r="E37"/>
  <c r="E38"/>
  <c r="E39"/>
  <c r="C28"/>
  <c r="C29"/>
  <c r="C30"/>
  <c r="C31"/>
  <c r="C32"/>
  <c r="C33"/>
  <c r="C34"/>
  <c r="C35"/>
  <c r="C36"/>
  <c r="C37"/>
  <c r="C38"/>
  <c r="C39"/>
  <c r="B28"/>
  <c r="B29"/>
  <c r="B30"/>
  <c r="B31"/>
  <c r="B32"/>
  <c r="B33"/>
  <c r="B34"/>
  <c r="B35"/>
  <c r="B36"/>
  <c r="B37"/>
  <c r="B38"/>
  <c r="B39"/>
  <c r="H16"/>
  <c r="H17"/>
  <c r="H18"/>
  <c r="H19"/>
  <c r="H20"/>
  <c r="H21"/>
  <c r="H22"/>
  <c r="H23"/>
  <c r="H24"/>
  <c r="H25"/>
  <c r="H26"/>
  <c r="H27"/>
  <c r="G16"/>
  <c r="G17"/>
  <c r="G18"/>
  <c r="G19"/>
  <c r="G20"/>
  <c r="G21"/>
  <c r="G22"/>
  <c r="G23"/>
  <c r="G24"/>
  <c r="G25"/>
  <c r="G26"/>
  <c r="G27"/>
  <c r="F16"/>
  <c r="F17"/>
  <c r="F18"/>
  <c r="F19"/>
  <c r="F20"/>
  <c r="F21"/>
  <c r="F22"/>
  <c r="F23"/>
  <c r="F24"/>
  <c r="F25"/>
  <c r="F26"/>
  <c r="F27"/>
  <c r="E16"/>
  <c r="E17"/>
  <c r="E18"/>
  <c r="E19"/>
  <c r="E20"/>
  <c r="E21"/>
  <c r="E22"/>
  <c r="E23"/>
  <c r="E24"/>
  <c r="E25"/>
  <c r="E26"/>
  <c r="E27"/>
  <c r="C16"/>
  <c r="C17"/>
  <c r="C18"/>
  <c r="C19"/>
  <c r="C20"/>
  <c r="C21"/>
  <c r="C22"/>
  <c r="C23"/>
  <c r="C24"/>
  <c r="C25"/>
  <c r="C26"/>
  <c r="C27"/>
  <c r="B16"/>
  <c r="B17"/>
  <c r="B18"/>
  <c r="B19"/>
  <c r="B20"/>
  <c r="B21"/>
  <c r="B22"/>
  <c r="B23"/>
  <c r="B24"/>
  <c r="B25"/>
  <c r="B26"/>
  <c r="B27"/>
  <c r="H5"/>
  <c r="H6"/>
  <c r="H7"/>
  <c r="H8"/>
  <c r="H9"/>
  <c r="H10"/>
  <c r="H11"/>
  <c r="H12"/>
  <c r="H13"/>
  <c r="H14"/>
  <c r="H15"/>
  <c r="G5"/>
  <c r="G6"/>
  <c r="G7"/>
  <c r="G8"/>
  <c r="G9"/>
  <c r="G10"/>
  <c r="G11"/>
  <c r="G12"/>
  <c r="G13"/>
  <c r="G14"/>
  <c r="G15"/>
  <c r="F5"/>
  <c r="F6"/>
  <c r="F7"/>
  <c r="F8"/>
  <c r="F9"/>
  <c r="F10"/>
  <c r="F11"/>
  <c r="F12"/>
  <c r="F13"/>
  <c r="F14"/>
  <c r="F15"/>
  <c r="E5"/>
  <c r="E6"/>
  <c r="E7"/>
  <c r="E8"/>
  <c r="E9"/>
  <c r="E10"/>
  <c r="E11"/>
  <c r="E12"/>
  <c r="E13"/>
  <c r="E14"/>
  <c r="E15"/>
  <c r="C5"/>
  <c r="C6"/>
  <c r="C7"/>
  <c r="C8"/>
  <c r="C9"/>
  <c r="C10"/>
  <c r="C11"/>
  <c r="C12"/>
  <c r="C13"/>
  <c r="C14"/>
  <c r="C15"/>
  <c r="B5"/>
  <c r="B6"/>
  <c r="B7"/>
  <c r="B8"/>
  <c r="B9"/>
  <c r="B10"/>
  <c r="B11"/>
  <c r="B12"/>
  <c r="B13"/>
  <c r="B14"/>
  <c r="B15"/>
  <c r="B5" i="2"/>
  <c r="B112" i="3"/>
  <c r="C112"/>
  <c r="E112"/>
  <c r="F112"/>
  <c r="G112"/>
  <c r="H112"/>
  <c r="B147"/>
  <c r="C147"/>
  <c r="E147"/>
  <c r="F147"/>
  <c r="G147"/>
  <c r="H147"/>
  <c r="C4"/>
  <c r="D4"/>
  <c r="E4"/>
  <c r="F4"/>
  <c r="G4"/>
  <c r="H4"/>
  <c r="B4"/>
  <c r="A219"/>
  <c r="A220"/>
  <c r="A221"/>
  <c r="A222"/>
  <c r="A204"/>
  <c r="A205"/>
  <c r="A206"/>
  <c r="A207"/>
  <c r="A208"/>
  <c r="A209"/>
  <c r="A210"/>
  <c r="A211"/>
  <c r="A212"/>
  <c r="A213"/>
  <c r="A214"/>
  <c r="A215"/>
  <c r="A216"/>
  <c r="A217"/>
  <c r="A218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5"/>
  <c r="C276" i="1"/>
  <c r="E276"/>
  <c r="F276"/>
  <c r="G276"/>
  <c r="H276"/>
  <c r="C277"/>
  <c r="E277"/>
  <c r="F277"/>
  <c r="G277"/>
  <c r="H277"/>
  <c r="C278"/>
  <c r="E278"/>
  <c r="F278"/>
  <c r="G278"/>
  <c r="H278"/>
  <c r="C279"/>
  <c r="E279"/>
  <c r="F279"/>
  <c r="G279"/>
  <c r="H279"/>
  <c r="C280"/>
  <c r="E280"/>
  <c r="F280"/>
  <c r="G280"/>
  <c r="H280"/>
  <c r="C281"/>
  <c r="E281"/>
  <c r="F281"/>
  <c r="G281"/>
  <c r="H281"/>
  <c r="C282"/>
  <c r="E282"/>
  <c r="F282"/>
  <c r="G282"/>
  <c r="H282"/>
  <c r="C283"/>
  <c r="E283"/>
  <c r="F283"/>
  <c r="G283"/>
  <c r="H283"/>
  <c r="C284"/>
  <c r="E284"/>
  <c r="F284"/>
  <c r="G284"/>
  <c r="H284"/>
  <c r="C285"/>
  <c r="E285"/>
  <c r="F285"/>
  <c r="G285"/>
  <c r="H285"/>
  <c r="C286"/>
  <c r="E286"/>
  <c r="F286"/>
  <c r="G286"/>
  <c r="H286"/>
  <c r="C287"/>
  <c r="E287"/>
  <c r="F287"/>
  <c r="G287"/>
  <c r="H287"/>
  <c r="C288"/>
  <c r="E288"/>
  <c r="F288"/>
  <c r="G288"/>
  <c r="H288"/>
  <c r="C289"/>
  <c r="E289"/>
  <c r="F289"/>
  <c r="G289"/>
  <c r="H289"/>
  <c r="C290"/>
  <c r="E290"/>
  <c r="F290"/>
  <c r="G290"/>
  <c r="H290"/>
  <c r="C291"/>
  <c r="E291"/>
  <c r="F291"/>
  <c r="G291"/>
  <c r="H291"/>
  <c r="C292"/>
  <c r="E292"/>
  <c r="F292"/>
  <c r="G292"/>
  <c r="H292"/>
  <c r="C293"/>
  <c r="E293"/>
  <c r="F293"/>
  <c r="G293"/>
  <c r="H293"/>
  <c r="C294"/>
  <c r="E294"/>
  <c r="F294"/>
  <c r="G294"/>
  <c r="H294"/>
  <c r="B294"/>
  <c r="B293"/>
  <c r="B292"/>
  <c r="B291"/>
  <c r="B290"/>
  <c r="B289"/>
  <c r="B288"/>
  <c r="B287"/>
  <c r="B286"/>
  <c r="B285"/>
  <c r="B284"/>
  <c r="B283"/>
  <c r="B282"/>
  <c r="B281"/>
  <c r="B277"/>
  <c r="B276"/>
  <c r="B278"/>
  <c r="B279"/>
  <c r="B280"/>
  <c r="D18"/>
  <c r="D6"/>
  <c r="D19"/>
  <c r="D7"/>
  <c r="D20"/>
  <c r="D8"/>
  <c r="D21"/>
  <c r="D9" i="2" s="1"/>
  <c r="D9" i="1"/>
  <c r="D22"/>
  <c r="D10"/>
  <c r="D23"/>
  <c r="D11"/>
  <c r="D24"/>
  <c r="D12"/>
  <c r="D25"/>
  <c r="D13"/>
  <c r="D26"/>
  <c r="D14"/>
  <c r="D27"/>
  <c r="D15"/>
  <c r="D28"/>
  <c r="D16"/>
  <c r="D29"/>
  <c r="D17"/>
  <c r="D30"/>
  <c r="D31"/>
  <c r="D32"/>
  <c r="D33"/>
  <c r="D34"/>
  <c r="D22" i="2" s="1"/>
  <c r="D35" i="1"/>
  <c r="D36"/>
  <c r="D37"/>
  <c r="D38"/>
  <c r="D39"/>
  <c r="D40"/>
  <c r="D41"/>
  <c r="D42"/>
  <c r="D43"/>
  <c r="D44"/>
  <c r="D45"/>
  <c r="D33" i="2" s="1"/>
  <c r="D46" i="1"/>
  <c r="D34" i="2" s="1"/>
  <c r="D47" i="1"/>
  <c r="D48"/>
  <c r="D49"/>
  <c r="D50"/>
  <c r="D51"/>
  <c r="D52"/>
  <c r="D53"/>
  <c r="D54"/>
  <c r="D55"/>
  <c r="D56"/>
  <c r="D57"/>
  <c r="D58"/>
  <c r="D46" i="2" s="1"/>
  <c r="D59" i="1"/>
  <c r="D47" i="2" s="1"/>
  <c r="D60" i="1"/>
  <c r="D48" i="2" s="1"/>
  <c r="D61" i="1"/>
  <c r="D62"/>
  <c r="D50" i="2" s="1"/>
  <c r="D63" i="1"/>
  <c r="D64"/>
  <c r="D52" i="2" s="1"/>
  <c r="D65" i="1"/>
  <c r="D66"/>
  <c r="D54" i="2" s="1"/>
  <c r="D67" i="1"/>
  <c r="D68"/>
  <c r="D69"/>
  <c r="D57" i="2" s="1"/>
  <c r="D70" i="1"/>
  <c r="D58" i="2" s="1"/>
  <c r="D71" i="1"/>
  <c r="D72"/>
  <c r="D60" i="2" s="1"/>
  <c r="D73" i="1"/>
  <c r="D61" i="2" s="1"/>
  <c r="D74" i="1"/>
  <c r="D62" i="2" s="1"/>
  <c r="D75" i="1"/>
  <c r="D76"/>
  <c r="D77"/>
  <c r="D65" i="2" s="1"/>
  <c r="D78" i="1"/>
  <c r="D66" i="2" s="1"/>
  <c r="D79" i="1"/>
  <c r="D80"/>
  <c r="D68" i="2" s="1"/>
  <c r="D81" i="1"/>
  <c r="D82"/>
  <c r="D70" i="2" s="1"/>
  <c r="D83" i="1"/>
  <c r="D84"/>
  <c r="D85"/>
  <c r="D86"/>
  <c r="D87"/>
  <c r="D75" i="2" s="1"/>
  <c r="D88" i="1"/>
  <c r="D89"/>
  <c r="D90"/>
  <c r="D78" i="2" s="1"/>
  <c r="D91" i="1"/>
  <c r="D92"/>
  <c r="D80" i="2" s="1"/>
  <c r="D93" i="1"/>
  <c r="D81" i="2" s="1"/>
  <c r="D94" i="1"/>
  <c r="D95"/>
  <c r="D83" i="2" s="1"/>
  <c r="D96" i="1"/>
  <c r="D84" i="2" s="1"/>
  <c r="D97" i="1"/>
  <c r="D98"/>
  <c r="D86" i="2" s="1"/>
  <c r="D99" i="1"/>
  <c r="D100"/>
  <c r="D88" i="2" s="1"/>
  <c r="D101" i="1"/>
  <c r="D102"/>
  <c r="D90" i="2" s="1"/>
  <c r="D103" i="1"/>
  <c r="D104"/>
  <c r="D92" i="2" s="1"/>
  <c r="D105" i="1"/>
  <c r="D106"/>
  <c r="D107"/>
  <c r="D108"/>
  <c r="D109"/>
  <c r="D97" i="2" s="1"/>
  <c r="D110" i="1"/>
  <c r="D98" i="2" s="1"/>
  <c r="D111" i="1"/>
  <c r="D112"/>
  <c r="D100" i="2" s="1"/>
  <c r="D113" i="1"/>
  <c r="D101" i="2" s="1"/>
  <c r="D114" i="1"/>
  <c r="D102" i="2" s="1"/>
  <c r="D115" i="1"/>
  <c r="D116"/>
  <c r="D104" i="2" s="1"/>
  <c r="D117" i="1"/>
  <c r="D105" i="2" s="1"/>
  <c r="D118" i="1"/>
  <c r="D106" i="2" s="1"/>
  <c r="D119" i="1"/>
  <c r="D120"/>
  <c r="D121"/>
  <c r="D122"/>
  <c r="D123"/>
  <c r="D111" i="2" s="1"/>
  <c r="D124" i="1"/>
  <c r="D125"/>
  <c r="D126"/>
  <c r="D127"/>
  <c r="D128"/>
  <c r="D129"/>
  <c r="D130"/>
  <c r="D131"/>
  <c r="D119" i="2" s="1"/>
  <c r="D132" i="1"/>
  <c r="D133"/>
  <c r="D134"/>
  <c r="D122" i="2" s="1"/>
  <c r="D135" i="1"/>
  <c r="D136"/>
  <c r="D124" i="2" s="1"/>
  <c r="D137" i="1"/>
  <c r="D125" i="2" s="1"/>
  <c r="D138" i="1"/>
  <c r="D126" i="2" s="1"/>
  <c r="D139" i="1"/>
  <c r="D127" i="2" s="1"/>
  <c r="D140" i="1"/>
  <c r="D141"/>
  <c r="D142"/>
  <c r="D143"/>
  <c r="D144"/>
  <c r="D145"/>
  <c r="D146"/>
  <c r="D134" i="2" s="1"/>
  <c r="D147" i="1"/>
  <c r="D135" i="2" s="1"/>
  <c r="D148" i="1"/>
  <c r="D136" i="2" s="1"/>
  <c r="D149" i="1"/>
  <c r="D150"/>
  <c r="D151"/>
  <c r="D152"/>
  <c r="D153"/>
  <c r="D154"/>
  <c r="D155"/>
  <c r="D143" i="2" s="1"/>
  <c r="D156" i="1"/>
  <c r="D157"/>
  <c r="D145" i="2" s="1"/>
  <c r="D158" i="1"/>
  <c r="D159"/>
  <c r="D160"/>
  <c r="D161"/>
  <c r="D149" i="2" s="1"/>
  <c r="D162" i="1"/>
  <c r="D163"/>
  <c r="D151" i="2" s="1"/>
  <c r="D164" i="1"/>
  <c r="D152" i="2" s="1"/>
  <c r="D165" i="1"/>
  <c r="D153" i="2" s="1"/>
  <c r="D166" i="1"/>
  <c r="D154" i="2" s="1"/>
  <c r="D167" i="1"/>
  <c r="D155" i="2" s="1"/>
  <c r="D168" i="1"/>
  <c r="D156" i="2" s="1"/>
  <c r="D169" i="1"/>
  <c r="D170"/>
  <c r="D158" i="2" s="1"/>
  <c r="D171" i="1"/>
  <c r="D159" i="2" s="1"/>
  <c r="D172" i="1"/>
  <c r="D173"/>
  <c r="D174"/>
  <c r="D162" i="2" s="1"/>
  <c r="D175" i="1"/>
  <c r="D163" i="2" s="1"/>
  <c r="D176" i="1"/>
  <c r="D177"/>
  <c r="D178"/>
  <c r="D166" i="2" s="1"/>
  <c r="D179" i="1"/>
  <c r="D167" i="2" s="1"/>
  <c r="D180" i="1"/>
  <c r="D181"/>
  <c r="D182"/>
  <c r="D170" i="2" s="1"/>
  <c r="D183" i="1"/>
  <c r="D184"/>
  <c r="D172" i="2" s="1"/>
  <c r="D185" i="1"/>
  <c r="D186"/>
  <c r="D174" i="2" s="1"/>
  <c r="D187" i="1"/>
  <c r="D188"/>
  <c r="D189"/>
  <c r="D190"/>
  <c r="D191"/>
  <c r="D179" i="2" s="1"/>
  <c r="D192" i="1"/>
  <c r="D193"/>
  <c r="D181" i="2" s="1"/>
  <c r="D194" i="1"/>
  <c r="D195"/>
  <c r="D196"/>
  <c r="D197"/>
  <c r="D198"/>
  <c r="D186" i="2" s="1"/>
  <c r="D199" i="1"/>
  <c r="D200"/>
  <c r="D188" i="2" s="1"/>
  <c r="D201" i="1"/>
  <c r="D189" i="2" s="1"/>
  <c r="D202" i="1"/>
  <c r="D190" i="2" s="1"/>
  <c r="D203" i="1"/>
  <c r="D191" i="2" s="1"/>
  <c r="D204" i="1"/>
  <c r="D205"/>
  <c r="D193" i="2" s="1"/>
  <c r="D206" i="1"/>
  <c r="D207"/>
  <c r="D208"/>
  <c r="D196" i="2" s="1"/>
  <c r="D209" i="1"/>
  <c r="D197" i="2" s="1"/>
  <c r="D210" i="1"/>
  <c r="D211"/>
  <c r="D212"/>
  <c r="D213"/>
  <c r="D214"/>
  <c r="D215"/>
  <c r="D216"/>
  <c r="D217"/>
  <c r="D218"/>
  <c r="D219"/>
  <c r="D220"/>
  <c r="D221"/>
  <c r="D209" i="2" s="1"/>
  <c r="D222" i="1"/>
  <c r="D222" i="2" s="1"/>
  <c r="D223" i="1"/>
  <c r="D211" i="2" s="1"/>
  <c r="D224" i="1"/>
  <c r="D225"/>
  <c r="D213" i="2" s="1"/>
  <c r="D226" i="1"/>
  <c r="D227"/>
  <c r="D215" i="2" s="1"/>
  <c r="D228" i="1"/>
  <c r="D229"/>
  <c r="D217" i="2" s="1"/>
  <c r="D230" i="1"/>
  <c r="D231"/>
  <c r="D231" i="2" s="1"/>
  <c r="D232" i="1"/>
  <c r="D232" i="2" s="1"/>
  <c r="D233" i="1"/>
  <c r="D295" s="1"/>
  <c r="D5"/>
  <c r="C4" i="2"/>
  <c r="D4"/>
  <c r="E4"/>
  <c r="F4"/>
  <c r="G4"/>
  <c r="H4"/>
  <c r="B4"/>
  <c r="B199" i="12"/>
  <c r="B201"/>
  <c r="B197"/>
  <c r="K147" i="11"/>
  <c r="B146"/>
  <c r="E148"/>
  <c r="E259" i="6"/>
  <c r="E261"/>
  <c r="E263"/>
  <c r="E265"/>
  <c r="E267"/>
  <c r="E269"/>
  <c r="E271"/>
  <c r="F259"/>
  <c r="F260"/>
  <c r="F261"/>
  <c r="F262"/>
  <c r="F263"/>
  <c r="F264"/>
  <c r="F265"/>
  <c r="F266"/>
  <c r="F267"/>
  <c r="F268"/>
  <c r="F269"/>
  <c r="F270"/>
  <c r="F271"/>
  <c r="F272"/>
  <c r="D317" i="9"/>
  <c r="H273" i="6"/>
  <c r="P316" i="9"/>
  <c r="L308"/>
  <c r="B206" i="14"/>
  <c r="B198"/>
  <c r="C200"/>
  <c r="B201"/>
  <c r="E207"/>
  <c r="C201"/>
  <c r="B204"/>
  <c r="B202"/>
  <c r="C202"/>
  <c r="B207"/>
  <c r="P306" i="9"/>
  <c r="H306"/>
  <c r="F304"/>
  <c r="K303"/>
  <c r="P302"/>
  <c r="H302"/>
  <c r="D302"/>
  <c r="M301"/>
  <c r="I301"/>
  <c r="J300"/>
  <c r="N310"/>
  <c r="D307"/>
  <c r="M306"/>
  <c r="I306"/>
  <c r="P305"/>
  <c r="H305"/>
  <c r="F303"/>
  <c r="P301"/>
  <c r="G316"/>
  <c r="B197" i="14"/>
  <c r="B203"/>
  <c r="E206"/>
  <c r="C205"/>
  <c r="C198"/>
  <c r="D218" i="2"/>
  <c r="D214"/>
  <c r="D212"/>
  <c r="D194"/>
  <c r="D128"/>
  <c r="D204"/>
  <c r="D198"/>
  <c r="D184"/>
  <c r="D182"/>
  <c r="D168"/>
  <c r="D150"/>
  <c r="D148"/>
  <c r="D132"/>
  <c r="D130"/>
  <c r="D200"/>
  <c r="D160"/>
  <c r="D142"/>
  <c r="D138"/>
  <c r="D120"/>
  <c r="D116"/>
  <c r="D112"/>
  <c r="D23" i="3"/>
  <c r="D21"/>
  <c r="D96" i="2"/>
  <c r="D36"/>
  <c r="D18"/>
  <c r="D75" i="3"/>
  <c r="D114" i="2"/>
  <c r="D110"/>
  <c r="D192"/>
  <c r="D131"/>
  <c r="D118"/>
  <c r="D64"/>
  <c r="D19"/>
  <c r="D202"/>
  <c r="D176"/>
  <c r="D146"/>
  <c r="D108"/>
  <c r="D30"/>
  <c r="D26"/>
  <c r="D19" i="3"/>
  <c r="B205" i="14"/>
  <c r="D205" i="12"/>
  <c r="B200" i="13"/>
  <c r="D94" i="2"/>
  <c r="D76"/>
  <c r="D74"/>
  <c r="D72"/>
  <c r="D230"/>
  <c r="D82"/>
  <c r="D56"/>
  <c r="D178"/>
  <c r="D140"/>
  <c r="D164"/>
  <c r="D42"/>
  <c r="C207" i="14"/>
  <c r="F146" i="19"/>
  <c r="H147"/>
  <c r="K145"/>
  <c r="G142"/>
  <c r="D141"/>
  <c r="D243" i="3"/>
  <c r="D241"/>
  <c r="C208" i="14"/>
  <c r="P318" i="9"/>
  <c r="N318"/>
  <c r="L318"/>
  <c r="J318"/>
  <c r="H318"/>
  <c r="F318"/>
  <c r="M318"/>
  <c r="I318"/>
  <c r="E318"/>
  <c r="F178" i="4"/>
  <c r="G179"/>
  <c r="B198" i="12"/>
  <c r="B200"/>
  <c r="B204"/>
  <c r="K97" i="20"/>
  <c r="D72" i="15"/>
  <c r="D66"/>
  <c r="H66"/>
  <c r="G66"/>
  <c r="L130" i="19"/>
  <c r="F147"/>
  <c r="E205" i="14"/>
  <c r="D124" i="3" l="1"/>
  <c r="I259" i="6"/>
  <c r="E260"/>
  <c r="I260"/>
  <c r="I261"/>
  <c r="E262"/>
  <c r="I262"/>
  <c r="I263"/>
  <c r="E264"/>
  <c r="I264"/>
  <c r="I265"/>
  <c r="E266"/>
  <c r="I266"/>
  <c r="I267"/>
  <c r="E268"/>
  <c r="I268"/>
  <c r="I269"/>
  <c r="E270"/>
  <c r="I270"/>
  <c r="I271"/>
  <c r="E272"/>
  <c r="I272"/>
  <c r="C144" i="19"/>
  <c r="D90" i="3"/>
  <c r="D27"/>
  <c r="D25"/>
  <c r="C146" i="19"/>
  <c r="J144"/>
  <c r="N12" i="16"/>
  <c r="E301" i="9"/>
  <c r="B196" i="12"/>
  <c r="D9" i="3"/>
  <c r="J146" i="19"/>
  <c r="B89" i="20"/>
  <c r="B93"/>
  <c r="D314" i="9"/>
  <c r="G299"/>
  <c r="P299"/>
  <c r="D147" i="11"/>
  <c r="I146"/>
  <c r="E146"/>
  <c r="H143"/>
  <c r="D143"/>
  <c r="I142"/>
  <c r="E142"/>
  <c r="D198" i="12"/>
  <c r="I98" i="20"/>
  <c r="D14" i="3"/>
  <c r="D8"/>
  <c r="D6"/>
  <c r="M309" i="9"/>
  <c r="I309"/>
  <c r="H299"/>
  <c r="H274" i="6"/>
  <c r="E143" i="19"/>
  <c r="D273" i="6"/>
  <c r="L134" i="19"/>
  <c r="I141"/>
  <c r="G147"/>
  <c r="J143"/>
  <c r="D105" i="3"/>
  <c r="D49"/>
  <c r="D24"/>
  <c r="D8" i="2"/>
  <c r="D17" i="3"/>
  <c r="O299" i="9"/>
  <c r="C286"/>
  <c r="J307"/>
  <c r="K299"/>
  <c r="H316"/>
  <c r="J272" i="5"/>
  <c r="F272"/>
  <c r="L271"/>
  <c r="H271"/>
  <c r="D271"/>
  <c r="J270"/>
  <c r="F270"/>
  <c r="L269"/>
  <c r="H269"/>
  <c r="D269"/>
  <c r="J268"/>
  <c r="F268"/>
  <c r="L267"/>
  <c r="H267"/>
  <c r="D267"/>
  <c r="J266"/>
  <c r="F266"/>
  <c r="L265"/>
  <c r="H265"/>
  <c r="D265"/>
  <c r="J264"/>
  <c r="F264"/>
  <c r="L263"/>
  <c r="H263"/>
  <c r="D263"/>
  <c r="J262"/>
  <c r="F262"/>
  <c r="L261"/>
  <c r="H261"/>
  <c r="D261"/>
  <c r="J260"/>
  <c r="F260"/>
  <c r="L259"/>
  <c r="H259"/>
  <c r="D259"/>
  <c r="I272"/>
  <c r="E272"/>
  <c r="K271"/>
  <c r="G271"/>
  <c r="C271"/>
  <c r="I270"/>
  <c r="E270"/>
  <c r="K269"/>
  <c r="G269"/>
  <c r="C269"/>
  <c r="I268"/>
  <c r="E268"/>
  <c r="K267"/>
  <c r="G267"/>
  <c r="C267"/>
  <c r="I266"/>
  <c r="E266"/>
  <c r="K265"/>
  <c r="G265"/>
  <c r="C265"/>
  <c r="I264"/>
  <c r="E264"/>
  <c r="K263"/>
  <c r="G263"/>
  <c r="C263"/>
  <c r="I262"/>
  <c r="E262"/>
  <c r="K261"/>
  <c r="G261"/>
  <c r="C261"/>
  <c r="I260"/>
  <c r="E260"/>
  <c r="K259"/>
  <c r="G259"/>
  <c r="C259"/>
  <c r="E90" i="20"/>
  <c r="R85" i="15"/>
  <c r="T130"/>
  <c r="B203" i="12"/>
  <c r="K272" i="5"/>
  <c r="G272"/>
  <c r="C272"/>
  <c r="I271"/>
  <c r="E271"/>
  <c r="K270"/>
  <c r="G270"/>
  <c r="C270"/>
  <c r="I269"/>
  <c r="E269"/>
  <c r="K268"/>
  <c r="G268"/>
  <c r="C268"/>
  <c r="I267"/>
  <c r="E267"/>
  <c r="K266"/>
  <c r="G266"/>
  <c r="C266"/>
  <c r="I265"/>
  <c r="E265"/>
  <c r="K264"/>
  <c r="G264"/>
  <c r="C264"/>
  <c r="I263"/>
  <c r="E263"/>
  <c r="K262"/>
  <c r="G262"/>
  <c r="C262"/>
  <c r="I261"/>
  <c r="E261"/>
  <c r="K260"/>
  <c r="G260"/>
  <c r="C260"/>
  <c r="I259"/>
  <c r="E259"/>
  <c r="I145" i="19"/>
  <c r="I143"/>
  <c r="I99" i="20"/>
  <c r="T98" i="15"/>
  <c r="W99" s="1"/>
  <c r="R53"/>
  <c r="D252" i="3"/>
  <c r="D252" i="2"/>
  <c r="D283" s="1"/>
  <c r="D180" i="4"/>
  <c r="D45" i="3"/>
  <c r="D148" i="11"/>
  <c r="K180" i="4"/>
  <c r="D274" i="6"/>
  <c r="D11" i="3"/>
  <c r="D7"/>
  <c r="G180" i="4"/>
  <c r="D155" i="3"/>
  <c r="D20" i="2"/>
  <c r="D28" i="3"/>
  <c r="D26"/>
  <c r="D22"/>
  <c r="D20"/>
  <c r="L272" i="5"/>
  <c r="H272"/>
  <c r="D272"/>
  <c r="J271"/>
  <c r="F271"/>
  <c r="L270"/>
  <c r="H270"/>
  <c r="D270"/>
  <c r="J269"/>
  <c r="F269"/>
  <c r="L268"/>
  <c r="H268"/>
  <c r="D268"/>
  <c r="J267"/>
  <c r="F267"/>
  <c r="L266"/>
  <c r="H266"/>
  <c r="D266"/>
  <c r="J265"/>
  <c r="F265"/>
  <c r="L264"/>
  <c r="H264"/>
  <c r="D264"/>
  <c r="J263"/>
  <c r="F263"/>
  <c r="L262"/>
  <c r="H262"/>
  <c r="D262"/>
  <c r="J261"/>
  <c r="F261"/>
  <c r="L260"/>
  <c r="H260"/>
  <c r="D260"/>
  <c r="J259"/>
  <c r="F259"/>
  <c r="I316" i="9"/>
  <c r="N314"/>
  <c r="F315"/>
  <c r="I311"/>
  <c r="O309"/>
  <c r="K309"/>
  <c r="G309"/>
  <c r="N299"/>
  <c r="F299"/>
  <c r="T85" i="15"/>
  <c r="J141" i="19"/>
  <c r="R57" i="15"/>
  <c r="T102"/>
  <c r="O316" i="9"/>
  <c r="I313"/>
  <c r="E309"/>
  <c r="O308"/>
  <c r="K308"/>
  <c r="L299"/>
  <c r="B259" i="6"/>
  <c r="B260"/>
  <c r="B261"/>
  <c r="B262"/>
  <c r="B263"/>
  <c r="B264"/>
  <c r="B265"/>
  <c r="B266"/>
  <c r="B267"/>
  <c r="B268"/>
  <c r="B269"/>
  <c r="B270"/>
  <c r="B271"/>
  <c r="B272"/>
  <c r="F273"/>
  <c r="B273"/>
  <c r="C147" i="11"/>
  <c r="J146"/>
  <c r="F146"/>
  <c r="J144"/>
  <c r="F144"/>
  <c r="K143"/>
  <c r="H142"/>
  <c r="B145"/>
  <c r="H315" i="9"/>
  <c r="C280"/>
  <c r="E299"/>
  <c r="N379"/>
  <c r="M308"/>
  <c r="G308"/>
  <c r="E308"/>
  <c r="D203" i="12"/>
  <c r="D98" i="20"/>
  <c r="D94"/>
  <c r="F274" i="5"/>
  <c r="C290" i="9"/>
  <c r="K307"/>
  <c r="C277" i="2"/>
  <c r="B195" i="13"/>
  <c r="B197"/>
  <c r="B201"/>
  <c r="I178" i="4"/>
  <c r="F31"/>
  <c r="E180"/>
  <c r="I180"/>
  <c r="H180"/>
  <c r="F27"/>
  <c r="B180"/>
  <c r="R40" i="15"/>
  <c r="C46" s="1"/>
  <c r="F8"/>
  <c r="F27" s="1"/>
  <c r="B265" i="5"/>
  <c r="B266"/>
  <c r="C196" i="12"/>
  <c r="C278" i="9"/>
  <c r="C274"/>
  <c r="D5" i="17"/>
  <c r="C18"/>
  <c r="C17"/>
  <c r="C16"/>
  <c r="C15"/>
  <c r="D169" i="3"/>
  <c r="D159"/>
  <c r="D144"/>
  <c r="D142"/>
  <c r="D108"/>
  <c r="D98"/>
  <c r="D73"/>
  <c r="D61"/>
  <c r="D56"/>
  <c r="D280" i="1"/>
  <c r="D27" i="2"/>
  <c r="D25"/>
  <c r="D23"/>
  <c r="D13"/>
  <c r="J315" i="9"/>
  <c r="I315"/>
  <c r="H314"/>
  <c r="M313"/>
  <c r="P312"/>
  <c r="M311"/>
  <c r="E311"/>
  <c r="F310"/>
  <c r="N307"/>
  <c r="F307"/>
  <c r="I299"/>
  <c r="I147" i="11"/>
  <c r="G147"/>
  <c r="C146"/>
  <c r="C201" i="12"/>
  <c r="C202"/>
  <c r="D200"/>
  <c r="D197"/>
  <c r="D6" i="17"/>
  <c r="D8"/>
  <c r="C271" i="2"/>
  <c r="B142" i="19"/>
  <c r="K141"/>
  <c r="H142"/>
  <c r="B144"/>
  <c r="D143"/>
  <c r="D146"/>
  <c r="G146"/>
  <c r="H146"/>
  <c r="B91" i="20"/>
  <c r="B95"/>
  <c r="H98"/>
  <c r="D96"/>
  <c r="K94"/>
  <c r="I94"/>
  <c r="E95"/>
  <c r="G92"/>
  <c r="J91"/>
  <c r="I90"/>
  <c r="J89"/>
  <c r="C89"/>
  <c r="D87"/>
  <c r="C87"/>
  <c r="E202" i="14"/>
  <c r="J182" i="4"/>
  <c r="F167"/>
  <c r="B53"/>
  <c r="D53"/>
  <c r="I148" i="11"/>
  <c r="J145"/>
  <c r="B276" i="3"/>
  <c r="C266" i="2"/>
  <c r="E72" i="15"/>
  <c r="E66"/>
  <c r="D203" i="2"/>
  <c r="D214" i="3"/>
  <c r="D195"/>
  <c r="D183" i="2"/>
  <c r="D177"/>
  <c r="D188" i="3"/>
  <c r="D93" i="2"/>
  <c r="D104" i="3"/>
  <c r="D85" i="2"/>
  <c r="D97" i="3"/>
  <c r="D83"/>
  <c r="D71" i="2"/>
  <c r="D40" i="3"/>
  <c r="D29" i="2"/>
  <c r="D16" i="3"/>
  <c r="D17" i="2"/>
  <c r="C205" i="12"/>
  <c r="C204"/>
  <c r="F127" i="4"/>
  <c r="D177" s="1"/>
  <c r="E144"/>
  <c r="E145"/>
  <c r="J178"/>
  <c r="H178"/>
  <c r="K178"/>
  <c r="G178"/>
  <c r="C386" i="18"/>
  <c r="C380"/>
  <c r="C179" i="4"/>
  <c r="D179"/>
  <c r="F179"/>
  <c r="K179"/>
  <c r="W14" i="15"/>
  <c r="W15" s="1"/>
  <c r="W12"/>
  <c r="W34"/>
  <c r="E305" i="9"/>
  <c r="E304"/>
  <c r="G149" i="11"/>
  <c r="G148"/>
  <c r="B275" i="5"/>
  <c r="B274"/>
  <c r="C291" i="9"/>
  <c r="C289"/>
  <c r="C284"/>
  <c r="C282"/>
  <c r="C281"/>
  <c r="C305" s="1"/>
  <c r="C275" i="2"/>
  <c r="G264"/>
  <c r="L132" i="19"/>
  <c r="E147"/>
  <c r="D185" i="2"/>
  <c r="D196" i="3"/>
  <c r="D175" i="2"/>
  <c r="D187" i="3"/>
  <c r="D183"/>
  <c r="D171" i="2"/>
  <c r="D169"/>
  <c r="D181" i="3"/>
  <c r="D161" i="2"/>
  <c r="D172" i="3"/>
  <c r="D173"/>
  <c r="D123" i="2"/>
  <c r="D134" i="3"/>
  <c r="D117" i="2"/>
  <c r="D128" i="3"/>
  <c r="D99" i="2"/>
  <c r="D110" i="3"/>
  <c r="D107"/>
  <c r="D95" i="2"/>
  <c r="D77"/>
  <c r="D283" i="1"/>
  <c r="D69" i="2"/>
  <c r="D80" i="3"/>
  <c r="D54"/>
  <c r="D55"/>
  <c r="D51"/>
  <c r="D39" i="2"/>
  <c r="D10" i="3"/>
  <c r="D11" i="2"/>
  <c r="B273" i="5"/>
  <c r="B272"/>
  <c r="C143" i="11"/>
  <c r="C144"/>
  <c r="D204" i="12"/>
  <c r="K274" i="5"/>
  <c r="K273"/>
  <c r="G274"/>
  <c r="G273"/>
  <c r="E274" i="6"/>
  <c r="E273"/>
  <c r="G274"/>
  <c r="G273"/>
  <c r="I274"/>
  <c r="I273"/>
  <c r="O307" i="9"/>
  <c r="O306"/>
  <c r="G307"/>
  <c r="G306"/>
  <c r="L317"/>
  <c r="L316"/>
  <c r="H146" i="11"/>
  <c r="H147"/>
  <c r="D145"/>
  <c r="D146"/>
  <c r="H290" i="3"/>
  <c r="C195" i="12"/>
  <c r="C199"/>
  <c r="C203"/>
  <c r="I273" i="5"/>
  <c r="E178" i="4"/>
  <c r="F146"/>
  <c r="B178"/>
  <c r="D170" i="3"/>
  <c r="D229" i="2"/>
  <c r="D197" i="3"/>
  <c r="D227"/>
  <c r="D287" i="1"/>
  <c r="D15" i="2"/>
  <c r="D35" i="3"/>
  <c r="F145" i="11"/>
  <c r="D191" i="3"/>
  <c r="E158" i="4"/>
  <c r="E143"/>
  <c r="I274" i="5"/>
  <c r="E274"/>
  <c r="C259" i="6"/>
  <c r="G259"/>
  <c r="C260"/>
  <c r="G260"/>
  <c r="C261"/>
  <c r="G261"/>
  <c r="C262"/>
  <c r="G262"/>
  <c r="C263"/>
  <c r="G263"/>
  <c r="C264"/>
  <c r="G264"/>
  <c r="C265"/>
  <c r="G265"/>
  <c r="C266"/>
  <c r="G266"/>
  <c r="C267"/>
  <c r="G267"/>
  <c r="C268"/>
  <c r="G268"/>
  <c r="C269"/>
  <c r="G269"/>
  <c r="C270"/>
  <c r="G270"/>
  <c r="C271"/>
  <c r="G271"/>
  <c r="C272"/>
  <c r="G272"/>
  <c r="C273"/>
  <c r="P308" i="9"/>
  <c r="H308"/>
  <c r="E147" i="11"/>
  <c r="K144"/>
  <c r="K99" i="20"/>
  <c r="G99"/>
  <c r="I147" i="19"/>
  <c r="C147"/>
  <c r="B262" i="5"/>
  <c r="B267"/>
  <c r="J273"/>
  <c r="D273"/>
  <c r="J314" i="9"/>
  <c r="F314"/>
  <c r="D315"/>
  <c r="O313"/>
  <c r="K313"/>
  <c r="G313"/>
  <c r="L312"/>
  <c r="D312"/>
  <c r="K311"/>
  <c r="G311"/>
  <c r="P310"/>
  <c r="L310"/>
  <c r="J310"/>
  <c r="H310"/>
  <c r="D310"/>
  <c r="D309"/>
  <c r="M307"/>
  <c r="E307"/>
  <c r="P307"/>
  <c r="L307"/>
  <c r="H307"/>
  <c r="I145" i="11"/>
  <c r="E144"/>
  <c r="F142"/>
  <c r="D142"/>
  <c r="K142"/>
  <c r="C142"/>
  <c r="H371" i="18"/>
  <c r="H367" s="1"/>
  <c r="H399"/>
  <c r="B142" i="11"/>
  <c r="B141" i="19"/>
  <c r="G141"/>
  <c r="B143"/>
  <c r="G145"/>
  <c r="E146"/>
  <c r="K147"/>
  <c r="F144"/>
  <c r="F143"/>
  <c r="F141"/>
  <c r="B98" i="20"/>
  <c r="D99"/>
  <c r="I97"/>
  <c r="G97"/>
  <c r="K96"/>
  <c r="G95"/>
  <c r="E96"/>
  <c r="H94"/>
  <c r="F94"/>
  <c r="G93"/>
  <c r="C93"/>
  <c r="J93"/>
  <c r="H93"/>
  <c r="F93"/>
  <c r="I91"/>
  <c r="G91"/>
  <c r="E92"/>
  <c r="I89"/>
  <c r="G89"/>
  <c r="E89"/>
  <c r="C90"/>
  <c r="J88"/>
  <c r="H88"/>
  <c r="F88"/>
  <c r="C88"/>
  <c r="B294" i="3"/>
  <c r="E306" i="9"/>
  <c r="E303"/>
  <c r="E302"/>
  <c r="B285" i="3"/>
  <c r="H289"/>
  <c r="C280" i="2"/>
  <c r="G277"/>
  <c r="G267"/>
  <c r="L273" i="5"/>
  <c r="H273"/>
  <c r="J274"/>
  <c r="G275" i="3"/>
  <c r="B284"/>
  <c r="B287"/>
  <c r="F287"/>
  <c r="E277" i="2"/>
  <c r="F275"/>
  <c r="E273"/>
  <c r="G270"/>
  <c r="F266"/>
  <c r="E265"/>
  <c r="C263"/>
  <c r="F293" i="3"/>
  <c r="E293"/>
  <c r="F292"/>
  <c r="N308" i="9"/>
  <c r="F308"/>
  <c r="F316"/>
  <c r="J316"/>
  <c r="E300"/>
  <c r="D34" i="3"/>
  <c r="C274"/>
  <c r="H274"/>
  <c r="E278"/>
  <c r="H283"/>
  <c r="E286"/>
  <c r="E287"/>
  <c r="B288"/>
  <c r="G288"/>
  <c r="C290"/>
  <c r="G291"/>
  <c r="G292"/>
  <c r="B269" i="2"/>
  <c r="H278"/>
  <c r="G276"/>
  <c r="C274"/>
  <c r="G273"/>
  <c r="E272"/>
  <c r="F270"/>
  <c r="H268"/>
  <c r="E267"/>
  <c r="F265"/>
  <c r="E264"/>
  <c r="F263"/>
  <c r="D199" i="12"/>
  <c r="E275" i="3"/>
  <c r="E277"/>
  <c r="C292"/>
  <c r="H292"/>
  <c r="I386" i="18"/>
  <c r="I380"/>
  <c r="D187" i="2"/>
  <c r="D199" i="3"/>
  <c r="D165" i="2"/>
  <c r="D177" i="3"/>
  <c r="D141" i="2"/>
  <c r="D152" i="3"/>
  <c r="D133" i="2"/>
  <c r="D145" i="3"/>
  <c r="D286" i="1"/>
  <c r="D113" i="2"/>
  <c r="D109"/>
  <c r="D121" i="3"/>
  <c r="D103" i="2"/>
  <c r="D114" i="3"/>
  <c r="D91"/>
  <c r="D79" i="2"/>
  <c r="D73"/>
  <c r="D84" i="3"/>
  <c r="D31" i="2"/>
  <c r="D43" i="3"/>
  <c r="D31"/>
  <c r="D278" i="1"/>
  <c r="D15" i="3"/>
  <c r="D16" i="2"/>
  <c r="D13" i="3"/>
  <c r="D14" i="2"/>
  <c r="D300" i="9"/>
  <c r="D301"/>
  <c r="N403"/>
  <c r="J308"/>
  <c r="N317"/>
  <c r="N316"/>
  <c r="B147" i="11"/>
  <c r="B148"/>
  <c r="G145"/>
  <c r="G146"/>
  <c r="I143"/>
  <c r="I144"/>
  <c r="F38" i="4"/>
  <c r="F21"/>
  <c r="B54"/>
  <c r="C21"/>
  <c r="B281" i="3"/>
  <c r="F282"/>
  <c r="E283"/>
  <c r="C284"/>
  <c r="E284"/>
  <c r="G285"/>
  <c r="G286"/>
  <c r="G287"/>
  <c r="H287"/>
  <c r="E288"/>
  <c r="B289"/>
  <c r="G289"/>
  <c r="F290"/>
  <c r="C291"/>
  <c r="E291"/>
  <c r="B292"/>
  <c r="J147" i="11"/>
  <c r="E145"/>
  <c r="G143"/>
  <c r="C197" i="12"/>
  <c r="C198"/>
  <c r="C200"/>
  <c r="D367" i="18"/>
  <c r="E159" i="4"/>
  <c r="E141"/>
  <c r="F124"/>
  <c r="C174" s="1"/>
  <c r="M316" i="9"/>
  <c r="M315"/>
  <c r="E316"/>
  <c r="E315"/>
  <c r="I307"/>
  <c r="I308"/>
  <c r="H144" i="11"/>
  <c r="H145"/>
  <c r="J142"/>
  <c r="J143"/>
  <c r="F386" i="18"/>
  <c r="F380"/>
  <c r="B144" i="11"/>
  <c r="B143"/>
  <c r="E94" i="20"/>
  <c r="E93"/>
  <c r="H87"/>
  <c r="B205" i="13"/>
  <c r="J149" i="11"/>
  <c r="J148"/>
  <c r="F149"/>
  <c r="F148"/>
  <c r="C149"/>
  <c r="C148"/>
  <c r="F273" i="5"/>
  <c r="D259" i="6"/>
  <c r="H259"/>
  <c r="D260"/>
  <c r="H260"/>
  <c r="D261"/>
  <c r="H261"/>
  <c r="D262"/>
  <c r="H262"/>
  <c r="D263"/>
  <c r="H263"/>
  <c r="D264"/>
  <c r="H264"/>
  <c r="D265"/>
  <c r="H265"/>
  <c r="D266"/>
  <c r="H266"/>
  <c r="D267"/>
  <c r="H267"/>
  <c r="D268"/>
  <c r="H268"/>
  <c r="D269"/>
  <c r="H269"/>
  <c r="D270"/>
  <c r="H270"/>
  <c r="D271"/>
  <c r="H271"/>
  <c r="D272"/>
  <c r="H272"/>
  <c r="L274" i="5"/>
  <c r="H274"/>
  <c r="D274"/>
  <c r="F274" i="6"/>
  <c r="C292" i="9"/>
  <c r="C288"/>
  <c r="C287"/>
  <c r="C285"/>
  <c r="C309" s="1"/>
  <c r="C283"/>
  <c r="C307" s="1"/>
  <c r="C279"/>
  <c r="C277"/>
  <c r="C276"/>
  <c r="C275"/>
  <c r="F277" i="2"/>
  <c r="E276"/>
  <c r="G275"/>
  <c r="F274"/>
  <c r="H273"/>
  <c r="G272"/>
  <c r="C272"/>
  <c r="H271"/>
  <c r="E271"/>
  <c r="F269"/>
  <c r="G268"/>
  <c r="E268"/>
  <c r="C268"/>
  <c r="F267"/>
  <c r="C267"/>
  <c r="E266"/>
  <c r="H264"/>
  <c r="C264"/>
  <c r="G263"/>
  <c r="E263"/>
  <c r="H263"/>
  <c r="G293" i="3"/>
  <c r="H293"/>
  <c r="C293"/>
  <c r="L136" i="19"/>
  <c r="L148" s="1"/>
  <c r="K145" i="11"/>
  <c r="C145"/>
  <c r="D144"/>
  <c r="E143"/>
  <c r="K137"/>
  <c r="K148" s="1"/>
  <c r="D196" i="12"/>
  <c r="N6" i="16"/>
  <c r="N10"/>
  <c r="B273" i="2"/>
  <c r="C143" i="19"/>
  <c r="G144"/>
  <c r="D193" i="14"/>
  <c r="D209" s="1"/>
  <c r="G282" i="2"/>
  <c r="E282"/>
  <c r="B282"/>
  <c r="H294" i="3"/>
  <c r="F294"/>
  <c r="C294"/>
  <c r="C294" i="9"/>
  <c r="C319" s="1"/>
  <c r="L135" i="19"/>
  <c r="L146" s="1"/>
  <c r="L133"/>
  <c r="L144" s="1"/>
  <c r="L131"/>
  <c r="L142" s="1"/>
  <c r="E141"/>
  <c r="K143"/>
  <c r="H144"/>
  <c r="D145"/>
  <c r="J142"/>
  <c r="E142"/>
  <c r="K146"/>
  <c r="C142"/>
  <c r="E145"/>
  <c r="B146"/>
  <c r="G143"/>
  <c r="K142"/>
  <c r="E144"/>
  <c r="B145"/>
  <c r="C145"/>
  <c r="K148"/>
  <c r="G148"/>
  <c r="E148"/>
  <c r="K149" i="11"/>
  <c r="E386" i="18"/>
  <c r="E380"/>
  <c r="G386"/>
  <c r="G380"/>
  <c r="D10" i="17"/>
  <c r="D9"/>
  <c r="L66" i="15"/>
  <c r="L72"/>
  <c r="D249" i="3"/>
  <c r="D296" i="1"/>
  <c r="D222" i="3"/>
  <c r="D219"/>
  <c r="D216"/>
  <c r="D207"/>
  <c r="D203"/>
  <c r="D288" i="1"/>
  <c r="D154" i="3"/>
  <c r="D150"/>
  <c r="D146"/>
  <c r="D140"/>
  <c r="D137"/>
  <c r="D106"/>
  <c r="D101"/>
  <c r="D78"/>
  <c r="D68"/>
  <c r="D62"/>
  <c r="D59"/>
  <c r="D52"/>
  <c r="D50"/>
  <c r="D32"/>
  <c r="D30"/>
  <c r="N315" i="9"/>
  <c r="L315"/>
  <c r="O314"/>
  <c r="K314"/>
  <c r="I314"/>
  <c r="P313"/>
  <c r="N313"/>
  <c r="L313"/>
  <c r="J313"/>
  <c r="H313"/>
  <c r="M312"/>
  <c r="K312"/>
  <c r="I312"/>
  <c r="G312"/>
  <c r="E312"/>
  <c r="P311"/>
  <c r="N311"/>
  <c r="J311"/>
  <c r="F311"/>
  <c r="O310"/>
  <c r="M310"/>
  <c r="P309"/>
  <c r="N309"/>
  <c r="L309"/>
  <c r="J309"/>
  <c r="H309"/>
  <c r="F309"/>
  <c r="O300"/>
  <c r="K300"/>
  <c r="I300"/>
  <c r="G300"/>
  <c r="J299"/>
  <c r="E203" i="14"/>
  <c r="E201"/>
  <c r="N5" i="16"/>
  <c r="N7"/>
  <c r="N9"/>
  <c r="D7" i="17"/>
  <c r="C38" i="4"/>
  <c r="C293" i="9"/>
  <c r="F23" i="4"/>
  <c r="F22"/>
  <c r="C141" i="19"/>
  <c r="D142"/>
  <c r="H143"/>
  <c r="D144"/>
  <c r="K144"/>
  <c r="H145"/>
  <c r="L129"/>
  <c r="L141" s="1"/>
  <c r="F145"/>
  <c r="F142"/>
  <c r="C94" i="20"/>
  <c r="J87"/>
  <c r="F87"/>
  <c r="E99"/>
  <c r="C180" i="4"/>
  <c r="H282" i="2"/>
  <c r="N11" i="16"/>
  <c r="K100" i="20"/>
  <c r="F180" i="4"/>
  <c r="J148" i="19"/>
  <c r="H148"/>
  <c r="D148"/>
  <c r="D267" i="15"/>
  <c r="N66"/>
  <c r="N72"/>
  <c r="N8" i="16"/>
  <c r="B293" i="3"/>
  <c r="H141" i="19"/>
  <c r="D181" i="14"/>
  <c r="B202" i="13"/>
  <c r="H96" i="20"/>
  <c r="H90"/>
  <c r="C98"/>
  <c r="C95"/>
  <c r="C99"/>
  <c r="I95"/>
  <c r="B88"/>
  <c r="B92"/>
  <c r="J94"/>
  <c r="J92"/>
  <c r="J90"/>
  <c r="E97"/>
  <c r="G98"/>
  <c r="F98"/>
  <c r="F96"/>
  <c r="F90"/>
  <c r="G96"/>
  <c r="G94"/>
  <c r="D93"/>
  <c r="C92"/>
  <c r="D91"/>
  <c r="K183" i="4"/>
  <c r="F151"/>
  <c r="D311" i="9"/>
  <c r="N452"/>
  <c r="J317"/>
  <c r="G90" i="20"/>
  <c r="F282" i="2"/>
  <c r="C282"/>
  <c r="G294" i="3"/>
  <c r="E294"/>
  <c r="B263" i="5"/>
  <c r="B268"/>
  <c r="B270"/>
  <c r="B261"/>
  <c r="B259"/>
  <c r="B264"/>
  <c r="B269"/>
  <c r="B271"/>
  <c r="K275"/>
  <c r="I275"/>
  <c r="G275"/>
  <c r="E275"/>
  <c r="C275"/>
  <c r="L275"/>
  <c r="J275"/>
  <c r="H275"/>
  <c r="F275"/>
  <c r="D275"/>
  <c r="N480" i="9"/>
  <c r="P66" i="15"/>
  <c r="D225" i="2"/>
  <c r="D227"/>
  <c r="D218" i="3"/>
  <c r="D220"/>
  <c r="D231"/>
  <c r="D294" i="1"/>
  <c r="D160" i="3"/>
  <c r="D166"/>
  <c r="D186"/>
  <c r="D135"/>
  <c r="D129"/>
  <c r="D81"/>
  <c r="D195" i="2"/>
  <c r="D205"/>
  <c r="D233" i="3"/>
  <c r="D219" i="2"/>
  <c r="D139"/>
  <c r="D93" i="3"/>
  <c r="D69"/>
  <c r="D113"/>
  <c r="D223" i="2"/>
  <c r="D221"/>
  <c r="D157" i="3"/>
  <c r="D164"/>
  <c r="D180"/>
  <c r="D130"/>
  <c r="D139"/>
  <c r="D198"/>
  <c r="D205"/>
  <c r="D85"/>
  <c r="D176"/>
  <c r="D92"/>
  <c r="D96"/>
  <c r="D88"/>
  <c r="D215"/>
  <c r="D210"/>
  <c r="D204"/>
  <c r="D193"/>
  <c r="D163"/>
  <c r="D143"/>
  <c r="D102"/>
  <c r="D5" i="2"/>
  <c r="D230" i="3"/>
  <c r="D216" i="2"/>
  <c r="D226" i="3"/>
  <c r="D223"/>
  <c r="D210" i="2"/>
  <c r="D208"/>
  <c r="D206"/>
  <c r="D213" i="3"/>
  <c r="D211"/>
  <c r="D208"/>
  <c r="D206"/>
  <c r="D194"/>
  <c r="D192"/>
  <c r="D190"/>
  <c r="D185"/>
  <c r="D182"/>
  <c r="D290" i="1"/>
  <c r="D168" i="3"/>
  <c r="D162"/>
  <c r="D161"/>
  <c r="D158"/>
  <c r="D151"/>
  <c r="D148"/>
  <c r="D147"/>
  <c r="D141"/>
  <c r="D136"/>
  <c r="D132"/>
  <c r="D126"/>
  <c r="D125"/>
  <c r="D118"/>
  <c r="D109"/>
  <c r="D103"/>
  <c r="D284" i="1"/>
  <c r="D99" i="3"/>
  <c r="D94"/>
  <c r="D82"/>
  <c r="D79"/>
  <c r="D282" i="1"/>
  <c r="D74" i="3"/>
  <c r="D72"/>
  <c r="D71"/>
  <c r="D67"/>
  <c r="D64"/>
  <c r="D63"/>
  <c r="D60"/>
  <c r="D58"/>
  <c r="D45" i="2"/>
  <c r="D43"/>
  <c r="D41"/>
  <c r="D48" i="3"/>
  <c r="D35" i="2"/>
  <c r="D44" i="3"/>
  <c r="D42"/>
  <c r="D39"/>
  <c r="D38"/>
  <c r="D36"/>
  <c r="D29"/>
  <c r="D12"/>
  <c r="D12" i="2"/>
  <c r="D10"/>
  <c r="D7"/>
  <c r="D277" i="1"/>
  <c r="D38" i="2"/>
  <c r="D91"/>
  <c r="D157"/>
  <c r="D275" s="1"/>
  <c r="D226"/>
  <c r="D6"/>
  <c r="D55"/>
  <c r="D173"/>
  <c r="D228"/>
  <c r="D224"/>
  <c r="D133" i="3"/>
  <c r="D212"/>
  <c r="D178"/>
  <c r="D18"/>
  <c r="D24" i="2"/>
  <c r="D28"/>
  <c r="D37"/>
  <c r="D89"/>
  <c r="D121"/>
  <c r="D217" i="3"/>
  <c r="D225"/>
  <c r="D229"/>
  <c r="D21" i="2"/>
  <c r="D107"/>
  <c r="D129"/>
  <c r="D175" i="3"/>
  <c r="D201"/>
  <c r="D201" i="2"/>
  <c r="D207"/>
  <c r="D57" i="3"/>
  <c r="D33"/>
  <c r="D66"/>
  <c r="D70"/>
  <c r="D63" i="2"/>
  <c r="D67"/>
  <c r="D117" i="3"/>
  <c r="D200"/>
  <c r="D199" i="2"/>
  <c r="D291" i="1"/>
  <c r="D276"/>
  <c r="D174" i="3"/>
  <c r="D76"/>
  <c r="D293" i="1"/>
  <c r="D167" i="3"/>
  <c r="D46"/>
  <c r="D100"/>
  <c r="D279" i="1"/>
  <c r="D285"/>
  <c r="D281"/>
  <c r="D119" i="3"/>
  <c r="D184"/>
  <c r="D120"/>
  <c r="D86"/>
  <c r="D77"/>
  <c r="D292" i="1"/>
  <c r="D156" i="3"/>
  <c r="D65"/>
  <c r="D32" i="2"/>
  <c r="D40"/>
  <c r="D59"/>
  <c r="D41" i="3"/>
  <c r="D53"/>
  <c r="D87"/>
  <c r="D95"/>
  <c r="D89"/>
  <c r="D123"/>
  <c r="D127"/>
  <c r="D131"/>
  <c r="D149"/>
  <c r="D153"/>
  <c r="D289" i="1"/>
  <c r="D171" i="3"/>
  <c r="D221"/>
  <c r="D224"/>
  <c r="D228"/>
  <c r="D232"/>
  <c r="D111"/>
  <c r="D115" i="2"/>
  <c r="D137"/>
  <c r="D87"/>
  <c r="D220"/>
  <c r="D138" i="3"/>
  <c r="D116"/>
  <c r="D179"/>
  <c r="D165"/>
  <c r="D115"/>
  <c r="D37"/>
  <c r="D47"/>
  <c r="D112"/>
  <c r="D122"/>
  <c r="B274"/>
  <c r="D180" i="2"/>
  <c r="D189" i="3"/>
  <c r="D144" i="2"/>
  <c r="D44"/>
  <c r="D5" i="3"/>
  <c r="D245"/>
  <c r="D245" i="2"/>
  <c r="D209" i="3"/>
  <c r="D202"/>
  <c r="D147" i="2"/>
  <c r="D53"/>
  <c r="D51"/>
  <c r="D49"/>
  <c r="D239" i="3"/>
  <c r="K92" i="20"/>
  <c r="K90"/>
  <c r="C96"/>
  <c r="K93"/>
  <c r="J97"/>
  <c r="H97"/>
  <c r="F97"/>
  <c r="D97"/>
  <c r="J95"/>
  <c r="H95"/>
  <c r="F95"/>
  <c r="I100"/>
  <c r="G100"/>
  <c r="D90"/>
  <c r="D95"/>
  <c r="D192" i="14"/>
  <c r="D208" s="1"/>
  <c r="D191"/>
  <c r="D189"/>
  <c r="D188"/>
  <c r="D187"/>
  <c r="D186"/>
  <c r="D185"/>
  <c r="D184"/>
  <c r="D183"/>
  <c r="D182"/>
  <c r="D190"/>
  <c r="D205" s="1"/>
  <c r="E204"/>
  <c r="E199"/>
  <c r="E197"/>
  <c r="B199"/>
  <c r="B200"/>
  <c r="C203"/>
  <c r="C204"/>
  <c r="C206"/>
  <c r="E200"/>
  <c r="D235" i="3"/>
  <c r="D238"/>
  <c r="D240"/>
  <c r="D242"/>
  <c r="D240" i="2"/>
  <c r="D251" i="3"/>
  <c r="D244"/>
  <c r="D246"/>
  <c r="D234"/>
  <c r="D236"/>
  <c r="D237"/>
  <c r="D233" i="2"/>
  <c r="C199" i="14"/>
  <c r="E198"/>
  <c r="P72" i="15"/>
  <c r="O72"/>
  <c r="F148" i="19"/>
  <c r="F268" i="2"/>
  <c r="E142" i="4"/>
  <c r="F145"/>
  <c r="J177"/>
  <c r="F177"/>
  <c r="C40"/>
  <c r="F42"/>
  <c r="F44"/>
  <c r="F126"/>
  <c r="G176" s="1"/>
  <c r="F125"/>
  <c r="J175" s="1"/>
  <c r="F40"/>
  <c r="K315" i="9"/>
  <c r="G315"/>
  <c r="P314"/>
  <c r="E313"/>
  <c r="N312"/>
  <c r="J312"/>
  <c r="F312"/>
  <c r="D308"/>
  <c r="C274" i="6"/>
  <c r="I275"/>
  <c r="E275"/>
  <c r="H275"/>
  <c r="F275"/>
  <c r="D299" i="9"/>
  <c r="K310"/>
  <c r="K316"/>
  <c r="O311"/>
  <c r="L314"/>
  <c r="O315"/>
  <c r="P315"/>
  <c r="F313"/>
  <c r="G314"/>
  <c r="E314"/>
  <c r="D313"/>
  <c r="O312"/>
  <c r="L311"/>
  <c r="I310"/>
  <c r="G310"/>
  <c r="E310"/>
  <c r="G318"/>
  <c r="F278" i="3"/>
  <c r="E279"/>
  <c r="F280"/>
  <c r="E281"/>
  <c r="H281"/>
  <c r="H282"/>
  <c r="C283"/>
  <c r="E292"/>
  <c r="E274"/>
  <c r="B275"/>
  <c r="H275"/>
  <c r="C276"/>
  <c r="F276"/>
  <c r="G276"/>
  <c r="B279"/>
  <c r="C279"/>
  <c r="H279"/>
  <c r="H280"/>
  <c r="C281"/>
  <c r="G281"/>
  <c r="B282"/>
  <c r="C282"/>
  <c r="B283"/>
  <c r="F283"/>
  <c r="G283"/>
  <c r="F284"/>
  <c r="G284"/>
  <c r="H284"/>
  <c r="C285"/>
  <c r="E285"/>
  <c r="F285"/>
  <c r="H285"/>
  <c r="B286"/>
  <c r="C286"/>
  <c r="F286"/>
  <c r="H286"/>
  <c r="C287"/>
  <c r="C288"/>
  <c r="F288"/>
  <c r="H288"/>
  <c r="C289"/>
  <c r="E289"/>
  <c r="F289"/>
  <c r="B290"/>
  <c r="E290"/>
  <c r="G290"/>
  <c r="B291"/>
  <c r="F291"/>
  <c r="H291"/>
  <c r="B278" i="2"/>
  <c r="B276"/>
  <c r="B264"/>
  <c r="B280"/>
  <c r="C281"/>
  <c r="H280"/>
  <c r="G279"/>
  <c r="C278"/>
  <c r="H277"/>
  <c r="H276"/>
  <c r="F276"/>
  <c r="C276"/>
  <c r="E275"/>
  <c r="H275"/>
  <c r="G274"/>
  <c r="E274"/>
  <c r="H274"/>
  <c r="F273"/>
  <c r="C273"/>
  <c r="H272"/>
  <c r="F272"/>
  <c r="F271"/>
  <c r="G271"/>
  <c r="E270"/>
  <c r="H270"/>
  <c r="C270"/>
  <c r="G269"/>
  <c r="E269"/>
  <c r="H269"/>
  <c r="C269"/>
  <c r="H267"/>
  <c r="G266"/>
  <c r="H266"/>
  <c r="G265"/>
  <c r="H265"/>
  <c r="C265"/>
  <c r="F264"/>
  <c r="F25" i="4"/>
  <c r="F24"/>
  <c r="C39"/>
  <c r="D54"/>
  <c r="F54"/>
  <c r="E179"/>
  <c r="I179"/>
  <c r="F147"/>
  <c r="B179"/>
  <c r="J179"/>
  <c r="H177"/>
  <c r="H179"/>
  <c r="E177"/>
  <c r="B177"/>
  <c r="F158"/>
  <c r="F163"/>
  <c r="F28"/>
  <c r="C23"/>
  <c r="C22"/>
  <c r="D55"/>
  <c r="B55"/>
  <c r="F43"/>
  <c r="F30"/>
  <c r="F150"/>
  <c r="B183"/>
  <c r="D183"/>
  <c r="F183"/>
  <c r="H183"/>
  <c r="J183"/>
  <c r="F164"/>
  <c r="B182"/>
  <c r="C183"/>
  <c r="E183"/>
  <c r="G183"/>
  <c r="I183"/>
  <c r="D27" i="15"/>
  <c r="D21"/>
  <c r="I21"/>
  <c r="I27"/>
  <c r="B277" i="2"/>
  <c r="B270"/>
  <c r="H281"/>
  <c r="F280"/>
  <c r="C279"/>
  <c r="F278"/>
  <c r="E182" i="4"/>
  <c r="G182"/>
  <c r="I182"/>
  <c r="K182"/>
  <c r="C182"/>
  <c r="D182"/>
  <c r="F182"/>
  <c r="H182"/>
  <c r="D162"/>
  <c r="F29"/>
  <c r="F41"/>
  <c r="F26"/>
  <c r="B196" i="13"/>
  <c r="B198"/>
  <c r="B203"/>
  <c r="B204"/>
  <c r="C275" i="3"/>
  <c r="F275"/>
  <c r="B277"/>
  <c r="F277"/>
  <c r="C280"/>
  <c r="B281" i="2"/>
  <c r="C178" i="4"/>
  <c r="E148"/>
  <c r="E162"/>
  <c r="F131"/>
  <c r="F166" s="1"/>
  <c r="B175"/>
  <c r="J174"/>
  <c r="F174"/>
  <c r="K173"/>
  <c r="I173"/>
  <c r="G173"/>
  <c r="E173"/>
  <c r="C173"/>
  <c r="B173"/>
  <c r="K174"/>
  <c r="G174"/>
  <c r="J173"/>
  <c r="H173"/>
  <c r="F173"/>
  <c r="B97" i="20"/>
  <c r="C97"/>
  <c r="H92"/>
  <c r="F92"/>
  <c r="D92"/>
  <c r="K91"/>
  <c r="E91"/>
  <c r="F89"/>
  <c r="D89"/>
  <c r="I88"/>
  <c r="G88"/>
  <c r="E100"/>
  <c r="C100"/>
  <c r="I93"/>
  <c r="I87"/>
  <c r="G87"/>
  <c r="K95"/>
  <c r="K88"/>
  <c r="K87"/>
  <c r="J96"/>
  <c r="H89"/>
  <c r="E98"/>
  <c r="E87"/>
  <c r="D88"/>
  <c r="C91"/>
  <c r="B90"/>
  <c r="B96"/>
  <c r="B94"/>
  <c r="J98"/>
  <c r="H91"/>
  <c r="F91"/>
  <c r="K89"/>
  <c r="B260" i="5"/>
  <c r="E273"/>
  <c r="C273"/>
  <c r="M314" i="9"/>
  <c r="H311"/>
  <c r="M300"/>
  <c r="H300"/>
  <c r="N426"/>
  <c r="K318"/>
  <c r="D318"/>
  <c r="O318"/>
  <c r="D236" i="2"/>
  <c r="D247" i="3"/>
  <c r="S27" i="15"/>
  <c r="S21"/>
  <c r="J27"/>
  <c r="J21"/>
  <c r="G27"/>
  <c r="G21"/>
  <c r="K27"/>
  <c r="K21"/>
  <c r="D276"/>
  <c r="D275"/>
  <c r="D274"/>
  <c r="D273"/>
  <c r="D272"/>
  <c r="D271"/>
  <c r="D270"/>
  <c r="D269"/>
  <c r="D268"/>
  <c r="E276"/>
  <c r="E275"/>
  <c r="E274"/>
  <c r="E273"/>
  <c r="E272"/>
  <c r="E271"/>
  <c r="E270"/>
  <c r="E269"/>
  <c r="E268"/>
  <c r="O21"/>
  <c r="R12"/>
  <c r="T21"/>
  <c r="T27"/>
  <c r="M27"/>
  <c r="M21"/>
  <c r="N21"/>
  <c r="N27"/>
  <c r="H21"/>
  <c r="H27"/>
  <c r="E21"/>
  <c r="E27"/>
  <c r="L21"/>
  <c r="L27"/>
  <c r="P27"/>
  <c r="P21"/>
  <c r="Q21"/>
  <c r="F274" i="3"/>
  <c r="G274"/>
  <c r="E276"/>
  <c r="H276"/>
  <c r="C277"/>
  <c r="G277"/>
  <c r="H277"/>
  <c r="B278"/>
  <c r="G278"/>
  <c r="H278"/>
  <c r="F279"/>
  <c r="G279"/>
  <c r="B280"/>
  <c r="E280"/>
  <c r="G280"/>
  <c r="F281"/>
  <c r="E282"/>
  <c r="G282"/>
  <c r="B263" i="2"/>
  <c r="E281"/>
  <c r="E278"/>
  <c r="C278" i="3"/>
  <c r="F281" i="2"/>
  <c r="G280"/>
  <c r="E280"/>
  <c r="E279"/>
  <c r="F279"/>
  <c r="H279"/>
  <c r="B279"/>
  <c r="B275"/>
  <c r="B274"/>
  <c r="B272"/>
  <c r="B271"/>
  <c r="B268"/>
  <c r="B267"/>
  <c r="B266"/>
  <c r="B265"/>
  <c r="G281"/>
  <c r="G278"/>
  <c r="D202" i="12"/>
  <c r="D201"/>
  <c r="D195"/>
  <c r="B199" i="13"/>
  <c r="D276" i="2" l="1"/>
  <c r="C306" i="9"/>
  <c r="C304"/>
  <c r="R8" i="15"/>
  <c r="W9" s="1"/>
  <c r="F21"/>
  <c r="T51" s="1"/>
  <c r="W50" s="1"/>
  <c r="C302" i="9"/>
  <c r="C318"/>
  <c r="C299"/>
  <c r="F175" i="4"/>
  <c r="C303" i="9"/>
  <c r="C301"/>
  <c r="R66" i="15"/>
  <c r="C311" i="9"/>
  <c r="C310"/>
  <c r="C316"/>
  <c r="C315"/>
  <c r="C314"/>
  <c r="C308"/>
  <c r="R72" i="15"/>
  <c r="T117"/>
  <c r="W116" s="1"/>
  <c r="T72"/>
  <c r="T70"/>
  <c r="T68"/>
  <c r="T53"/>
  <c r="W54" s="1"/>
  <c r="W85"/>
  <c r="C91"/>
  <c r="I175" i="4"/>
  <c r="T66" i="15"/>
  <c r="T111"/>
  <c r="E175" i="4"/>
  <c r="C300" i="9"/>
  <c r="C317"/>
  <c r="C313"/>
  <c r="C312"/>
  <c r="E174" i="4"/>
  <c r="I174"/>
  <c r="B174"/>
  <c r="F141"/>
  <c r="D174"/>
  <c r="H174"/>
  <c r="F144"/>
  <c r="I177"/>
  <c r="J176"/>
  <c r="B176"/>
  <c r="K176"/>
  <c r="F159"/>
  <c r="K177"/>
  <c r="C177"/>
  <c r="G177"/>
  <c r="D18" i="17"/>
  <c r="D17"/>
  <c r="D15"/>
  <c r="D16"/>
  <c r="F176" i="4"/>
  <c r="F161"/>
  <c r="D277" i="2"/>
  <c r="D275" i="3"/>
  <c r="D269" i="2"/>
  <c r="W40" i="15"/>
  <c r="F143" i="4"/>
  <c r="L143" i="19"/>
  <c r="D281" i="2"/>
  <c r="D279" i="3"/>
  <c r="D268" i="2"/>
  <c r="D273"/>
  <c r="D264"/>
  <c r="D286" i="3"/>
  <c r="D288"/>
  <c r="D279" i="2"/>
  <c r="D289" i="3"/>
  <c r="D280" i="2"/>
  <c r="D284" i="3"/>
  <c r="D287"/>
  <c r="D263" i="2"/>
  <c r="D280" i="3"/>
  <c r="D265" i="2"/>
  <c r="D290" i="3"/>
  <c r="D274"/>
  <c r="D285"/>
  <c r="D272" i="2"/>
  <c r="D278" i="3"/>
  <c r="D271" i="2"/>
  <c r="D278"/>
  <c r="D386" i="18"/>
  <c r="H386" s="1"/>
  <c r="D380"/>
  <c r="H380" s="1"/>
  <c r="D292" i="3"/>
  <c r="D270" i="2"/>
  <c r="L145" i="19"/>
  <c r="D282" i="3"/>
  <c r="D276"/>
  <c r="D281"/>
  <c r="L147" i="19"/>
  <c r="D283" i="3"/>
  <c r="D277"/>
  <c r="D266" i="2"/>
  <c r="D291" i="3"/>
  <c r="D274" i="2"/>
  <c r="H175" i="4"/>
  <c r="C175"/>
  <c r="G175"/>
  <c r="K175"/>
  <c r="F160"/>
  <c r="D199" i="14"/>
  <c r="D201"/>
  <c r="D203"/>
  <c r="D204"/>
  <c r="D198"/>
  <c r="D202"/>
  <c r="D206"/>
  <c r="D267" i="2"/>
  <c r="D293" i="3"/>
  <c r="D282" i="2"/>
  <c r="D294" i="3"/>
  <c r="D200" i="14"/>
  <c r="D197"/>
  <c r="D207"/>
  <c r="D175" i="4"/>
  <c r="F142"/>
  <c r="C176"/>
  <c r="H176"/>
  <c r="I176"/>
  <c r="D176"/>
  <c r="E176"/>
  <c r="F149"/>
  <c r="B181"/>
  <c r="I181"/>
  <c r="K181"/>
  <c r="C181"/>
  <c r="J181"/>
  <c r="F181"/>
  <c r="E181"/>
  <c r="G181"/>
  <c r="F162"/>
  <c r="H181"/>
  <c r="D181"/>
  <c r="F148"/>
  <c r="R27" i="15"/>
  <c r="W26" s="1"/>
  <c r="R21"/>
  <c r="T57" l="1"/>
  <c r="J190" i="4"/>
  <c r="F190"/>
  <c r="G190"/>
  <c r="B190"/>
  <c r="H190"/>
  <c r="I190"/>
  <c r="C190"/>
  <c r="E190"/>
  <c r="K190"/>
  <c r="D190"/>
  <c r="W73" i="15"/>
  <c r="W74" s="1"/>
  <c r="W71"/>
  <c r="W72"/>
  <c r="W28"/>
  <c r="W29" s="1"/>
  <c r="W27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  <comment ref="C132" authorId="0">
      <text>
        <r>
          <rPr>
            <b/>
            <sz val="8"/>
            <color indexed="81"/>
            <rFont val="Tahoma"/>
            <family val="2"/>
          </rPr>
          <t xml:space="preserve">Source: 
http://www.resbank.co.za/pages/default.aspx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comments15.xml><?xml version="1.0" encoding="utf-8"?>
<comments xmlns="http://schemas.openxmlformats.org/spreadsheetml/2006/main">
  <authors>
    <author>ANubieZ</author>
    <author>ESSARAML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
http://www.cnci.org.za/EN/Content.aspx/Home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27" authorId="1">
      <text>
        <r>
          <rPr>
            <b/>
            <sz val="8"/>
            <color indexed="81"/>
            <rFont val="Tahoma"/>
            <family val="2"/>
          </rPr>
          <t>ESSARAML:</t>
        </r>
        <r>
          <rPr>
            <sz val="8"/>
            <color indexed="81"/>
            <rFont val="Tahoma"/>
            <family val="2"/>
          </rPr>
          <t xml:space="preserve">
please contact before publishing: Did proportions from the original data since we couldn't find per province totals</t>
        </r>
      </text>
    </comment>
  </commentList>
</comments>
</file>

<file path=xl/sharedStrings.xml><?xml version="1.0" encoding="utf-8"?>
<sst xmlns="http://schemas.openxmlformats.org/spreadsheetml/2006/main" count="1213" uniqueCount="533">
  <si>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</si>
  <si>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</si>
  <si>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</si>
  <si>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</si>
  <si>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</si>
  <si>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</si>
  <si>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</si>
  <si>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</si>
  <si>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</si>
  <si>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</si>
  <si>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</si>
  <si>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</si>
  <si>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</si>
  <si>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</si>
  <si>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</si>
  <si>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</si>
  <si>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</si>
  <si>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</si>
  <si>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</si>
  <si>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</si>
  <si>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</si>
  <si>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</si>
  <si>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</si>
  <si>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</si>
  <si>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</si>
  <si>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</si>
  <si>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</si>
  <si>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</si>
  <si>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</si>
  <si>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</si>
  <si>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</si>
  <si>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</si>
  <si>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</si>
  <si>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</si>
  <si>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</si>
  <si>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</si>
  <si>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</si>
  <si>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</si>
  <si>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</si>
  <si>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</si>
  <si>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</si>
  <si>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</si>
  <si>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</si>
  <si>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</si>
  <si>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</si>
  <si>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</si>
  <si>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</si>
  <si>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</si>
  <si>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</si>
  <si>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</si>
  <si>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</si>
  <si>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</si>
  <si>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</si>
  <si>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</si>
  <si>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</si>
  <si>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</si>
  <si>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</si>
  <si>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</si>
  <si>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</si>
  <si>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</si>
  <si>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</si>
  <si>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</si>
  <si>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</si>
  <si>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</si>
  <si>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</si>
  <si>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</si>
  <si>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</si>
  <si>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</si>
  <si>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</si>
  <si>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</si>
  <si>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</si>
  <si>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</si>
  <si>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</si>
  <si>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</si>
  <si>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</si>
  <si>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</si>
  <si>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</si>
  <si>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</si>
  <si>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</si>
  <si>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</si>
  <si>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</si>
  <si>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</si>
  <si>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</si>
  <si>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</si>
  <si>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</si>
  <si>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</si>
  <si>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</si>
  <si>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</si>
  <si>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</si>
  <si>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</si>
  <si>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</si>
  <si>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</si>
  <si>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</si>
  <si>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</si>
  <si>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</si>
  <si>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</si>
  <si>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</si>
  <si>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</si>
  <si>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</si>
  <si>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</si>
  <si>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</si>
  <si>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</si>
  <si>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</si>
  <si>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</si>
  <si>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</si>
  <si>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</si>
  <si>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</si>
  <si>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</si>
  <si>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</si>
  <si>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</si>
  <si>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</si>
  <si>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</si>
  <si>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</si>
  <si>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</si>
  <si>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</si>
  <si>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</si>
  <si>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</si>
  <si>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</si>
  <si>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</si>
  <si>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</si>
  <si>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</si>
  <si>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</si>
  <si>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</si>
  <si>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</si>
  <si>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</si>
  <si>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</si>
  <si>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</si>
  <si>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</si>
  <si>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</si>
  <si>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</si>
  <si>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</si>
  <si>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</si>
  <si>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</si>
  <si>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</si>
  <si>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</si>
  <si>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</si>
  <si>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</si>
  <si>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</si>
  <si>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</si>
  <si>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</si>
  <si>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</si>
  <si>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</si>
  <si>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</si>
  <si>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</si>
  <si>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</si>
  <si>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</si>
  <si>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</si>
  <si>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</si>
  <si>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</si>
  <si>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</si>
  <si>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</si>
  <si>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</si>
  <si>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</si>
  <si>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</si>
  <si>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</si>
  <si>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</si>
  <si>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</si>
  <si>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</si>
  <si>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</si>
  <si>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</si>
  <si>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</si>
  <si>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</si>
  <si>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Alcoholic beverages and tobacco</t>
  </si>
  <si>
    <t>Alcoholic beverages</t>
  </si>
  <si>
    <t>Spirits</t>
  </si>
  <si>
    <t>Wine</t>
  </si>
  <si>
    <t>Beer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</si>
  <si>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</si>
  <si>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</si>
  <si>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</si>
  <si>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</si>
  <si>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</si>
  <si>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</si>
  <si>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</si>
  <si>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</si>
  <si>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</si>
  <si>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</si>
  <si>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</si>
  <si>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</si>
  <si>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</si>
  <si>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</si>
  <si>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</si>
  <si>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</si>
  <si>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</si>
  <si>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</si>
  <si>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</si>
  <si>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</si>
  <si>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</si>
  <si>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</si>
  <si>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</si>
  <si>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</si>
  <si>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</si>
  <si>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</si>
  <si>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</si>
  <si>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</si>
  <si>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</si>
  <si>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</si>
  <si>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</si>
  <si>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</si>
  <si>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</si>
  <si>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</si>
  <si>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</si>
  <si>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>March Inflation Rate</t>
  </si>
  <si>
    <t xml:space="preserve">KZN - Consumer Price Index Reclassified (Base 2008 = 100) 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</si>
  <si>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</si>
  <si>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</si>
  <si>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</si>
  <si>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</si>
  <si>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</si>
  <si>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</si>
  <si>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</si>
  <si>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</si>
  <si>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</si>
  <si>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</si>
  <si>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</si>
  <si>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</si>
  <si>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</si>
  <si>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</si>
  <si>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</si>
  <si>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</si>
  <si>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</si>
  <si>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</si>
  <si>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</si>
  <si>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</si>
  <si>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April Inflation Rate</t>
  </si>
  <si>
    <t>Retail and Trade</t>
  </si>
  <si>
    <t>Seasonally adjus, R1000</t>
  </si>
  <si>
    <t>2005=100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</si>
  <si>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</si>
  <si>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</si>
  <si>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</si>
  <si>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</si>
  <si>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</si>
  <si>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</si>
  <si>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</si>
  <si>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</si>
  <si>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</si>
  <si>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</si>
  <si>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</si>
  <si>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TOTAL MANUFACTURING (SA)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</si>
  <si>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</si>
  <si>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</si>
  <si>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</si>
  <si>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</si>
  <si>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</si>
  <si>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</si>
  <si>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</si>
  <si>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</si>
  <si>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</si>
  <si>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May Inflation Rate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</si>
  <si>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</si>
  <si>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</si>
  <si>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</si>
  <si>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</si>
  <si>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</si>
  <si>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</si>
  <si>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</si>
  <si>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</si>
  <si>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</si>
  <si>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</si>
  <si>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</si>
  <si>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</si>
  <si>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</si>
  <si>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</si>
  <si>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</si>
  <si>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</si>
  <si>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</si>
  <si>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</si>
  <si>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</si>
  <si>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</si>
  <si>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</si>
  <si>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</si>
  <si>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</si>
  <si>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</si>
  <si>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</si>
  <si>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</si>
  <si>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</si>
  <si>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</si>
  <si>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</si>
  <si>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</si>
  <si>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</si>
  <si>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</si>
  <si>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</si>
  <si>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</si>
  <si>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</si>
  <si>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</si>
  <si>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</si>
  <si>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</si>
  <si>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</si>
  <si>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</si>
  <si>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</si>
  <si>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</si>
  <si>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</si>
  <si>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</si>
  <si>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</si>
  <si>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</si>
  <si>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</si>
  <si>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</si>
  <si>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</si>
  <si>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</si>
  <si>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</si>
  <si>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</si>
  <si>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</si>
  <si>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</si>
  <si>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</si>
  <si>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2002</t>
  </si>
  <si>
    <t>2003</t>
  </si>
  <si>
    <t>2004</t>
  </si>
  <si>
    <t>2005</t>
  </si>
  <si>
    <t>2006</t>
  </si>
  <si>
    <t>2007</t>
  </si>
  <si>
    <t>2008</t>
  </si>
  <si>
    <t>Medium mid-year population estimates by year</t>
  </si>
  <si>
    <t>St Dev</t>
  </si>
  <si>
    <t>Range</t>
  </si>
  <si>
    <t>Median</t>
  </si>
  <si>
    <t>2009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</si>
  <si>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</si>
  <si>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</si>
  <si>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</si>
  <si>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</si>
  <si>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</si>
  <si>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</si>
  <si>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</si>
  <si>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</si>
  <si>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</si>
  <si>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</si>
  <si>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</si>
  <si>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</si>
  <si>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</si>
  <si>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</si>
  <si>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</si>
  <si>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</si>
  <si>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</si>
  <si>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</si>
  <si>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</si>
  <si>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</si>
  <si>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</si>
  <si>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</si>
  <si>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</si>
  <si>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</si>
  <si>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</si>
  <si>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</si>
  <si>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 Inflation Rate</t>
  </si>
  <si>
    <t>June</t>
  </si>
  <si>
    <t>R157 Yields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</si>
  <si>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</si>
  <si>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</si>
  <si>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</si>
  <si>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</si>
  <si>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</si>
  <si>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</si>
  <si>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</si>
  <si>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</si>
  <si>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</si>
  <si>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</si>
  <si>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</si>
  <si>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</si>
  <si>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</si>
  <si>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</si>
  <si>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</si>
  <si>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</si>
  <si>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</si>
  <si>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</si>
  <si>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July Inflation Rate</t>
  </si>
  <si>
    <t>Aug Inflation Rate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</si>
  <si>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</si>
  <si>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</si>
  <si>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</si>
  <si>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</si>
  <si>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</si>
  <si>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</si>
  <si>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</si>
  <si>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</si>
  <si>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</si>
  <si>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</si>
  <si>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</si>
  <si>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</si>
  <si>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</si>
  <si>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</si>
  <si>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</si>
  <si>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</si>
  <si>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</si>
  <si>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</si>
  <si>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</si>
  <si>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</si>
  <si>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</si>
  <si>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</si>
  <si>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</si>
  <si>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</si>
  <si>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</si>
  <si>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</si>
  <si>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</si>
  <si>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</si>
  <si>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</si>
  <si>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</si>
  <si>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</si>
  <si>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</si>
  <si>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</si>
  <si>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</si>
  <si>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 Inflation Rate</t>
  </si>
  <si>
    <t>Sep</t>
  </si>
  <si>
    <t>Oct Inflation Rate</t>
  </si>
  <si>
    <t>Oct</t>
  </si>
  <si>
    <t>Revised Estimate</t>
  </si>
  <si>
    <t>Budget Estimate</t>
  </si>
  <si>
    <t>Nov</t>
  </si>
  <si>
    <t>Nov Inflation Rate</t>
  </si>
  <si>
    <t>Dec</t>
  </si>
  <si>
    <t>Change in Total Expenditure</t>
  </si>
  <si>
    <t>Change in Equitable Share</t>
  </si>
  <si>
    <t>Dec Inflation Rate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</si>
  <si>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</si>
  <si>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</si>
  <si>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</si>
  <si>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</si>
  <si>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</si>
  <si>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</si>
  <si>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</si>
  <si>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</si>
  <si>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</si>
  <si>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</si>
  <si>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</si>
  <si>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</si>
  <si>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</si>
  <si>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</si>
  <si>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</si>
  <si>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</si>
  <si>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</si>
  <si>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</si>
  <si>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</si>
  <si>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</si>
  <si>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Jan Inflation Rate</t>
  </si>
  <si>
    <t>Feb Inflation Rate</t>
  </si>
  <si>
    <t>Mar Inflation Rate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</si>
  <si>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</si>
  <si>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</si>
  <si>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</si>
  <si>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</si>
  <si>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</si>
  <si>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</si>
  <si>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</si>
  <si>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</si>
  <si>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</si>
  <si>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</si>
  <si>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</si>
  <si>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</si>
  <si>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</si>
  <si>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>Apr Inflation Rate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</si>
  <si>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</si>
  <si>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</si>
  <si>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</si>
  <si>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</si>
  <si>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</si>
  <si>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</si>
  <si>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</si>
  <si>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</si>
  <si>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>August Inflation Rate</t>
  </si>
  <si>
    <t xml:space="preserve">                                                                   </t>
  </si>
  <si>
    <t>September Inflation Rate</t>
  </si>
  <si>
    <t xml:space="preserve"> October Inflation Rate</t>
  </si>
  <si>
    <t>Q3 2010</t>
  </si>
  <si>
    <t>Quarterly % Change Q3 2010</t>
  </si>
  <si>
    <t>Q3 2010 Year-on-Year %</t>
  </si>
  <si>
    <t>Q3 2010 Quarter-on-Quarter</t>
  </si>
  <si>
    <t>Q3 2010 Year-on-Year</t>
  </si>
  <si>
    <t>Increase in Revenue</t>
  </si>
  <si>
    <t>Decrease in Defecit</t>
  </si>
  <si>
    <t xml:space="preserve"> November Inflation Rate</t>
  </si>
  <si>
    <t>December Inflation Rate</t>
  </si>
  <si>
    <t>Trade Balance</t>
  </si>
  <si>
    <t>-</t>
  </si>
  <si>
    <t>Average 2011</t>
  </si>
  <si>
    <t>Year-on-Year 2011</t>
  </si>
  <si>
    <t>Q4 2010</t>
  </si>
  <si>
    <t>Quarterly % Change Q4 2010</t>
  </si>
  <si>
    <t>Q4 2010 Year-on-Year %</t>
  </si>
  <si>
    <t>Q4 2010 Quarter-on-Quarter</t>
  </si>
  <si>
    <t>Q4 2010 Year-on-Year</t>
  </si>
  <si>
    <t>January Inflation Rate</t>
  </si>
  <si>
    <t>Year-on-Year2011</t>
  </si>
  <si>
    <t>February Inflation Rate</t>
  </si>
  <si>
    <t>Average Year-on-Year 2011</t>
  </si>
  <si>
    <t>Q1 2011</t>
  </si>
  <si>
    <t>Q1 2011 Year-on-Year %</t>
  </si>
  <si>
    <t>Q1 2011 Quarter-on-Quarter</t>
  </si>
  <si>
    <t>Q1 2011 Year-on-Year</t>
  </si>
  <si>
    <t>Quarterly % Change Q1 2011</t>
  </si>
  <si>
    <t>Johannesburg</t>
  </si>
  <si>
    <t>Mar-09</t>
  </si>
  <si>
    <t>Sep-09</t>
  </si>
  <si>
    <t>Dec-09</t>
  </si>
  <si>
    <t>Mar-10</t>
  </si>
  <si>
    <t>Jun-10</t>
  </si>
  <si>
    <t>Sep-10</t>
  </si>
  <si>
    <t>Dec-10</t>
  </si>
  <si>
    <t>Mar-11</t>
  </si>
  <si>
    <t>Jun-11</t>
  </si>
  <si>
    <t>2011/12.</t>
  </si>
  <si>
    <t>Q2 2011 Year-on-Year %</t>
  </si>
  <si>
    <t>Q2 2011</t>
  </si>
  <si>
    <t>Quarterly % Change Q2 2011</t>
  </si>
  <si>
    <t>Q2 2011 Quarter-on-Quarter</t>
  </si>
  <si>
    <t>Q2 2011 Year-on-Year</t>
  </si>
  <si>
    <t>.</t>
  </si>
  <si>
    <t>Sep-11</t>
  </si>
  <si>
    <t>Q3 2011</t>
  </si>
  <si>
    <t>Q3 2011 Year-on-Year %</t>
  </si>
  <si>
    <t>Quarterly % Change Q3 2011</t>
  </si>
  <si>
    <t>Q3 2011 Quarter-on-Quarter</t>
  </si>
  <si>
    <t>Q3 2011 Year-on-Year</t>
  </si>
  <si>
    <t>Dec-11</t>
  </si>
  <si>
    <t>October Inflation Rate</t>
  </si>
  <si>
    <t>November Inflation Rate</t>
  </si>
  <si>
    <t>Quarterly % Change Q4 2011</t>
  </si>
  <si>
    <t>Q4 2011 Year-on-Year %</t>
  </si>
  <si>
    <t>Q4 2011</t>
  </si>
  <si>
    <t>Q4 2011 Quarter-on-Quarter</t>
  </si>
  <si>
    <t>Q4 2011 Year-on-Year</t>
  </si>
  <si>
    <t>Average 2012</t>
  </si>
  <si>
    <t>Year-on-Year 2012</t>
  </si>
  <si>
    <t>`YEAR ON YEAR TRADE BALANCE IN RANDS MILLION   2004-2012</t>
  </si>
  <si>
    <t>Year-on-Year2012</t>
  </si>
  <si>
    <t>Average Year-on-Year 2012</t>
  </si>
  <si>
    <t>ITEMS</t>
  </si>
  <si>
    <t>RATE</t>
  </si>
  <si>
    <t>RANK</t>
  </si>
  <si>
    <t>Q1 2012</t>
  </si>
  <si>
    <t>Quarterly % Change Q1 2012</t>
  </si>
  <si>
    <t>Q1 2012 Year-on-Year %</t>
  </si>
  <si>
    <t>Q1 2012 Quarter-on-Quarter</t>
  </si>
  <si>
    <t>Q1 2012 Year-on-Year</t>
  </si>
  <si>
    <t>Proportio per province</t>
  </si>
</sst>
</file>

<file path=xl/styles.xml><?xml version="1.0" encoding="utf-8"?>
<styleSheet xmlns="http://schemas.openxmlformats.org/spreadsheetml/2006/main">
  <numFmts count="9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  <numFmt numFmtId="169" formatCode="#,##0;[Red]#,##0"/>
    <numFmt numFmtId="170" formatCode="&quot;R&quot;\ #,##0"/>
  </numFmts>
  <fonts count="6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12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FFFF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</fonts>
  <fills count="32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D2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049">
    <xf numFmtId="0" fontId="0" fillId="0" borderId="0"/>
    <xf numFmtId="43" fontId="11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1" fillId="0" borderId="0"/>
    <xf numFmtId="0" fontId="10" fillId="0" borderId="0"/>
    <xf numFmtId="0" fontId="56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8" fillId="0" borderId="0"/>
    <xf numFmtId="0" fontId="58" fillId="0" borderId="0"/>
    <xf numFmtId="43" fontId="1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7" fillId="0" borderId="0"/>
    <xf numFmtId="0" fontId="11" fillId="0" borderId="0"/>
    <xf numFmtId="43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11" fillId="0" borderId="0"/>
    <xf numFmtId="43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1" fillId="0" borderId="0"/>
    <xf numFmtId="43" fontId="1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1" fillId="0" borderId="0"/>
    <xf numFmtId="43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2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16" fillId="2" borderId="1" xfId="0" applyNumberFormat="1" applyFont="1" applyFill="1" applyBorder="1" applyAlignment="1">
      <alignment horizontal="center" wrapText="1"/>
    </xf>
    <xf numFmtId="1" fontId="16" fillId="2" borderId="2" xfId="0" applyNumberFormat="1" applyFont="1" applyFill="1" applyBorder="1" applyAlignment="1">
      <alignment horizontal="center" wrapText="1"/>
    </xf>
    <xf numFmtId="1" fontId="17" fillId="2" borderId="3" xfId="0" applyNumberFormat="1" applyFont="1" applyFill="1" applyBorder="1" applyAlignment="1">
      <alignment horizontal="center" wrapText="1"/>
    </xf>
    <xf numFmtId="1" fontId="17" fillId="2" borderId="1" xfId="0" applyNumberFormat="1" applyFont="1" applyFill="1" applyBorder="1" applyAlignment="1">
      <alignment horizontal="center" wrapText="1"/>
    </xf>
    <xf numFmtId="1" fontId="17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19" fillId="4" borderId="0" xfId="0" applyFont="1" applyFill="1" applyBorder="1" applyAlignment="1">
      <alignment horizontal="center" vertical="center"/>
    </xf>
    <xf numFmtId="17" fontId="19" fillId="4" borderId="0" xfId="0" applyNumberFormat="1" applyFont="1" applyFill="1" applyBorder="1" applyAlignment="1">
      <alignment horizontal="center" vertical="center"/>
    </xf>
    <xf numFmtId="3" fontId="20" fillId="4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Border="1" applyAlignment="1">
      <alignment horizontal="center" vertical="center" wrapText="1"/>
    </xf>
    <xf numFmtId="0" fontId="20" fillId="7" borderId="0" xfId="0" applyFont="1" applyFill="1" applyBorder="1" applyAlignment="1">
      <alignment horizontal="center" vertical="center" wrapText="1"/>
    </xf>
    <xf numFmtId="0" fontId="20" fillId="8" borderId="0" xfId="0" applyFont="1" applyFill="1" applyBorder="1" applyAlignment="1">
      <alignment horizontal="center" vertical="center" wrapText="1"/>
    </xf>
    <xf numFmtId="0" fontId="20" fillId="9" borderId="0" xfId="0" applyFont="1" applyFill="1" applyBorder="1" applyAlignment="1">
      <alignment horizontal="center" vertical="center" wrapText="1"/>
    </xf>
    <xf numFmtId="3" fontId="19" fillId="4" borderId="0" xfId="0" applyNumberFormat="1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 wrapText="1"/>
    </xf>
    <xf numFmtId="2" fontId="19" fillId="4" borderId="0" xfId="0" applyNumberFormat="1" applyFont="1" applyFill="1" applyBorder="1" applyAlignment="1">
      <alignment horizontal="center" vertical="center"/>
    </xf>
    <xf numFmtId="0" fontId="27" fillId="4" borderId="0" xfId="0" applyFont="1" applyFill="1"/>
    <xf numFmtId="0" fontId="27" fillId="4" borderId="0" xfId="0" applyFont="1" applyFill="1" applyBorder="1" applyAlignment="1">
      <alignment horizontal="center"/>
    </xf>
    <xf numFmtId="0" fontId="27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31" fillId="11" borderId="7" xfId="0" applyFont="1" applyFill="1" applyBorder="1"/>
    <xf numFmtId="0" fontId="31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19" fillId="4" borderId="0" xfId="0" applyFont="1" applyFill="1" applyBorder="1" applyAlignment="1">
      <alignment horizontal="center"/>
    </xf>
    <xf numFmtId="17" fontId="19" fillId="4" borderId="0" xfId="0" applyNumberFormat="1" applyFont="1" applyFill="1" applyBorder="1" applyAlignment="1">
      <alignment horizontal="center"/>
    </xf>
    <xf numFmtId="3" fontId="19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19" fillId="4" borderId="0" xfId="0" applyNumberFormat="1" applyFont="1" applyFill="1" applyBorder="1" applyAlignment="1">
      <alignment horizontal="center"/>
    </xf>
    <xf numFmtId="0" fontId="33" fillId="4" borderId="0" xfId="0" applyFont="1" applyFill="1" applyBorder="1" applyAlignment="1">
      <alignment horizontal="left"/>
    </xf>
    <xf numFmtId="0" fontId="35" fillId="6" borderId="0" xfId="0" applyFont="1" applyFill="1" applyBorder="1" applyAlignment="1">
      <alignment horizontal="center" vertical="center" wrapText="1"/>
    </xf>
    <xf numFmtId="2" fontId="33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2" fontId="19" fillId="8" borderId="0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6" borderId="0" xfId="0" applyFill="1" applyAlignment="1">
      <alignment horizontal="center" vertical="center" wrapText="1"/>
    </xf>
    <xf numFmtId="2" fontId="18" fillId="12" borderId="9" xfId="0" applyNumberFormat="1" applyFont="1" applyFill="1" applyBorder="1" applyAlignment="1">
      <alignment horizontal="center" wrapText="1"/>
    </xf>
    <xf numFmtId="0" fontId="18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40" fillId="12" borderId="0" xfId="0" applyNumberFormat="1" applyFont="1" applyFill="1" applyAlignment="1">
      <alignment horizontal="center" vertical="center"/>
    </xf>
    <xf numFmtId="0" fontId="32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18" fillId="2" borderId="7" xfId="0" applyFont="1" applyFill="1" applyBorder="1" applyAlignment="1">
      <alignment horizontal="center"/>
    </xf>
    <xf numFmtId="0" fontId="18" fillId="2" borderId="10" xfId="0" applyFont="1" applyFill="1" applyBorder="1" applyAlignment="1">
      <alignment horizontal="center"/>
    </xf>
    <xf numFmtId="0" fontId="18" fillId="2" borderId="11" xfId="0" applyFont="1" applyFill="1" applyBorder="1" applyAlignment="1">
      <alignment horizontal="center"/>
    </xf>
    <xf numFmtId="0" fontId="18" fillId="2" borderId="6" xfId="0" applyFont="1" applyFill="1" applyBorder="1" applyAlignment="1">
      <alignment horizontal="center"/>
    </xf>
    <xf numFmtId="0" fontId="18" fillId="2" borderId="11" xfId="0" quotePrefix="1" applyFont="1" applyFill="1" applyBorder="1" applyAlignment="1">
      <alignment horizontal="center"/>
    </xf>
    <xf numFmtId="0" fontId="18" fillId="2" borderId="12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42" fillId="0" borderId="0" xfId="0" applyFont="1" applyAlignment="1">
      <alignment horizont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42" fillId="0" borderId="0" xfId="0" applyFont="1" applyBorder="1" applyAlignment="1">
      <alignment horizontal="left"/>
    </xf>
    <xf numFmtId="43" fontId="42" fillId="0" borderId="0" xfId="1" applyFont="1" applyBorder="1"/>
    <xf numFmtId="43" fontId="44" fillId="0" borderId="0" xfId="1" applyFont="1" applyBorder="1" applyAlignment="1">
      <alignment horizontal="right" wrapText="1" shrinkToFit="1"/>
    </xf>
    <xf numFmtId="0" fontId="18" fillId="12" borderId="16" xfId="0" applyFont="1" applyFill="1" applyBorder="1" applyAlignment="1">
      <alignment horizontal="center"/>
    </xf>
    <xf numFmtId="0" fontId="18" fillId="15" borderId="17" xfId="0" applyFont="1" applyFill="1" applyBorder="1" applyAlignment="1">
      <alignment horizontal="center"/>
    </xf>
    <xf numFmtId="0" fontId="18" fillId="15" borderId="18" xfId="0" applyFont="1" applyFill="1" applyBorder="1" applyAlignment="1">
      <alignment horizontal="center" vertical="center" wrapText="1"/>
    </xf>
    <xf numFmtId="0" fontId="18" fillId="15" borderId="19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8" fillId="15" borderId="16" xfId="0" applyFont="1" applyFill="1" applyBorder="1" applyAlignment="1">
      <alignment horizontal="center"/>
    </xf>
    <xf numFmtId="0" fontId="18" fillId="15" borderId="20" xfId="0" applyFont="1" applyFill="1" applyBorder="1" applyAlignment="1">
      <alignment horizontal="center" vertical="center" wrapText="1"/>
    </xf>
    <xf numFmtId="0" fontId="18" fillId="15" borderId="21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43" fontId="24" fillId="0" borderId="0" xfId="1" applyFont="1" applyBorder="1" applyAlignment="1">
      <alignment horizontal="center"/>
    </xf>
    <xf numFmtId="43" fontId="18" fillId="0" borderId="0" xfId="1" applyFont="1" applyBorder="1" applyAlignment="1">
      <alignment horizontal="center" wrapText="1" shrinkToFit="1"/>
    </xf>
    <xf numFmtId="0" fontId="24" fillId="0" borderId="12" xfId="0" applyFont="1" applyBorder="1" applyAlignment="1">
      <alignment horizontal="center"/>
    </xf>
    <xf numFmtId="43" fontId="24" fillId="0" borderId="12" xfId="1" applyFont="1" applyFill="1" applyBorder="1" applyAlignment="1">
      <alignment horizontal="center"/>
    </xf>
    <xf numFmtId="43" fontId="24" fillId="0" borderId="12" xfId="1" applyFont="1" applyBorder="1" applyAlignment="1">
      <alignment horizontal="center"/>
    </xf>
    <xf numFmtId="43" fontId="40" fillId="0" borderId="12" xfId="1" applyFont="1" applyBorder="1" applyAlignment="1">
      <alignment horizontal="center" wrapText="1" shrinkToFit="1"/>
    </xf>
    <xf numFmtId="43" fontId="40" fillId="0" borderId="0" xfId="1" applyFont="1" applyBorder="1" applyAlignment="1">
      <alignment horizontal="center" wrapText="1" shrinkToFit="1"/>
    </xf>
    <xf numFmtId="43" fontId="24" fillId="0" borderId="0" xfId="1" applyFont="1" applyFill="1" applyBorder="1" applyAlignment="1">
      <alignment horizontal="center"/>
    </xf>
    <xf numFmtId="0" fontId="40" fillId="0" borderId="0" xfId="1" applyNumberFormat="1" applyFont="1" applyBorder="1" applyAlignment="1">
      <alignment horizontal="center" wrapText="1" shrinkToFit="1"/>
    </xf>
    <xf numFmtId="2" fontId="40" fillId="0" borderId="0" xfId="1" applyNumberFormat="1" applyFont="1" applyBorder="1" applyAlignment="1">
      <alignment horizontal="center" wrapText="1" shrinkToFit="1"/>
    </xf>
    <xf numFmtId="0" fontId="40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6" fillId="0" borderId="0" xfId="0" applyFont="1" applyAlignment="1">
      <alignment horizontal="center" wrapText="1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46" fillId="7" borderId="3" xfId="0" applyFont="1" applyFill="1" applyBorder="1" applyAlignment="1">
      <alignment horizontal="center" vertical="center" wrapText="1"/>
    </xf>
    <xf numFmtId="0" fontId="46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vertical="center"/>
    </xf>
    <xf numFmtId="0" fontId="46" fillId="7" borderId="2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0" fontId="16" fillId="0" borderId="0" xfId="0" applyFont="1" applyFill="1" applyAlignment="1">
      <alignment horizontal="center" wrapText="1"/>
    </xf>
    <xf numFmtId="0" fontId="0" fillId="0" borderId="0" xfId="0" applyFill="1"/>
    <xf numFmtId="0" fontId="47" fillId="4" borderId="0" xfId="0" applyFont="1" applyFill="1" applyBorder="1"/>
    <xf numFmtId="0" fontId="47" fillId="4" borderId="0" xfId="0" applyFont="1" applyFill="1" applyBorder="1" applyAlignment="1">
      <alignment horizontal="center"/>
    </xf>
    <xf numFmtId="0" fontId="47" fillId="4" borderId="0" xfId="0" applyFont="1" applyFill="1"/>
    <xf numFmtId="0" fontId="27" fillId="0" borderId="0" xfId="0" applyFont="1" applyAlignment="1">
      <alignment horizontal="center"/>
    </xf>
    <xf numFmtId="0" fontId="18" fillId="11" borderId="0" xfId="0" applyFont="1" applyFill="1" applyAlignment="1">
      <alignment horizontal="center" vertical="center" wrapText="1"/>
    </xf>
    <xf numFmtId="3" fontId="0" fillId="0" borderId="0" xfId="0" applyNumberFormat="1"/>
    <xf numFmtId="166" fontId="18" fillId="0" borderId="0" xfId="1" applyNumberFormat="1" applyFont="1" applyBorder="1" applyAlignment="1">
      <alignment horizontal="center" wrapText="1" shrinkToFit="1"/>
    </xf>
    <xf numFmtId="0" fontId="16" fillId="2" borderId="5" xfId="0" applyFont="1" applyFill="1" applyBorder="1" applyAlignment="1">
      <alignment horizontal="center"/>
    </xf>
    <xf numFmtId="16" fontId="48" fillId="0" borderId="0" xfId="0" applyNumberFormat="1" applyFont="1"/>
    <xf numFmtId="0" fontId="24" fillId="0" borderId="0" xfId="0" applyFont="1"/>
    <xf numFmtId="0" fontId="52" fillId="0" borderId="26" xfId="0" applyFont="1" applyBorder="1"/>
    <xf numFmtId="0" fontId="16" fillId="2" borderId="10" xfId="0" applyFont="1" applyFill="1" applyBorder="1" applyAlignment="1">
      <alignment horizontal="center"/>
    </xf>
    <xf numFmtId="0" fontId="24" fillId="0" borderId="8" xfId="0" applyFont="1" applyBorder="1" applyAlignment="1">
      <alignment horizontal="center" wrapText="1"/>
    </xf>
    <xf numFmtId="0" fontId="24" fillId="0" borderId="0" xfId="0" applyFont="1" applyBorder="1" applyAlignment="1">
      <alignment horizontal="center" wrapText="1"/>
    </xf>
    <xf numFmtId="3" fontId="24" fillId="0" borderId="4" xfId="0" applyNumberFormat="1" applyFont="1" applyBorder="1" applyAlignment="1">
      <alignment horizontal="center"/>
    </xf>
    <xf numFmtId="0" fontId="18" fillId="6" borderId="9" xfId="0" applyFont="1" applyFill="1" applyBorder="1" applyAlignment="1">
      <alignment horizontal="center"/>
    </xf>
    <xf numFmtId="2" fontId="16" fillId="12" borderId="9" xfId="0" applyNumberFormat="1" applyFont="1" applyFill="1" applyBorder="1" applyAlignment="1">
      <alignment horizontal="center" wrapText="1"/>
    </xf>
    <xf numFmtId="0" fontId="53" fillId="4" borderId="0" xfId="0" applyFont="1" applyFill="1" applyBorder="1"/>
    <xf numFmtId="0" fontId="53" fillId="4" borderId="0" xfId="0" applyFont="1" applyFill="1" applyBorder="1" applyAlignment="1">
      <alignment horizontal="center"/>
    </xf>
    <xf numFmtId="0" fontId="53" fillId="4" borderId="0" xfId="0" applyFont="1" applyFill="1"/>
    <xf numFmtId="0" fontId="24" fillId="3" borderId="0" xfId="0" applyFont="1" applyFill="1" applyAlignment="1">
      <alignment horizontal="center"/>
    </xf>
    <xf numFmtId="0" fontId="24" fillId="6" borderId="0" xfId="0" applyFont="1" applyFill="1" applyAlignment="1">
      <alignment horizontal="center"/>
    </xf>
    <xf numFmtId="43" fontId="44" fillId="0" borderId="0" xfId="1" applyFont="1" applyBorder="1" applyAlignment="1">
      <alignment horizontal="center" wrapText="1" shrinkToFit="1"/>
    </xf>
    <xf numFmtId="43" fontId="42" fillId="0" borderId="0" xfId="1" applyFont="1" applyBorder="1" applyAlignment="1">
      <alignment horizontal="center"/>
    </xf>
    <xf numFmtId="3" fontId="19" fillId="4" borderId="0" xfId="0" applyNumberFormat="1" applyFont="1" applyFill="1" applyBorder="1" applyAlignment="1">
      <alignment horizontal="center" vertical="top" wrapText="1"/>
    </xf>
    <xf numFmtId="17" fontId="18" fillId="0" borderId="0" xfId="0" applyNumberFormat="1" applyFont="1" applyFill="1" applyBorder="1" applyAlignment="1">
      <alignment horizontal="center"/>
    </xf>
    <xf numFmtId="0" fontId="24" fillId="11" borderId="0" xfId="0" applyFont="1" applyFill="1" applyAlignment="1">
      <alignment horizontal="right"/>
    </xf>
    <xf numFmtId="0" fontId="31" fillId="11" borderId="11" xfId="0" applyFont="1" applyFill="1" applyBorder="1"/>
    <xf numFmtId="0" fontId="0" fillId="19" borderId="0" xfId="0" applyFill="1"/>
    <xf numFmtId="0" fontId="24" fillId="13" borderId="0" xfId="0" applyFont="1" applyFill="1" applyAlignment="1">
      <alignment horizontal="center" vertical="center"/>
    </xf>
    <xf numFmtId="168" fontId="24" fillId="19" borderId="0" xfId="0" applyNumberFormat="1" applyFont="1" applyFill="1" applyAlignment="1">
      <alignment horizontal="center"/>
    </xf>
    <xf numFmtId="0" fontId="24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0" fontId="24" fillId="0" borderId="0" xfId="0" applyFont="1" applyFill="1" applyAlignment="1">
      <alignment horizontal="center"/>
    </xf>
    <xf numFmtId="2" fontId="14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17" fontId="24" fillId="0" borderId="0" xfId="0" applyNumberFormat="1" applyFont="1" applyAlignment="1">
      <alignment horizontal="left"/>
    </xf>
    <xf numFmtId="4" fontId="16" fillId="21" borderId="9" xfId="0" applyNumberFormat="1" applyFont="1" applyFill="1" applyBorder="1" applyAlignment="1">
      <alignment horizontal="center"/>
    </xf>
    <xf numFmtId="164" fontId="24" fillId="0" borderId="0" xfId="0" applyNumberFormat="1" applyFont="1" applyAlignment="1">
      <alignment horizontal="center"/>
    </xf>
    <xf numFmtId="0" fontId="54" fillId="4" borderId="0" xfId="0" applyFont="1" applyFill="1" applyBorder="1" applyAlignment="1">
      <alignment horizontal="center"/>
    </xf>
    <xf numFmtId="0" fontId="45" fillId="22" borderId="9" xfId="0" applyFont="1" applyFill="1" applyBorder="1" applyAlignment="1">
      <alignment horizontal="center" wrapText="1"/>
    </xf>
    <xf numFmtId="3" fontId="11" fillId="0" borderId="0" xfId="0" applyNumberFormat="1" applyFont="1" applyBorder="1" applyAlignment="1">
      <alignment horizontal="center"/>
    </xf>
    <xf numFmtId="0" fontId="11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11" fillId="3" borderId="0" xfId="0" applyFont="1" applyFill="1" applyAlignment="1">
      <alignment horizontal="center"/>
    </xf>
    <xf numFmtId="0" fontId="11" fillId="6" borderId="0" xfId="0" applyFont="1" applyFill="1" applyAlignment="1">
      <alignment horizontal="center"/>
    </xf>
    <xf numFmtId="2" fontId="16" fillId="12" borderId="0" xfId="0" applyNumberFormat="1" applyFont="1" applyFill="1" applyAlignment="1">
      <alignment horizontal="center" vertical="center"/>
    </xf>
    <xf numFmtId="0" fontId="16" fillId="0" borderId="0" xfId="4" applyFont="1" applyFill="1" applyBorder="1" applyAlignment="1">
      <alignment horizontal="center"/>
    </xf>
    <xf numFmtId="0" fontId="11" fillId="0" borderId="0" xfId="4" applyFill="1" applyBorder="1" applyAlignment="1">
      <alignment horizontal="left"/>
    </xf>
    <xf numFmtId="0" fontId="11" fillId="0" borderId="0" xfId="4" applyFill="1" applyBorder="1" applyAlignment="1">
      <alignment horizontal="center"/>
    </xf>
    <xf numFmtId="2" fontId="11" fillId="0" borderId="0" xfId="4" applyNumberFormat="1" applyFill="1" applyBorder="1" applyAlignment="1">
      <alignment horizontal="center"/>
    </xf>
    <xf numFmtId="0" fontId="11" fillId="0" borderId="0" xfId="3" applyFill="1" applyBorder="1" applyAlignment="1">
      <alignment horizontal="left"/>
    </xf>
    <xf numFmtId="0" fontId="11" fillId="0" borderId="0" xfId="3" applyFill="1" applyBorder="1" applyAlignment="1">
      <alignment horizontal="center"/>
    </xf>
    <xf numFmtId="2" fontId="11" fillId="0" borderId="0" xfId="3" applyNumberFormat="1" applyFill="1" applyBorder="1" applyAlignment="1">
      <alignment horizontal="center"/>
    </xf>
    <xf numFmtId="3" fontId="11" fillId="0" borderId="0" xfId="0" applyNumberFormat="1" applyFont="1" applyAlignment="1">
      <alignment horizontal="center"/>
    </xf>
    <xf numFmtId="0" fontId="16" fillId="0" borderId="0" xfId="4" applyFont="1" applyFill="1" applyBorder="1" applyAlignment="1">
      <alignment horizontal="center"/>
    </xf>
    <xf numFmtId="43" fontId="11" fillId="0" borderId="0" xfId="1" applyFont="1" applyBorder="1" applyAlignment="1">
      <alignment horizontal="center"/>
    </xf>
    <xf numFmtId="0" fontId="16" fillId="26" borderId="7" xfId="0" applyFont="1" applyFill="1" applyBorder="1" applyAlignment="1">
      <alignment horizontal="center"/>
    </xf>
    <xf numFmtId="0" fontId="16" fillId="26" borderId="8" xfId="0" applyFont="1" applyFill="1" applyBorder="1" applyAlignment="1">
      <alignment horizontal="center"/>
    </xf>
    <xf numFmtId="0" fontId="16" fillId="26" borderId="11" xfId="0" applyFont="1" applyFill="1" applyBorder="1" applyAlignment="1">
      <alignment horizontal="center"/>
    </xf>
    <xf numFmtId="169" fontId="16" fillId="26" borderId="10" xfId="0" applyNumberFormat="1" applyFont="1" applyFill="1" applyBorder="1" applyAlignment="1">
      <alignment horizontal="center"/>
    </xf>
    <xf numFmtId="169" fontId="16" fillId="26" borderId="4" xfId="0" applyNumberFormat="1" applyFont="1" applyFill="1" applyBorder="1" applyAlignment="1">
      <alignment horizontal="center"/>
    </xf>
    <xf numFmtId="169" fontId="16" fillId="26" borderId="6" xfId="0" applyNumberFormat="1" applyFont="1" applyFill="1" applyBorder="1" applyAlignment="1">
      <alignment horizontal="center"/>
    </xf>
    <xf numFmtId="0" fontId="11" fillId="0" borderId="12" xfId="0" applyFont="1" applyBorder="1" applyAlignment="1">
      <alignment horizontal="center"/>
    </xf>
    <xf numFmtId="3" fontId="11" fillId="0" borderId="8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0" fontId="11" fillId="23" borderId="7" xfId="0" applyFont="1" applyFill="1" applyBorder="1"/>
    <xf numFmtId="3" fontId="0" fillId="23" borderId="12" xfId="0" applyNumberFormat="1" applyFill="1" applyBorder="1" applyAlignment="1">
      <alignment horizontal="center"/>
    </xf>
    <xf numFmtId="2" fontId="0" fillId="23" borderId="12" xfId="0" applyNumberFormat="1" applyFill="1" applyBorder="1" applyAlignment="1">
      <alignment horizontal="center"/>
    </xf>
    <xf numFmtId="2" fontId="0" fillId="23" borderId="10" xfId="0" applyNumberFormat="1" applyFill="1" applyBorder="1" applyAlignment="1">
      <alignment horizontal="center"/>
    </xf>
    <xf numFmtId="0" fontId="11" fillId="23" borderId="8" xfId="0" applyFont="1" applyFill="1" applyBorder="1"/>
    <xf numFmtId="3" fontId="0" fillId="23" borderId="0" xfId="0" applyNumberFormat="1" applyFill="1" applyBorder="1" applyAlignment="1">
      <alignment horizontal="center"/>
    </xf>
    <xf numFmtId="2" fontId="0" fillId="23" borderId="0" xfId="0" applyNumberFormat="1" applyFill="1" applyBorder="1" applyAlignment="1">
      <alignment horizontal="center"/>
    </xf>
    <xf numFmtId="2" fontId="0" fillId="23" borderId="4" xfId="0" applyNumberFormat="1" applyFill="1" applyBorder="1" applyAlignment="1">
      <alignment horizontal="center"/>
    </xf>
    <xf numFmtId="0" fontId="11" fillId="23" borderId="11" xfId="0" applyFont="1" applyFill="1" applyBorder="1"/>
    <xf numFmtId="3" fontId="0" fillId="23" borderId="5" xfId="0" applyNumberFormat="1" applyFill="1" applyBorder="1" applyAlignment="1">
      <alignment horizontal="center"/>
    </xf>
    <xf numFmtId="2" fontId="0" fillId="23" borderId="5" xfId="0" applyNumberFormat="1" applyFill="1" applyBorder="1" applyAlignment="1">
      <alignment horizontal="center"/>
    </xf>
    <xf numFmtId="2" fontId="0" fillId="23" borderId="6" xfId="0" applyNumberFormat="1" applyFill="1" applyBorder="1" applyAlignment="1">
      <alignment horizontal="center"/>
    </xf>
    <xf numFmtId="2" fontId="33" fillId="27" borderId="9" xfId="0" applyNumberFormat="1" applyFon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165" fontId="24" fillId="0" borderId="0" xfId="1" applyNumberFormat="1" applyFont="1" applyBorder="1" applyAlignment="1">
      <alignment horizontal="right"/>
    </xf>
    <xf numFmtId="169" fontId="0" fillId="19" borderId="0" xfId="0" applyNumberFormat="1" applyFill="1" applyAlignment="1">
      <alignment horizontal="center"/>
    </xf>
    <xf numFmtId="0" fontId="11" fillId="0" borderId="0" xfId="0" applyFont="1" applyAlignment="1">
      <alignment horizontal="center"/>
    </xf>
    <xf numFmtId="0" fontId="54" fillId="19" borderId="0" xfId="0" applyFont="1" applyFill="1" applyBorder="1" applyAlignment="1">
      <alignment horizontal="center" vertical="center"/>
    </xf>
    <xf numFmtId="3" fontId="54" fillId="19" borderId="0" xfId="0" applyNumberFormat="1" applyFont="1" applyFill="1" applyBorder="1" applyAlignment="1">
      <alignment horizontal="center" vertical="center"/>
    </xf>
    <xf numFmtId="0" fontId="54" fillId="4" borderId="0" xfId="0" applyFont="1" applyFill="1" applyBorder="1" applyAlignment="1">
      <alignment horizontal="center" vertical="center"/>
    </xf>
    <xf numFmtId="3" fontId="54" fillId="4" borderId="0" xfId="0" applyNumberFormat="1" applyFont="1" applyFill="1" applyBorder="1" applyAlignment="1">
      <alignment horizontal="center" vertical="center"/>
    </xf>
    <xf numFmtId="2" fontId="54" fillId="4" borderId="0" xfId="0" applyNumberFormat="1" applyFont="1" applyFill="1" applyBorder="1" applyAlignment="1">
      <alignment horizontal="center" vertical="center"/>
    </xf>
    <xf numFmtId="1" fontId="19" fillId="4" borderId="0" xfId="0" applyNumberFormat="1" applyFont="1" applyFill="1" applyBorder="1" applyAlignment="1">
      <alignment horizontal="center" vertical="center"/>
    </xf>
    <xf numFmtId="0" fontId="57" fillId="19" borderId="0" xfId="0" applyFont="1" applyFill="1" applyBorder="1" applyAlignment="1">
      <alignment horizontal="center" vertical="center"/>
    </xf>
    <xf numFmtId="0" fontId="57" fillId="4" borderId="0" xfId="0" applyFont="1" applyFill="1" applyBorder="1" applyAlignment="1">
      <alignment horizontal="center" vertical="center"/>
    </xf>
    <xf numFmtId="3" fontId="57" fillId="19" borderId="0" xfId="0" applyNumberFormat="1" applyFont="1" applyFill="1" applyBorder="1" applyAlignment="1">
      <alignment horizontal="center" vertical="center"/>
    </xf>
    <xf numFmtId="3" fontId="57" fillId="4" borderId="0" xfId="0" applyNumberFormat="1" applyFont="1" applyFill="1" applyBorder="1" applyAlignment="1">
      <alignment horizontal="center" vertical="center"/>
    </xf>
    <xf numFmtId="0" fontId="15" fillId="0" borderId="0" xfId="0" applyFont="1"/>
    <xf numFmtId="17" fontId="16" fillId="28" borderId="0" xfId="0" applyNumberFormat="1" applyFont="1" applyFill="1"/>
    <xf numFmtId="17" fontId="54" fillId="0" borderId="0" xfId="0" applyNumberFormat="1" applyFont="1" applyAlignment="1">
      <alignment horizontal="center"/>
    </xf>
    <xf numFmtId="3" fontId="54" fillId="0" borderId="0" xfId="0" applyNumberFormat="1" applyFont="1" applyAlignment="1">
      <alignment horizontal="center"/>
    </xf>
    <xf numFmtId="0" fontId="54" fillId="0" borderId="0" xfId="0" applyFont="1" applyAlignment="1">
      <alignment horizontal="center"/>
    </xf>
    <xf numFmtId="2" fontId="54" fillId="0" borderId="0" xfId="0" applyNumberFormat="1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29" borderId="0" xfId="0" applyFont="1" applyFill="1"/>
    <xf numFmtId="0" fontId="11" fillId="6" borderId="0" xfId="0" applyFont="1" applyFill="1" applyAlignment="1">
      <alignment horizontal="center" vertical="center" wrapText="1"/>
    </xf>
    <xf numFmtId="0" fontId="11" fillId="4" borderId="0" xfId="0" applyFont="1" applyFill="1" applyBorder="1" applyAlignment="1">
      <alignment horizontal="center"/>
    </xf>
    <xf numFmtId="0" fontId="59" fillId="19" borderId="0" xfId="0" applyFont="1" applyFill="1" applyBorder="1" applyAlignment="1">
      <alignment horizontal="center" vertical="center"/>
    </xf>
    <xf numFmtId="0" fontId="59" fillId="4" borderId="0" xfId="0" applyFont="1" applyFill="1" applyBorder="1" applyAlignment="1">
      <alignment horizontal="center" vertical="center"/>
    </xf>
    <xf numFmtId="3" fontId="8" fillId="0" borderId="0" xfId="17" applyNumberFormat="1" applyAlignment="1">
      <alignment horizontal="center"/>
    </xf>
    <xf numFmtId="3" fontId="8" fillId="0" borderId="0" xfId="17" applyNumberFormat="1" applyAlignment="1">
      <alignment horizontal="center"/>
    </xf>
    <xf numFmtId="0" fontId="11" fillId="19" borderId="0" xfId="0" applyFont="1" applyFill="1"/>
    <xf numFmtId="0" fontId="53" fillId="19" borderId="0" xfId="0" applyFont="1" applyFill="1"/>
    <xf numFmtId="3" fontId="19" fillId="19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43" fontId="11" fillId="0" borderId="0" xfId="1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2" fontId="60" fillId="12" borderId="0" xfId="0" applyNumberFormat="1" applyFont="1" applyFill="1" applyAlignment="1">
      <alignment horizontal="center" vertical="center"/>
    </xf>
    <xf numFmtId="0" fontId="53" fillId="19" borderId="0" xfId="0" applyFont="1" applyFill="1" applyBorder="1" applyAlignment="1">
      <alignment horizontal="center" vertical="center"/>
    </xf>
    <xf numFmtId="166" fontId="61" fillId="0" borderId="0" xfId="1" applyNumberFormat="1" applyFont="1" applyBorder="1" applyAlignment="1">
      <alignment horizontal="center" wrapText="1" shrinkToFit="1"/>
    </xf>
    <xf numFmtId="0" fontId="0" fillId="0" borderId="0" xfId="0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0" fontId="0" fillId="30" borderId="0" xfId="0" applyFill="1"/>
    <xf numFmtId="0" fontId="57" fillId="31" borderId="0" xfId="0" applyFont="1" applyFill="1" applyAlignment="1">
      <alignment horizontal="center"/>
    </xf>
    <xf numFmtId="0" fontId="57" fillId="4" borderId="0" xfId="0" applyFont="1" applyFill="1"/>
    <xf numFmtId="0" fontId="57" fillId="19" borderId="0" xfId="0" applyFont="1" applyFill="1"/>
    <xf numFmtId="2" fontId="0" fillId="0" borderId="0" xfId="0" applyNumberFormat="1"/>
    <xf numFmtId="0" fontId="0" fillId="0" borderId="0" xfId="0" applyAlignment="1">
      <alignment horizontal="center" vertical="center"/>
    </xf>
    <xf numFmtId="3" fontId="11" fillId="0" borderId="0" xfId="0" applyNumberFormat="1" applyFont="1" applyFill="1" applyBorder="1" applyAlignment="1">
      <alignment horizontal="center"/>
    </xf>
    <xf numFmtId="0" fontId="11" fillId="0" borderId="0" xfId="0" applyFont="1"/>
    <xf numFmtId="0" fontId="54" fillId="19" borderId="0" xfId="0" applyFont="1" applyFill="1" applyBorder="1"/>
    <xf numFmtId="0" fontId="54" fillId="19" borderId="0" xfId="0" applyFont="1" applyFill="1"/>
    <xf numFmtId="0" fontId="62" fillId="19" borderId="0" xfId="0" applyFont="1" applyFill="1" applyBorder="1" applyAlignment="1">
      <alignment horizontal="center" wrapText="1"/>
    </xf>
    <xf numFmtId="0" fontId="63" fillId="19" borderId="0" xfId="0" applyFont="1" applyFill="1" applyBorder="1" applyAlignment="1">
      <alignment horizontal="center"/>
    </xf>
    <xf numFmtId="17" fontId="63" fillId="19" borderId="0" xfId="0" applyNumberFormat="1" applyFont="1" applyFill="1" applyBorder="1" applyAlignment="1">
      <alignment horizontal="center"/>
    </xf>
    <xf numFmtId="1" fontId="54" fillId="19" borderId="0" xfId="0" applyNumberFormat="1" applyFont="1" applyFill="1" applyBorder="1" applyAlignment="1">
      <alignment horizontal="center"/>
    </xf>
    <xf numFmtId="0" fontId="54" fillId="19" borderId="0" xfId="0" applyFont="1" applyFill="1" applyAlignment="1">
      <alignment horizontal="center"/>
    </xf>
    <xf numFmtId="17" fontId="64" fillId="19" borderId="0" xfId="0" applyNumberFormat="1" applyFont="1" applyFill="1" applyBorder="1" applyAlignment="1">
      <alignment horizontal="center"/>
    </xf>
    <xf numFmtId="2" fontId="54" fillId="19" borderId="0" xfId="0" applyNumberFormat="1" applyFont="1" applyFill="1" applyBorder="1" applyAlignment="1">
      <alignment horizontal="center"/>
    </xf>
    <xf numFmtId="0" fontId="54" fillId="19" borderId="0" xfId="0" applyFont="1" applyFill="1" applyBorder="1" applyAlignment="1">
      <alignment horizontal="center"/>
    </xf>
    <xf numFmtId="16" fontId="63" fillId="19" borderId="0" xfId="0" quotePrefix="1" applyNumberFormat="1" applyFont="1" applyFill="1" applyBorder="1" applyAlignment="1">
      <alignment horizontal="center"/>
    </xf>
    <xf numFmtId="0" fontId="54" fillId="19" borderId="0" xfId="0" quotePrefix="1" applyNumberFormat="1" applyFont="1" applyFill="1" applyBorder="1" applyAlignment="1">
      <alignment horizontal="center"/>
    </xf>
    <xf numFmtId="2" fontId="54" fillId="19" borderId="0" xfId="0" applyNumberFormat="1" applyFont="1" applyFill="1" applyAlignment="1">
      <alignment horizontal="center"/>
    </xf>
    <xf numFmtId="3" fontId="57" fillId="4" borderId="0" xfId="0" applyNumberFormat="1" applyFont="1" applyFill="1" applyAlignment="1">
      <alignment horizontal="center"/>
    </xf>
    <xf numFmtId="0" fontId="57" fillId="4" borderId="0" xfId="0" applyFont="1" applyFill="1" applyAlignment="1">
      <alignment horizontal="center"/>
    </xf>
    <xf numFmtId="0" fontId="54" fillId="4" borderId="0" xfId="0" applyFont="1" applyFill="1" applyAlignment="1">
      <alignment horizontal="center" wrapText="1"/>
    </xf>
    <xf numFmtId="3" fontId="54" fillId="4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57" fillId="19" borderId="0" xfId="0" applyFont="1" applyFill="1" applyBorder="1"/>
    <xf numFmtId="0" fontId="0" fillId="0" borderId="0" xfId="0" applyAlignment="1">
      <alignment horizontal="center" vertical="center"/>
    </xf>
    <xf numFmtId="2" fontId="57" fillId="19" borderId="0" xfId="0" applyNumberFormat="1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37" fillId="12" borderId="12" xfId="0" applyFont="1" applyFill="1" applyBorder="1" applyAlignment="1">
      <alignment horizontal="center" vertical="center"/>
    </xf>
    <xf numFmtId="0" fontId="37" fillId="12" borderId="10" xfId="0" applyFont="1" applyFill="1" applyBorder="1" applyAlignment="1">
      <alignment horizontal="center" vertical="center"/>
    </xf>
    <xf numFmtId="0" fontId="37" fillId="12" borderId="0" xfId="0" applyFont="1" applyFill="1" applyBorder="1" applyAlignment="1">
      <alignment horizontal="center" vertical="center"/>
    </xf>
    <xf numFmtId="0" fontId="37" fillId="12" borderId="4" xfId="0" applyFont="1" applyFill="1" applyBorder="1" applyAlignment="1">
      <alignment horizontal="center" vertical="center"/>
    </xf>
    <xf numFmtId="0" fontId="37" fillId="12" borderId="5" xfId="0" applyFont="1" applyFill="1" applyBorder="1" applyAlignment="1">
      <alignment horizontal="center" vertical="center"/>
    </xf>
    <xf numFmtId="0" fontId="37" fillId="12" borderId="6" xfId="0" applyFont="1" applyFill="1" applyBorder="1" applyAlignment="1">
      <alignment horizontal="center" vertical="center"/>
    </xf>
    <xf numFmtId="0" fontId="36" fillId="11" borderId="0" xfId="2" applyFont="1" applyFill="1" applyBorder="1" applyAlignment="1" applyProtection="1"/>
    <xf numFmtId="0" fontId="36" fillId="0" borderId="0" xfId="2" applyFont="1" applyAlignment="1" applyProtection="1"/>
    <xf numFmtId="0" fontId="36" fillId="0" borderId="4" xfId="2" applyFont="1" applyBorder="1" applyAlignment="1" applyProtection="1"/>
    <xf numFmtId="0" fontId="32" fillId="11" borderId="0" xfId="2" applyFont="1" applyFill="1" applyBorder="1" applyAlignment="1" applyProtection="1"/>
    <xf numFmtId="0" fontId="32" fillId="0" borderId="0" xfId="2" applyFont="1" applyAlignment="1" applyProtection="1"/>
    <xf numFmtId="0" fontId="32" fillId="0" borderId="4" xfId="2" applyFont="1" applyBorder="1" applyAlignment="1" applyProtection="1"/>
    <xf numFmtId="0" fontId="32" fillId="11" borderId="4" xfId="2" applyFont="1" applyFill="1" applyBorder="1" applyAlignment="1" applyProtection="1"/>
    <xf numFmtId="0" fontId="32" fillId="11" borderId="12" xfId="2" applyFont="1" applyFill="1" applyBorder="1" applyAlignment="1" applyProtection="1"/>
    <xf numFmtId="0" fontId="32" fillId="11" borderId="10" xfId="2" applyFont="1" applyFill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5" fillId="23" borderId="27" xfId="2" applyFont="1" applyFill="1" applyBorder="1" applyAlignment="1" applyProtection="1">
      <alignment horizontal="center"/>
    </xf>
    <xf numFmtId="0" fontId="55" fillId="23" borderId="28" xfId="2" applyFont="1" applyFill="1" applyBorder="1" applyAlignment="1" applyProtection="1">
      <alignment horizontal="center"/>
    </xf>
    <xf numFmtId="0" fontId="32" fillId="11" borderId="5" xfId="2" applyFont="1" applyFill="1" applyBorder="1" applyAlignment="1" applyProtection="1"/>
    <xf numFmtId="0" fontId="32" fillId="11" borderId="6" xfId="2" applyFont="1" applyFill="1" applyBorder="1" applyAlignment="1" applyProtection="1"/>
    <xf numFmtId="17" fontId="18" fillId="5" borderId="7" xfId="0" applyNumberFormat="1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18" fillId="5" borderId="10" xfId="0" applyFont="1" applyFill="1" applyBorder="1" applyAlignment="1">
      <alignment horizontal="center"/>
    </xf>
    <xf numFmtId="0" fontId="49" fillId="24" borderId="29" xfId="2" applyFont="1" applyFill="1" applyBorder="1" applyAlignment="1" applyProtection="1">
      <alignment horizontal="center" vertical="center"/>
    </xf>
    <xf numFmtId="0" fontId="49" fillId="24" borderId="30" xfId="2" applyFont="1" applyFill="1" applyBorder="1" applyAlignment="1" applyProtection="1">
      <alignment horizontal="center" vertical="center"/>
    </xf>
    <xf numFmtId="0" fontId="49" fillId="24" borderId="31" xfId="2" applyFont="1" applyFill="1" applyBorder="1" applyAlignment="1" applyProtection="1">
      <alignment horizontal="center" vertical="center"/>
    </xf>
    <xf numFmtId="0" fontId="49" fillId="24" borderId="32" xfId="2" applyFont="1" applyFill="1" applyBorder="1" applyAlignment="1" applyProtection="1">
      <alignment horizontal="center" vertical="center"/>
    </xf>
    <xf numFmtId="0" fontId="49" fillId="24" borderId="33" xfId="2" applyFont="1" applyFill="1" applyBorder="1" applyAlignment="1" applyProtection="1">
      <alignment horizontal="center" vertical="center"/>
    </xf>
    <xf numFmtId="0" fontId="49" fillId="24" borderId="34" xfId="2" applyFont="1" applyFill="1" applyBorder="1" applyAlignment="1" applyProtection="1">
      <alignment horizontal="center" vertical="center"/>
    </xf>
    <xf numFmtId="17" fontId="16" fillId="5" borderId="7" xfId="0" applyNumberFormat="1" applyFont="1" applyFill="1" applyBorder="1" applyAlignment="1">
      <alignment horizontal="center"/>
    </xf>
    <xf numFmtId="17" fontId="18" fillId="5" borderId="12" xfId="0" applyNumberFormat="1" applyFont="1" applyFill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41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39" fillId="2" borderId="3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  <xf numFmtId="0" fontId="39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18" fillId="15" borderId="16" xfId="0" applyFont="1" applyFill="1" applyBorder="1" applyAlignment="1">
      <alignment horizontal="center" vertical="center" wrapText="1"/>
    </xf>
    <xf numFmtId="0" fontId="18" fillId="15" borderId="17" xfId="0" applyFont="1" applyFill="1" applyBorder="1" applyAlignment="1">
      <alignment horizontal="center" wrapText="1"/>
    </xf>
    <xf numFmtId="0" fontId="18" fillId="12" borderId="24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wrapText="1"/>
    </xf>
    <xf numFmtId="0" fontId="18" fillId="15" borderId="22" xfId="0" applyFont="1" applyFill="1" applyBorder="1" applyAlignment="1">
      <alignment horizontal="center" vertical="center" wrapText="1"/>
    </xf>
    <xf numFmtId="0" fontId="18" fillId="15" borderId="23" xfId="0" applyFont="1" applyFill="1" applyBorder="1" applyAlignment="1">
      <alignment horizontal="center" wrapText="1"/>
    </xf>
    <xf numFmtId="0" fontId="15" fillId="17" borderId="7" xfId="0" applyFont="1" applyFill="1" applyBorder="1" applyAlignment="1">
      <alignment horizontal="center" vertical="center" wrapText="1"/>
    </xf>
    <xf numFmtId="0" fontId="15" fillId="17" borderId="12" xfId="0" applyFont="1" applyFill="1" applyBorder="1" applyAlignment="1">
      <alignment horizontal="center" vertical="center"/>
    </xf>
    <xf numFmtId="0" fontId="15" fillId="17" borderId="10" xfId="0" applyFont="1" applyFill="1" applyBorder="1" applyAlignment="1">
      <alignment horizontal="center" vertical="center"/>
    </xf>
    <xf numFmtId="0" fontId="15" fillId="17" borderId="11" xfId="0" applyFont="1" applyFill="1" applyBorder="1" applyAlignment="1">
      <alignment horizontal="center" vertical="center"/>
    </xf>
    <xf numFmtId="0" fontId="15" fillId="17" borderId="5" xfId="0" applyFont="1" applyFill="1" applyBorder="1" applyAlignment="1">
      <alignment horizontal="center" vertical="center"/>
    </xf>
    <xf numFmtId="0" fontId="15" fillId="17" borderId="6" xfId="0" applyFont="1" applyFill="1" applyBorder="1" applyAlignment="1">
      <alignment horizontal="center" vertical="center"/>
    </xf>
    <xf numFmtId="0" fontId="45" fillId="25" borderId="7" xfId="0" applyFont="1" applyFill="1" applyBorder="1" applyAlignment="1">
      <alignment horizontal="center"/>
    </xf>
    <xf numFmtId="0" fontId="45" fillId="25" borderId="10" xfId="0" applyFont="1" applyFill="1" applyBorder="1" applyAlignment="1">
      <alignment horizontal="center"/>
    </xf>
    <xf numFmtId="0" fontId="28" fillId="17" borderId="3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7" borderId="3" xfId="0" applyFont="1" applyFill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0" fontId="14" fillId="7" borderId="2" xfId="0" applyFont="1" applyFill="1" applyBorder="1" applyAlignment="1">
      <alignment horizontal="center"/>
    </xf>
    <xf numFmtId="0" fontId="30" fillId="17" borderId="7" xfId="0" applyFont="1" applyFill="1" applyBorder="1" applyAlignment="1">
      <alignment horizontal="center" vertical="center"/>
    </xf>
    <xf numFmtId="0" fontId="30" fillId="17" borderId="12" xfId="0" applyFont="1" applyFill="1" applyBorder="1" applyAlignment="1">
      <alignment horizontal="center" vertical="center"/>
    </xf>
    <xf numFmtId="0" fontId="30" fillId="17" borderId="10" xfId="0" applyFont="1" applyFill="1" applyBorder="1" applyAlignment="1">
      <alignment horizontal="center" vertical="center"/>
    </xf>
    <xf numFmtId="0" fontId="30" fillId="17" borderId="11" xfId="0" applyFont="1" applyFill="1" applyBorder="1" applyAlignment="1">
      <alignment horizontal="center" vertical="center"/>
    </xf>
    <xf numFmtId="0" fontId="30" fillId="17" borderId="5" xfId="0" applyFont="1" applyFill="1" applyBorder="1" applyAlignment="1">
      <alignment horizontal="center" vertical="center"/>
    </xf>
    <xf numFmtId="0" fontId="30" fillId="17" borderId="6" xfId="0" applyFont="1" applyFill="1" applyBorder="1" applyAlignment="1">
      <alignment horizontal="center" vertical="center"/>
    </xf>
    <xf numFmtId="0" fontId="34" fillId="12" borderId="3" xfId="0" applyFont="1" applyFill="1" applyBorder="1" applyAlignment="1">
      <alignment horizontal="center" vertical="top" wrapText="1"/>
    </xf>
    <xf numFmtId="0" fontId="34" fillId="12" borderId="1" xfId="0" applyFont="1" applyFill="1" applyBorder="1" applyAlignment="1">
      <alignment horizontal="center" vertical="top" wrapText="1"/>
    </xf>
    <xf numFmtId="0" fontId="34" fillId="12" borderId="2" xfId="0" applyFont="1" applyFill="1" applyBorder="1" applyAlignment="1">
      <alignment horizontal="center" vertical="top" wrapText="1"/>
    </xf>
    <xf numFmtId="0" fontId="34" fillId="2" borderId="3" xfId="0" applyFont="1" applyFill="1" applyBorder="1" applyAlignment="1">
      <alignment horizontal="left" vertical="center"/>
    </xf>
    <xf numFmtId="0" fontId="38" fillId="2" borderId="1" xfId="0" applyFont="1" applyFill="1" applyBorder="1" applyAlignment="1">
      <alignment horizontal="left" vertical="center"/>
    </xf>
    <xf numFmtId="0" fontId="38" fillId="2" borderId="2" xfId="0" applyFont="1" applyFill="1" applyBorder="1" applyAlignment="1">
      <alignment horizontal="left" vertical="center"/>
    </xf>
    <xf numFmtId="0" fontId="16" fillId="0" borderId="0" xfId="4" applyFont="1" applyFill="1" applyBorder="1" applyAlignment="1">
      <alignment horizontal="center"/>
    </xf>
    <xf numFmtId="0" fontId="39" fillId="18" borderId="3" xfId="0" applyFont="1" applyFill="1" applyBorder="1" applyAlignment="1">
      <alignment horizontal="center" vertical="center"/>
    </xf>
    <xf numFmtId="0" fontId="39" fillId="18" borderId="1" xfId="0" applyFont="1" applyFill="1" applyBorder="1" applyAlignment="1">
      <alignment horizontal="center" vertical="center"/>
    </xf>
    <xf numFmtId="0" fontId="39" fillId="18" borderId="2" xfId="0" applyFont="1" applyFill="1" applyBorder="1" applyAlignment="1">
      <alignment horizontal="center" vertical="center"/>
    </xf>
    <xf numFmtId="0" fontId="22" fillId="11" borderId="1" xfId="0" applyFont="1" applyFill="1" applyBorder="1" applyAlignment="1">
      <alignment horizontal="center" vertical="center"/>
    </xf>
    <xf numFmtId="0" fontId="22" fillId="11" borderId="2" xfId="0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/>
    </xf>
    <xf numFmtId="0" fontId="23" fillId="4" borderId="14" xfId="0" applyFont="1" applyFill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21" fillId="12" borderId="0" xfId="0" applyFont="1" applyFill="1" applyBorder="1" applyAlignment="1">
      <alignment horizontal="center" vertical="center" wrapText="1"/>
    </xf>
  </cellXfs>
  <cellStyles count="1049">
    <cellStyle name="Comma" xfId="1" builtinId="3"/>
    <cellStyle name="Comma 2" xfId="15"/>
    <cellStyle name="Comma 3" xfId="21"/>
    <cellStyle name="Comma 4" xfId="31"/>
    <cellStyle name="Comma 5" xfId="49"/>
    <cellStyle name="Comma 6" xfId="83"/>
    <cellStyle name="Comma 7" xfId="149"/>
    <cellStyle name="Comma 8" xfId="279"/>
    <cellStyle name="Comma 9" xfId="537"/>
    <cellStyle name="Hyperlink" xfId="2" builtinId="8"/>
    <cellStyle name="Normal" xfId="0" builtinId="0"/>
    <cellStyle name="Normal 10" xfId="48"/>
    <cellStyle name="Normal 11" xfId="47"/>
    <cellStyle name="Normal 11 2" xfId="115"/>
    <cellStyle name="Normal 11 2 2" xfId="245"/>
    <cellStyle name="Normal 11 2 2 2" xfId="503"/>
    <cellStyle name="Normal 11 2 2 2 2" xfId="1017"/>
    <cellStyle name="Normal 11 2 2 3" xfId="761"/>
    <cellStyle name="Normal 11 2 3" xfId="375"/>
    <cellStyle name="Normal 11 2 3 2" xfId="889"/>
    <cellStyle name="Normal 11 2 4" xfId="633"/>
    <cellStyle name="Normal 11 3" xfId="181"/>
    <cellStyle name="Normal 11 3 2" xfId="439"/>
    <cellStyle name="Normal 11 3 2 2" xfId="953"/>
    <cellStyle name="Normal 11 3 3" xfId="697"/>
    <cellStyle name="Normal 11 4" xfId="311"/>
    <cellStyle name="Normal 11 4 2" xfId="825"/>
    <cellStyle name="Normal 11 5" xfId="569"/>
    <cellStyle name="Normal 12" xfId="82"/>
    <cellStyle name="Normal 13" xfId="81"/>
    <cellStyle name="Normal 13 2" xfId="213"/>
    <cellStyle name="Normal 13 2 2" xfId="471"/>
    <cellStyle name="Normal 13 2 2 2" xfId="985"/>
    <cellStyle name="Normal 13 2 3" xfId="729"/>
    <cellStyle name="Normal 13 3" xfId="343"/>
    <cellStyle name="Normal 13 3 2" xfId="857"/>
    <cellStyle name="Normal 13 4" xfId="601"/>
    <cellStyle name="Normal 14" xfId="148"/>
    <cellStyle name="Normal 15" xfId="147"/>
    <cellStyle name="Normal 15 2" xfId="407"/>
    <cellStyle name="Normal 15 2 2" xfId="921"/>
    <cellStyle name="Normal 15 3" xfId="665"/>
    <cellStyle name="Normal 16" xfId="278"/>
    <cellStyle name="Normal 17" xfId="277"/>
    <cellStyle name="Normal 17 2" xfId="793"/>
    <cellStyle name="Normal 18" xfId="536"/>
    <cellStyle name="Normal 19" xfId="535"/>
    <cellStyle name="Normal 2" xfId="5"/>
    <cellStyle name="Normal 2 10" xfId="150"/>
    <cellStyle name="Normal 2 10 2" xfId="408"/>
    <cellStyle name="Normal 2 10 2 2" xfId="922"/>
    <cellStyle name="Normal 2 10 3" xfId="666"/>
    <cellStyle name="Normal 2 11" xfId="280"/>
    <cellStyle name="Normal 2 11 2" xfId="794"/>
    <cellStyle name="Normal 2 12" xfId="538"/>
    <cellStyle name="Normal 2 2" xfId="3"/>
    <cellStyle name="Normal 2 2 2" xfId="8"/>
    <cellStyle name="Normal 2 2 2 10" xfId="539"/>
    <cellStyle name="Normal 2 2 2 2" xfId="7"/>
    <cellStyle name="Normal 2 2 2 3" xfId="17"/>
    <cellStyle name="Normal 2 2 2 3 2" xfId="27"/>
    <cellStyle name="Normal 2 2 2 3 2 2" xfId="45"/>
    <cellStyle name="Normal 2 2 2 3 2 2 2" xfId="79"/>
    <cellStyle name="Normal 2 2 2 3 2 2 2 2" xfId="145"/>
    <cellStyle name="Normal 2 2 2 3 2 2 2 2 2" xfId="275"/>
    <cellStyle name="Normal 2 2 2 3 2 2 2 2 2 2" xfId="533"/>
    <cellStyle name="Normal 2 2 2 3 2 2 2 2 2 2 2" xfId="1047"/>
    <cellStyle name="Normal 2 2 2 3 2 2 2 2 2 3" xfId="791"/>
    <cellStyle name="Normal 2 2 2 3 2 2 2 2 3" xfId="405"/>
    <cellStyle name="Normal 2 2 2 3 2 2 2 2 3 2" xfId="919"/>
    <cellStyle name="Normal 2 2 2 3 2 2 2 2 4" xfId="663"/>
    <cellStyle name="Normal 2 2 2 3 2 2 2 3" xfId="211"/>
    <cellStyle name="Normal 2 2 2 3 2 2 2 3 2" xfId="469"/>
    <cellStyle name="Normal 2 2 2 3 2 2 2 3 2 2" xfId="983"/>
    <cellStyle name="Normal 2 2 2 3 2 2 2 3 3" xfId="727"/>
    <cellStyle name="Normal 2 2 2 3 2 2 2 4" xfId="341"/>
    <cellStyle name="Normal 2 2 2 3 2 2 2 4 2" xfId="855"/>
    <cellStyle name="Normal 2 2 2 3 2 2 2 5" xfId="599"/>
    <cellStyle name="Normal 2 2 2 3 2 2 3" xfId="113"/>
    <cellStyle name="Normal 2 2 2 3 2 2 3 2" xfId="243"/>
    <cellStyle name="Normal 2 2 2 3 2 2 3 2 2" xfId="501"/>
    <cellStyle name="Normal 2 2 2 3 2 2 3 2 2 2" xfId="1015"/>
    <cellStyle name="Normal 2 2 2 3 2 2 3 2 3" xfId="759"/>
    <cellStyle name="Normal 2 2 2 3 2 2 3 3" xfId="373"/>
    <cellStyle name="Normal 2 2 2 3 2 2 3 3 2" xfId="887"/>
    <cellStyle name="Normal 2 2 2 3 2 2 3 4" xfId="631"/>
    <cellStyle name="Normal 2 2 2 3 2 2 4" xfId="179"/>
    <cellStyle name="Normal 2 2 2 3 2 2 4 2" xfId="437"/>
    <cellStyle name="Normal 2 2 2 3 2 2 4 2 2" xfId="951"/>
    <cellStyle name="Normal 2 2 2 3 2 2 4 3" xfId="695"/>
    <cellStyle name="Normal 2 2 2 3 2 2 5" xfId="309"/>
    <cellStyle name="Normal 2 2 2 3 2 2 5 2" xfId="823"/>
    <cellStyle name="Normal 2 2 2 3 2 2 6" xfId="567"/>
    <cellStyle name="Normal 2 2 2 3 2 3" xfId="63"/>
    <cellStyle name="Normal 2 2 2 3 2 3 2" xfId="129"/>
    <cellStyle name="Normal 2 2 2 3 2 3 2 2" xfId="259"/>
    <cellStyle name="Normal 2 2 2 3 2 3 2 2 2" xfId="517"/>
    <cellStyle name="Normal 2 2 2 3 2 3 2 2 2 2" xfId="1031"/>
    <cellStyle name="Normal 2 2 2 3 2 3 2 2 3" xfId="775"/>
    <cellStyle name="Normal 2 2 2 3 2 3 2 3" xfId="389"/>
    <cellStyle name="Normal 2 2 2 3 2 3 2 3 2" xfId="903"/>
    <cellStyle name="Normal 2 2 2 3 2 3 2 4" xfId="647"/>
    <cellStyle name="Normal 2 2 2 3 2 3 3" xfId="195"/>
    <cellStyle name="Normal 2 2 2 3 2 3 3 2" xfId="453"/>
    <cellStyle name="Normal 2 2 2 3 2 3 3 2 2" xfId="967"/>
    <cellStyle name="Normal 2 2 2 3 2 3 3 3" xfId="711"/>
    <cellStyle name="Normal 2 2 2 3 2 3 4" xfId="325"/>
    <cellStyle name="Normal 2 2 2 3 2 3 4 2" xfId="839"/>
    <cellStyle name="Normal 2 2 2 3 2 3 5" xfId="583"/>
    <cellStyle name="Normal 2 2 2 3 2 4" xfId="97"/>
    <cellStyle name="Normal 2 2 2 3 2 4 2" xfId="227"/>
    <cellStyle name="Normal 2 2 2 3 2 4 2 2" xfId="485"/>
    <cellStyle name="Normal 2 2 2 3 2 4 2 2 2" xfId="999"/>
    <cellStyle name="Normal 2 2 2 3 2 4 2 3" xfId="743"/>
    <cellStyle name="Normal 2 2 2 3 2 4 3" xfId="357"/>
    <cellStyle name="Normal 2 2 2 3 2 4 3 2" xfId="871"/>
    <cellStyle name="Normal 2 2 2 3 2 4 4" xfId="615"/>
    <cellStyle name="Normal 2 2 2 3 2 5" xfId="163"/>
    <cellStyle name="Normal 2 2 2 3 2 5 2" xfId="421"/>
    <cellStyle name="Normal 2 2 2 3 2 5 2 2" xfId="935"/>
    <cellStyle name="Normal 2 2 2 3 2 5 3" xfId="679"/>
    <cellStyle name="Normal 2 2 2 3 2 6" xfId="293"/>
    <cellStyle name="Normal 2 2 2 3 2 6 2" xfId="807"/>
    <cellStyle name="Normal 2 2 2 3 2 7" xfId="551"/>
    <cellStyle name="Normal 2 2 2 3 3" xfId="37"/>
    <cellStyle name="Normal 2 2 2 3 3 2" xfId="71"/>
    <cellStyle name="Normal 2 2 2 3 3 2 2" xfId="137"/>
    <cellStyle name="Normal 2 2 2 3 3 2 2 2" xfId="267"/>
    <cellStyle name="Normal 2 2 2 3 3 2 2 2 2" xfId="525"/>
    <cellStyle name="Normal 2 2 2 3 3 2 2 2 2 2" xfId="1039"/>
    <cellStyle name="Normal 2 2 2 3 3 2 2 2 3" xfId="783"/>
    <cellStyle name="Normal 2 2 2 3 3 2 2 3" xfId="397"/>
    <cellStyle name="Normal 2 2 2 3 3 2 2 3 2" xfId="911"/>
    <cellStyle name="Normal 2 2 2 3 3 2 2 4" xfId="655"/>
    <cellStyle name="Normal 2 2 2 3 3 2 3" xfId="203"/>
    <cellStyle name="Normal 2 2 2 3 3 2 3 2" xfId="461"/>
    <cellStyle name="Normal 2 2 2 3 3 2 3 2 2" xfId="975"/>
    <cellStyle name="Normal 2 2 2 3 3 2 3 3" xfId="719"/>
    <cellStyle name="Normal 2 2 2 3 3 2 4" xfId="333"/>
    <cellStyle name="Normal 2 2 2 3 3 2 4 2" xfId="847"/>
    <cellStyle name="Normal 2 2 2 3 3 2 5" xfId="591"/>
    <cellStyle name="Normal 2 2 2 3 3 3" xfId="105"/>
    <cellStyle name="Normal 2 2 2 3 3 3 2" xfId="235"/>
    <cellStyle name="Normal 2 2 2 3 3 3 2 2" xfId="493"/>
    <cellStyle name="Normal 2 2 2 3 3 3 2 2 2" xfId="1007"/>
    <cellStyle name="Normal 2 2 2 3 3 3 2 3" xfId="751"/>
    <cellStyle name="Normal 2 2 2 3 3 3 3" xfId="365"/>
    <cellStyle name="Normal 2 2 2 3 3 3 3 2" xfId="879"/>
    <cellStyle name="Normal 2 2 2 3 3 3 4" xfId="623"/>
    <cellStyle name="Normal 2 2 2 3 3 4" xfId="171"/>
    <cellStyle name="Normal 2 2 2 3 3 4 2" xfId="429"/>
    <cellStyle name="Normal 2 2 2 3 3 4 2 2" xfId="943"/>
    <cellStyle name="Normal 2 2 2 3 3 4 3" xfId="687"/>
    <cellStyle name="Normal 2 2 2 3 3 5" xfId="301"/>
    <cellStyle name="Normal 2 2 2 3 3 5 2" xfId="815"/>
    <cellStyle name="Normal 2 2 2 3 3 6" xfId="559"/>
    <cellStyle name="Normal 2 2 2 3 4" xfId="55"/>
    <cellStyle name="Normal 2 2 2 3 4 2" xfId="121"/>
    <cellStyle name="Normal 2 2 2 3 4 2 2" xfId="251"/>
    <cellStyle name="Normal 2 2 2 3 4 2 2 2" xfId="509"/>
    <cellStyle name="Normal 2 2 2 3 4 2 2 2 2" xfId="1023"/>
    <cellStyle name="Normal 2 2 2 3 4 2 2 3" xfId="767"/>
    <cellStyle name="Normal 2 2 2 3 4 2 3" xfId="381"/>
    <cellStyle name="Normal 2 2 2 3 4 2 3 2" xfId="895"/>
    <cellStyle name="Normal 2 2 2 3 4 2 4" xfId="639"/>
    <cellStyle name="Normal 2 2 2 3 4 3" xfId="187"/>
    <cellStyle name="Normal 2 2 2 3 4 3 2" xfId="445"/>
    <cellStyle name="Normal 2 2 2 3 4 3 2 2" xfId="959"/>
    <cellStyle name="Normal 2 2 2 3 4 3 3" xfId="703"/>
    <cellStyle name="Normal 2 2 2 3 4 4" xfId="317"/>
    <cellStyle name="Normal 2 2 2 3 4 4 2" xfId="831"/>
    <cellStyle name="Normal 2 2 2 3 4 5" xfId="575"/>
    <cellStyle name="Normal 2 2 2 3 5" xfId="89"/>
    <cellStyle name="Normal 2 2 2 3 5 2" xfId="219"/>
    <cellStyle name="Normal 2 2 2 3 5 2 2" xfId="477"/>
    <cellStyle name="Normal 2 2 2 3 5 2 2 2" xfId="991"/>
    <cellStyle name="Normal 2 2 2 3 5 2 3" xfId="735"/>
    <cellStyle name="Normal 2 2 2 3 5 3" xfId="349"/>
    <cellStyle name="Normal 2 2 2 3 5 3 2" xfId="863"/>
    <cellStyle name="Normal 2 2 2 3 5 4" xfId="607"/>
    <cellStyle name="Normal 2 2 2 3 6" xfId="155"/>
    <cellStyle name="Normal 2 2 2 3 6 2" xfId="413"/>
    <cellStyle name="Normal 2 2 2 3 6 2 2" xfId="927"/>
    <cellStyle name="Normal 2 2 2 3 6 3" xfId="671"/>
    <cellStyle name="Normal 2 2 2 3 7" xfId="285"/>
    <cellStyle name="Normal 2 2 2 3 7 2" xfId="799"/>
    <cellStyle name="Normal 2 2 2 3 8" xfId="543"/>
    <cellStyle name="Normal 2 2 2 4" xfId="23"/>
    <cellStyle name="Normal 2 2 2 4 2" xfId="41"/>
    <cellStyle name="Normal 2 2 2 4 2 2" xfId="75"/>
    <cellStyle name="Normal 2 2 2 4 2 2 2" xfId="141"/>
    <cellStyle name="Normal 2 2 2 4 2 2 2 2" xfId="271"/>
    <cellStyle name="Normal 2 2 2 4 2 2 2 2 2" xfId="529"/>
    <cellStyle name="Normal 2 2 2 4 2 2 2 2 2 2" xfId="1043"/>
    <cellStyle name="Normal 2 2 2 4 2 2 2 2 3" xfId="787"/>
    <cellStyle name="Normal 2 2 2 4 2 2 2 3" xfId="401"/>
    <cellStyle name="Normal 2 2 2 4 2 2 2 3 2" xfId="915"/>
    <cellStyle name="Normal 2 2 2 4 2 2 2 4" xfId="659"/>
    <cellStyle name="Normal 2 2 2 4 2 2 3" xfId="207"/>
    <cellStyle name="Normal 2 2 2 4 2 2 3 2" xfId="465"/>
    <cellStyle name="Normal 2 2 2 4 2 2 3 2 2" xfId="979"/>
    <cellStyle name="Normal 2 2 2 4 2 2 3 3" xfId="723"/>
    <cellStyle name="Normal 2 2 2 4 2 2 4" xfId="337"/>
    <cellStyle name="Normal 2 2 2 4 2 2 4 2" xfId="851"/>
    <cellStyle name="Normal 2 2 2 4 2 2 5" xfId="595"/>
    <cellStyle name="Normal 2 2 2 4 2 3" xfId="109"/>
    <cellStyle name="Normal 2 2 2 4 2 3 2" xfId="239"/>
    <cellStyle name="Normal 2 2 2 4 2 3 2 2" xfId="497"/>
    <cellStyle name="Normal 2 2 2 4 2 3 2 2 2" xfId="1011"/>
    <cellStyle name="Normal 2 2 2 4 2 3 2 3" xfId="755"/>
    <cellStyle name="Normal 2 2 2 4 2 3 3" xfId="369"/>
    <cellStyle name="Normal 2 2 2 4 2 3 3 2" xfId="883"/>
    <cellStyle name="Normal 2 2 2 4 2 3 4" xfId="627"/>
    <cellStyle name="Normal 2 2 2 4 2 4" xfId="175"/>
    <cellStyle name="Normal 2 2 2 4 2 4 2" xfId="433"/>
    <cellStyle name="Normal 2 2 2 4 2 4 2 2" xfId="947"/>
    <cellStyle name="Normal 2 2 2 4 2 4 3" xfId="691"/>
    <cellStyle name="Normal 2 2 2 4 2 5" xfId="305"/>
    <cellStyle name="Normal 2 2 2 4 2 5 2" xfId="819"/>
    <cellStyle name="Normal 2 2 2 4 2 6" xfId="563"/>
    <cellStyle name="Normal 2 2 2 4 3" xfId="59"/>
    <cellStyle name="Normal 2 2 2 4 3 2" xfId="125"/>
    <cellStyle name="Normal 2 2 2 4 3 2 2" xfId="255"/>
    <cellStyle name="Normal 2 2 2 4 3 2 2 2" xfId="513"/>
    <cellStyle name="Normal 2 2 2 4 3 2 2 2 2" xfId="1027"/>
    <cellStyle name="Normal 2 2 2 4 3 2 2 3" xfId="771"/>
    <cellStyle name="Normal 2 2 2 4 3 2 3" xfId="385"/>
    <cellStyle name="Normal 2 2 2 4 3 2 3 2" xfId="899"/>
    <cellStyle name="Normal 2 2 2 4 3 2 4" xfId="643"/>
    <cellStyle name="Normal 2 2 2 4 3 3" xfId="191"/>
    <cellStyle name="Normal 2 2 2 4 3 3 2" xfId="449"/>
    <cellStyle name="Normal 2 2 2 4 3 3 2 2" xfId="963"/>
    <cellStyle name="Normal 2 2 2 4 3 3 3" xfId="707"/>
    <cellStyle name="Normal 2 2 2 4 3 4" xfId="321"/>
    <cellStyle name="Normal 2 2 2 4 3 4 2" xfId="835"/>
    <cellStyle name="Normal 2 2 2 4 3 5" xfId="579"/>
    <cellStyle name="Normal 2 2 2 4 4" xfId="93"/>
    <cellStyle name="Normal 2 2 2 4 4 2" xfId="223"/>
    <cellStyle name="Normal 2 2 2 4 4 2 2" xfId="481"/>
    <cellStyle name="Normal 2 2 2 4 4 2 2 2" xfId="995"/>
    <cellStyle name="Normal 2 2 2 4 4 2 3" xfId="739"/>
    <cellStyle name="Normal 2 2 2 4 4 3" xfId="353"/>
    <cellStyle name="Normal 2 2 2 4 4 3 2" xfId="867"/>
    <cellStyle name="Normal 2 2 2 4 4 4" xfId="611"/>
    <cellStyle name="Normal 2 2 2 4 5" xfId="159"/>
    <cellStyle name="Normal 2 2 2 4 5 2" xfId="417"/>
    <cellStyle name="Normal 2 2 2 4 5 2 2" xfId="931"/>
    <cellStyle name="Normal 2 2 2 4 5 3" xfId="675"/>
    <cellStyle name="Normal 2 2 2 4 6" xfId="289"/>
    <cellStyle name="Normal 2 2 2 4 6 2" xfId="803"/>
    <cellStyle name="Normal 2 2 2 4 7" xfId="547"/>
    <cellStyle name="Normal 2 2 2 5" xfId="33"/>
    <cellStyle name="Normal 2 2 2 5 2" xfId="67"/>
    <cellStyle name="Normal 2 2 2 5 2 2" xfId="133"/>
    <cellStyle name="Normal 2 2 2 5 2 2 2" xfId="263"/>
    <cellStyle name="Normal 2 2 2 5 2 2 2 2" xfId="521"/>
    <cellStyle name="Normal 2 2 2 5 2 2 2 2 2" xfId="1035"/>
    <cellStyle name="Normal 2 2 2 5 2 2 2 3" xfId="779"/>
    <cellStyle name="Normal 2 2 2 5 2 2 3" xfId="393"/>
    <cellStyle name="Normal 2 2 2 5 2 2 3 2" xfId="907"/>
    <cellStyle name="Normal 2 2 2 5 2 2 4" xfId="651"/>
    <cellStyle name="Normal 2 2 2 5 2 3" xfId="199"/>
    <cellStyle name="Normal 2 2 2 5 2 3 2" xfId="457"/>
    <cellStyle name="Normal 2 2 2 5 2 3 2 2" xfId="971"/>
    <cellStyle name="Normal 2 2 2 5 2 3 3" xfId="715"/>
    <cellStyle name="Normal 2 2 2 5 2 4" xfId="329"/>
    <cellStyle name="Normal 2 2 2 5 2 4 2" xfId="843"/>
    <cellStyle name="Normal 2 2 2 5 2 5" xfId="587"/>
    <cellStyle name="Normal 2 2 2 5 3" xfId="101"/>
    <cellStyle name="Normal 2 2 2 5 3 2" xfId="231"/>
    <cellStyle name="Normal 2 2 2 5 3 2 2" xfId="489"/>
    <cellStyle name="Normal 2 2 2 5 3 2 2 2" xfId="1003"/>
    <cellStyle name="Normal 2 2 2 5 3 2 3" xfId="747"/>
    <cellStyle name="Normal 2 2 2 5 3 3" xfId="361"/>
    <cellStyle name="Normal 2 2 2 5 3 3 2" xfId="875"/>
    <cellStyle name="Normal 2 2 2 5 3 4" xfId="619"/>
    <cellStyle name="Normal 2 2 2 5 4" xfId="167"/>
    <cellStyle name="Normal 2 2 2 5 4 2" xfId="425"/>
    <cellStyle name="Normal 2 2 2 5 4 2 2" xfId="939"/>
    <cellStyle name="Normal 2 2 2 5 4 3" xfId="683"/>
    <cellStyle name="Normal 2 2 2 5 5" xfId="297"/>
    <cellStyle name="Normal 2 2 2 5 5 2" xfId="811"/>
    <cellStyle name="Normal 2 2 2 5 6" xfId="555"/>
    <cellStyle name="Normal 2 2 2 6" xfId="51"/>
    <cellStyle name="Normal 2 2 2 6 2" xfId="117"/>
    <cellStyle name="Normal 2 2 2 6 2 2" xfId="247"/>
    <cellStyle name="Normal 2 2 2 6 2 2 2" xfId="505"/>
    <cellStyle name="Normal 2 2 2 6 2 2 2 2" xfId="1019"/>
    <cellStyle name="Normal 2 2 2 6 2 2 3" xfId="763"/>
    <cellStyle name="Normal 2 2 2 6 2 3" xfId="377"/>
    <cellStyle name="Normal 2 2 2 6 2 3 2" xfId="891"/>
    <cellStyle name="Normal 2 2 2 6 2 4" xfId="635"/>
    <cellStyle name="Normal 2 2 2 6 3" xfId="183"/>
    <cellStyle name="Normal 2 2 2 6 3 2" xfId="441"/>
    <cellStyle name="Normal 2 2 2 6 3 2 2" xfId="955"/>
    <cellStyle name="Normal 2 2 2 6 3 3" xfId="699"/>
    <cellStyle name="Normal 2 2 2 6 4" xfId="313"/>
    <cellStyle name="Normal 2 2 2 6 4 2" xfId="827"/>
    <cellStyle name="Normal 2 2 2 6 5" xfId="571"/>
    <cellStyle name="Normal 2 2 2 7" xfId="85"/>
    <cellStyle name="Normal 2 2 2 7 2" xfId="215"/>
    <cellStyle name="Normal 2 2 2 7 2 2" xfId="473"/>
    <cellStyle name="Normal 2 2 2 7 2 2 2" xfId="987"/>
    <cellStyle name="Normal 2 2 2 7 2 3" xfId="731"/>
    <cellStyle name="Normal 2 2 2 7 3" xfId="345"/>
    <cellStyle name="Normal 2 2 2 7 3 2" xfId="859"/>
    <cellStyle name="Normal 2 2 2 7 4" xfId="603"/>
    <cellStyle name="Normal 2 2 2 8" xfId="151"/>
    <cellStyle name="Normal 2 2 2 8 2" xfId="409"/>
    <cellStyle name="Normal 2 2 2 8 2 2" xfId="923"/>
    <cellStyle name="Normal 2 2 2 8 3" xfId="667"/>
    <cellStyle name="Normal 2 2 2 9" xfId="281"/>
    <cellStyle name="Normal 2 2 2 9 2" xfId="795"/>
    <cellStyle name="Normal 2 2 3" xfId="11"/>
    <cellStyle name="Normal 2 3" xfId="6"/>
    <cellStyle name="Normal 2 3 2" xfId="9"/>
    <cellStyle name="Normal 2 4" xfId="12"/>
    <cellStyle name="Normal 2 4 2" xfId="18"/>
    <cellStyle name="Normal 2 4 2 2" xfId="28"/>
    <cellStyle name="Normal 2 4 2 2 2" xfId="46"/>
    <cellStyle name="Normal 2 4 2 2 2 2" xfId="80"/>
    <cellStyle name="Normal 2 4 2 2 2 2 2" xfId="146"/>
    <cellStyle name="Normal 2 4 2 2 2 2 2 2" xfId="276"/>
    <cellStyle name="Normal 2 4 2 2 2 2 2 2 2" xfId="534"/>
    <cellStyle name="Normal 2 4 2 2 2 2 2 2 2 2" xfId="1048"/>
    <cellStyle name="Normal 2 4 2 2 2 2 2 2 3" xfId="792"/>
    <cellStyle name="Normal 2 4 2 2 2 2 2 3" xfId="406"/>
    <cellStyle name="Normal 2 4 2 2 2 2 2 3 2" xfId="920"/>
    <cellStyle name="Normal 2 4 2 2 2 2 2 4" xfId="664"/>
    <cellStyle name="Normal 2 4 2 2 2 2 3" xfId="212"/>
    <cellStyle name="Normal 2 4 2 2 2 2 3 2" xfId="470"/>
    <cellStyle name="Normal 2 4 2 2 2 2 3 2 2" xfId="984"/>
    <cellStyle name="Normal 2 4 2 2 2 2 3 3" xfId="728"/>
    <cellStyle name="Normal 2 4 2 2 2 2 4" xfId="342"/>
    <cellStyle name="Normal 2 4 2 2 2 2 4 2" xfId="856"/>
    <cellStyle name="Normal 2 4 2 2 2 2 5" xfId="600"/>
    <cellStyle name="Normal 2 4 2 2 2 3" xfId="114"/>
    <cellStyle name="Normal 2 4 2 2 2 3 2" xfId="244"/>
    <cellStyle name="Normal 2 4 2 2 2 3 2 2" xfId="502"/>
    <cellStyle name="Normal 2 4 2 2 2 3 2 2 2" xfId="1016"/>
    <cellStyle name="Normal 2 4 2 2 2 3 2 3" xfId="760"/>
    <cellStyle name="Normal 2 4 2 2 2 3 3" xfId="374"/>
    <cellStyle name="Normal 2 4 2 2 2 3 3 2" xfId="888"/>
    <cellStyle name="Normal 2 4 2 2 2 3 4" xfId="632"/>
    <cellStyle name="Normal 2 4 2 2 2 4" xfId="180"/>
    <cellStyle name="Normal 2 4 2 2 2 4 2" xfId="438"/>
    <cellStyle name="Normal 2 4 2 2 2 4 2 2" xfId="952"/>
    <cellStyle name="Normal 2 4 2 2 2 4 3" xfId="696"/>
    <cellStyle name="Normal 2 4 2 2 2 5" xfId="310"/>
    <cellStyle name="Normal 2 4 2 2 2 5 2" xfId="824"/>
    <cellStyle name="Normal 2 4 2 2 2 6" xfId="568"/>
    <cellStyle name="Normal 2 4 2 2 3" xfId="64"/>
    <cellStyle name="Normal 2 4 2 2 3 2" xfId="130"/>
    <cellStyle name="Normal 2 4 2 2 3 2 2" xfId="260"/>
    <cellStyle name="Normal 2 4 2 2 3 2 2 2" xfId="518"/>
    <cellStyle name="Normal 2 4 2 2 3 2 2 2 2" xfId="1032"/>
    <cellStyle name="Normal 2 4 2 2 3 2 2 3" xfId="776"/>
    <cellStyle name="Normal 2 4 2 2 3 2 3" xfId="390"/>
    <cellStyle name="Normal 2 4 2 2 3 2 3 2" xfId="904"/>
    <cellStyle name="Normal 2 4 2 2 3 2 4" xfId="648"/>
    <cellStyle name="Normal 2 4 2 2 3 3" xfId="196"/>
    <cellStyle name="Normal 2 4 2 2 3 3 2" xfId="454"/>
    <cellStyle name="Normal 2 4 2 2 3 3 2 2" xfId="968"/>
    <cellStyle name="Normal 2 4 2 2 3 3 3" xfId="712"/>
    <cellStyle name="Normal 2 4 2 2 3 4" xfId="326"/>
    <cellStyle name="Normal 2 4 2 2 3 4 2" xfId="840"/>
    <cellStyle name="Normal 2 4 2 2 3 5" xfId="584"/>
    <cellStyle name="Normal 2 4 2 2 4" xfId="98"/>
    <cellStyle name="Normal 2 4 2 2 4 2" xfId="228"/>
    <cellStyle name="Normal 2 4 2 2 4 2 2" xfId="486"/>
    <cellStyle name="Normal 2 4 2 2 4 2 2 2" xfId="1000"/>
    <cellStyle name="Normal 2 4 2 2 4 2 3" xfId="744"/>
    <cellStyle name="Normal 2 4 2 2 4 3" xfId="358"/>
    <cellStyle name="Normal 2 4 2 2 4 3 2" xfId="872"/>
    <cellStyle name="Normal 2 4 2 2 4 4" xfId="616"/>
    <cellStyle name="Normal 2 4 2 2 5" xfId="164"/>
    <cellStyle name="Normal 2 4 2 2 5 2" xfId="422"/>
    <cellStyle name="Normal 2 4 2 2 5 2 2" xfId="936"/>
    <cellStyle name="Normal 2 4 2 2 5 3" xfId="680"/>
    <cellStyle name="Normal 2 4 2 2 6" xfId="294"/>
    <cellStyle name="Normal 2 4 2 2 6 2" xfId="808"/>
    <cellStyle name="Normal 2 4 2 2 7" xfId="552"/>
    <cellStyle name="Normal 2 4 2 3" xfId="38"/>
    <cellStyle name="Normal 2 4 2 3 2" xfId="72"/>
    <cellStyle name="Normal 2 4 2 3 2 2" xfId="138"/>
    <cellStyle name="Normal 2 4 2 3 2 2 2" xfId="268"/>
    <cellStyle name="Normal 2 4 2 3 2 2 2 2" xfId="526"/>
    <cellStyle name="Normal 2 4 2 3 2 2 2 2 2" xfId="1040"/>
    <cellStyle name="Normal 2 4 2 3 2 2 2 3" xfId="784"/>
    <cellStyle name="Normal 2 4 2 3 2 2 3" xfId="398"/>
    <cellStyle name="Normal 2 4 2 3 2 2 3 2" xfId="912"/>
    <cellStyle name="Normal 2 4 2 3 2 2 4" xfId="656"/>
    <cellStyle name="Normal 2 4 2 3 2 3" xfId="204"/>
    <cellStyle name="Normal 2 4 2 3 2 3 2" xfId="462"/>
    <cellStyle name="Normal 2 4 2 3 2 3 2 2" xfId="976"/>
    <cellStyle name="Normal 2 4 2 3 2 3 3" xfId="720"/>
    <cellStyle name="Normal 2 4 2 3 2 4" xfId="334"/>
    <cellStyle name="Normal 2 4 2 3 2 4 2" xfId="848"/>
    <cellStyle name="Normal 2 4 2 3 2 5" xfId="592"/>
    <cellStyle name="Normal 2 4 2 3 3" xfId="106"/>
    <cellStyle name="Normal 2 4 2 3 3 2" xfId="236"/>
    <cellStyle name="Normal 2 4 2 3 3 2 2" xfId="494"/>
    <cellStyle name="Normal 2 4 2 3 3 2 2 2" xfId="1008"/>
    <cellStyle name="Normal 2 4 2 3 3 2 3" xfId="752"/>
    <cellStyle name="Normal 2 4 2 3 3 3" xfId="366"/>
    <cellStyle name="Normal 2 4 2 3 3 3 2" xfId="880"/>
    <cellStyle name="Normal 2 4 2 3 3 4" xfId="624"/>
    <cellStyle name="Normal 2 4 2 3 4" xfId="172"/>
    <cellStyle name="Normal 2 4 2 3 4 2" xfId="430"/>
    <cellStyle name="Normal 2 4 2 3 4 2 2" xfId="944"/>
    <cellStyle name="Normal 2 4 2 3 4 3" xfId="688"/>
    <cellStyle name="Normal 2 4 2 3 5" xfId="302"/>
    <cellStyle name="Normal 2 4 2 3 5 2" xfId="816"/>
    <cellStyle name="Normal 2 4 2 3 6" xfId="560"/>
    <cellStyle name="Normal 2 4 2 4" xfId="56"/>
    <cellStyle name="Normal 2 4 2 4 2" xfId="122"/>
    <cellStyle name="Normal 2 4 2 4 2 2" xfId="252"/>
    <cellStyle name="Normal 2 4 2 4 2 2 2" xfId="510"/>
    <cellStyle name="Normal 2 4 2 4 2 2 2 2" xfId="1024"/>
    <cellStyle name="Normal 2 4 2 4 2 2 3" xfId="768"/>
    <cellStyle name="Normal 2 4 2 4 2 3" xfId="382"/>
    <cellStyle name="Normal 2 4 2 4 2 3 2" xfId="896"/>
    <cellStyle name="Normal 2 4 2 4 2 4" xfId="640"/>
    <cellStyle name="Normal 2 4 2 4 3" xfId="188"/>
    <cellStyle name="Normal 2 4 2 4 3 2" xfId="446"/>
    <cellStyle name="Normal 2 4 2 4 3 2 2" xfId="960"/>
    <cellStyle name="Normal 2 4 2 4 3 3" xfId="704"/>
    <cellStyle name="Normal 2 4 2 4 4" xfId="318"/>
    <cellStyle name="Normal 2 4 2 4 4 2" xfId="832"/>
    <cellStyle name="Normal 2 4 2 4 5" xfId="576"/>
    <cellStyle name="Normal 2 4 2 5" xfId="90"/>
    <cellStyle name="Normal 2 4 2 5 2" xfId="220"/>
    <cellStyle name="Normal 2 4 2 5 2 2" xfId="478"/>
    <cellStyle name="Normal 2 4 2 5 2 2 2" xfId="992"/>
    <cellStyle name="Normal 2 4 2 5 2 3" xfId="736"/>
    <cellStyle name="Normal 2 4 2 5 3" xfId="350"/>
    <cellStyle name="Normal 2 4 2 5 3 2" xfId="864"/>
    <cellStyle name="Normal 2 4 2 5 4" xfId="608"/>
    <cellStyle name="Normal 2 4 2 6" xfId="156"/>
    <cellStyle name="Normal 2 4 2 6 2" xfId="414"/>
    <cellStyle name="Normal 2 4 2 6 2 2" xfId="928"/>
    <cellStyle name="Normal 2 4 2 6 3" xfId="672"/>
    <cellStyle name="Normal 2 4 2 7" xfId="286"/>
    <cellStyle name="Normal 2 4 2 7 2" xfId="800"/>
    <cellStyle name="Normal 2 4 2 8" xfId="544"/>
    <cellStyle name="Normal 2 4 3" xfId="24"/>
    <cellStyle name="Normal 2 4 3 2" xfId="42"/>
    <cellStyle name="Normal 2 4 3 2 2" xfId="76"/>
    <cellStyle name="Normal 2 4 3 2 2 2" xfId="142"/>
    <cellStyle name="Normal 2 4 3 2 2 2 2" xfId="272"/>
    <cellStyle name="Normal 2 4 3 2 2 2 2 2" xfId="530"/>
    <cellStyle name="Normal 2 4 3 2 2 2 2 2 2" xfId="1044"/>
    <cellStyle name="Normal 2 4 3 2 2 2 2 3" xfId="788"/>
    <cellStyle name="Normal 2 4 3 2 2 2 3" xfId="402"/>
    <cellStyle name="Normal 2 4 3 2 2 2 3 2" xfId="916"/>
    <cellStyle name="Normal 2 4 3 2 2 2 4" xfId="660"/>
    <cellStyle name="Normal 2 4 3 2 2 3" xfId="208"/>
    <cellStyle name="Normal 2 4 3 2 2 3 2" xfId="466"/>
    <cellStyle name="Normal 2 4 3 2 2 3 2 2" xfId="980"/>
    <cellStyle name="Normal 2 4 3 2 2 3 3" xfId="724"/>
    <cellStyle name="Normal 2 4 3 2 2 4" xfId="338"/>
    <cellStyle name="Normal 2 4 3 2 2 4 2" xfId="852"/>
    <cellStyle name="Normal 2 4 3 2 2 5" xfId="596"/>
    <cellStyle name="Normal 2 4 3 2 3" xfId="110"/>
    <cellStyle name="Normal 2 4 3 2 3 2" xfId="240"/>
    <cellStyle name="Normal 2 4 3 2 3 2 2" xfId="498"/>
    <cellStyle name="Normal 2 4 3 2 3 2 2 2" xfId="1012"/>
    <cellStyle name="Normal 2 4 3 2 3 2 3" xfId="756"/>
    <cellStyle name="Normal 2 4 3 2 3 3" xfId="370"/>
    <cellStyle name="Normal 2 4 3 2 3 3 2" xfId="884"/>
    <cellStyle name="Normal 2 4 3 2 3 4" xfId="628"/>
    <cellStyle name="Normal 2 4 3 2 4" xfId="176"/>
    <cellStyle name="Normal 2 4 3 2 4 2" xfId="434"/>
    <cellStyle name="Normal 2 4 3 2 4 2 2" xfId="948"/>
    <cellStyle name="Normal 2 4 3 2 4 3" xfId="692"/>
    <cellStyle name="Normal 2 4 3 2 5" xfId="306"/>
    <cellStyle name="Normal 2 4 3 2 5 2" xfId="820"/>
    <cellStyle name="Normal 2 4 3 2 6" xfId="564"/>
    <cellStyle name="Normal 2 4 3 3" xfId="60"/>
    <cellStyle name="Normal 2 4 3 3 2" xfId="126"/>
    <cellStyle name="Normal 2 4 3 3 2 2" xfId="256"/>
    <cellStyle name="Normal 2 4 3 3 2 2 2" xfId="514"/>
    <cellStyle name="Normal 2 4 3 3 2 2 2 2" xfId="1028"/>
    <cellStyle name="Normal 2 4 3 3 2 2 3" xfId="772"/>
    <cellStyle name="Normal 2 4 3 3 2 3" xfId="386"/>
    <cellStyle name="Normal 2 4 3 3 2 3 2" xfId="900"/>
    <cellStyle name="Normal 2 4 3 3 2 4" xfId="644"/>
    <cellStyle name="Normal 2 4 3 3 3" xfId="192"/>
    <cellStyle name="Normal 2 4 3 3 3 2" xfId="450"/>
    <cellStyle name="Normal 2 4 3 3 3 2 2" xfId="964"/>
    <cellStyle name="Normal 2 4 3 3 3 3" xfId="708"/>
    <cellStyle name="Normal 2 4 3 3 4" xfId="322"/>
    <cellStyle name="Normal 2 4 3 3 4 2" xfId="836"/>
    <cellStyle name="Normal 2 4 3 3 5" xfId="580"/>
    <cellStyle name="Normal 2 4 3 4" xfId="94"/>
    <cellStyle name="Normal 2 4 3 4 2" xfId="224"/>
    <cellStyle name="Normal 2 4 3 4 2 2" xfId="482"/>
    <cellStyle name="Normal 2 4 3 4 2 2 2" xfId="996"/>
    <cellStyle name="Normal 2 4 3 4 2 3" xfId="740"/>
    <cellStyle name="Normal 2 4 3 4 3" xfId="354"/>
    <cellStyle name="Normal 2 4 3 4 3 2" xfId="868"/>
    <cellStyle name="Normal 2 4 3 4 4" xfId="612"/>
    <cellStyle name="Normal 2 4 3 5" xfId="160"/>
    <cellStyle name="Normal 2 4 3 5 2" xfId="418"/>
    <cellStyle name="Normal 2 4 3 5 2 2" xfId="932"/>
    <cellStyle name="Normal 2 4 3 5 3" xfId="676"/>
    <cellStyle name="Normal 2 4 3 6" xfId="290"/>
    <cellStyle name="Normal 2 4 3 6 2" xfId="804"/>
    <cellStyle name="Normal 2 4 3 7" xfId="548"/>
    <cellStyle name="Normal 2 4 4" xfId="34"/>
    <cellStyle name="Normal 2 4 4 2" xfId="68"/>
    <cellStyle name="Normal 2 4 4 2 2" xfId="134"/>
    <cellStyle name="Normal 2 4 4 2 2 2" xfId="264"/>
    <cellStyle name="Normal 2 4 4 2 2 2 2" xfId="522"/>
    <cellStyle name="Normal 2 4 4 2 2 2 2 2" xfId="1036"/>
    <cellStyle name="Normal 2 4 4 2 2 2 3" xfId="780"/>
    <cellStyle name="Normal 2 4 4 2 2 3" xfId="394"/>
    <cellStyle name="Normal 2 4 4 2 2 3 2" xfId="908"/>
    <cellStyle name="Normal 2 4 4 2 2 4" xfId="652"/>
    <cellStyle name="Normal 2 4 4 2 3" xfId="200"/>
    <cellStyle name="Normal 2 4 4 2 3 2" xfId="458"/>
    <cellStyle name="Normal 2 4 4 2 3 2 2" xfId="972"/>
    <cellStyle name="Normal 2 4 4 2 3 3" xfId="716"/>
    <cellStyle name="Normal 2 4 4 2 4" xfId="330"/>
    <cellStyle name="Normal 2 4 4 2 4 2" xfId="844"/>
    <cellStyle name="Normal 2 4 4 2 5" xfId="588"/>
    <cellStyle name="Normal 2 4 4 3" xfId="102"/>
    <cellStyle name="Normal 2 4 4 3 2" xfId="232"/>
    <cellStyle name="Normal 2 4 4 3 2 2" xfId="490"/>
    <cellStyle name="Normal 2 4 4 3 2 2 2" xfId="1004"/>
    <cellStyle name="Normal 2 4 4 3 2 3" xfId="748"/>
    <cellStyle name="Normal 2 4 4 3 3" xfId="362"/>
    <cellStyle name="Normal 2 4 4 3 3 2" xfId="876"/>
    <cellStyle name="Normal 2 4 4 3 4" xfId="620"/>
    <cellStyle name="Normal 2 4 4 4" xfId="168"/>
    <cellStyle name="Normal 2 4 4 4 2" xfId="426"/>
    <cellStyle name="Normal 2 4 4 4 2 2" xfId="940"/>
    <cellStyle name="Normal 2 4 4 4 3" xfId="684"/>
    <cellStyle name="Normal 2 4 4 5" xfId="298"/>
    <cellStyle name="Normal 2 4 4 5 2" xfId="812"/>
    <cellStyle name="Normal 2 4 4 6" xfId="556"/>
    <cellStyle name="Normal 2 4 5" xfId="52"/>
    <cellStyle name="Normal 2 4 5 2" xfId="118"/>
    <cellStyle name="Normal 2 4 5 2 2" xfId="248"/>
    <cellStyle name="Normal 2 4 5 2 2 2" xfId="506"/>
    <cellStyle name="Normal 2 4 5 2 2 2 2" xfId="1020"/>
    <cellStyle name="Normal 2 4 5 2 2 3" xfId="764"/>
    <cellStyle name="Normal 2 4 5 2 3" xfId="378"/>
    <cellStyle name="Normal 2 4 5 2 3 2" xfId="892"/>
    <cellStyle name="Normal 2 4 5 2 4" xfId="636"/>
    <cellStyle name="Normal 2 4 5 3" xfId="184"/>
    <cellStyle name="Normal 2 4 5 3 2" xfId="442"/>
    <cellStyle name="Normal 2 4 5 3 2 2" xfId="956"/>
    <cellStyle name="Normal 2 4 5 3 3" xfId="700"/>
    <cellStyle name="Normal 2 4 5 4" xfId="314"/>
    <cellStyle name="Normal 2 4 5 4 2" xfId="828"/>
    <cellStyle name="Normal 2 4 5 5" xfId="572"/>
    <cellStyle name="Normal 2 4 6" xfId="86"/>
    <cellStyle name="Normal 2 4 6 2" xfId="216"/>
    <cellStyle name="Normal 2 4 6 2 2" xfId="474"/>
    <cellStyle name="Normal 2 4 6 2 2 2" xfId="988"/>
    <cellStyle name="Normal 2 4 6 2 3" xfId="732"/>
    <cellStyle name="Normal 2 4 6 3" xfId="346"/>
    <cellStyle name="Normal 2 4 6 3 2" xfId="860"/>
    <cellStyle name="Normal 2 4 6 4" xfId="604"/>
    <cellStyle name="Normal 2 4 7" xfId="152"/>
    <cellStyle name="Normal 2 4 7 2" xfId="410"/>
    <cellStyle name="Normal 2 4 7 2 2" xfId="924"/>
    <cellStyle name="Normal 2 4 7 3" xfId="668"/>
    <cellStyle name="Normal 2 4 8" xfId="282"/>
    <cellStyle name="Normal 2 4 8 2" xfId="796"/>
    <cellStyle name="Normal 2 4 9" xfId="540"/>
    <cellStyle name="Normal 2 5" xfId="16"/>
    <cellStyle name="Normal 2 5 2" xfId="26"/>
    <cellStyle name="Normal 2 5 2 2" xfId="44"/>
    <cellStyle name="Normal 2 5 2 2 2" xfId="78"/>
    <cellStyle name="Normal 2 5 2 2 2 2" xfId="144"/>
    <cellStyle name="Normal 2 5 2 2 2 2 2" xfId="274"/>
    <cellStyle name="Normal 2 5 2 2 2 2 2 2" xfId="532"/>
    <cellStyle name="Normal 2 5 2 2 2 2 2 2 2" xfId="1046"/>
    <cellStyle name="Normal 2 5 2 2 2 2 2 3" xfId="790"/>
    <cellStyle name="Normal 2 5 2 2 2 2 3" xfId="404"/>
    <cellStyle name="Normal 2 5 2 2 2 2 3 2" xfId="918"/>
    <cellStyle name="Normal 2 5 2 2 2 2 4" xfId="662"/>
    <cellStyle name="Normal 2 5 2 2 2 3" xfId="210"/>
    <cellStyle name="Normal 2 5 2 2 2 3 2" xfId="468"/>
    <cellStyle name="Normal 2 5 2 2 2 3 2 2" xfId="982"/>
    <cellStyle name="Normal 2 5 2 2 2 3 3" xfId="726"/>
    <cellStyle name="Normal 2 5 2 2 2 4" xfId="340"/>
    <cellStyle name="Normal 2 5 2 2 2 4 2" xfId="854"/>
    <cellStyle name="Normal 2 5 2 2 2 5" xfId="598"/>
    <cellStyle name="Normal 2 5 2 2 3" xfId="112"/>
    <cellStyle name="Normal 2 5 2 2 3 2" xfId="242"/>
    <cellStyle name="Normal 2 5 2 2 3 2 2" xfId="500"/>
    <cellStyle name="Normal 2 5 2 2 3 2 2 2" xfId="1014"/>
    <cellStyle name="Normal 2 5 2 2 3 2 3" xfId="758"/>
    <cellStyle name="Normal 2 5 2 2 3 3" xfId="372"/>
    <cellStyle name="Normal 2 5 2 2 3 3 2" xfId="886"/>
    <cellStyle name="Normal 2 5 2 2 3 4" xfId="630"/>
    <cellStyle name="Normal 2 5 2 2 4" xfId="178"/>
    <cellStyle name="Normal 2 5 2 2 4 2" xfId="436"/>
    <cellStyle name="Normal 2 5 2 2 4 2 2" xfId="950"/>
    <cellStyle name="Normal 2 5 2 2 4 3" xfId="694"/>
    <cellStyle name="Normal 2 5 2 2 5" xfId="308"/>
    <cellStyle name="Normal 2 5 2 2 5 2" xfId="822"/>
    <cellStyle name="Normal 2 5 2 2 6" xfId="566"/>
    <cellStyle name="Normal 2 5 2 3" xfId="62"/>
    <cellStyle name="Normal 2 5 2 3 2" xfId="128"/>
    <cellStyle name="Normal 2 5 2 3 2 2" xfId="258"/>
    <cellStyle name="Normal 2 5 2 3 2 2 2" xfId="516"/>
    <cellStyle name="Normal 2 5 2 3 2 2 2 2" xfId="1030"/>
    <cellStyle name="Normal 2 5 2 3 2 2 3" xfId="774"/>
    <cellStyle name="Normal 2 5 2 3 2 3" xfId="388"/>
    <cellStyle name="Normal 2 5 2 3 2 3 2" xfId="902"/>
    <cellStyle name="Normal 2 5 2 3 2 4" xfId="646"/>
    <cellStyle name="Normal 2 5 2 3 3" xfId="194"/>
    <cellStyle name="Normal 2 5 2 3 3 2" xfId="452"/>
    <cellStyle name="Normal 2 5 2 3 3 2 2" xfId="966"/>
    <cellStyle name="Normal 2 5 2 3 3 3" xfId="710"/>
    <cellStyle name="Normal 2 5 2 3 4" xfId="324"/>
    <cellStyle name="Normal 2 5 2 3 4 2" xfId="838"/>
    <cellStyle name="Normal 2 5 2 3 5" xfId="582"/>
    <cellStyle name="Normal 2 5 2 4" xfId="96"/>
    <cellStyle name="Normal 2 5 2 4 2" xfId="226"/>
    <cellStyle name="Normal 2 5 2 4 2 2" xfId="484"/>
    <cellStyle name="Normal 2 5 2 4 2 2 2" xfId="998"/>
    <cellStyle name="Normal 2 5 2 4 2 3" xfId="742"/>
    <cellStyle name="Normal 2 5 2 4 3" xfId="356"/>
    <cellStyle name="Normal 2 5 2 4 3 2" xfId="870"/>
    <cellStyle name="Normal 2 5 2 4 4" xfId="614"/>
    <cellStyle name="Normal 2 5 2 5" xfId="162"/>
    <cellStyle name="Normal 2 5 2 5 2" xfId="420"/>
    <cellStyle name="Normal 2 5 2 5 2 2" xfId="934"/>
    <cellStyle name="Normal 2 5 2 5 3" xfId="678"/>
    <cellStyle name="Normal 2 5 2 6" xfId="292"/>
    <cellStyle name="Normal 2 5 2 6 2" xfId="806"/>
    <cellStyle name="Normal 2 5 2 7" xfId="550"/>
    <cellStyle name="Normal 2 5 3" xfId="36"/>
    <cellStyle name="Normal 2 5 3 2" xfId="70"/>
    <cellStyle name="Normal 2 5 3 2 2" xfId="136"/>
    <cellStyle name="Normal 2 5 3 2 2 2" xfId="266"/>
    <cellStyle name="Normal 2 5 3 2 2 2 2" xfId="524"/>
    <cellStyle name="Normal 2 5 3 2 2 2 2 2" xfId="1038"/>
    <cellStyle name="Normal 2 5 3 2 2 2 3" xfId="782"/>
    <cellStyle name="Normal 2 5 3 2 2 3" xfId="396"/>
    <cellStyle name="Normal 2 5 3 2 2 3 2" xfId="910"/>
    <cellStyle name="Normal 2 5 3 2 2 4" xfId="654"/>
    <cellStyle name="Normal 2 5 3 2 3" xfId="202"/>
    <cellStyle name="Normal 2 5 3 2 3 2" xfId="460"/>
    <cellStyle name="Normal 2 5 3 2 3 2 2" xfId="974"/>
    <cellStyle name="Normal 2 5 3 2 3 3" xfId="718"/>
    <cellStyle name="Normal 2 5 3 2 4" xfId="332"/>
    <cellStyle name="Normal 2 5 3 2 4 2" xfId="846"/>
    <cellStyle name="Normal 2 5 3 2 5" xfId="590"/>
    <cellStyle name="Normal 2 5 3 3" xfId="104"/>
    <cellStyle name="Normal 2 5 3 3 2" xfId="234"/>
    <cellStyle name="Normal 2 5 3 3 2 2" xfId="492"/>
    <cellStyle name="Normal 2 5 3 3 2 2 2" xfId="1006"/>
    <cellStyle name="Normal 2 5 3 3 2 3" xfId="750"/>
    <cellStyle name="Normal 2 5 3 3 3" xfId="364"/>
    <cellStyle name="Normal 2 5 3 3 3 2" xfId="878"/>
    <cellStyle name="Normal 2 5 3 3 4" xfId="622"/>
    <cellStyle name="Normal 2 5 3 4" xfId="170"/>
    <cellStyle name="Normal 2 5 3 4 2" xfId="428"/>
    <cellStyle name="Normal 2 5 3 4 2 2" xfId="942"/>
    <cellStyle name="Normal 2 5 3 4 3" xfId="686"/>
    <cellStyle name="Normal 2 5 3 5" xfId="300"/>
    <cellStyle name="Normal 2 5 3 5 2" xfId="814"/>
    <cellStyle name="Normal 2 5 3 6" xfId="558"/>
    <cellStyle name="Normal 2 5 4" xfId="54"/>
    <cellStyle name="Normal 2 5 4 2" xfId="120"/>
    <cellStyle name="Normal 2 5 4 2 2" xfId="250"/>
    <cellStyle name="Normal 2 5 4 2 2 2" xfId="508"/>
    <cellStyle name="Normal 2 5 4 2 2 2 2" xfId="1022"/>
    <cellStyle name="Normal 2 5 4 2 2 3" xfId="766"/>
    <cellStyle name="Normal 2 5 4 2 3" xfId="380"/>
    <cellStyle name="Normal 2 5 4 2 3 2" xfId="894"/>
    <cellStyle name="Normal 2 5 4 2 4" xfId="638"/>
    <cellStyle name="Normal 2 5 4 3" xfId="186"/>
    <cellStyle name="Normal 2 5 4 3 2" xfId="444"/>
    <cellStyle name="Normal 2 5 4 3 2 2" xfId="958"/>
    <cellStyle name="Normal 2 5 4 3 3" xfId="702"/>
    <cellStyle name="Normal 2 5 4 4" xfId="316"/>
    <cellStyle name="Normal 2 5 4 4 2" xfId="830"/>
    <cellStyle name="Normal 2 5 4 5" xfId="574"/>
    <cellStyle name="Normal 2 5 5" xfId="88"/>
    <cellStyle name="Normal 2 5 5 2" xfId="218"/>
    <cellStyle name="Normal 2 5 5 2 2" xfId="476"/>
    <cellStyle name="Normal 2 5 5 2 2 2" xfId="990"/>
    <cellStyle name="Normal 2 5 5 2 3" xfId="734"/>
    <cellStyle name="Normal 2 5 5 3" xfId="348"/>
    <cellStyle name="Normal 2 5 5 3 2" xfId="862"/>
    <cellStyle name="Normal 2 5 5 4" xfId="606"/>
    <cellStyle name="Normal 2 5 6" xfId="154"/>
    <cellStyle name="Normal 2 5 6 2" xfId="412"/>
    <cellStyle name="Normal 2 5 6 2 2" xfId="926"/>
    <cellStyle name="Normal 2 5 6 3" xfId="670"/>
    <cellStyle name="Normal 2 5 7" xfId="284"/>
    <cellStyle name="Normal 2 5 7 2" xfId="798"/>
    <cellStyle name="Normal 2 5 8" xfId="542"/>
    <cellStyle name="Normal 2 6" xfId="22"/>
    <cellStyle name="Normal 2 6 2" xfId="40"/>
    <cellStyle name="Normal 2 6 2 2" xfId="74"/>
    <cellStyle name="Normal 2 6 2 2 2" xfId="140"/>
    <cellStyle name="Normal 2 6 2 2 2 2" xfId="270"/>
    <cellStyle name="Normal 2 6 2 2 2 2 2" xfId="528"/>
    <cellStyle name="Normal 2 6 2 2 2 2 2 2" xfId="1042"/>
    <cellStyle name="Normal 2 6 2 2 2 2 3" xfId="786"/>
    <cellStyle name="Normal 2 6 2 2 2 3" xfId="400"/>
    <cellStyle name="Normal 2 6 2 2 2 3 2" xfId="914"/>
    <cellStyle name="Normal 2 6 2 2 2 4" xfId="658"/>
    <cellStyle name="Normal 2 6 2 2 3" xfId="206"/>
    <cellStyle name="Normal 2 6 2 2 3 2" xfId="464"/>
    <cellStyle name="Normal 2 6 2 2 3 2 2" xfId="978"/>
    <cellStyle name="Normal 2 6 2 2 3 3" xfId="722"/>
    <cellStyle name="Normal 2 6 2 2 4" xfId="336"/>
    <cellStyle name="Normal 2 6 2 2 4 2" xfId="850"/>
    <cellStyle name="Normal 2 6 2 2 5" xfId="594"/>
    <cellStyle name="Normal 2 6 2 3" xfId="108"/>
    <cellStyle name="Normal 2 6 2 3 2" xfId="238"/>
    <cellStyle name="Normal 2 6 2 3 2 2" xfId="496"/>
    <cellStyle name="Normal 2 6 2 3 2 2 2" xfId="1010"/>
    <cellStyle name="Normal 2 6 2 3 2 3" xfId="754"/>
    <cellStyle name="Normal 2 6 2 3 3" xfId="368"/>
    <cellStyle name="Normal 2 6 2 3 3 2" xfId="882"/>
    <cellStyle name="Normal 2 6 2 3 4" xfId="626"/>
    <cellStyle name="Normal 2 6 2 4" xfId="174"/>
    <cellStyle name="Normal 2 6 2 4 2" xfId="432"/>
    <cellStyle name="Normal 2 6 2 4 2 2" xfId="946"/>
    <cellStyle name="Normal 2 6 2 4 3" xfId="690"/>
    <cellStyle name="Normal 2 6 2 5" xfId="304"/>
    <cellStyle name="Normal 2 6 2 5 2" xfId="818"/>
    <cellStyle name="Normal 2 6 2 6" xfId="562"/>
    <cellStyle name="Normal 2 6 3" xfId="58"/>
    <cellStyle name="Normal 2 6 3 2" xfId="124"/>
    <cellStyle name="Normal 2 6 3 2 2" xfId="254"/>
    <cellStyle name="Normal 2 6 3 2 2 2" xfId="512"/>
    <cellStyle name="Normal 2 6 3 2 2 2 2" xfId="1026"/>
    <cellStyle name="Normal 2 6 3 2 2 3" xfId="770"/>
    <cellStyle name="Normal 2 6 3 2 3" xfId="384"/>
    <cellStyle name="Normal 2 6 3 2 3 2" xfId="898"/>
    <cellStyle name="Normal 2 6 3 2 4" xfId="642"/>
    <cellStyle name="Normal 2 6 3 3" xfId="190"/>
    <cellStyle name="Normal 2 6 3 3 2" xfId="448"/>
    <cellStyle name="Normal 2 6 3 3 2 2" xfId="962"/>
    <cellStyle name="Normal 2 6 3 3 3" xfId="706"/>
    <cellStyle name="Normal 2 6 3 4" xfId="320"/>
    <cellStyle name="Normal 2 6 3 4 2" xfId="834"/>
    <cellStyle name="Normal 2 6 3 5" xfId="578"/>
    <cellStyle name="Normal 2 6 4" xfId="92"/>
    <cellStyle name="Normal 2 6 4 2" xfId="222"/>
    <cellStyle name="Normal 2 6 4 2 2" xfId="480"/>
    <cellStyle name="Normal 2 6 4 2 2 2" xfId="994"/>
    <cellStyle name="Normal 2 6 4 2 3" xfId="738"/>
    <cellStyle name="Normal 2 6 4 3" xfId="352"/>
    <cellStyle name="Normal 2 6 4 3 2" xfId="866"/>
    <cellStyle name="Normal 2 6 4 4" xfId="610"/>
    <cellStyle name="Normal 2 6 5" xfId="158"/>
    <cellStyle name="Normal 2 6 5 2" xfId="416"/>
    <cellStyle name="Normal 2 6 5 2 2" xfId="930"/>
    <cellStyle name="Normal 2 6 5 3" xfId="674"/>
    <cellStyle name="Normal 2 6 6" xfId="288"/>
    <cellStyle name="Normal 2 6 6 2" xfId="802"/>
    <cellStyle name="Normal 2 6 7" xfId="546"/>
    <cellStyle name="Normal 2 7" xfId="32"/>
    <cellStyle name="Normal 2 7 2" xfId="66"/>
    <cellStyle name="Normal 2 7 2 2" xfId="132"/>
    <cellStyle name="Normal 2 7 2 2 2" xfId="262"/>
    <cellStyle name="Normal 2 7 2 2 2 2" xfId="520"/>
    <cellStyle name="Normal 2 7 2 2 2 2 2" xfId="1034"/>
    <cellStyle name="Normal 2 7 2 2 2 3" xfId="778"/>
    <cellStyle name="Normal 2 7 2 2 3" xfId="392"/>
    <cellStyle name="Normal 2 7 2 2 3 2" xfId="906"/>
    <cellStyle name="Normal 2 7 2 2 4" xfId="650"/>
    <cellStyle name="Normal 2 7 2 3" xfId="198"/>
    <cellStyle name="Normal 2 7 2 3 2" xfId="456"/>
    <cellStyle name="Normal 2 7 2 3 2 2" xfId="970"/>
    <cellStyle name="Normal 2 7 2 3 3" xfId="714"/>
    <cellStyle name="Normal 2 7 2 4" xfId="328"/>
    <cellStyle name="Normal 2 7 2 4 2" xfId="842"/>
    <cellStyle name="Normal 2 7 2 5" xfId="586"/>
    <cellStyle name="Normal 2 7 3" xfId="100"/>
    <cellStyle name="Normal 2 7 3 2" xfId="230"/>
    <cellStyle name="Normal 2 7 3 2 2" xfId="488"/>
    <cellStyle name="Normal 2 7 3 2 2 2" xfId="1002"/>
    <cellStyle name="Normal 2 7 3 2 3" xfId="746"/>
    <cellStyle name="Normal 2 7 3 3" xfId="360"/>
    <cellStyle name="Normal 2 7 3 3 2" xfId="874"/>
    <cellStyle name="Normal 2 7 3 4" xfId="618"/>
    <cellStyle name="Normal 2 7 4" xfId="166"/>
    <cellStyle name="Normal 2 7 4 2" xfId="424"/>
    <cellStyle name="Normal 2 7 4 2 2" xfId="938"/>
    <cellStyle name="Normal 2 7 4 3" xfId="682"/>
    <cellStyle name="Normal 2 7 5" xfId="296"/>
    <cellStyle name="Normal 2 7 5 2" xfId="810"/>
    <cellStyle name="Normal 2 7 6" xfId="554"/>
    <cellStyle name="Normal 2 8" xfId="50"/>
    <cellStyle name="Normal 2 8 2" xfId="116"/>
    <cellStyle name="Normal 2 8 2 2" xfId="246"/>
    <cellStyle name="Normal 2 8 2 2 2" xfId="504"/>
    <cellStyle name="Normal 2 8 2 2 2 2" xfId="1018"/>
    <cellStyle name="Normal 2 8 2 2 3" xfId="762"/>
    <cellStyle name="Normal 2 8 2 3" xfId="376"/>
    <cellStyle name="Normal 2 8 2 3 2" xfId="890"/>
    <cellStyle name="Normal 2 8 2 4" xfId="634"/>
    <cellStyle name="Normal 2 8 3" xfId="182"/>
    <cellStyle name="Normal 2 8 3 2" xfId="440"/>
    <cellStyle name="Normal 2 8 3 2 2" xfId="954"/>
    <cellStyle name="Normal 2 8 3 3" xfId="698"/>
    <cellStyle name="Normal 2 8 4" xfId="312"/>
    <cellStyle name="Normal 2 8 4 2" xfId="826"/>
    <cellStyle name="Normal 2 8 5" xfId="570"/>
    <cellStyle name="Normal 2 9" xfId="84"/>
    <cellStyle name="Normal 2 9 2" xfId="214"/>
    <cellStyle name="Normal 2 9 2 2" xfId="472"/>
    <cellStyle name="Normal 2 9 2 2 2" xfId="986"/>
    <cellStyle name="Normal 2 9 2 3" xfId="730"/>
    <cellStyle name="Normal 2 9 3" xfId="344"/>
    <cellStyle name="Normal 2 9 3 2" xfId="858"/>
    <cellStyle name="Normal 2 9 4" xfId="602"/>
    <cellStyle name="Normal 3" xfId="4"/>
    <cellStyle name="Normal 4" xfId="14"/>
    <cellStyle name="Normal 4 2" xfId="10"/>
    <cellStyle name="Normal 5" xfId="13"/>
    <cellStyle name="Normal 5 2" xfId="25"/>
    <cellStyle name="Normal 5 2 2" xfId="43"/>
    <cellStyle name="Normal 5 2 2 2" xfId="77"/>
    <cellStyle name="Normal 5 2 2 2 2" xfId="143"/>
    <cellStyle name="Normal 5 2 2 2 2 2" xfId="273"/>
    <cellStyle name="Normal 5 2 2 2 2 2 2" xfId="531"/>
    <cellStyle name="Normal 5 2 2 2 2 2 2 2" xfId="1045"/>
    <cellStyle name="Normal 5 2 2 2 2 2 3" xfId="789"/>
    <cellStyle name="Normal 5 2 2 2 2 3" xfId="403"/>
    <cellStyle name="Normal 5 2 2 2 2 3 2" xfId="917"/>
    <cellStyle name="Normal 5 2 2 2 2 4" xfId="661"/>
    <cellStyle name="Normal 5 2 2 2 3" xfId="209"/>
    <cellStyle name="Normal 5 2 2 2 3 2" xfId="467"/>
    <cellStyle name="Normal 5 2 2 2 3 2 2" xfId="981"/>
    <cellStyle name="Normal 5 2 2 2 3 3" xfId="725"/>
    <cellStyle name="Normal 5 2 2 2 4" xfId="339"/>
    <cellStyle name="Normal 5 2 2 2 4 2" xfId="853"/>
    <cellStyle name="Normal 5 2 2 2 5" xfId="597"/>
    <cellStyle name="Normal 5 2 2 3" xfId="111"/>
    <cellStyle name="Normal 5 2 2 3 2" xfId="241"/>
    <cellStyle name="Normal 5 2 2 3 2 2" xfId="499"/>
    <cellStyle name="Normal 5 2 2 3 2 2 2" xfId="1013"/>
    <cellStyle name="Normal 5 2 2 3 2 3" xfId="757"/>
    <cellStyle name="Normal 5 2 2 3 3" xfId="371"/>
    <cellStyle name="Normal 5 2 2 3 3 2" xfId="885"/>
    <cellStyle name="Normal 5 2 2 3 4" xfId="629"/>
    <cellStyle name="Normal 5 2 2 4" xfId="177"/>
    <cellStyle name="Normal 5 2 2 4 2" xfId="435"/>
    <cellStyle name="Normal 5 2 2 4 2 2" xfId="949"/>
    <cellStyle name="Normal 5 2 2 4 3" xfId="693"/>
    <cellStyle name="Normal 5 2 2 5" xfId="307"/>
    <cellStyle name="Normal 5 2 2 5 2" xfId="821"/>
    <cellStyle name="Normal 5 2 2 6" xfId="565"/>
    <cellStyle name="Normal 5 2 3" xfId="61"/>
    <cellStyle name="Normal 5 2 3 2" xfId="127"/>
    <cellStyle name="Normal 5 2 3 2 2" xfId="257"/>
    <cellStyle name="Normal 5 2 3 2 2 2" xfId="515"/>
    <cellStyle name="Normal 5 2 3 2 2 2 2" xfId="1029"/>
    <cellStyle name="Normal 5 2 3 2 2 3" xfId="773"/>
    <cellStyle name="Normal 5 2 3 2 3" xfId="387"/>
    <cellStyle name="Normal 5 2 3 2 3 2" xfId="901"/>
    <cellStyle name="Normal 5 2 3 2 4" xfId="645"/>
    <cellStyle name="Normal 5 2 3 3" xfId="193"/>
    <cellStyle name="Normal 5 2 3 3 2" xfId="451"/>
    <cellStyle name="Normal 5 2 3 3 2 2" xfId="965"/>
    <cellStyle name="Normal 5 2 3 3 3" xfId="709"/>
    <cellStyle name="Normal 5 2 3 4" xfId="323"/>
    <cellStyle name="Normal 5 2 3 4 2" xfId="837"/>
    <cellStyle name="Normal 5 2 3 5" xfId="581"/>
    <cellStyle name="Normal 5 2 4" xfId="95"/>
    <cellStyle name="Normal 5 2 4 2" xfId="225"/>
    <cellStyle name="Normal 5 2 4 2 2" xfId="483"/>
    <cellStyle name="Normal 5 2 4 2 2 2" xfId="997"/>
    <cellStyle name="Normal 5 2 4 2 3" xfId="741"/>
    <cellStyle name="Normal 5 2 4 3" xfId="355"/>
    <cellStyle name="Normal 5 2 4 3 2" xfId="869"/>
    <cellStyle name="Normal 5 2 4 4" xfId="613"/>
    <cellStyle name="Normal 5 2 5" xfId="161"/>
    <cellStyle name="Normal 5 2 5 2" xfId="419"/>
    <cellStyle name="Normal 5 2 5 2 2" xfId="933"/>
    <cellStyle name="Normal 5 2 5 3" xfId="677"/>
    <cellStyle name="Normal 5 2 6" xfId="291"/>
    <cellStyle name="Normal 5 2 6 2" xfId="805"/>
    <cellStyle name="Normal 5 2 7" xfId="549"/>
    <cellStyle name="Normal 5 3" xfId="35"/>
    <cellStyle name="Normal 5 3 2" xfId="69"/>
    <cellStyle name="Normal 5 3 2 2" xfId="135"/>
    <cellStyle name="Normal 5 3 2 2 2" xfId="265"/>
    <cellStyle name="Normal 5 3 2 2 2 2" xfId="523"/>
    <cellStyle name="Normal 5 3 2 2 2 2 2" xfId="1037"/>
    <cellStyle name="Normal 5 3 2 2 2 3" xfId="781"/>
    <cellStyle name="Normal 5 3 2 2 3" xfId="395"/>
    <cellStyle name="Normal 5 3 2 2 3 2" xfId="909"/>
    <cellStyle name="Normal 5 3 2 2 4" xfId="653"/>
    <cellStyle name="Normal 5 3 2 3" xfId="201"/>
    <cellStyle name="Normal 5 3 2 3 2" xfId="459"/>
    <cellStyle name="Normal 5 3 2 3 2 2" xfId="973"/>
    <cellStyle name="Normal 5 3 2 3 3" xfId="717"/>
    <cellStyle name="Normal 5 3 2 4" xfId="331"/>
    <cellStyle name="Normal 5 3 2 4 2" xfId="845"/>
    <cellStyle name="Normal 5 3 2 5" xfId="589"/>
    <cellStyle name="Normal 5 3 3" xfId="103"/>
    <cellStyle name="Normal 5 3 3 2" xfId="233"/>
    <cellStyle name="Normal 5 3 3 2 2" xfId="491"/>
    <cellStyle name="Normal 5 3 3 2 2 2" xfId="1005"/>
    <cellStyle name="Normal 5 3 3 2 3" xfId="749"/>
    <cellStyle name="Normal 5 3 3 3" xfId="363"/>
    <cellStyle name="Normal 5 3 3 3 2" xfId="877"/>
    <cellStyle name="Normal 5 3 3 4" xfId="621"/>
    <cellStyle name="Normal 5 3 4" xfId="169"/>
    <cellStyle name="Normal 5 3 4 2" xfId="427"/>
    <cellStyle name="Normal 5 3 4 2 2" xfId="941"/>
    <cellStyle name="Normal 5 3 4 3" xfId="685"/>
    <cellStyle name="Normal 5 3 5" xfId="299"/>
    <cellStyle name="Normal 5 3 5 2" xfId="813"/>
    <cellStyle name="Normal 5 3 6" xfId="557"/>
    <cellStyle name="Normal 5 4" xfId="53"/>
    <cellStyle name="Normal 5 4 2" xfId="119"/>
    <cellStyle name="Normal 5 4 2 2" xfId="249"/>
    <cellStyle name="Normal 5 4 2 2 2" xfId="507"/>
    <cellStyle name="Normal 5 4 2 2 2 2" xfId="1021"/>
    <cellStyle name="Normal 5 4 2 2 3" xfId="765"/>
    <cellStyle name="Normal 5 4 2 3" xfId="379"/>
    <cellStyle name="Normal 5 4 2 3 2" xfId="893"/>
    <cellStyle name="Normal 5 4 2 4" xfId="637"/>
    <cellStyle name="Normal 5 4 3" xfId="185"/>
    <cellStyle name="Normal 5 4 3 2" xfId="443"/>
    <cellStyle name="Normal 5 4 3 2 2" xfId="957"/>
    <cellStyle name="Normal 5 4 3 3" xfId="701"/>
    <cellStyle name="Normal 5 4 4" xfId="315"/>
    <cellStyle name="Normal 5 4 4 2" xfId="829"/>
    <cellStyle name="Normal 5 4 5" xfId="573"/>
    <cellStyle name="Normal 5 5" xfId="87"/>
    <cellStyle name="Normal 5 5 2" xfId="217"/>
    <cellStyle name="Normal 5 5 2 2" xfId="475"/>
    <cellStyle name="Normal 5 5 2 2 2" xfId="989"/>
    <cellStyle name="Normal 5 5 2 3" xfId="733"/>
    <cellStyle name="Normal 5 5 3" xfId="347"/>
    <cellStyle name="Normal 5 5 3 2" xfId="861"/>
    <cellStyle name="Normal 5 5 4" xfId="605"/>
    <cellStyle name="Normal 5 6" xfId="153"/>
    <cellStyle name="Normal 5 6 2" xfId="411"/>
    <cellStyle name="Normal 5 6 2 2" xfId="925"/>
    <cellStyle name="Normal 5 6 3" xfId="669"/>
    <cellStyle name="Normal 5 7" xfId="283"/>
    <cellStyle name="Normal 5 7 2" xfId="797"/>
    <cellStyle name="Normal 5 8" xfId="541"/>
    <cellStyle name="Normal 6" xfId="20"/>
    <cellStyle name="Normal 7" xfId="19"/>
    <cellStyle name="Normal 7 2" xfId="39"/>
    <cellStyle name="Normal 7 2 2" xfId="73"/>
    <cellStyle name="Normal 7 2 2 2" xfId="139"/>
    <cellStyle name="Normal 7 2 2 2 2" xfId="269"/>
    <cellStyle name="Normal 7 2 2 2 2 2" xfId="527"/>
    <cellStyle name="Normal 7 2 2 2 2 2 2" xfId="1041"/>
    <cellStyle name="Normal 7 2 2 2 2 3" xfId="785"/>
    <cellStyle name="Normal 7 2 2 2 3" xfId="399"/>
    <cellStyle name="Normal 7 2 2 2 3 2" xfId="913"/>
    <cellStyle name="Normal 7 2 2 2 4" xfId="657"/>
    <cellStyle name="Normal 7 2 2 3" xfId="205"/>
    <cellStyle name="Normal 7 2 2 3 2" xfId="463"/>
    <cellStyle name="Normal 7 2 2 3 2 2" xfId="977"/>
    <cellStyle name="Normal 7 2 2 3 3" xfId="721"/>
    <cellStyle name="Normal 7 2 2 4" xfId="335"/>
    <cellStyle name="Normal 7 2 2 4 2" xfId="849"/>
    <cellStyle name="Normal 7 2 2 5" xfId="593"/>
    <cellStyle name="Normal 7 2 3" xfId="107"/>
    <cellStyle name="Normal 7 2 3 2" xfId="237"/>
    <cellStyle name="Normal 7 2 3 2 2" xfId="495"/>
    <cellStyle name="Normal 7 2 3 2 2 2" xfId="1009"/>
    <cellStyle name="Normal 7 2 3 2 3" xfId="753"/>
    <cellStyle name="Normal 7 2 3 3" xfId="367"/>
    <cellStyle name="Normal 7 2 3 3 2" xfId="881"/>
    <cellStyle name="Normal 7 2 3 4" xfId="625"/>
    <cellStyle name="Normal 7 2 4" xfId="173"/>
    <cellStyle name="Normal 7 2 4 2" xfId="431"/>
    <cellStyle name="Normal 7 2 4 2 2" xfId="945"/>
    <cellStyle name="Normal 7 2 4 3" xfId="689"/>
    <cellStyle name="Normal 7 2 5" xfId="303"/>
    <cellStyle name="Normal 7 2 5 2" xfId="817"/>
    <cellStyle name="Normal 7 2 6" xfId="561"/>
    <cellStyle name="Normal 7 3" xfId="57"/>
    <cellStyle name="Normal 7 3 2" xfId="123"/>
    <cellStyle name="Normal 7 3 2 2" xfId="253"/>
    <cellStyle name="Normal 7 3 2 2 2" xfId="511"/>
    <cellStyle name="Normal 7 3 2 2 2 2" xfId="1025"/>
    <cellStyle name="Normal 7 3 2 2 3" xfId="769"/>
    <cellStyle name="Normal 7 3 2 3" xfId="383"/>
    <cellStyle name="Normal 7 3 2 3 2" xfId="897"/>
    <cellStyle name="Normal 7 3 2 4" xfId="641"/>
    <cellStyle name="Normal 7 3 3" xfId="189"/>
    <cellStyle name="Normal 7 3 3 2" xfId="447"/>
    <cellStyle name="Normal 7 3 3 2 2" xfId="961"/>
    <cellStyle name="Normal 7 3 3 3" xfId="705"/>
    <cellStyle name="Normal 7 3 4" xfId="319"/>
    <cellStyle name="Normal 7 3 4 2" xfId="833"/>
    <cellStyle name="Normal 7 3 5" xfId="577"/>
    <cellStyle name="Normal 7 4" xfId="91"/>
    <cellStyle name="Normal 7 4 2" xfId="221"/>
    <cellStyle name="Normal 7 4 2 2" xfId="479"/>
    <cellStyle name="Normal 7 4 2 2 2" xfId="993"/>
    <cellStyle name="Normal 7 4 2 3" xfId="737"/>
    <cellStyle name="Normal 7 4 3" xfId="351"/>
    <cellStyle name="Normal 7 4 3 2" xfId="865"/>
    <cellStyle name="Normal 7 4 4" xfId="609"/>
    <cellStyle name="Normal 7 5" xfId="157"/>
    <cellStyle name="Normal 7 5 2" xfId="415"/>
    <cellStyle name="Normal 7 5 2 2" xfId="929"/>
    <cellStyle name="Normal 7 5 3" xfId="673"/>
    <cellStyle name="Normal 7 6" xfId="287"/>
    <cellStyle name="Normal 7 6 2" xfId="801"/>
    <cellStyle name="Normal 7 7" xfId="545"/>
    <cellStyle name="Normal 8" xfId="30"/>
    <cellStyle name="Normal 9" xfId="29"/>
    <cellStyle name="Normal 9 2" xfId="65"/>
    <cellStyle name="Normal 9 2 2" xfId="131"/>
    <cellStyle name="Normal 9 2 2 2" xfId="261"/>
    <cellStyle name="Normal 9 2 2 2 2" xfId="519"/>
    <cellStyle name="Normal 9 2 2 2 2 2" xfId="1033"/>
    <cellStyle name="Normal 9 2 2 2 3" xfId="777"/>
    <cellStyle name="Normal 9 2 2 3" xfId="391"/>
    <cellStyle name="Normal 9 2 2 3 2" xfId="905"/>
    <cellStyle name="Normal 9 2 2 4" xfId="649"/>
    <cellStyle name="Normal 9 2 3" xfId="197"/>
    <cellStyle name="Normal 9 2 3 2" xfId="455"/>
    <cellStyle name="Normal 9 2 3 2 2" xfId="969"/>
    <cellStyle name="Normal 9 2 3 3" xfId="713"/>
    <cellStyle name="Normal 9 2 4" xfId="327"/>
    <cellStyle name="Normal 9 2 4 2" xfId="841"/>
    <cellStyle name="Normal 9 2 5" xfId="585"/>
    <cellStyle name="Normal 9 3" xfId="99"/>
    <cellStyle name="Normal 9 3 2" xfId="229"/>
    <cellStyle name="Normal 9 3 2 2" xfId="487"/>
    <cellStyle name="Normal 9 3 2 2 2" xfId="1001"/>
    <cellStyle name="Normal 9 3 2 3" xfId="745"/>
    <cellStyle name="Normal 9 3 3" xfId="359"/>
    <cellStyle name="Normal 9 3 3 2" xfId="873"/>
    <cellStyle name="Normal 9 3 4" xfId="617"/>
    <cellStyle name="Normal 9 4" xfId="165"/>
    <cellStyle name="Normal 9 4 2" xfId="423"/>
    <cellStyle name="Normal 9 4 2 2" xfId="937"/>
    <cellStyle name="Normal 9 4 3" xfId="681"/>
    <cellStyle name="Normal 9 5" xfId="295"/>
    <cellStyle name="Normal 9 5 2" xfId="809"/>
    <cellStyle name="Normal 9 6" xfId="553"/>
  </cellStyles>
  <dxfs count="0"/>
  <tableStyles count="0" defaultTableStyle="TableStyleMedium9" defaultPivotStyle="PivotStyleLight16"/>
  <colors>
    <mruColors>
      <color rgb="FFFFCD2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8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8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8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9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Population'!$G$3:$G$20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Population'!$H$3:$H$20</c:f>
              <c:numCache>
                <c:formatCode>#,##0</c:formatCode>
                <c:ptCount val="18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Population'!$G$3:$G$20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Population'!$I$3:$I$20</c:f>
              <c:numCache>
                <c:formatCode>#,##0</c:formatCode>
                <c:ptCount val="18"/>
                <c:pt idx="0">
                  <c:v>1220882</c:v>
                </c:pt>
                <c:pt idx="1">
                  <c:v>1228646</c:v>
                </c:pt>
                <c:pt idx="2">
                  <c:v>1212070</c:v>
                </c:pt>
                <c:pt idx="3">
                  <c:v>1195857</c:v>
                </c:pt>
                <c:pt idx="4">
                  <c:v>1096194</c:v>
                </c:pt>
                <c:pt idx="5">
                  <c:v>998783</c:v>
                </c:pt>
                <c:pt idx="6">
                  <c:v>823321</c:v>
                </c:pt>
                <c:pt idx="7">
                  <c:v>710320</c:v>
                </c:pt>
                <c:pt idx="8">
                  <c:v>487821</c:v>
                </c:pt>
                <c:pt idx="9">
                  <c:v>420211</c:v>
                </c:pt>
                <c:pt idx="10">
                  <c:v>374063</c:v>
                </c:pt>
                <c:pt idx="11">
                  <c:v>307829</c:v>
                </c:pt>
                <c:pt idx="12">
                  <c:v>264645</c:v>
                </c:pt>
                <c:pt idx="13">
                  <c:v>188851</c:v>
                </c:pt>
                <c:pt idx="14">
                  <c:v>136241</c:v>
                </c:pt>
                <c:pt idx="15">
                  <c:v>84739</c:v>
                </c:pt>
                <c:pt idx="16">
                  <c:v>68657</c:v>
                </c:pt>
              </c:numCache>
            </c:numRef>
          </c:val>
          <c:shape val="cylinder"/>
        </c:ser>
        <c:shape val="box"/>
        <c:axId val="74087424"/>
        <c:axId val="74097408"/>
        <c:axId val="0"/>
      </c:bar3DChart>
      <c:catAx>
        <c:axId val="740874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097408"/>
        <c:crosses val="autoZero"/>
        <c:auto val="1"/>
        <c:lblAlgn val="ctr"/>
        <c:lblOffset val="100"/>
        <c:tickLblSkip val="1"/>
        <c:tickMarkSkip val="1"/>
      </c:catAx>
      <c:valAx>
        <c:axId val="7409740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0874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Manufacturing!$A$195:$A$206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Manufacturing!$C$195:$C$206</c:f>
              <c:numCache>
                <c:formatCode>0.00</c:formatCode>
                <c:ptCount val="12"/>
                <c:pt idx="0">
                  <c:v>6.1454836211714214</c:v>
                </c:pt>
                <c:pt idx="1">
                  <c:v>12.937344454103684</c:v>
                </c:pt>
                <c:pt idx="2">
                  <c:v>12.190711938744659</c:v>
                </c:pt>
                <c:pt idx="3">
                  <c:v>22.114600985306311</c:v>
                </c:pt>
                <c:pt idx="4">
                  <c:v>-1.1865168070702259</c:v>
                </c:pt>
                <c:pt idx="5">
                  <c:v>8.3920767168949695</c:v>
                </c:pt>
                <c:pt idx="6">
                  <c:v>6.2763811134935343</c:v>
                </c:pt>
                <c:pt idx="7">
                  <c:v>12.881632510049922</c:v>
                </c:pt>
                <c:pt idx="8">
                  <c:v>15.651355056440529</c:v>
                </c:pt>
                <c:pt idx="9">
                  <c:v>17.494136083407085</c:v>
                </c:pt>
                <c:pt idx="10">
                  <c:v>-13.683015413348798</c:v>
                </c:pt>
                <c:pt idx="11">
                  <c:v>6.2828404584629682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Manufacturing!$A$195:$A$206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Manufacturing!$B$195:$B$206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-12.938960060286339</c:v>
                </c:pt>
                <c:pt idx="11">
                  <c:v>4.8039470267462692</c:v>
                </c:pt>
              </c:numCache>
            </c:numRef>
          </c:val>
        </c:ser>
        <c:marker val="1"/>
        <c:axId val="71123712"/>
        <c:axId val="71125248"/>
      </c:lineChart>
      <c:catAx>
        <c:axId val="71123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125248"/>
        <c:crossesAt val="5"/>
        <c:auto val="1"/>
        <c:lblAlgn val="ctr"/>
        <c:lblOffset val="100"/>
        <c:tickLblSkip val="1"/>
        <c:tickMarkSkip val="1"/>
      </c:catAx>
      <c:valAx>
        <c:axId val="71125248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12371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90003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Manufacturing!$A$195:$A$206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Retail!$B$195:$B$206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56.656695143336741</c:v>
                </c:pt>
                <c:pt idx="4">
                  <c:v>4.9481006141726676</c:v>
                </c:pt>
                <c:pt idx="5">
                  <c:v>11.189253935660506</c:v>
                </c:pt>
                <c:pt idx="6">
                  <c:v>8.1864910201757493</c:v>
                </c:pt>
                <c:pt idx="7">
                  <c:v>11.920121576799891</c:v>
                </c:pt>
                <c:pt idx="8">
                  <c:v>7.4633350016821502</c:v>
                </c:pt>
                <c:pt idx="9">
                  <c:v>-0.63829764357262364</c:v>
                </c:pt>
                <c:pt idx="10">
                  <c:v>-3.6715648639158203</c:v>
                </c:pt>
                <c:pt idx="11">
                  <c:v>5.1149609931707101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Manufacturing!$A$195:$A$206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Retail!$C$195:$C$206</c:f>
              <c:numCache>
                <c:formatCode>0.00</c:formatCode>
                <c:ptCount val="12"/>
                <c:pt idx="0">
                  <c:v>3.9230679368315924</c:v>
                </c:pt>
                <c:pt idx="1">
                  <c:v>31.453681467477402</c:v>
                </c:pt>
                <c:pt idx="2">
                  <c:v>15.977113360386831</c:v>
                </c:pt>
                <c:pt idx="3">
                  <c:v>19.436140120386636</c:v>
                </c:pt>
                <c:pt idx="4">
                  <c:v>12.359273102782552</c:v>
                </c:pt>
                <c:pt idx="5">
                  <c:v>18.02011947813229</c:v>
                </c:pt>
                <c:pt idx="6">
                  <c:v>16.109632175248969</c:v>
                </c:pt>
                <c:pt idx="7">
                  <c:v>14.813464797973364</c:v>
                </c:pt>
                <c:pt idx="8">
                  <c:v>9.4292801821731729</c:v>
                </c:pt>
                <c:pt idx="9">
                  <c:v>4.2163561862924581</c:v>
                </c:pt>
                <c:pt idx="10">
                  <c:v>-10.650884279506379</c:v>
                </c:pt>
                <c:pt idx="11">
                  <c:v>15.187921198657772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Manufacturing!$A$195:$A$206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Retail!$D$195:$D$206</c:f>
              <c:numCache>
                <c:formatCode>0.00</c:formatCode>
                <c:ptCount val="12"/>
                <c:pt idx="0">
                  <c:v>2.992211314823856</c:v>
                </c:pt>
                <c:pt idx="1">
                  <c:v>10.942715880736809</c:v>
                </c:pt>
                <c:pt idx="2">
                  <c:v>3.4112968529878218</c:v>
                </c:pt>
                <c:pt idx="3">
                  <c:v>2.5629061108027207</c:v>
                </c:pt>
                <c:pt idx="4">
                  <c:v>7.2790453230976881</c:v>
                </c:pt>
                <c:pt idx="5">
                  <c:v>12.676063203613008</c:v>
                </c:pt>
                <c:pt idx="6">
                  <c:v>3.0168591094133168</c:v>
                </c:pt>
                <c:pt idx="7">
                  <c:v>6.4321394900566764</c:v>
                </c:pt>
                <c:pt idx="8">
                  <c:v>5.7504866651768793</c:v>
                </c:pt>
                <c:pt idx="9">
                  <c:v>7.7446792344800119</c:v>
                </c:pt>
                <c:pt idx="10">
                  <c:v>-9.4574612497056449</c:v>
                </c:pt>
                <c:pt idx="11">
                  <c:v>2.4887029256697391</c:v>
                </c:pt>
              </c:numCache>
            </c:numRef>
          </c:val>
        </c:ser>
        <c:marker val="1"/>
        <c:axId val="71154688"/>
        <c:axId val="71160576"/>
      </c:lineChart>
      <c:catAx>
        <c:axId val="711546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160576"/>
        <c:crossesAt val="5"/>
        <c:auto val="1"/>
        <c:lblAlgn val="ctr"/>
        <c:lblOffset val="100"/>
        <c:tickLblSkip val="1"/>
        <c:tickMarkSkip val="1"/>
      </c:catAx>
      <c:valAx>
        <c:axId val="71160576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154688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51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Monetary!$A$181:$A$193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Monetary!$B$181:$B$193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Monetary!$A$181:$A$193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Monetary!$C$181:$C$193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Monetary!$A$181:$A$193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Monetary!$D$181:$D$193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</c:numCache>
            </c:numRef>
          </c:val>
        </c:ser>
        <c:marker val="1"/>
        <c:axId val="75912704"/>
        <c:axId val="75914240"/>
      </c:lineChart>
      <c:catAx>
        <c:axId val="759127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14240"/>
        <c:crossesAt val="3"/>
        <c:auto val="1"/>
        <c:lblAlgn val="ctr"/>
        <c:lblOffset val="100"/>
        <c:tickLblSkip val="1"/>
        <c:tickMarkSkip val="1"/>
      </c:catAx>
      <c:valAx>
        <c:axId val="75914240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12704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14833735853"/>
          <c:y val="2.9629601789036515E-2"/>
          <c:w val="0.28888928792683344"/>
          <c:h val="0.162963436253046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vs. Expanded)</a:t>
            </a:r>
          </a:p>
        </c:rich>
      </c:tx>
      <c:layout>
        <c:manualLayout>
          <c:xMode val="edge"/>
          <c:yMode val="edge"/>
          <c:x val="0.35891333788757096"/>
          <c:y val="2.13567285570785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Employment!$B$52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Employment!$A$53:$A$58</c:f>
              <c:strCache>
                <c:ptCount val="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</c:strCache>
            </c:strRef>
          </c:cat>
          <c:val>
            <c:numRef>
              <c:f>Employment!$B$53:$B$58</c:f>
              <c:numCache>
                <c:formatCode>0.00</c:formatCode>
                <c:ptCount val="6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Employment!$F$52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Employment!$F$53:$F$58</c:f>
              <c:numCache>
                <c:formatCode>0.00</c:formatCode>
                <c:ptCount val="6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</c:numCache>
            </c:numRef>
          </c:val>
          <c:shape val="cylinder"/>
        </c:ser>
        <c:shape val="box"/>
        <c:axId val="75931008"/>
        <c:axId val="75936896"/>
        <c:axId val="0"/>
      </c:bar3DChart>
      <c:catAx>
        <c:axId val="759310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36896"/>
        <c:crosses val="autoZero"/>
        <c:auto val="1"/>
        <c:lblAlgn val="ctr"/>
        <c:lblOffset val="100"/>
        <c:tickLblSkip val="1"/>
        <c:tickMarkSkip val="1"/>
      </c:catAx>
      <c:valAx>
        <c:axId val="759368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3100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Yearly'!$A$263:$A$282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Yearly'!$D$263:$D$282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</c:numCache>
            </c:numRef>
          </c:val>
        </c:ser>
        <c:marker val="1"/>
        <c:axId val="75851264"/>
        <c:axId val="75852800"/>
      </c:lineChart>
      <c:catAx>
        <c:axId val="758512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852800"/>
        <c:crosses val="autoZero"/>
        <c:auto val="1"/>
        <c:lblAlgn val="ctr"/>
        <c:lblOffset val="100"/>
        <c:tickLblSkip val="1"/>
        <c:tickMarkSkip val="1"/>
      </c:catAx>
      <c:valAx>
        <c:axId val="758528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8512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3367495728"/>
          <c:y val="2.5641025641026789E-2"/>
          <c:w val="0.32616518173323888"/>
          <c:h val="0.174359495385656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Debt'!$A$299:$A$318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Debt'!$I$299:$I$318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Debt'!$A$299:$A$318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Debt'!$J$299:$J$318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</c:numCache>
            </c:numRef>
          </c:val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Debt'!$A$299:$A$318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Debt'!$I$299:$I$318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</c:numCache>
            </c:numRef>
          </c:val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Debt'!$A$299:$A$318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Debt'!$J$299:$J$318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</c:numCache>
            </c:numRef>
          </c:val>
        </c:ser>
        <c:marker val="1"/>
        <c:axId val="75970816"/>
        <c:axId val="76001280"/>
      </c:lineChart>
      <c:catAx>
        <c:axId val="759708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001280"/>
        <c:crosses val="autoZero"/>
        <c:auto val="1"/>
        <c:lblAlgn val="ctr"/>
        <c:lblOffset val="100"/>
        <c:tickLblSkip val="1"/>
        <c:tickMarkSkip val="1"/>
      </c:catAx>
      <c:valAx>
        <c:axId val="760012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97081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5761119064662363"/>
          <c:y val="5.530978562320233E-2"/>
          <c:w val="0.23770496301598176"/>
          <c:h val="0.14085556298926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7696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Electricity!$A$142:$A$149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Electricity!$E$142:$E$149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Electricity!$A$142:$A$149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Electricity!$K$142:$K$149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</c:numCache>
            </c:numRef>
          </c:val>
        </c:ser>
        <c:marker val="1"/>
        <c:axId val="77800576"/>
        <c:axId val="77802112"/>
      </c:lineChart>
      <c:catAx>
        <c:axId val="778005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802112"/>
        <c:crosses val="autoZero"/>
        <c:auto val="1"/>
        <c:lblAlgn val="ctr"/>
        <c:lblOffset val="100"/>
        <c:tickLblSkip val="1"/>
        <c:tickMarkSkip val="1"/>
      </c:catAx>
      <c:valAx>
        <c:axId val="77802112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80057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454753456612565"/>
          <c:y val="1.0729658792650925E-2"/>
          <c:w val="0.25257173159824897"/>
          <c:h val="0.105150164740045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Approved'!$C$238:$C$255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Approved'!$F$238:$F$255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Approved'!$I$238:$I$255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Approved'!$K$238:$K$255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</c:numCache>
            </c:numRef>
          </c:val>
        </c:ser>
        <c:marker val="1"/>
        <c:axId val="77733248"/>
        <c:axId val="77739136"/>
      </c:lineChart>
      <c:catAx>
        <c:axId val="777332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739136"/>
        <c:crosses val="autoZero"/>
        <c:auto val="1"/>
        <c:lblAlgn val="ctr"/>
        <c:lblOffset val="100"/>
        <c:tickLblSkip val="1"/>
        <c:tickMarkSkip val="1"/>
      </c:catAx>
      <c:valAx>
        <c:axId val="7773913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73324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235687186828919"/>
          <c:y val="1.9607843137254902E-2"/>
          <c:w val="0.46254378429969817"/>
          <c:h val="0.1946264560067259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5135"/>
          <c:h val="0.79912663755461422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Approved1'!$B$238:$B$255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Approved1'!$D$238:$D$255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Approved1'!$F$238:$F$255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Approved1'!$H$238:$H$255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3471.4166666666665</c:v>
                </c:pt>
                <c:pt idx="17">
                  <c:v>1292.6666666666667</c:v>
                </c:pt>
              </c:numCache>
            </c:numRef>
          </c:val>
        </c:ser>
        <c:marker val="1"/>
        <c:axId val="77914112"/>
        <c:axId val="77915648"/>
      </c:lineChart>
      <c:catAx>
        <c:axId val="77914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915648"/>
        <c:crosses val="autoZero"/>
        <c:auto val="1"/>
        <c:lblAlgn val="ctr"/>
        <c:lblOffset val="100"/>
        <c:tickLblSkip val="1"/>
        <c:tickMarkSkip val="1"/>
      </c:catAx>
      <c:valAx>
        <c:axId val="7791564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91411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8040575041756137"/>
          <c:y val="3.0567685589520412E-2"/>
          <c:w val="0.38938057742784565"/>
          <c:h val="0.218340611353713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39967E-3"/>
          <c:w val="0.93683234908133606"/>
          <c:h val="0.9433976749792326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Inflation!$A$77</c:f>
              <c:strCache>
                <c:ptCount val="1"/>
                <c:pt idx="0">
                  <c:v> November Inflation Rate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Alcoholic beverages and tobacco</c:v>
                </c:pt>
                <c:pt idx="13">
                  <c:v>Alcoholic beverages</c:v>
                </c:pt>
                <c:pt idx="14">
                  <c:v>Spirits</c:v>
                </c:pt>
                <c:pt idx="15">
                  <c:v>Wine</c:v>
                </c:pt>
                <c:pt idx="16">
                  <c:v>Beer</c:v>
                </c:pt>
                <c:pt idx="17">
                  <c:v>Clothing and footwear</c:v>
                </c:pt>
                <c:pt idx="18">
                  <c:v>Clothing</c:v>
                </c:pt>
                <c:pt idx="19">
                  <c:v>Footwear</c:v>
                </c:pt>
                <c:pt idx="20">
                  <c:v>Housing and utilities</c:v>
                </c:pt>
                <c:pt idx="21">
                  <c:v>Actual rentals for housing</c:v>
                </c:pt>
                <c:pt idx="22">
                  <c:v>Owners equivalent rent</c:v>
                </c:pt>
                <c:pt idx="23">
                  <c:v>Maintenance and repair</c:v>
                </c:pt>
                <c:pt idx="24">
                  <c:v>Water and other services</c:v>
                </c:pt>
                <c:pt idx="25">
                  <c:v>Electricity and other fuels</c:v>
                </c:pt>
                <c:pt idx="26">
                  <c:v>Household contents and equipment</c:v>
                </c:pt>
                <c:pt idx="27">
                  <c:v>Furnishings, floor coverings and textiles</c:v>
                </c:pt>
                <c:pt idx="28">
                  <c:v>Appliances, tableware and equipment</c:v>
                </c:pt>
                <c:pt idx="29">
                  <c:v>Supplies and services</c:v>
                </c:pt>
                <c:pt idx="30">
                  <c:v>Health</c:v>
                </c:pt>
                <c:pt idx="31">
                  <c:v>Transport</c:v>
                </c:pt>
                <c:pt idx="32">
                  <c:v>Purchase of vehicles</c:v>
                </c:pt>
                <c:pt idx="33">
                  <c:v>Private transport operation</c:v>
                </c:pt>
                <c:pt idx="34">
                  <c:v>Petrol</c:v>
                </c:pt>
                <c:pt idx="35">
                  <c:v>Other running costs</c:v>
                </c:pt>
                <c:pt idx="36">
                  <c:v>Public transport</c:v>
                </c:pt>
                <c:pt idx="37">
                  <c:v>Communication</c:v>
                </c:pt>
                <c:pt idx="38">
                  <c:v>Postal services and telecommunication equipment</c:v>
                </c:pt>
                <c:pt idx="39">
                  <c:v>Telecmmunication services</c:v>
                </c:pt>
                <c:pt idx="40">
                  <c:v>Recreation and culture</c:v>
                </c:pt>
                <c:pt idx="41">
                  <c:v>Recreational equipment</c:v>
                </c:pt>
                <c:pt idx="42">
                  <c:v>Recreational and cultural services</c:v>
                </c:pt>
                <c:pt idx="43">
                  <c:v>Books, newspapers and stationery</c:v>
                </c:pt>
                <c:pt idx="44">
                  <c:v>Education</c:v>
                </c:pt>
                <c:pt idx="45">
                  <c:v>Restaurants and hotels</c:v>
                </c:pt>
                <c:pt idx="46">
                  <c:v>Restaurants</c:v>
                </c:pt>
                <c:pt idx="47">
                  <c:v>Hotels</c:v>
                </c:pt>
                <c:pt idx="48">
                  <c:v>Miscellaneous goods and services</c:v>
                </c:pt>
                <c:pt idx="49">
                  <c:v>Personal care</c:v>
                </c:pt>
                <c:pt idx="50">
                  <c:v>Insurance</c:v>
                </c:pt>
                <c:pt idx="51">
                  <c:v>Financial services</c:v>
                </c:pt>
                <c:pt idx="52">
                  <c:v>Other services</c:v>
                </c:pt>
              </c:strCache>
            </c:strRef>
          </c:cat>
          <c:val>
            <c:numRef>
              <c:f>Inflation!$B$77:$BB$77</c:f>
              <c:numCache>
                <c:formatCode>0.00</c:formatCode>
                <c:ptCount val="53"/>
                <c:pt idx="0">
                  <c:v>2.9411764705882382</c:v>
                </c:pt>
                <c:pt idx="1">
                  <c:v>1.461187214611867</c:v>
                </c:pt>
                <c:pt idx="2">
                  <c:v>1.3761467889908259</c:v>
                </c:pt>
                <c:pt idx="3">
                  <c:v>2.0853080568720408</c:v>
                </c:pt>
                <c:pt idx="4">
                  <c:v>1.4981273408239781</c:v>
                </c:pt>
                <c:pt idx="5">
                  <c:v>-1.1187607573149718</c:v>
                </c:pt>
                <c:pt idx="6">
                  <c:v>-1.9555555555555579</c:v>
                </c:pt>
                <c:pt idx="7">
                  <c:v>3.3410138248847989</c:v>
                </c:pt>
                <c:pt idx="8">
                  <c:v>6.2209842154131874</c:v>
                </c:pt>
                <c:pt idx="9">
                  <c:v>-0.99667774086378969</c:v>
                </c:pt>
                <c:pt idx="10">
                  <c:v>7.4008810572687285</c:v>
                </c:pt>
                <c:pt idx="11">
                  <c:v>1.1894647408666028</c:v>
                </c:pt>
                <c:pt idx="12">
                  <c:v>7.1551724137931014</c:v>
                </c:pt>
                <c:pt idx="13">
                  <c:v>6.4458370635631175</c:v>
                </c:pt>
                <c:pt idx="14">
                  <c:v>4.1852181656277851</c:v>
                </c:pt>
                <c:pt idx="15">
                  <c:v>5.2537845057880723</c:v>
                </c:pt>
                <c:pt idx="16">
                  <c:v>8.1761006289308256</c:v>
                </c:pt>
                <c:pt idx="17">
                  <c:v>0.57471264367815544</c:v>
                </c:pt>
                <c:pt idx="18">
                  <c:v>0.48123195380173239</c:v>
                </c:pt>
                <c:pt idx="19">
                  <c:v>0.85308056872038451</c:v>
                </c:pt>
                <c:pt idx="20">
                  <c:v>3.891402714932124</c:v>
                </c:pt>
                <c:pt idx="21">
                  <c:v>2.7958993476234855</c:v>
                </c:pt>
                <c:pt idx="22">
                  <c:v>1.1204481792717114</c:v>
                </c:pt>
                <c:pt idx="23">
                  <c:v>5.2409129332206286</c:v>
                </c:pt>
                <c:pt idx="24">
                  <c:v>5.8713886300093172</c:v>
                </c:pt>
                <c:pt idx="25">
                  <c:v>10.854503464203228</c:v>
                </c:pt>
                <c:pt idx="26">
                  <c:v>0.75614366729678373</c:v>
                </c:pt>
                <c:pt idx="27">
                  <c:v>-2.6342451874366852</c:v>
                </c:pt>
                <c:pt idx="28">
                  <c:v>-1.9195612431444318</c:v>
                </c:pt>
                <c:pt idx="29">
                  <c:v>4.5167118337850045</c:v>
                </c:pt>
                <c:pt idx="30">
                  <c:v>7.4534161490683148</c:v>
                </c:pt>
                <c:pt idx="31">
                  <c:v>2.3506366307541682</c:v>
                </c:pt>
                <c:pt idx="32">
                  <c:v>9.5602294455075079E-2</c:v>
                </c:pt>
                <c:pt idx="33">
                  <c:v>6.9817400644468313</c:v>
                </c:pt>
                <c:pt idx="34">
                  <c:v>8.9834515366430363</c:v>
                </c:pt>
                <c:pt idx="35">
                  <c:v>3.239556692242112</c:v>
                </c:pt>
                <c:pt idx="36">
                  <c:v>1.8604651162790697</c:v>
                </c:pt>
                <c:pt idx="37">
                  <c:v>-2.7888446215139551</c:v>
                </c:pt>
                <c:pt idx="38">
                  <c:v>0</c:v>
                </c:pt>
                <c:pt idx="39">
                  <c:v>-28.767123287671225</c:v>
                </c:pt>
                <c:pt idx="40">
                  <c:v>-2.28070175438596</c:v>
                </c:pt>
                <c:pt idx="41">
                  <c:v>-7.4909747292418754</c:v>
                </c:pt>
                <c:pt idx="42">
                  <c:v>5.513784461152877</c:v>
                </c:pt>
                <c:pt idx="43">
                  <c:v>1.3781223083548739</c:v>
                </c:pt>
                <c:pt idx="44">
                  <c:v>9.5992544268406306</c:v>
                </c:pt>
                <c:pt idx="45">
                  <c:v>5.4721977052074164</c:v>
                </c:pt>
                <c:pt idx="46">
                  <c:v>7.0145423438836509</c:v>
                </c:pt>
                <c:pt idx="47">
                  <c:v>3.8356164383561668</c:v>
                </c:pt>
                <c:pt idx="48">
                  <c:v>5.4290718038528922</c:v>
                </c:pt>
                <c:pt idx="49">
                  <c:v>-0.25884383088870694</c:v>
                </c:pt>
                <c:pt idx="50">
                  <c:v>7.2137060414788099</c:v>
                </c:pt>
                <c:pt idx="51">
                  <c:v>4.058721934369605</c:v>
                </c:pt>
                <c:pt idx="52">
                  <c:v>6.0913705583756368</c:v>
                </c:pt>
              </c:numCache>
            </c:numRef>
          </c:val>
        </c:ser>
        <c:axId val="77789440"/>
        <c:axId val="77963264"/>
      </c:barChart>
      <c:catAx>
        <c:axId val="77789440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963264"/>
        <c:crosses val="autoZero"/>
        <c:auto val="1"/>
        <c:lblAlgn val="ctr"/>
        <c:lblOffset val="100"/>
        <c:tickLblSkip val="2"/>
        <c:tickMarkSkip val="1"/>
      </c:catAx>
      <c:valAx>
        <c:axId val="77963264"/>
        <c:scaling>
          <c:orientation val="minMax"/>
        </c:scaling>
        <c:axPos val="b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789440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Results'!$L$5:$L$88</c:f>
              <c:numCache>
                <c:formatCode>0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</c:numCache>
            </c:numRef>
          </c:val>
        </c:ser>
        <c:marker val="1"/>
        <c:axId val="77996416"/>
        <c:axId val="77997952"/>
      </c:lineChart>
      <c:catAx>
        <c:axId val="77996416"/>
        <c:scaling>
          <c:orientation val="minMax"/>
        </c:scaling>
        <c:axPos val="b"/>
        <c:numFmt formatCode="General" sourceLinked="1"/>
        <c:majorTickMark val="none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997952"/>
        <c:crosses val="autoZero"/>
        <c:auto val="1"/>
        <c:lblAlgn val="ctr"/>
        <c:lblOffset val="100"/>
        <c:tickLblSkip val="3"/>
        <c:tickMarkSkip val="1"/>
      </c:catAx>
      <c:valAx>
        <c:axId val="77997952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9964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004927590634558"/>
          <c:y val="4.6511627906977104E-2"/>
          <c:w val="0.40763544171054067"/>
          <c:h val="8.914749028464456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1220882</c:v>
                </c:pt>
                <c:pt idx="1">
                  <c:v>1228646</c:v>
                </c:pt>
                <c:pt idx="2">
                  <c:v>1212070</c:v>
                </c:pt>
                <c:pt idx="3">
                  <c:v>1195857</c:v>
                </c:pt>
                <c:pt idx="4">
                  <c:v>1096194</c:v>
                </c:pt>
                <c:pt idx="5">
                  <c:v>998783</c:v>
                </c:pt>
                <c:pt idx="6">
                  <c:v>823321</c:v>
                </c:pt>
                <c:pt idx="7">
                  <c:v>710320</c:v>
                </c:pt>
                <c:pt idx="8">
                  <c:v>487821</c:v>
                </c:pt>
                <c:pt idx="9">
                  <c:v>420211</c:v>
                </c:pt>
                <c:pt idx="10">
                  <c:v>374063</c:v>
                </c:pt>
                <c:pt idx="11">
                  <c:v>307829</c:v>
                </c:pt>
                <c:pt idx="12">
                  <c:v>264645</c:v>
                </c:pt>
                <c:pt idx="13">
                  <c:v>188851</c:v>
                </c:pt>
                <c:pt idx="14">
                  <c:v>136241</c:v>
                </c:pt>
                <c:pt idx="15">
                  <c:v>84739</c:v>
                </c:pt>
                <c:pt idx="16">
                  <c:v>68657</c:v>
                </c:pt>
              </c:numCache>
            </c:numRef>
          </c:val>
          <c:shape val="cylinder"/>
        </c:ser>
        <c:shape val="box"/>
        <c:axId val="78170752"/>
        <c:axId val="78176640"/>
        <c:axId val="0"/>
      </c:bar3DChart>
      <c:catAx>
        <c:axId val="781707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176640"/>
        <c:crosses val="autoZero"/>
        <c:auto val="1"/>
        <c:lblAlgn val="ctr"/>
        <c:lblOffset val="100"/>
        <c:tickLblSkip val="1"/>
        <c:tickMarkSkip val="1"/>
      </c:catAx>
      <c:valAx>
        <c:axId val="7817664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1707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8477"/>
          <c:h val="0.10285714285714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59644"/>
          <c:h val="0.79661236706713157"/>
        </c:manualLayout>
      </c:layout>
      <c:lineChart>
        <c:grouping val="standar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2011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1220882</c:v>
                </c:pt>
                <c:pt idx="1">
                  <c:v>1228646</c:v>
                </c:pt>
                <c:pt idx="2">
                  <c:v>1212070</c:v>
                </c:pt>
                <c:pt idx="3">
                  <c:v>1195857</c:v>
                </c:pt>
                <c:pt idx="4">
                  <c:v>1096194</c:v>
                </c:pt>
                <c:pt idx="5">
                  <c:v>998783</c:v>
                </c:pt>
                <c:pt idx="6">
                  <c:v>823321</c:v>
                </c:pt>
                <c:pt idx="7">
                  <c:v>710320</c:v>
                </c:pt>
                <c:pt idx="8">
                  <c:v>487821</c:v>
                </c:pt>
                <c:pt idx="9">
                  <c:v>420211</c:v>
                </c:pt>
                <c:pt idx="10">
                  <c:v>374063</c:v>
                </c:pt>
                <c:pt idx="11">
                  <c:v>307829</c:v>
                </c:pt>
                <c:pt idx="12">
                  <c:v>264645</c:v>
                </c:pt>
                <c:pt idx="13">
                  <c:v>188851</c:v>
                </c:pt>
                <c:pt idx="14">
                  <c:v>136241</c:v>
                </c:pt>
                <c:pt idx="15">
                  <c:v>84739</c:v>
                </c:pt>
                <c:pt idx="16">
                  <c:v>68657</c:v>
                </c:pt>
              </c:numCache>
            </c:numRef>
          </c:val>
          <c:smooth val="1"/>
        </c:ser>
        <c:marker val="1"/>
        <c:axId val="78209408"/>
        <c:axId val="78210944"/>
      </c:lineChart>
      <c:catAx>
        <c:axId val="78209408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210944"/>
        <c:crosses val="autoZero"/>
        <c:lblAlgn val="ctr"/>
        <c:lblOffset val="100"/>
        <c:tickLblSkip val="1"/>
        <c:tickMarkSkip val="1"/>
      </c:catAx>
      <c:valAx>
        <c:axId val="78210944"/>
        <c:scaling>
          <c:orientation val="minMax"/>
        </c:scaling>
        <c:axPos val="l"/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209408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2615"/>
          <c:y val="1.4124293785310734E-2"/>
          <c:w val="0.23101794020497024"/>
          <c:h val="8.4746059284962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1465" r="0.7500000000000146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Population'!$A$5:$A$13</c:f>
              <c:strCach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strCache>
            </c:strRef>
          </c:cat>
          <c:val>
            <c:numRef>
              <c:f>'KZN Population'!$C$5:$C$13</c:f>
              <c:numCache>
                <c:formatCode>0.00</c:formatCode>
                <c:ptCount val="9"/>
                <c:pt idx="0">
                  <c:v>0.95994765766497892</c:v>
                </c:pt>
                <c:pt idx="1">
                  <c:v>0.85620583886054147</c:v>
                </c:pt>
                <c:pt idx="2">
                  <c:v>0.76177520484032168</c:v>
                </c:pt>
                <c:pt idx="3">
                  <c:v>0.64282453719418209</c:v>
                </c:pt>
                <c:pt idx="4">
                  <c:v>0.71433269195447846</c:v>
                </c:pt>
                <c:pt idx="5">
                  <c:v>0.59570394742212363</c:v>
                </c:pt>
                <c:pt idx="6">
                  <c:v>3.4027626319141495</c:v>
                </c:pt>
                <c:pt idx="7">
                  <c:v>1.8766807345946619</c:v>
                </c:pt>
                <c:pt idx="8">
                  <c:v>1.6319724951622296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Population'!$A$5:$A$13</c:f>
              <c:strCach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strCache>
            </c:strRef>
          </c:cat>
          <c:val>
            <c:numRef>
              <c:f>'KZN Population'!$D$5:$D$13</c:f>
              <c:numCache>
                <c:formatCode>0.00</c:formatCode>
                <c:ptCount val="9"/>
                <c:pt idx="0">
                  <c:v>-0.11066271685508011</c:v>
                </c:pt>
                <c:pt idx="1">
                  <c:v>-0.10374181880443745</c:v>
                </c:pt>
                <c:pt idx="2">
                  <c:v>-9.4430634020219784E-2</c:v>
                </c:pt>
                <c:pt idx="3">
                  <c:v>-0.1189506676461396</c:v>
                </c:pt>
                <c:pt idx="4">
                  <c:v>7.1508154760296372E-2</c:v>
                </c:pt>
                <c:pt idx="5">
                  <c:v>-0.11862874453235484</c:v>
                </c:pt>
                <c:pt idx="6">
                  <c:v>2.8070586844920258</c:v>
                </c:pt>
                <c:pt idx="7">
                  <c:v>-1.5260818973194876</c:v>
                </c:pt>
                <c:pt idx="8">
                  <c:v>-0.24470823943243225</c:v>
                </c:pt>
              </c:numCache>
            </c:numRef>
          </c:val>
          <c:shape val="cylinder"/>
        </c:ser>
        <c:shape val="box"/>
        <c:axId val="78055680"/>
        <c:axId val="78065664"/>
        <c:axId val="0"/>
      </c:bar3DChart>
      <c:catAx>
        <c:axId val="780556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065664"/>
        <c:crosses val="autoZero"/>
        <c:auto val="1"/>
        <c:lblAlgn val="ctr"/>
        <c:lblOffset val="100"/>
        <c:tickLblSkip val="1"/>
        <c:tickMarkSkip val="1"/>
      </c:catAx>
      <c:valAx>
        <c:axId val="780656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0556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453834447164948"/>
          <c:y val="4.8710601719198665E-2"/>
          <c:w val="0.28739513443171477"/>
          <c:h val="0.12320946987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0398996313144138"/>
          <c:y val="2.0090599786137843E-2"/>
          <c:w val="0.87450466052449893"/>
          <c:h val="0.81755250963999859"/>
        </c:manualLayout>
      </c:layout>
      <c:lineChart>
        <c:grouping val="standard"/>
        <c:ser>
          <c:idx val="0"/>
          <c:order val="0"/>
          <c:tx>
            <c:strRef>
              <c:f>'National Government'!$C$132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'National Government'!$A$133:$B$265</c:f>
              <c:strCache>
                <c:ptCount val="72"/>
                <c:pt idx="0">
                  <c:v>Dec-99</c:v>
                </c:pt>
                <c:pt idx="1">
                  <c:v>Jan-00</c:v>
                </c:pt>
                <c:pt idx="2">
                  <c:v>Feb-00</c:v>
                </c:pt>
                <c:pt idx="3">
                  <c:v>Mar-00</c:v>
                </c:pt>
                <c:pt idx="4">
                  <c:v>Apr-00</c:v>
                </c:pt>
                <c:pt idx="5">
                  <c:v>May-00</c:v>
                </c:pt>
                <c:pt idx="6">
                  <c:v>Jun-00</c:v>
                </c:pt>
                <c:pt idx="7">
                  <c:v>Jul-00</c:v>
                </c:pt>
                <c:pt idx="8">
                  <c:v>Aug-00</c:v>
                </c:pt>
                <c:pt idx="9">
                  <c:v>Sep-00</c:v>
                </c:pt>
                <c:pt idx="10">
                  <c:v>Oct-00</c:v>
                </c:pt>
                <c:pt idx="11">
                  <c:v>Nov-00</c:v>
                </c:pt>
                <c:pt idx="12">
                  <c:v>Dec-00</c:v>
                </c:pt>
                <c:pt idx="13">
                  <c:v>Jan-01</c:v>
                </c:pt>
                <c:pt idx="14">
                  <c:v>Feb-01</c:v>
                </c:pt>
                <c:pt idx="15">
                  <c:v>Mar-01</c:v>
                </c:pt>
                <c:pt idx="16">
                  <c:v>Apr-01</c:v>
                </c:pt>
                <c:pt idx="17">
                  <c:v>May-01</c:v>
                </c:pt>
                <c:pt idx="18">
                  <c:v>Jun-01</c:v>
                </c:pt>
                <c:pt idx="19">
                  <c:v>Jul-01</c:v>
                </c:pt>
                <c:pt idx="20">
                  <c:v>Aug-01</c:v>
                </c:pt>
                <c:pt idx="21">
                  <c:v>Sep-01</c:v>
                </c:pt>
                <c:pt idx="22">
                  <c:v>Oct-01</c:v>
                </c:pt>
                <c:pt idx="23">
                  <c:v>Nov-01</c:v>
                </c:pt>
                <c:pt idx="24">
                  <c:v>Dec-01</c:v>
                </c:pt>
                <c:pt idx="25">
                  <c:v>Jan-02</c:v>
                </c:pt>
                <c:pt idx="26">
                  <c:v>Feb-02</c:v>
                </c:pt>
                <c:pt idx="27">
                  <c:v>Mar-02</c:v>
                </c:pt>
                <c:pt idx="28">
                  <c:v>Apr-02</c:v>
                </c:pt>
                <c:pt idx="29">
                  <c:v>May-02</c:v>
                </c:pt>
                <c:pt idx="30">
                  <c:v>Jun-02</c:v>
                </c:pt>
                <c:pt idx="31">
                  <c:v>Jul-02</c:v>
                </c:pt>
                <c:pt idx="32">
                  <c:v>Aug-02</c:v>
                </c:pt>
                <c:pt idx="33">
                  <c:v>Sep-02</c:v>
                </c:pt>
                <c:pt idx="34">
                  <c:v>Oct-02</c:v>
                </c:pt>
                <c:pt idx="35">
                  <c:v>Nov-02</c:v>
                </c:pt>
                <c:pt idx="36">
                  <c:v>Dec-02</c:v>
                </c:pt>
                <c:pt idx="37">
                  <c:v>Jan-03</c:v>
                </c:pt>
                <c:pt idx="38">
                  <c:v>Feb-03</c:v>
                </c:pt>
                <c:pt idx="39">
                  <c:v>Mar-03</c:v>
                </c:pt>
                <c:pt idx="40">
                  <c:v>Apr-03</c:v>
                </c:pt>
                <c:pt idx="41">
                  <c:v>May-03</c:v>
                </c:pt>
                <c:pt idx="42">
                  <c:v>Jun-03</c:v>
                </c:pt>
                <c:pt idx="43">
                  <c:v>Jul-03</c:v>
                </c:pt>
                <c:pt idx="44">
                  <c:v>Aug-03</c:v>
                </c:pt>
                <c:pt idx="45">
                  <c:v>Sep-03</c:v>
                </c:pt>
                <c:pt idx="46">
                  <c:v>Oct-03</c:v>
                </c:pt>
                <c:pt idx="47">
                  <c:v>Nov-03</c:v>
                </c:pt>
                <c:pt idx="48">
                  <c:v>Dec-03</c:v>
                </c:pt>
                <c:pt idx="49">
                  <c:v>Jan-04</c:v>
                </c:pt>
                <c:pt idx="50">
                  <c:v>Feb-04</c:v>
                </c:pt>
                <c:pt idx="51">
                  <c:v>Mar-04</c:v>
                </c:pt>
                <c:pt idx="52">
                  <c:v>Apr-04</c:v>
                </c:pt>
                <c:pt idx="53">
                  <c:v>May-04</c:v>
                </c:pt>
                <c:pt idx="54">
                  <c:v>Jun-04</c:v>
                </c:pt>
                <c:pt idx="55">
                  <c:v>Jul-04</c:v>
                </c:pt>
                <c:pt idx="56">
                  <c:v>Aug-04</c:v>
                </c:pt>
                <c:pt idx="57">
                  <c:v>Sep-04</c:v>
                </c:pt>
                <c:pt idx="58">
                  <c:v>Oct-04</c:v>
                </c:pt>
                <c:pt idx="59">
                  <c:v>Nov-04</c:v>
                </c:pt>
                <c:pt idx="60">
                  <c:v>Dec-04</c:v>
                </c:pt>
                <c:pt idx="61">
                  <c:v>Feb-10</c:v>
                </c:pt>
                <c:pt idx="62">
                  <c:v>Mar-10</c:v>
                </c:pt>
                <c:pt idx="63">
                  <c:v>Apr-10</c:v>
                </c:pt>
                <c:pt idx="64">
                  <c:v>May-10</c:v>
                </c:pt>
                <c:pt idx="65">
                  <c:v>Jun-10</c:v>
                </c:pt>
                <c:pt idx="66">
                  <c:v>Jul-10</c:v>
                </c:pt>
                <c:pt idx="67">
                  <c:v>Aug-10</c:v>
                </c:pt>
                <c:pt idx="68">
                  <c:v>Sep-10</c:v>
                </c:pt>
                <c:pt idx="69">
                  <c:v>Oct-10</c:v>
                </c:pt>
                <c:pt idx="70">
                  <c:v>Nov-10</c:v>
                </c:pt>
                <c:pt idx="71">
                  <c:v>Dec-10</c:v>
                </c:pt>
              </c:strCache>
            </c:strRef>
          </c:cat>
          <c:val>
            <c:numRef>
              <c:f>'National Government'!$C$133:$C$265</c:f>
              <c:numCache>
                <c:formatCode>#,##0</c:formatCode>
                <c:ptCount val="72"/>
                <c:pt idx="0">
                  <c:v>391420</c:v>
                </c:pt>
                <c:pt idx="1">
                  <c:v>390273</c:v>
                </c:pt>
                <c:pt idx="2">
                  <c:v>394235</c:v>
                </c:pt>
                <c:pt idx="3">
                  <c:v>390438</c:v>
                </c:pt>
                <c:pt idx="4">
                  <c:v>398920</c:v>
                </c:pt>
                <c:pt idx="5">
                  <c:v>400927</c:v>
                </c:pt>
                <c:pt idx="6">
                  <c:v>402707</c:v>
                </c:pt>
                <c:pt idx="7">
                  <c:v>406735</c:v>
                </c:pt>
                <c:pt idx="8">
                  <c:v>409790</c:v>
                </c:pt>
                <c:pt idx="9">
                  <c:v>411984</c:v>
                </c:pt>
                <c:pt idx="10">
                  <c:v>412123</c:v>
                </c:pt>
                <c:pt idx="11">
                  <c:v>409058</c:v>
                </c:pt>
                <c:pt idx="12">
                  <c:v>409363</c:v>
                </c:pt>
                <c:pt idx="13">
                  <c:v>411498</c:v>
                </c:pt>
                <c:pt idx="14">
                  <c:v>412351</c:v>
                </c:pt>
                <c:pt idx="15">
                  <c:v>417454</c:v>
                </c:pt>
                <c:pt idx="16">
                  <c:v>428488</c:v>
                </c:pt>
                <c:pt idx="17">
                  <c:v>430293</c:v>
                </c:pt>
                <c:pt idx="18">
                  <c:v>434404</c:v>
                </c:pt>
                <c:pt idx="19">
                  <c:v>437815</c:v>
                </c:pt>
                <c:pt idx="20">
                  <c:v>442511</c:v>
                </c:pt>
                <c:pt idx="21">
                  <c:v>447699</c:v>
                </c:pt>
                <c:pt idx="22">
                  <c:v>451659</c:v>
                </c:pt>
                <c:pt idx="23">
                  <c:v>456536</c:v>
                </c:pt>
                <c:pt idx="24">
                  <c:v>462446</c:v>
                </c:pt>
                <c:pt idx="25">
                  <c:v>451790</c:v>
                </c:pt>
                <c:pt idx="26">
                  <c:v>450727</c:v>
                </c:pt>
                <c:pt idx="27">
                  <c:v>460199</c:v>
                </c:pt>
                <c:pt idx="28">
                  <c:v>472181</c:v>
                </c:pt>
                <c:pt idx="29">
                  <c:v>470381</c:v>
                </c:pt>
                <c:pt idx="30">
                  <c:v>479594</c:v>
                </c:pt>
                <c:pt idx="31">
                  <c:v>478033</c:v>
                </c:pt>
                <c:pt idx="32">
                  <c:v>480097</c:v>
                </c:pt>
                <c:pt idx="33">
                  <c:v>479696</c:v>
                </c:pt>
                <c:pt idx="34">
                  <c:v>462215</c:v>
                </c:pt>
                <c:pt idx="35">
                  <c:v>456658</c:v>
                </c:pt>
                <c:pt idx="36">
                  <c:v>454278</c:v>
                </c:pt>
                <c:pt idx="37">
                  <c:v>454011</c:v>
                </c:pt>
                <c:pt idx="38">
                  <c:v>454401</c:v>
                </c:pt>
                <c:pt idx="39">
                  <c:v>462645</c:v>
                </c:pt>
                <c:pt idx="40">
                  <c:v>464132</c:v>
                </c:pt>
                <c:pt idx="41">
                  <c:v>487451</c:v>
                </c:pt>
                <c:pt idx="42">
                  <c:v>481651</c:v>
                </c:pt>
                <c:pt idx="43">
                  <c:v>479705</c:v>
                </c:pt>
                <c:pt idx="44">
                  <c:v>483253</c:v>
                </c:pt>
                <c:pt idx="45">
                  <c:v>486429</c:v>
                </c:pt>
                <c:pt idx="46">
                  <c:v>491107</c:v>
                </c:pt>
                <c:pt idx="47">
                  <c:v>492137</c:v>
                </c:pt>
                <c:pt idx="48">
                  <c:v>499812</c:v>
                </c:pt>
                <c:pt idx="49">
                  <c:v>503300</c:v>
                </c:pt>
                <c:pt idx="50">
                  <c:v>480400</c:v>
                </c:pt>
                <c:pt idx="51">
                  <c:v>473096</c:v>
                </c:pt>
                <c:pt idx="52">
                  <c:v>480809</c:v>
                </c:pt>
                <c:pt idx="53">
                  <c:v>482532</c:v>
                </c:pt>
                <c:pt idx="54">
                  <c:v>487776</c:v>
                </c:pt>
                <c:pt idx="55">
                  <c:v>493193</c:v>
                </c:pt>
                <c:pt idx="56">
                  <c:v>505055</c:v>
                </c:pt>
                <c:pt idx="57">
                  <c:v>509421</c:v>
                </c:pt>
                <c:pt idx="58">
                  <c:v>512480</c:v>
                </c:pt>
                <c:pt idx="59">
                  <c:v>516001</c:v>
                </c:pt>
                <c:pt idx="60">
                  <c:v>519344</c:v>
                </c:pt>
                <c:pt idx="61">
                  <c:v>667084</c:v>
                </c:pt>
                <c:pt idx="62">
                  <c:v>752975</c:v>
                </c:pt>
                <c:pt idx="63">
                  <c:v>766786</c:v>
                </c:pt>
                <c:pt idx="64">
                  <c:v>788994</c:v>
                </c:pt>
                <c:pt idx="65">
                  <c:v>812815</c:v>
                </c:pt>
                <c:pt idx="66">
                  <c:v>826237</c:v>
                </c:pt>
                <c:pt idx="67">
                  <c:v>833602</c:v>
                </c:pt>
                <c:pt idx="68">
                  <c:v>846072</c:v>
                </c:pt>
                <c:pt idx="69">
                  <c:v>863609</c:v>
                </c:pt>
                <c:pt idx="70">
                  <c:v>883099</c:v>
                </c:pt>
                <c:pt idx="71">
                  <c:v>891132</c:v>
                </c:pt>
              </c:numCache>
            </c:numRef>
          </c:val>
        </c:ser>
        <c:marker val="1"/>
        <c:axId val="84139392"/>
        <c:axId val="78337152"/>
      </c:lineChart>
      <c:catAx>
        <c:axId val="84139392"/>
        <c:scaling>
          <c:orientation val="minMax"/>
        </c:scaling>
        <c:axPos val="b"/>
        <c:numFmt formatCode="mmm\-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337152"/>
        <c:crosses val="autoZero"/>
        <c:auto val="1"/>
        <c:lblAlgn val="ctr"/>
        <c:lblOffset val="100"/>
      </c:catAx>
      <c:valAx>
        <c:axId val="78337152"/>
        <c:scaling>
          <c:orientation val="minMax"/>
          <c:min val="3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139392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8.4348245015628556E-2"/>
          <c:y val="3.926620578263261E-2"/>
          <c:w val="0.88149710361094658"/>
          <c:h val="0.92146758843471366"/>
        </c:manualLayout>
      </c:layout>
      <c:bar3DChart>
        <c:barDir val="col"/>
        <c:grouping val="clustered"/>
        <c:ser>
          <c:idx val="0"/>
          <c:order val="0"/>
          <c:tx>
            <c:strRef>
              <c:f>'National Government'!$D$132</c:f>
              <c:strCache>
                <c:ptCount val="1"/>
                <c:pt idx="0">
                  <c:v>Monthly Change</c:v>
                </c:pt>
              </c:strCache>
            </c:strRef>
          </c:tx>
          <c:cat>
            <c:strRef>
              <c:f>'National Government'!$B$267:$B$277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Government'!$D$267:$D$277</c:f>
              <c:numCache>
                <c:formatCode>0.00</c:formatCode>
                <c:ptCount val="11"/>
                <c:pt idx="0">
                  <c:v>0.3774877227546139</c:v>
                </c:pt>
                <c:pt idx="1">
                  <c:v>1.022937076882491</c:v>
                </c:pt>
                <c:pt idx="2">
                  <c:v>-0.1334870166463705</c:v>
                </c:pt>
                <c:pt idx="3">
                  <c:v>0.81007621731308899</c:v>
                </c:pt>
                <c:pt idx="4">
                  <c:v>0.33487476515586506</c:v>
                </c:pt>
                <c:pt idx="5">
                  <c:v>0.41925894734914326</c:v>
                </c:pt>
                <c:pt idx="6">
                  <c:v>0.45797083573805158</c:v>
                </c:pt>
                <c:pt idx="7">
                  <c:v>-0.46155817023387175</c:v>
                </c:pt>
                <c:pt idx="8">
                  <c:v>6.6017397890817453E-2</c:v>
                </c:pt>
                <c:pt idx="9">
                  <c:v>1.4317404002619547</c:v>
                </c:pt>
                <c:pt idx="10">
                  <c:v>2.8087491960256283</c:v>
                </c:pt>
              </c:numCache>
            </c:numRef>
          </c:val>
        </c:ser>
        <c:ser>
          <c:idx val="1"/>
          <c:order val="1"/>
          <c:tx>
            <c:strRef>
              <c:f>'National Government'!$E$132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Government'!$B$267:$B$277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Government'!$E$267:$E$277</c:f>
              <c:numCache>
                <c:formatCode>0.00</c:formatCode>
                <c:ptCount val="11"/>
                <c:pt idx="0">
                  <c:v>4.5840784834704413</c:v>
                </c:pt>
                <c:pt idx="1">
                  <c:v>8.168582055100245</c:v>
                </c:pt>
                <c:pt idx="2">
                  <c:v>7.0565277552922394</c:v>
                </c:pt>
                <c:pt idx="3">
                  <c:v>2.5538018822651991</c:v>
                </c:pt>
                <c:pt idx="4">
                  <c:v>3.9876224045892315</c:v>
                </c:pt>
                <c:pt idx="5">
                  <c:v>6.3638119210936068</c:v>
                </c:pt>
                <c:pt idx="6">
                  <c:v>5.4604392445045207</c:v>
                </c:pt>
                <c:pt idx="7">
                  <c:v>-3.0337107719070517</c:v>
                </c:pt>
                <c:pt idx="8">
                  <c:v>-3.3626050483023229</c:v>
                </c:pt>
                <c:pt idx="9">
                  <c:v>9.6823326910544285</c:v>
                </c:pt>
                <c:pt idx="10">
                  <c:v>39.649361479709107</c:v>
                </c:pt>
              </c:numCache>
            </c:numRef>
          </c:val>
        </c:ser>
        <c:shape val="box"/>
        <c:axId val="78374784"/>
        <c:axId val="78376320"/>
        <c:axId val="0"/>
      </c:bar3DChart>
      <c:catAx>
        <c:axId val="783747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376320"/>
        <c:crosses val="autoZero"/>
        <c:auto val="1"/>
        <c:lblAlgn val="ctr"/>
        <c:lblOffset val="100"/>
      </c:catAx>
      <c:valAx>
        <c:axId val="783763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3747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6704510773362747E-2"/>
          <c:y val="3.6213991769547392E-2"/>
          <c:w val="0.90406976245354265"/>
          <c:h val="0.83703905536040124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Manufacturing!$A$179:$A$193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Manufacturing!$B$179:$B$193</c:f>
              <c:numCache>
                <c:formatCode>0.00</c:formatCode>
                <c:ptCount val="15"/>
                <c:pt idx="0">
                  <c:v>86.875</c:v>
                </c:pt>
                <c:pt idx="1">
                  <c:v>86.433333333333323</c:v>
                </c:pt>
                <c:pt idx="2">
                  <c:v>89.566666666666663</c:v>
                </c:pt>
                <c:pt idx="3">
                  <c:v>91.466666666666654</c:v>
                </c:pt>
                <c:pt idx="4">
                  <c:v>95.341666666666683</c:v>
                </c:pt>
                <c:pt idx="5">
                  <c:v>93.408333333333346</c:v>
                </c:pt>
                <c:pt idx="6">
                  <c:v>97.11666666666666</c:v>
                </c:pt>
                <c:pt idx="7">
                  <c:v>99.983333333333334</c:v>
                </c:pt>
                <c:pt idx="8">
                  <c:v>104.80833333333334</c:v>
                </c:pt>
                <c:pt idx="9">
                  <c:v>110.91818181818181</c:v>
                </c:pt>
                <c:pt idx="10">
                  <c:v>110.58333333333333</c:v>
                </c:pt>
                <c:pt idx="11">
                  <c:v>96.27500000000002</c:v>
                </c:pt>
                <c:pt idx="12">
                  <c:v>100.89999999999999</c:v>
                </c:pt>
                <c:pt idx="13">
                  <c:v>103.45833333333331</c:v>
                </c:pt>
                <c:pt idx="14">
                  <c:v>99.174999999999997</c:v>
                </c:pt>
              </c:numCache>
            </c:numRef>
          </c:val>
        </c:ser>
        <c:marker val="1"/>
        <c:axId val="84307328"/>
        <c:axId val="84313216"/>
      </c:lineChart>
      <c:catAx>
        <c:axId val="843073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313216"/>
        <c:crosses val="autoZero"/>
        <c:auto val="1"/>
        <c:lblAlgn val="ctr"/>
        <c:lblOffset val="100"/>
        <c:tickLblSkip val="1"/>
        <c:tickMarkSkip val="1"/>
      </c:catAx>
      <c:valAx>
        <c:axId val="84313216"/>
        <c:scaling>
          <c:orientation val="minMax"/>
          <c:min val="8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307328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02021198756819"/>
          <c:y val="0.1111111111111111"/>
          <c:w val="0.47115478851588588"/>
          <c:h val="0.128395320955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933236574746852"/>
          <c:y val="3.6945857241303892E-2"/>
          <c:w val="0.82548731978928946"/>
          <c:h val="0.84975471655003021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Manufacturing!$A$179:$A$193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Manufacturing!$C$179:$C$193</c:f>
              <c:numCache>
                <c:formatCode>"R"\ #,##0;"R"\ \-#,##0</c:formatCode>
                <c:ptCount val="15"/>
                <c:pt idx="0">
                  <c:v>40156908.75</c:v>
                </c:pt>
                <c:pt idx="1">
                  <c:v>42624745</c:v>
                </c:pt>
                <c:pt idx="2">
                  <c:v>48139255.083333336</c:v>
                </c:pt>
                <c:pt idx="3">
                  <c:v>54007773</c:v>
                </c:pt>
                <c:pt idx="4">
                  <c:v>65951376.5</c:v>
                </c:pt>
                <c:pt idx="5">
                  <c:v>65168852.333333336</c:v>
                </c:pt>
                <c:pt idx="6">
                  <c:v>70637872.416666672</c:v>
                </c:pt>
                <c:pt idx="7">
                  <c:v>75071374.5</c:v>
                </c:pt>
                <c:pt idx="8">
                  <c:v>84741793.083333328</c:v>
                </c:pt>
                <c:pt idx="9">
                  <c:v>98005032</c:v>
                </c:pt>
                <c:pt idx="10">
                  <c:v>115150165.66666667</c:v>
                </c:pt>
                <c:pt idx="11">
                  <c:v>99394150.75</c:v>
                </c:pt>
                <c:pt idx="12">
                  <c:v>105638926.66666667</c:v>
                </c:pt>
                <c:pt idx="13">
                  <c:v>115513286.66666667</c:v>
                </c:pt>
                <c:pt idx="14">
                  <c:v>123646304.5</c:v>
                </c:pt>
              </c:numCache>
            </c:numRef>
          </c:val>
        </c:ser>
        <c:marker val="1"/>
        <c:axId val="84341888"/>
        <c:axId val="84343424"/>
      </c:lineChart>
      <c:catAx>
        <c:axId val="84341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343424"/>
        <c:crosses val="autoZero"/>
        <c:auto val="1"/>
        <c:lblAlgn val="ctr"/>
        <c:lblOffset val="100"/>
        <c:tickLblSkip val="1"/>
        <c:tickMarkSkip val="1"/>
      </c:catAx>
      <c:valAx>
        <c:axId val="84343424"/>
        <c:scaling>
          <c:orientation val="minMax"/>
          <c:min val="3000000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341888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0356213442808041"/>
          <c:y val="0.15763546798029657"/>
          <c:w val="0.3145473464741661"/>
          <c:h val="0.115763805386396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Manufacturing!$A$195:$A$208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Manufacturing!$C$195:$C$208</c:f>
              <c:numCache>
                <c:formatCode>0.00</c:formatCode>
                <c:ptCount val="14"/>
                <c:pt idx="0">
                  <c:v>6.1454836211714214</c:v>
                </c:pt>
                <c:pt idx="1">
                  <c:v>12.937344454103684</c:v>
                </c:pt>
                <c:pt idx="2">
                  <c:v>12.190711938744659</c:v>
                </c:pt>
                <c:pt idx="3">
                  <c:v>22.114600985306311</c:v>
                </c:pt>
                <c:pt idx="4">
                  <c:v>-1.1865168070702259</c:v>
                </c:pt>
                <c:pt idx="5">
                  <c:v>8.3920767168949695</c:v>
                </c:pt>
                <c:pt idx="6">
                  <c:v>6.2763811134935343</c:v>
                </c:pt>
                <c:pt idx="7">
                  <c:v>12.881632510049922</c:v>
                </c:pt>
                <c:pt idx="8">
                  <c:v>15.651355056440529</c:v>
                </c:pt>
                <c:pt idx="9">
                  <c:v>17.494136083407085</c:v>
                </c:pt>
                <c:pt idx="10">
                  <c:v>-13.683015413348798</c:v>
                </c:pt>
                <c:pt idx="11">
                  <c:v>6.2828404584629682</c:v>
                </c:pt>
                <c:pt idx="12">
                  <c:v>9.3472740698677939</c:v>
                </c:pt>
                <c:pt idx="13">
                  <c:v>7.0407639398249842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Manufacturing!$A$195:$A$208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Manufacturing!$B$195:$B$208</c:f>
              <c:numCache>
                <c:formatCode>0.00</c:formatCode>
                <c:ptCount val="14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-12.938960060286339</c:v>
                </c:pt>
                <c:pt idx="11">
                  <c:v>4.8039470267462692</c:v>
                </c:pt>
                <c:pt idx="12">
                  <c:v>2.5355137099438285</c:v>
                </c:pt>
                <c:pt idx="13">
                  <c:v>-4.1401530406765863</c:v>
                </c:pt>
              </c:numCache>
            </c:numRef>
          </c:val>
        </c:ser>
        <c:marker val="1"/>
        <c:axId val="84241024"/>
        <c:axId val="84255104"/>
      </c:lineChart>
      <c:catAx>
        <c:axId val="842410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255104"/>
        <c:crossesAt val="5"/>
        <c:auto val="1"/>
        <c:lblAlgn val="ctr"/>
        <c:lblOffset val="100"/>
        <c:tickLblSkip val="1"/>
        <c:tickMarkSkip val="1"/>
      </c:catAx>
      <c:valAx>
        <c:axId val="84255104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241024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570788945499603"/>
          <c:y val="0.75266175266175683"/>
          <c:w val="0.42283855694508782"/>
          <c:h val="0.1212121212121217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2.854979969609062E-2"/>
          <c:w val="0.8672475940507437"/>
          <c:h val="0.7871772344246446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Manufacturing!$A$142:$A$177</c:f>
              <c:numCache>
                <c:formatCode>mmm\-yy</c:formatCode>
                <c:ptCount val="28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</c:numCache>
            </c:numRef>
          </c:cat>
          <c:val>
            <c:numRef>
              <c:f>Manufacturing!$B$142:$B$177</c:f>
              <c:numCache>
                <c:formatCode>General</c:formatCode>
                <c:ptCount val="28"/>
                <c:pt idx="0">
                  <c:v>85.9</c:v>
                </c:pt>
                <c:pt idx="1">
                  <c:v>93.7</c:v>
                </c:pt>
                <c:pt idx="2">
                  <c:v>104.7</c:v>
                </c:pt>
                <c:pt idx="3">
                  <c:v>94.6</c:v>
                </c:pt>
                <c:pt idx="4">
                  <c:v>101.9</c:v>
                </c:pt>
                <c:pt idx="5">
                  <c:v>103.8</c:v>
                </c:pt>
                <c:pt idx="6">
                  <c:v>106</c:v>
                </c:pt>
                <c:pt idx="7">
                  <c:v>101.7</c:v>
                </c:pt>
                <c:pt idx="8">
                  <c:v>102.1</c:v>
                </c:pt>
                <c:pt idx="9">
                  <c:v>111.8</c:v>
                </c:pt>
                <c:pt idx="10">
                  <c:v>113.7</c:v>
                </c:pt>
                <c:pt idx="11">
                  <c:v>90.9</c:v>
                </c:pt>
                <c:pt idx="12">
                  <c:v>88</c:v>
                </c:pt>
                <c:pt idx="13">
                  <c:v>99.7</c:v>
                </c:pt>
                <c:pt idx="14">
                  <c:v>110.4</c:v>
                </c:pt>
                <c:pt idx="15">
                  <c:v>94.7</c:v>
                </c:pt>
                <c:pt idx="16">
                  <c:v>102.8</c:v>
                </c:pt>
                <c:pt idx="17">
                  <c:v>104.9</c:v>
                </c:pt>
                <c:pt idx="18">
                  <c:v>99.4</c:v>
                </c:pt>
                <c:pt idx="19">
                  <c:v>107.7</c:v>
                </c:pt>
                <c:pt idx="20">
                  <c:v>110.5</c:v>
                </c:pt>
                <c:pt idx="21">
                  <c:v>113.2</c:v>
                </c:pt>
                <c:pt idx="22">
                  <c:v>117.1</c:v>
                </c:pt>
                <c:pt idx="23">
                  <c:v>93.1</c:v>
                </c:pt>
                <c:pt idx="24">
                  <c:v>90</c:v>
                </c:pt>
                <c:pt idx="25">
                  <c:v>103.7</c:v>
                </c:pt>
                <c:pt idx="26">
                  <c:v>107.2</c:v>
                </c:pt>
                <c:pt idx="27">
                  <c:v>95.8</c:v>
                </c:pt>
              </c:numCache>
            </c:numRef>
          </c:val>
        </c:ser>
        <c:marker val="1"/>
        <c:axId val="84435328"/>
        <c:axId val="84436864"/>
      </c:lineChart>
      <c:dateAx>
        <c:axId val="8443532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84436864"/>
        <c:crosses val="autoZero"/>
        <c:auto val="1"/>
        <c:lblOffset val="100"/>
      </c:dateAx>
      <c:valAx>
        <c:axId val="84436864"/>
        <c:scaling>
          <c:orientation val="minMax"/>
          <c:min val="75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435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21647514908685"/>
          <c:y val="0.53735259675483948"/>
          <c:w val="0.32385168285061261"/>
          <c:h val="0.25211359185333376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7334705953275589"/>
          <c:y val="4.7360216336594534E-2"/>
          <c:w val="0.81364362787985178"/>
          <c:h val="0.74610787658061084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Manufacturing!$A$151:$A$177</c:f>
              <c:numCache>
                <c:formatCode>mmm\-yy</c:formatCode>
                <c:ptCount val="27"/>
                <c:pt idx="0">
                  <c:v>40210</c:v>
                </c:pt>
                <c:pt idx="1">
                  <c:v>40238</c:v>
                </c:pt>
                <c:pt idx="2">
                  <c:v>40269</c:v>
                </c:pt>
                <c:pt idx="3">
                  <c:v>40299</c:v>
                </c:pt>
                <c:pt idx="4">
                  <c:v>40330</c:v>
                </c:pt>
                <c:pt idx="5">
                  <c:v>40360</c:v>
                </c:pt>
                <c:pt idx="6">
                  <c:v>40391</c:v>
                </c:pt>
                <c:pt idx="7">
                  <c:v>40422</c:v>
                </c:pt>
                <c:pt idx="8">
                  <c:v>40452</c:v>
                </c:pt>
                <c:pt idx="9">
                  <c:v>40483</c:v>
                </c:pt>
                <c:pt idx="10">
                  <c:v>40513</c:v>
                </c:pt>
                <c:pt idx="11">
                  <c:v>40544</c:v>
                </c:pt>
                <c:pt idx="12">
                  <c:v>40575</c:v>
                </c:pt>
                <c:pt idx="13">
                  <c:v>40603</c:v>
                </c:pt>
                <c:pt idx="14">
                  <c:v>40634</c:v>
                </c:pt>
                <c:pt idx="15">
                  <c:v>40664</c:v>
                </c:pt>
                <c:pt idx="16">
                  <c:v>40695</c:v>
                </c:pt>
                <c:pt idx="17">
                  <c:v>40725</c:v>
                </c:pt>
                <c:pt idx="18">
                  <c:v>40756</c:v>
                </c:pt>
                <c:pt idx="19">
                  <c:v>40787</c:v>
                </c:pt>
                <c:pt idx="20">
                  <c:v>40817</c:v>
                </c:pt>
                <c:pt idx="21">
                  <c:v>40848</c:v>
                </c:pt>
                <c:pt idx="22">
                  <c:v>40878</c:v>
                </c:pt>
                <c:pt idx="23">
                  <c:v>40909</c:v>
                </c:pt>
                <c:pt idx="24">
                  <c:v>40940</c:v>
                </c:pt>
                <c:pt idx="25">
                  <c:v>40969</c:v>
                </c:pt>
                <c:pt idx="26">
                  <c:v>41000</c:v>
                </c:pt>
              </c:numCache>
            </c:numRef>
          </c:cat>
          <c:val>
            <c:numRef>
              <c:f>Manufacturing!$C$151:$C$177</c:f>
              <c:numCache>
                <c:formatCode>"R"\ #,##0;"R"\ \-#,##0</c:formatCode>
                <c:ptCount val="27"/>
                <c:pt idx="0">
                  <c:v>101920168</c:v>
                </c:pt>
                <c:pt idx="1">
                  <c:v>105562135</c:v>
                </c:pt>
                <c:pt idx="2">
                  <c:v>105649062</c:v>
                </c:pt>
                <c:pt idx="3">
                  <c:v>105429228</c:v>
                </c:pt>
                <c:pt idx="4">
                  <c:v>106760501</c:v>
                </c:pt>
                <c:pt idx="5">
                  <c:v>106527456</c:v>
                </c:pt>
                <c:pt idx="6">
                  <c:v>103976663</c:v>
                </c:pt>
                <c:pt idx="7">
                  <c:v>102656671</c:v>
                </c:pt>
                <c:pt idx="8">
                  <c:v>106679649</c:v>
                </c:pt>
                <c:pt idx="9">
                  <c:v>109215545</c:v>
                </c:pt>
                <c:pt idx="10">
                  <c:v>109595719</c:v>
                </c:pt>
                <c:pt idx="11">
                  <c:v>110671825</c:v>
                </c:pt>
                <c:pt idx="12">
                  <c:v>111582150</c:v>
                </c:pt>
                <c:pt idx="13">
                  <c:v>115953839</c:v>
                </c:pt>
                <c:pt idx="14">
                  <c:v>112568124</c:v>
                </c:pt>
                <c:pt idx="15">
                  <c:v>113754679</c:v>
                </c:pt>
                <c:pt idx="16">
                  <c:v>114718061</c:v>
                </c:pt>
                <c:pt idx="17">
                  <c:v>106542430</c:v>
                </c:pt>
                <c:pt idx="18">
                  <c:v>117584364</c:v>
                </c:pt>
                <c:pt idx="19">
                  <c:v>120819660</c:v>
                </c:pt>
                <c:pt idx="20">
                  <c:v>117644591</c:v>
                </c:pt>
                <c:pt idx="21">
                  <c:v>120632433</c:v>
                </c:pt>
                <c:pt idx="22">
                  <c:v>123687284</c:v>
                </c:pt>
                <c:pt idx="23">
                  <c:v>122712607</c:v>
                </c:pt>
                <c:pt idx="24">
                  <c:v>126525786</c:v>
                </c:pt>
                <c:pt idx="25">
                  <c:v>122813426</c:v>
                </c:pt>
                <c:pt idx="26">
                  <c:v>122533399</c:v>
                </c:pt>
              </c:numCache>
            </c:numRef>
          </c:val>
        </c:ser>
        <c:marker val="1"/>
        <c:axId val="84465536"/>
        <c:axId val="84467072"/>
      </c:lineChart>
      <c:dateAx>
        <c:axId val="8446553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467072"/>
        <c:crosses val="autoZero"/>
        <c:auto val="1"/>
        <c:lblOffset val="100"/>
      </c:dateAx>
      <c:valAx>
        <c:axId val="84467072"/>
        <c:scaling>
          <c:orientation val="minMax"/>
          <c:min val="90000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465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644"/>
          <c:y val="0.63789889456004056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5948355720240935E-2"/>
          <c:y val="1.9753086419753096E-2"/>
          <c:w val="0.90292500790960062"/>
          <c:h val="0.83703905536040124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Manufacturing!$A$179:$A$193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Retail!$B$179:$B$193</c:f>
              <c:numCache>
                <c:formatCode>"R"\ #,##0;"R"\ \-#,##0</c:formatCode>
                <c:ptCount val="15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27842.333333333332</c:v>
                </c:pt>
                <c:pt idx="5">
                  <c:v>29220</c:v>
                </c:pt>
                <c:pt idx="6">
                  <c:v>32489.5</c:v>
                </c:pt>
                <c:pt idx="7">
                  <c:v>35149.25</c:v>
                </c:pt>
                <c:pt idx="8">
                  <c:v>39339.083333333336</c:v>
                </c:pt>
                <c:pt idx="9">
                  <c:v>42275.090909090912</c:v>
                </c:pt>
                <c:pt idx="10">
                  <c:v>42005.25</c:v>
                </c:pt>
                <c:pt idx="11">
                  <c:v>40463</c:v>
                </c:pt>
                <c:pt idx="12">
                  <c:v>42532.666666666664</c:v>
                </c:pt>
                <c:pt idx="13">
                  <c:v>45113.083333333336</c:v>
                </c:pt>
                <c:pt idx="14">
                  <c:v>43828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Manufacturing!$A$179:$A$193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Retail!$C$179:$C$193</c:f>
              <c:numCache>
                <c:formatCode>"R"\ #,##0;"R"\ \-#,##0</c:formatCode>
                <c:ptCount val="15"/>
                <c:pt idx="0">
                  <c:v>7846.75</c:v>
                </c:pt>
                <c:pt idx="1">
                  <c:v>8154.583333333333</c:v>
                </c:pt>
                <c:pt idx="2">
                  <c:v>10719.5</c:v>
                </c:pt>
                <c:pt idx="3">
                  <c:v>12432.166666666666</c:v>
                </c:pt>
                <c:pt idx="4">
                  <c:v>14848.5</c:v>
                </c:pt>
                <c:pt idx="5">
                  <c:v>16683.666666666668</c:v>
                </c:pt>
                <c:pt idx="6">
                  <c:v>19690.083333333332</c:v>
                </c:pt>
                <c:pt idx="7">
                  <c:v>22862.083333333332</c:v>
                </c:pt>
                <c:pt idx="8">
                  <c:v>26248.75</c:v>
                </c:pt>
                <c:pt idx="9">
                  <c:v>28723.81818181818</c:v>
                </c:pt>
                <c:pt idx="10">
                  <c:v>29934.916666666668</c:v>
                </c:pt>
                <c:pt idx="11">
                  <c:v>26746.583333333332</c:v>
                </c:pt>
                <c:pt idx="12">
                  <c:v>30808.833333333332</c:v>
                </c:pt>
                <c:pt idx="13">
                  <c:v>35094.166666666664</c:v>
                </c:pt>
                <c:pt idx="14">
                  <c:v>37849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Manufacturing!$A$179:$A$193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Retail!$D$179:$D$193</c:f>
              <c:numCache>
                <c:formatCode>"R"\ #,##0;"R"\ \-#,##0</c:formatCode>
                <c:ptCount val="15"/>
                <c:pt idx="0">
                  <c:v>26298.833333333332</c:v>
                </c:pt>
                <c:pt idx="1">
                  <c:v>27085.75</c:v>
                </c:pt>
                <c:pt idx="2">
                  <c:v>30049.666666666668</c:v>
                </c:pt>
                <c:pt idx="3">
                  <c:v>31074.75</c:v>
                </c:pt>
                <c:pt idx="4">
                  <c:v>31871.166666666668</c:v>
                </c:pt>
                <c:pt idx="5">
                  <c:v>34191.083333333336</c:v>
                </c:pt>
                <c:pt idx="6">
                  <c:v>38525.166666666664</c:v>
                </c:pt>
                <c:pt idx="7">
                  <c:v>39687.416666666664</c:v>
                </c:pt>
                <c:pt idx="8">
                  <c:v>42240.166666666664</c:v>
                </c:pt>
                <c:pt idx="9">
                  <c:v>44669.181818181816</c:v>
                </c:pt>
                <c:pt idx="10">
                  <c:v>48128.666666666664</c:v>
                </c:pt>
                <c:pt idx="11">
                  <c:v>43576.916666666664</c:v>
                </c:pt>
                <c:pt idx="12">
                  <c:v>44661.416666666664</c:v>
                </c:pt>
                <c:pt idx="13">
                  <c:v>47437.75</c:v>
                </c:pt>
                <c:pt idx="14">
                  <c:v>50514</c:v>
                </c:pt>
              </c:numCache>
            </c:numRef>
          </c:val>
        </c:ser>
        <c:marker val="1"/>
        <c:axId val="84652800"/>
        <c:axId val="84654336"/>
      </c:lineChart>
      <c:catAx>
        <c:axId val="846528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654336"/>
        <c:crosses val="autoZero"/>
        <c:auto val="1"/>
        <c:lblAlgn val="ctr"/>
        <c:lblOffset val="100"/>
        <c:tickLblSkip val="1"/>
        <c:tickMarkSkip val="1"/>
      </c:catAx>
      <c:valAx>
        <c:axId val="84654336"/>
        <c:scaling>
          <c:orientation val="minMax"/>
          <c:min val="8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652800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87694522055712"/>
          <c:y val="4.5267489711934172E-2"/>
          <c:w val="0.28888925726390696"/>
          <c:h val="0.162963481416682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90003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Manufacturing!$A$195:$A$208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Retail!$B$195:$B$208</c:f>
              <c:numCache>
                <c:formatCode>0.00</c:formatCode>
                <c:ptCount val="14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56.656695143336741</c:v>
                </c:pt>
                <c:pt idx="4">
                  <c:v>4.9481006141726676</c:v>
                </c:pt>
                <c:pt idx="5">
                  <c:v>11.189253935660506</c:v>
                </c:pt>
                <c:pt idx="6">
                  <c:v>8.1864910201757493</c:v>
                </c:pt>
                <c:pt idx="7">
                  <c:v>11.920121576799891</c:v>
                </c:pt>
                <c:pt idx="8">
                  <c:v>7.4633350016821502</c:v>
                </c:pt>
                <c:pt idx="9">
                  <c:v>-0.63829764357262364</c:v>
                </c:pt>
                <c:pt idx="10">
                  <c:v>-3.6715648639158203</c:v>
                </c:pt>
                <c:pt idx="11">
                  <c:v>5.1149609931707101</c:v>
                </c:pt>
                <c:pt idx="12">
                  <c:v>6.0669054373893125</c:v>
                </c:pt>
                <c:pt idx="13">
                  <c:v>-2.8485823587761914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Manufacturing!$A$195:$A$208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Retail!$C$195:$C$208</c:f>
              <c:numCache>
                <c:formatCode>0.00</c:formatCode>
                <c:ptCount val="14"/>
                <c:pt idx="0">
                  <c:v>3.9230679368315924</c:v>
                </c:pt>
                <c:pt idx="1">
                  <c:v>31.453681467477402</c:v>
                </c:pt>
                <c:pt idx="2">
                  <c:v>15.977113360386831</c:v>
                </c:pt>
                <c:pt idx="3">
                  <c:v>19.436140120386636</c:v>
                </c:pt>
                <c:pt idx="4">
                  <c:v>12.359273102782552</c:v>
                </c:pt>
                <c:pt idx="5">
                  <c:v>18.02011947813229</c:v>
                </c:pt>
                <c:pt idx="6">
                  <c:v>16.109632175248969</c:v>
                </c:pt>
                <c:pt idx="7">
                  <c:v>14.813464797973364</c:v>
                </c:pt>
                <c:pt idx="8">
                  <c:v>9.4292801821731729</c:v>
                </c:pt>
                <c:pt idx="9">
                  <c:v>4.2163561862924581</c:v>
                </c:pt>
                <c:pt idx="10">
                  <c:v>-10.650884279506379</c:v>
                </c:pt>
                <c:pt idx="11">
                  <c:v>15.187921198657772</c:v>
                </c:pt>
                <c:pt idx="12">
                  <c:v>13.909430736855777</c:v>
                </c:pt>
                <c:pt idx="13">
                  <c:v>7.8498325932609969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Manufacturing!$A$195:$A$208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Retail!$D$195:$D$208</c:f>
              <c:numCache>
                <c:formatCode>0.00</c:formatCode>
                <c:ptCount val="14"/>
                <c:pt idx="0">
                  <c:v>2.992211314823856</c:v>
                </c:pt>
                <c:pt idx="1">
                  <c:v>10.942715880736809</c:v>
                </c:pt>
                <c:pt idx="2">
                  <c:v>3.4112968529878218</c:v>
                </c:pt>
                <c:pt idx="3">
                  <c:v>2.5629061108027207</c:v>
                </c:pt>
                <c:pt idx="4">
                  <c:v>7.2790453230976881</c:v>
                </c:pt>
                <c:pt idx="5">
                  <c:v>12.676063203613008</c:v>
                </c:pt>
                <c:pt idx="6">
                  <c:v>3.0168591094133168</c:v>
                </c:pt>
                <c:pt idx="7">
                  <c:v>6.4321394900566764</c:v>
                </c:pt>
                <c:pt idx="8">
                  <c:v>5.7504866651768793</c:v>
                </c:pt>
                <c:pt idx="9">
                  <c:v>7.7446792344800119</c:v>
                </c:pt>
                <c:pt idx="10">
                  <c:v>-9.4574612497056449</c:v>
                </c:pt>
                <c:pt idx="11">
                  <c:v>2.4887029256697391</c:v>
                </c:pt>
                <c:pt idx="12">
                  <c:v>6.2164023010167213</c:v>
                </c:pt>
                <c:pt idx="13">
                  <c:v>6.4848143092790078</c:v>
                </c:pt>
              </c:numCache>
            </c:numRef>
          </c:val>
        </c:ser>
        <c:marker val="1"/>
        <c:axId val="84700160"/>
        <c:axId val="84710144"/>
      </c:lineChart>
      <c:catAx>
        <c:axId val="84700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710144"/>
        <c:crossesAt val="5"/>
        <c:auto val="1"/>
        <c:lblAlgn val="ctr"/>
        <c:lblOffset val="100"/>
        <c:tickLblSkip val="1"/>
        <c:tickMarkSkip val="1"/>
      </c:catAx>
      <c:valAx>
        <c:axId val="84710144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700160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5796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61084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Retail!$A$139:$A$177</c:f>
              <c:numCache>
                <c:formatCode>mmm\-yy</c:formatCode>
                <c:ptCount val="39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</c:numCache>
            </c:numRef>
          </c:cat>
          <c:val>
            <c:numRef>
              <c:f>Retail!$B$139:$B$177</c:f>
              <c:numCache>
                <c:formatCode>"R"\ #,##0;"R"\ \-#,##0</c:formatCode>
                <c:ptCount val="39"/>
                <c:pt idx="0">
                  <c:v>37788</c:v>
                </c:pt>
                <c:pt idx="1">
                  <c:v>39336</c:v>
                </c:pt>
                <c:pt idx="2">
                  <c:v>38496</c:v>
                </c:pt>
                <c:pt idx="3">
                  <c:v>39554</c:v>
                </c:pt>
                <c:pt idx="4">
                  <c:v>38462</c:v>
                </c:pt>
                <c:pt idx="5">
                  <c:v>39113</c:v>
                </c:pt>
                <c:pt idx="6">
                  <c:v>38308</c:v>
                </c:pt>
                <c:pt idx="7">
                  <c:v>38940</c:v>
                </c:pt>
                <c:pt idx="8">
                  <c:v>40234</c:v>
                </c:pt>
                <c:pt idx="9">
                  <c:v>41366</c:v>
                </c:pt>
                <c:pt idx="10">
                  <c:v>55187</c:v>
                </c:pt>
                <c:pt idx="11">
                  <c:v>38913</c:v>
                </c:pt>
                <c:pt idx="12">
                  <c:v>38051</c:v>
                </c:pt>
                <c:pt idx="13">
                  <c:v>40394</c:v>
                </c:pt>
                <c:pt idx="14">
                  <c:v>39853</c:v>
                </c:pt>
                <c:pt idx="15">
                  <c:v>41122</c:v>
                </c:pt>
                <c:pt idx="16">
                  <c:v>41337</c:v>
                </c:pt>
                <c:pt idx="17">
                  <c:v>42216</c:v>
                </c:pt>
                <c:pt idx="18">
                  <c:v>40152</c:v>
                </c:pt>
                <c:pt idx="19">
                  <c:v>41188</c:v>
                </c:pt>
                <c:pt idx="20">
                  <c:v>42729</c:v>
                </c:pt>
                <c:pt idx="21">
                  <c:v>44782</c:v>
                </c:pt>
                <c:pt idx="22">
                  <c:v>59655</c:v>
                </c:pt>
                <c:pt idx="23">
                  <c:v>41381</c:v>
                </c:pt>
                <c:pt idx="24">
                  <c:v>40068</c:v>
                </c:pt>
                <c:pt idx="25">
                  <c:v>42309</c:v>
                </c:pt>
                <c:pt idx="26">
                  <c:v>43848</c:v>
                </c:pt>
                <c:pt idx="27">
                  <c:v>41580</c:v>
                </c:pt>
                <c:pt idx="28">
                  <c:v>42333</c:v>
                </c:pt>
                <c:pt idx="29">
                  <c:v>43475</c:v>
                </c:pt>
                <c:pt idx="30">
                  <c:v>43230</c:v>
                </c:pt>
                <c:pt idx="31">
                  <c:v>44357</c:v>
                </c:pt>
                <c:pt idx="32">
                  <c:v>45938</c:v>
                </c:pt>
                <c:pt idx="33">
                  <c:v>47988</c:v>
                </c:pt>
                <c:pt idx="34">
                  <c:v>64850</c:v>
                </c:pt>
                <c:pt idx="35">
                  <c:v>43109</c:v>
                </c:pt>
                <c:pt idx="36">
                  <c:v>42756</c:v>
                </c:pt>
                <c:pt idx="37">
                  <c:v>45163</c:v>
                </c:pt>
                <c:pt idx="38">
                  <c:v>44284</c:v>
                </c:pt>
              </c:numCache>
            </c:numRef>
          </c:val>
        </c:ser>
        <c:marker val="1"/>
        <c:axId val="85865216"/>
        <c:axId val="85866752"/>
      </c:lineChart>
      <c:dateAx>
        <c:axId val="8586521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866752"/>
        <c:crosses val="autoZero"/>
        <c:auto val="1"/>
        <c:lblOffset val="100"/>
      </c:dateAx>
      <c:valAx>
        <c:axId val="85866752"/>
        <c:scaling>
          <c:orientation val="minMax"/>
          <c:min val="36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865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373164503085771"/>
          <c:y val="7.9958945430328623E-2"/>
          <c:w val="0.32041338582677387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61106"/>
        </c:manualLayout>
      </c:layout>
      <c:lineChart>
        <c:grouping val="standard"/>
        <c:ser>
          <c:idx val="0"/>
          <c:order val="0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Retail!$A$139:$A$177</c:f>
              <c:numCache>
                <c:formatCode>mmm\-yy</c:formatCode>
                <c:ptCount val="39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</c:numCache>
            </c:numRef>
          </c:cat>
          <c:val>
            <c:numRef>
              <c:f>Retail!$C$139:$C$177</c:f>
              <c:numCache>
                <c:formatCode>"R"\ #,##0</c:formatCode>
                <c:ptCount val="39"/>
                <c:pt idx="0">
                  <c:v>26168</c:v>
                </c:pt>
                <c:pt idx="1">
                  <c:v>26510</c:v>
                </c:pt>
                <c:pt idx="2">
                  <c:v>25915</c:v>
                </c:pt>
                <c:pt idx="3">
                  <c:v>25379</c:v>
                </c:pt>
                <c:pt idx="4">
                  <c:v>26876</c:v>
                </c:pt>
                <c:pt idx="5">
                  <c:v>27036</c:v>
                </c:pt>
                <c:pt idx="6">
                  <c:v>25074</c:v>
                </c:pt>
                <c:pt idx="7">
                  <c:v>26951</c:v>
                </c:pt>
                <c:pt idx="8">
                  <c:v>27628</c:v>
                </c:pt>
                <c:pt idx="9">
                  <c:v>27882</c:v>
                </c:pt>
                <c:pt idx="10">
                  <c:v>29442</c:v>
                </c:pt>
                <c:pt idx="11">
                  <c:v>28769</c:v>
                </c:pt>
                <c:pt idx="12">
                  <c:v>29358</c:v>
                </c:pt>
                <c:pt idx="13">
                  <c:v>29924</c:v>
                </c:pt>
                <c:pt idx="14">
                  <c:v>30938</c:v>
                </c:pt>
                <c:pt idx="15">
                  <c:v>31062</c:v>
                </c:pt>
                <c:pt idx="16">
                  <c:v>30366</c:v>
                </c:pt>
                <c:pt idx="17">
                  <c:v>30194</c:v>
                </c:pt>
                <c:pt idx="18">
                  <c:v>31425</c:v>
                </c:pt>
                <c:pt idx="19">
                  <c:v>30782</c:v>
                </c:pt>
                <c:pt idx="20">
                  <c:v>31235</c:v>
                </c:pt>
                <c:pt idx="21">
                  <c:v>32457</c:v>
                </c:pt>
                <c:pt idx="22">
                  <c:v>33196</c:v>
                </c:pt>
                <c:pt idx="23">
                  <c:v>33815</c:v>
                </c:pt>
                <c:pt idx="24">
                  <c:v>33702</c:v>
                </c:pt>
                <c:pt idx="25">
                  <c:v>34662</c:v>
                </c:pt>
                <c:pt idx="26">
                  <c:v>34053</c:v>
                </c:pt>
                <c:pt idx="27">
                  <c:v>34404</c:v>
                </c:pt>
                <c:pt idx="28">
                  <c:v>35515</c:v>
                </c:pt>
                <c:pt idx="29">
                  <c:v>33115</c:v>
                </c:pt>
                <c:pt idx="30">
                  <c:v>35521</c:v>
                </c:pt>
                <c:pt idx="31">
                  <c:v>37304</c:v>
                </c:pt>
                <c:pt idx="32">
                  <c:v>36115</c:v>
                </c:pt>
                <c:pt idx="33">
                  <c:v>37091</c:v>
                </c:pt>
                <c:pt idx="34">
                  <c:v>35833</c:v>
                </c:pt>
                <c:pt idx="35">
                  <c:v>37612</c:v>
                </c:pt>
                <c:pt idx="36">
                  <c:v>38084</c:v>
                </c:pt>
                <c:pt idx="37">
                  <c:v>37536</c:v>
                </c:pt>
                <c:pt idx="38">
                  <c:v>38164</c:v>
                </c:pt>
              </c:numCache>
            </c:numRef>
          </c:val>
        </c:ser>
        <c:marker val="1"/>
        <c:axId val="85895424"/>
        <c:axId val="85909504"/>
      </c:lineChart>
      <c:dateAx>
        <c:axId val="8589542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909504"/>
        <c:crosses val="autoZero"/>
        <c:auto val="1"/>
        <c:lblOffset val="100"/>
      </c:dateAx>
      <c:valAx>
        <c:axId val="85909504"/>
        <c:scaling>
          <c:orientation val="minMax"/>
          <c:min val="20000"/>
        </c:scaling>
        <c:axPos val="l"/>
        <c:numFmt formatCode="&quot;R&quot;\ 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895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644"/>
          <c:y val="0.63789889456004112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61151"/>
        </c:manualLayout>
      </c:layout>
      <c:lineChart>
        <c:grouping val="standard"/>
        <c:ser>
          <c:idx val="0"/>
          <c:order val="0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Retail!$A$139:$A$177</c:f>
              <c:numCache>
                <c:formatCode>mmm\-yy</c:formatCode>
                <c:ptCount val="39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</c:numCache>
            </c:numRef>
          </c:cat>
          <c:val>
            <c:numRef>
              <c:f>Retail!$D$139:$D$177</c:f>
              <c:numCache>
                <c:formatCode>"R"\ #,##0</c:formatCode>
                <c:ptCount val="39"/>
                <c:pt idx="0">
                  <c:v>44795</c:v>
                </c:pt>
                <c:pt idx="1">
                  <c:v>44097</c:v>
                </c:pt>
                <c:pt idx="2">
                  <c:v>44169</c:v>
                </c:pt>
                <c:pt idx="3">
                  <c:v>42457</c:v>
                </c:pt>
                <c:pt idx="4">
                  <c:v>43355</c:v>
                </c:pt>
                <c:pt idx="5">
                  <c:v>43093</c:v>
                </c:pt>
                <c:pt idx="6">
                  <c:v>42328</c:v>
                </c:pt>
                <c:pt idx="7">
                  <c:v>42609</c:v>
                </c:pt>
                <c:pt idx="8">
                  <c:v>43169</c:v>
                </c:pt>
                <c:pt idx="9">
                  <c:v>41890</c:v>
                </c:pt>
                <c:pt idx="10">
                  <c:v>43946</c:v>
                </c:pt>
                <c:pt idx="11">
                  <c:v>42344</c:v>
                </c:pt>
                <c:pt idx="12">
                  <c:v>43946</c:v>
                </c:pt>
                <c:pt idx="13">
                  <c:v>44567</c:v>
                </c:pt>
                <c:pt idx="14">
                  <c:v>44782</c:v>
                </c:pt>
                <c:pt idx="15">
                  <c:v>44888</c:v>
                </c:pt>
                <c:pt idx="16">
                  <c:v>44547</c:v>
                </c:pt>
                <c:pt idx="17">
                  <c:v>44367</c:v>
                </c:pt>
                <c:pt idx="18">
                  <c:v>45195</c:v>
                </c:pt>
                <c:pt idx="19">
                  <c:v>45219</c:v>
                </c:pt>
                <c:pt idx="20">
                  <c:v>43638</c:v>
                </c:pt>
                <c:pt idx="21">
                  <c:v>46052</c:v>
                </c:pt>
                <c:pt idx="22">
                  <c:v>46392</c:v>
                </c:pt>
                <c:pt idx="23">
                  <c:v>45186</c:v>
                </c:pt>
                <c:pt idx="24">
                  <c:v>45672</c:v>
                </c:pt>
                <c:pt idx="25">
                  <c:v>47044</c:v>
                </c:pt>
                <c:pt idx="26">
                  <c:v>46394</c:v>
                </c:pt>
                <c:pt idx="27">
                  <c:v>47392</c:v>
                </c:pt>
                <c:pt idx="28">
                  <c:v>48036</c:v>
                </c:pt>
                <c:pt idx="29">
                  <c:v>45677</c:v>
                </c:pt>
                <c:pt idx="30">
                  <c:v>48965</c:v>
                </c:pt>
                <c:pt idx="31">
                  <c:v>49346</c:v>
                </c:pt>
                <c:pt idx="32">
                  <c:v>47825</c:v>
                </c:pt>
                <c:pt idx="33">
                  <c:v>48767</c:v>
                </c:pt>
                <c:pt idx="34">
                  <c:v>48949</c:v>
                </c:pt>
                <c:pt idx="35">
                  <c:v>50218</c:v>
                </c:pt>
                <c:pt idx="36">
                  <c:v>52145</c:v>
                </c:pt>
                <c:pt idx="37">
                  <c:v>49500</c:v>
                </c:pt>
                <c:pt idx="38">
                  <c:v>50193</c:v>
                </c:pt>
              </c:numCache>
            </c:numRef>
          </c:val>
        </c:ser>
        <c:marker val="1"/>
        <c:axId val="85934080"/>
        <c:axId val="85935616"/>
      </c:lineChart>
      <c:dateAx>
        <c:axId val="8593408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935616"/>
        <c:crosses val="autoZero"/>
        <c:auto val="1"/>
        <c:lblOffset val="100"/>
      </c:dateAx>
      <c:valAx>
        <c:axId val="85935616"/>
        <c:scaling>
          <c:orientation val="minMax"/>
          <c:min val="36000"/>
        </c:scaling>
        <c:axPos val="l"/>
        <c:numFmt formatCode="&quot;R&quot;\ 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9340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644"/>
          <c:y val="0.63789889456004156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Monetary!$A$181:$A$195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Monetary!$B$181:$B$195</c:f>
              <c:numCache>
                <c:formatCode>#,##0.00_ ;\-#,##0.00\ </c:formatCode>
                <c:ptCount val="15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6.12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Monetary!$A$181:$A$195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Monetary!$C$181:$C$195</c:f>
              <c:numCache>
                <c:formatCode>#,##0.00_ ;\-#,##0.00\ </c:formatCode>
                <c:ptCount val="15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  <c:pt idx="13">
                  <c:v>7.2570833333333313</c:v>
                </c:pt>
                <c:pt idx="14">
                  <c:v>6.5180000000000007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Monetary!$A$181:$A$195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Monetary!$D$181:$D$195</c:f>
              <c:numCache>
                <c:formatCode>#,##0.00_ ;\-#,##0.00\ </c:formatCode>
                <c:ptCount val="15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  <c:pt idx="13">
                  <c:v>2.4987499999999998</c:v>
                </c:pt>
                <c:pt idx="14">
                  <c:v>0.39800000000000024</c:v>
                </c:pt>
              </c:numCache>
            </c:numRef>
          </c:val>
        </c:ser>
        <c:marker val="1"/>
        <c:axId val="87050880"/>
        <c:axId val="87069056"/>
      </c:lineChart>
      <c:catAx>
        <c:axId val="870508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069056"/>
        <c:crossesAt val="3"/>
        <c:auto val="1"/>
        <c:lblAlgn val="ctr"/>
        <c:lblOffset val="100"/>
        <c:tickLblSkip val="1"/>
        <c:tickMarkSkip val="1"/>
      </c:catAx>
      <c:valAx>
        <c:axId val="87069056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050880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762975345814935"/>
          <c:y val="0.10864197530864222"/>
          <c:w val="0.28888925726390707"/>
          <c:h val="0.162963481416682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782171099929134E-2"/>
          <c:y val="3.456221198156683E-2"/>
          <c:w val="0.93050754852621675"/>
          <c:h val="0.9331797235023046"/>
        </c:manualLayout>
      </c:layout>
      <c:lineChart>
        <c:grouping val="standard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Monetary!$A$181:$A$195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Monetary!$E$181:$E$195</c:f>
              <c:numCache>
                <c:formatCode>#,##0.00_ ;\-#,##0.00\ </c:formatCode>
                <c:ptCount val="15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7.2387249999999996</c:v>
                </c:pt>
                <c:pt idx="11">
                  <c:v>6.5155666666666674</c:v>
                </c:pt>
                <c:pt idx="12">
                  <c:v>6.7169166666666671</c:v>
                </c:pt>
                <c:pt idx="13">
                  <c:v>7.3033333333333337</c:v>
                </c:pt>
                <c:pt idx="14">
                  <c:v>7.8579999999999997</c:v>
                </c:pt>
              </c:numCache>
            </c:numRef>
          </c:val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Monetary!$A$181:$A$195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Monetary!$D$181:$D$195</c:f>
              <c:numCache>
                <c:formatCode>#,##0.00_ ;\-#,##0.00\ </c:formatCode>
                <c:ptCount val="15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  <c:pt idx="13">
                  <c:v>2.4987499999999998</c:v>
                </c:pt>
                <c:pt idx="14">
                  <c:v>0.39800000000000024</c:v>
                </c:pt>
              </c:numCache>
            </c:numRef>
          </c:val>
        </c:ser>
        <c:marker val="1"/>
        <c:axId val="87175552"/>
        <c:axId val="87177088"/>
      </c:lineChart>
      <c:catAx>
        <c:axId val="87175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177088"/>
        <c:crossesAt val="2"/>
        <c:auto val="1"/>
        <c:lblAlgn val="ctr"/>
        <c:lblOffset val="100"/>
        <c:tickLblSkip val="1"/>
        <c:tickMarkSkip val="1"/>
      </c:catAx>
      <c:valAx>
        <c:axId val="87177088"/>
        <c:scaling>
          <c:orientation val="minMax"/>
          <c:max val="15"/>
          <c:min val="-4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175552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335853272270862"/>
          <c:y val="9.5238095238095247E-2"/>
          <c:w val="0.30506515307495796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2429947857693924E-2"/>
          <c:y val="3.1645634818439412E-2"/>
          <c:w val="0.92289772270286641"/>
          <c:h val="0.93882049961372782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Monetary!$A$197:$A$210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Monetary!$B$197:$B$210</c:f>
              <c:numCache>
                <c:formatCode>0.00</c:formatCode>
                <c:ptCount val="14"/>
                <c:pt idx="0">
                  <c:v>-23.236009732360095</c:v>
                </c:pt>
                <c:pt idx="1">
                  <c:v>1.2678288431061759</c:v>
                </c:pt>
                <c:pt idx="2">
                  <c:v>7.5117370892018505</c:v>
                </c:pt>
                <c:pt idx="3">
                  <c:v>59.82532751091707</c:v>
                </c:pt>
                <c:pt idx="4">
                  <c:v>-34.7905282331512</c:v>
                </c:pt>
                <c:pt idx="5">
                  <c:v>-76.675977653631278</c:v>
                </c:pt>
                <c:pt idx="6">
                  <c:v>144.31137724550896</c:v>
                </c:pt>
                <c:pt idx="7">
                  <c:v>30.392156862745086</c:v>
                </c:pt>
                <c:pt idx="8">
                  <c:v>55.639097744360932</c:v>
                </c:pt>
                <c:pt idx="9">
                  <c:v>66.425120772946869</c:v>
                </c:pt>
                <c:pt idx="10">
                  <c:v>-35.486211901306241</c:v>
                </c:pt>
                <c:pt idx="11">
                  <c:v>-38.920134983127106</c:v>
                </c:pt>
                <c:pt idx="12">
                  <c:v>5.1565377532228176</c:v>
                </c:pt>
                <c:pt idx="13">
                  <c:v>28.616462346760084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Monetary!$A$197:$A$210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Monetary!$C$197:$C$210</c:f>
              <c:numCache>
                <c:formatCode>0.00</c:formatCode>
                <c:ptCount val="14"/>
                <c:pt idx="0">
                  <c:v>-3.3461187413073898</c:v>
                </c:pt>
                <c:pt idx="1">
                  <c:v>-7.4421741940923436</c:v>
                </c:pt>
                <c:pt idx="2">
                  <c:v>-17.605441350620961</c:v>
                </c:pt>
                <c:pt idx="3">
                  <c:v>2.1411461212456406</c:v>
                </c:pt>
                <c:pt idx="4">
                  <c:v>-17.372636744118903</c:v>
                </c:pt>
                <c:pt idx="5">
                  <c:v>-0.44102877603602647</c:v>
                </c:pt>
                <c:pt idx="6">
                  <c:v>-15.552631578947363</c:v>
                </c:pt>
                <c:pt idx="7">
                  <c:v>-0.27007375090890001</c:v>
                </c:pt>
                <c:pt idx="8">
                  <c:v>2.3643370482241468</c:v>
                </c:pt>
                <c:pt idx="9">
                  <c:v>11.019536019536018</c:v>
                </c:pt>
                <c:pt idx="10">
                  <c:v>-9.6416460452753938</c:v>
                </c:pt>
                <c:pt idx="11">
                  <c:v>-6.4053149406633541</c:v>
                </c:pt>
                <c:pt idx="12">
                  <c:v>-5.6244920075860554</c:v>
                </c:pt>
                <c:pt idx="13">
                  <c:v>-10.184302692771396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Monetary!$A$197:$A$210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Monetary!$D$197:$D$210</c:f>
              <c:numCache>
                <c:formatCode>0.00</c:formatCode>
                <c:ptCount val="14"/>
                <c:pt idx="0">
                  <c:v>12.704193827063545</c:v>
                </c:pt>
                <c:pt idx="1">
                  <c:v>-12.229432516005417</c:v>
                </c:pt>
                <c:pt idx="2">
                  <c:v>-33.533468962437354</c:v>
                </c:pt>
                <c:pt idx="3">
                  <c:v>-57.028742067935788</c:v>
                </c:pt>
                <c:pt idx="4">
                  <c:v>49.079221681723425</c:v>
                </c:pt>
                <c:pt idx="5">
                  <c:v>126.780095559958</c:v>
                </c:pt>
                <c:pt idx="6">
                  <c:v>-42.990750256937304</c:v>
                </c:pt>
                <c:pt idx="7">
                  <c:v>-22.823147647376945</c:v>
                </c:pt>
                <c:pt idx="8">
                  <c:v>-63.840224246671355</c:v>
                </c:pt>
                <c:pt idx="9">
                  <c:v>-285.33591731266148</c:v>
                </c:pt>
                <c:pt idx="10">
                  <c:v>-133.7748344370861</c:v>
                </c:pt>
                <c:pt idx="11">
                  <c:v>291.8988648090816</c:v>
                </c:pt>
                <c:pt idx="12">
                  <c:v>-21.040157998683352</c:v>
                </c:pt>
                <c:pt idx="13">
                  <c:v>-84.072036018009001</c:v>
                </c:pt>
              </c:numCache>
            </c:numRef>
          </c:val>
        </c:ser>
        <c:ser>
          <c:idx val="3"/>
          <c:order val="3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Monetary!$A$197:$A$210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Monetary!$E$197:$E$210</c:f>
              <c:numCache>
                <c:formatCode>0.00</c:formatCode>
                <c:ptCount val="14"/>
                <c:pt idx="0">
                  <c:v>10.213437501875168</c:v>
                </c:pt>
                <c:pt idx="1">
                  <c:v>14.26603656478326</c:v>
                </c:pt>
                <c:pt idx="2">
                  <c:v>24.890888472772083</c:v>
                </c:pt>
                <c:pt idx="3">
                  <c:v>18.583954318153431</c:v>
                </c:pt>
                <c:pt idx="4">
                  <c:v>-28.542140533862646</c:v>
                </c:pt>
                <c:pt idx="5">
                  <c:v>-13.716969048238115</c:v>
                </c:pt>
                <c:pt idx="6">
                  <c:v>-0.32455885172955246</c:v>
                </c:pt>
                <c:pt idx="7">
                  <c:v>6.9782264154400506</c:v>
                </c:pt>
                <c:pt idx="8">
                  <c:v>2.831145030968595</c:v>
                </c:pt>
                <c:pt idx="9">
                  <c:v>3.3423122697133221</c:v>
                </c:pt>
                <c:pt idx="10">
                  <c:v>-9.9901340820839621</c:v>
                </c:pt>
                <c:pt idx="11">
                  <c:v>3.0902914558467618</c:v>
                </c:pt>
                <c:pt idx="12">
                  <c:v>8.7304442762676313</c:v>
                </c:pt>
                <c:pt idx="13">
                  <c:v>7.5947056138749334</c:v>
                </c:pt>
              </c:numCache>
            </c:numRef>
          </c:val>
        </c:ser>
        <c:marker val="1"/>
        <c:axId val="84159872"/>
        <c:axId val="84169856"/>
      </c:lineChart>
      <c:catAx>
        <c:axId val="841598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69856"/>
        <c:crossesAt val="20"/>
        <c:auto val="1"/>
        <c:lblAlgn val="ctr"/>
        <c:lblOffset val="100"/>
        <c:tickLblSkip val="1"/>
        <c:tickMarkSkip val="1"/>
      </c:catAx>
      <c:valAx>
        <c:axId val="84169856"/>
        <c:scaling>
          <c:orientation val="minMax"/>
          <c:max val="160"/>
          <c:min val="-1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59872"/>
        <c:crosses val="autoZero"/>
        <c:crossBetween val="between"/>
        <c:majorUnit val="40"/>
        <c:minorUnit val="4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085473972793116"/>
          <c:y val="7.5949367088607597E-2"/>
          <c:w val="0.28855152451737676"/>
          <c:h val="0.154008660309867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2282757108191834E-2"/>
          <c:y val="2.4640887577298601E-2"/>
          <c:w val="0.92719918593866757"/>
          <c:h val="0.91821348298313543"/>
        </c:manualLayout>
      </c:layout>
      <c:lineChart>
        <c:grouping val="standard"/>
        <c:ser>
          <c:idx val="0"/>
          <c:order val="0"/>
          <c:tx>
            <c:strRef>
              <c:f>Monetary!$B$3:$B$4</c:f>
              <c:strCache>
                <c:ptCount val="1"/>
                <c:pt idx="0">
                  <c:v>CPI Year-on-Year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Monetary!$A$141:$A$178</c:f>
              <c:numCache>
                <c:formatCode>mmm\-yy</c:formatCode>
                <c:ptCount val="38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  <c:pt idx="22">
                  <c:v>40575</c:v>
                </c:pt>
                <c:pt idx="23">
                  <c:v>40603</c:v>
                </c:pt>
                <c:pt idx="24">
                  <c:v>40634</c:v>
                </c:pt>
                <c:pt idx="25">
                  <c:v>40664</c:v>
                </c:pt>
                <c:pt idx="26">
                  <c:v>40695</c:v>
                </c:pt>
                <c:pt idx="27">
                  <c:v>40725</c:v>
                </c:pt>
                <c:pt idx="28">
                  <c:v>40756</c:v>
                </c:pt>
                <c:pt idx="29">
                  <c:v>40787</c:v>
                </c:pt>
                <c:pt idx="30">
                  <c:v>40817</c:v>
                </c:pt>
                <c:pt idx="31">
                  <c:v>40848</c:v>
                </c:pt>
                <c:pt idx="32">
                  <c:v>40878</c:v>
                </c:pt>
                <c:pt idx="33">
                  <c:v>40909</c:v>
                </c:pt>
                <c:pt idx="34">
                  <c:v>40940</c:v>
                </c:pt>
                <c:pt idx="35">
                  <c:v>40969</c:v>
                </c:pt>
                <c:pt idx="36">
                  <c:v>41000</c:v>
                </c:pt>
                <c:pt idx="37">
                  <c:v>41030</c:v>
                </c:pt>
              </c:numCache>
            </c:numRef>
          </c:cat>
          <c:val>
            <c:numRef>
              <c:f>Monetary!$B$141:$B$178</c:f>
              <c:numCache>
                <c:formatCode>0.0</c:formatCode>
                <c:ptCount val="38"/>
                <c:pt idx="0" formatCode="General">
                  <c:v>8.5</c:v>
                </c:pt>
                <c:pt idx="1">
                  <c:v>8.4</c:v>
                </c:pt>
                <c:pt idx="2">
                  <c:v>8</c:v>
                </c:pt>
                <c:pt idx="3">
                  <c:v>6.9</c:v>
                </c:pt>
                <c:pt idx="4">
                  <c:v>6.7</c:v>
                </c:pt>
                <c:pt idx="5" formatCode="General">
                  <c:v>6.4</c:v>
                </c:pt>
                <c:pt idx="6" formatCode="General">
                  <c:v>6.1</c:v>
                </c:pt>
                <c:pt idx="7" formatCode="General">
                  <c:v>5.9</c:v>
                </c:pt>
                <c:pt idx="8" formatCode="General">
                  <c:v>5.8</c:v>
                </c:pt>
                <c:pt idx="9" formatCode="General">
                  <c:v>6.3</c:v>
                </c:pt>
                <c:pt idx="10" formatCode="General">
                  <c:v>6.2</c:v>
                </c:pt>
                <c:pt idx="11" formatCode="General">
                  <c:v>5.7</c:v>
                </c:pt>
                <c:pt idx="12">
                  <c:v>5.0999999999999996</c:v>
                </c:pt>
                <c:pt idx="13">
                  <c:v>4.8</c:v>
                </c:pt>
                <c:pt idx="14">
                  <c:v>4.5999999999999996</c:v>
                </c:pt>
                <c:pt idx="15">
                  <c:v>4.2</c:v>
                </c:pt>
                <c:pt idx="16">
                  <c:v>3.7</c:v>
                </c:pt>
                <c:pt idx="17">
                  <c:v>3.5</c:v>
                </c:pt>
                <c:pt idx="18">
                  <c:v>3.2</c:v>
                </c:pt>
                <c:pt idx="19">
                  <c:v>3.4</c:v>
                </c:pt>
                <c:pt idx="20">
                  <c:v>3.6</c:v>
                </c:pt>
                <c:pt idx="21">
                  <c:v>3.5</c:v>
                </c:pt>
                <c:pt idx="22">
                  <c:v>3.7</c:v>
                </c:pt>
                <c:pt idx="23">
                  <c:v>3.7</c:v>
                </c:pt>
                <c:pt idx="24">
                  <c:v>4.0999999999999996</c:v>
                </c:pt>
                <c:pt idx="25">
                  <c:v>4.2</c:v>
                </c:pt>
                <c:pt idx="26">
                  <c:v>4.5999999999999996</c:v>
                </c:pt>
                <c:pt idx="27">
                  <c:v>5</c:v>
                </c:pt>
                <c:pt idx="28">
                  <c:v>5.3</c:v>
                </c:pt>
                <c:pt idx="29">
                  <c:v>5.3</c:v>
                </c:pt>
                <c:pt idx="30">
                  <c:v>5.7</c:v>
                </c:pt>
                <c:pt idx="31">
                  <c:v>6</c:v>
                </c:pt>
                <c:pt idx="32">
                  <c:v>6</c:v>
                </c:pt>
                <c:pt idx="33">
                  <c:v>6.1</c:v>
                </c:pt>
                <c:pt idx="34">
                  <c:v>6.3</c:v>
                </c:pt>
                <c:pt idx="35">
                  <c:v>6.1</c:v>
                </c:pt>
                <c:pt idx="36">
                  <c:v>6</c:v>
                </c:pt>
                <c:pt idx="37">
                  <c:v>6.1</c:v>
                </c:pt>
              </c:numCache>
            </c:numRef>
          </c:val>
        </c:ser>
        <c:ser>
          <c:idx val="1"/>
          <c:order val="1"/>
          <c:tx>
            <c:strRef>
              <c:f>Monetary!$C$3:$C$4</c:f>
              <c:strCache>
                <c:ptCount val="1"/>
                <c:pt idx="0">
                  <c:v>Long Term Interest Rates R157 Yields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Monetary!$A$141:$A$178</c:f>
              <c:numCache>
                <c:formatCode>mmm\-yy</c:formatCode>
                <c:ptCount val="38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  <c:pt idx="22">
                  <c:v>40575</c:v>
                </c:pt>
                <c:pt idx="23">
                  <c:v>40603</c:v>
                </c:pt>
                <c:pt idx="24">
                  <c:v>40634</c:v>
                </c:pt>
                <c:pt idx="25">
                  <c:v>40664</c:v>
                </c:pt>
                <c:pt idx="26">
                  <c:v>40695</c:v>
                </c:pt>
                <c:pt idx="27">
                  <c:v>40725</c:v>
                </c:pt>
                <c:pt idx="28">
                  <c:v>40756</c:v>
                </c:pt>
                <c:pt idx="29">
                  <c:v>40787</c:v>
                </c:pt>
                <c:pt idx="30">
                  <c:v>40817</c:v>
                </c:pt>
                <c:pt idx="31">
                  <c:v>40848</c:v>
                </c:pt>
                <c:pt idx="32">
                  <c:v>40878</c:v>
                </c:pt>
                <c:pt idx="33">
                  <c:v>40909</c:v>
                </c:pt>
                <c:pt idx="34">
                  <c:v>40940</c:v>
                </c:pt>
                <c:pt idx="35">
                  <c:v>40969</c:v>
                </c:pt>
                <c:pt idx="36">
                  <c:v>41000</c:v>
                </c:pt>
                <c:pt idx="37">
                  <c:v>41030</c:v>
                </c:pt>
              </c:numCache>
            </c:numRef>
          </c:cat>
          <c:val>
            <c:numRef>
              <c:f>Monetary!$C$141:$C$178</c:f>
              <c:numCache>
                <c:formatCode>0.00</c:formatCode>
                <c:ptCount val="38"/>
                <c:pt idx="0">
                  <c:v>8.1199999999999992</c:v>
                </c:pt>
                <c:pt idx="1">
                  <c:v>8.25</c:v>
                </c:pt>
                <c:pt idx="2">
                  <c:v>8.4700000000000006</c:v>
                </c:pt>
                <c:pt idx="3">
                  <c:v>8.3699999999999992</c:v>
                </c:pt>
                <c:pt idx="4">
                  <c:v>8.18</c:v>
                </c:pt>
                <c:pt idx="5">
                  <c:v>8.2899999999999991</c:v>
                </c:pt>
                <c:pt idx="6">
                  <c:v>8.41</c:v>
                </c:pt>
                <c:pt idx="7">
                  <c:v>8.42</c:v>
                </c:pt>
                <c:pt idx="8">
                  <c:v>8.42</c:v>
                </c:pt>
                <c:pt idx="9">
                  <c:v>8.3800000000000008</c:v>
                </c:pt>
                <c:pt idx="10">
                  <c:v>8.17</c:v>
                </c:pt>
                <c:pt idx="11">
                  <c:v>7.9450000000000003</c:v>
                </c:pt>
                <c:pt idx="12">
                  <c:v>7.79</c:v>
                </c:pt>
                <c:pt idx="13">
                  <c:v>8.0399999999999991</c:v>
                </c:pt>
                <c:pt idx="14">
                  <c:v>8.0299999999999994</c:v>
                </c:pt>
                <c:pt idx="15">
                  <c:v>7.58</c:v>
                </c:pt>
                <c:pt idx="16">
                  <c:v>7.23</c:v>
                </c:pt>
                <c:pt idx="17">
                  <c:v>7.3</c:v>
                </c:pt>
                <c:pt idx="18">
                  <c:v>7.04</c:v>
                </c:pt>
                <c:pt idx="19">
                  <c:v>7.46</c:v>
                </c:pt>
                <c:pt idx="20">
                  <c:v>7.31</c:v>
                </c:pt>
                <c:pt idx="21">
                  <c:v>7.88</c:v>
                </c:pt>
                <c:pt idx="22">
                  <c:v>7.77</c:v>
                </c:pt>
                <c:pt idx="23">
                  <c:v>7.82</c:v>
                </c:pt>
                <c:pt idx="24">
                  <c:v>7.64</c:v>
                </c:pt>
                <c:pt idx="25">
                  <c:v>7.53</c:v>
                </c:pt>
                <c:pt idx="26">
                  <c:v>7.5</c:v>
                </c:pt>
                <c:pt idx="27">
                  <c:v>7.33</c:v>
                </c:pt>
                <c:pt idx="28">
                  <c:v>6.52</c:v>
                </c:pt>
                <c:pt idx="29">
                  <c:v>6.99</c:v>
                </c:pt>
                <c:pt idx="30">
                  <c:v>6.585</c:v>
                </c:pt>
                <c:pt idx="31">
                  <c:v>6.77</c:v>
                </c:pt>
                <c:pt idx="32">
                  <c:v>6.75</c:v>
                </c:pt>
                <c:pt idx="33">
                  <c:v>6.45</c:v>
                </c:pt>
                <c:pt idx="34">
                  <c:v>6.6</c:v>
                </c:pt>
                <c:pt idx="35" formatCode="General">
                  <c:v>6.69</c:v>
                </c:pt>
                <c:pt idx="36" formatCode="General">
                  <c:v>6.46</c:v>
                </c:pt>
                <c:pt idx="37" formatCode="General">
                  <c:v>6.39</c:v>
                </c:pt>
              </c:numCache>
            </c:numRef>
          </c:val>
        </c:ser>
        <c:ser>
          <c:idx val="2"/>
          <c:order val="2"/>
          <c:tx>
            <c:strRef>
              <c:f>Monetary!$D$3:$D$4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Monetary!$A$141:$A$178</c:f>
              <c:numCache>
                <c:formatCode>mmm\-yy</c:formatCode>
                <c:ptCount val="38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  <c:pt idx="22">
                  <c:v>40575</c:v>
                </c:pt>
                <c:pt idx="23">
                  <c:v>40603</c:v>
                </c:pt>
                <c:pt idx="24">
                  <c:v>40634</c:v>
                </c:pt>
                <c:pt idx="25">
                  <c:v>40664</c:v>
                </c:pt>
                <c:pt idx="26">
                  <c:v>40695</c:v>
                </c:pt>
                <c:pt idx="27">
                  <c:v>40725</c:v>
                </c:pt>
                <c:pt idx="28">
                  <c:v>40756</c:v>
                </c:pt>
                <c:pt idx="29">
                  <c:v>40787</c:v>
                </c:pt>
                <c:pt idx="30">
                  <c:v>40817</c:v>
                </c:pt>
                <c:pt idx="31">
                  <c:v>40848</c:v>
                </c:pt>
                <c:pt idx="32">
                  <c:v>40878</c:v>
                </c:pt>
                <c:pt idx="33">
                  <c:v>40909</c:v>
                </c:pt>
                <c:pt idx="34">
                  <c:v>40940</c:v>
                </c:pt>
                <c:pt idx="35">
                  <c:v>40969</c:v>
                </c:pt>
                <c:pt idx="36">
                  <c:v>41000</c:v>
                </c:pt>
                <c:pt idx="37">
                  <c:v>41030</c:v>
                </c:pt>
              </c:numCache>
            </c:numRef>
          </c:cat>
          <c:val>
            <c:numRef>
              <c:f>Monetary!$D$141:$D$178</c:f>
              <c:numCache>
                <c:formatCode>0.00</c:formatCode>
                <c:ptCount val="38"/>
                <c:pt idx="0">
                  <c:v>-0.38000000000000078</c:v>
                </c:pt>
                <c:pt idx="1">
                  <c:v>-0.15000000000000036</c:v>
                </c:pt>
                <c:pt idx="2">
                  <c:v>0.47000000000000064</c:v>
                </c:pt>
                <c:pt idx="3">
                  <c:v>1.4699999999999989</c:v>
                </c:pt>
                <c:pt idx="4">
                  <c:v>1.4799999999999995</c:v>
                </c:pt>
                <c:pt idx="5">
                  <c:v>1.8899999999999988</c:v>
                </c:pt>
                <c:pt idx="6">
                  <c:v>2.3100000000000005</c:v>
                </c:pt>
                <c:pt idx="7">
                  <c:v>2.5199999999999996</c:v>
                </c:pt>
                <c:pt idx="8">
                  <c:v>2.62</c:v>
                </c:pt>
                <c:pt idx="9">
                  <c:v>2.080000000000001</c:v>
                </c:pt>
                <c:pt idx="10">
                  <c:v>1.9699999999999998</c:v>
                </c:pt>
                <c:pt idx="11">
                  <c:v>2.2450000000000001</c:v>
                </c:pt>
                <c:pt idx="12">
                  <c:v>2.6900000000000004</c:v>
                </c:pt>
                <c:pt idx="13">
                  <c:v>3.2399999999999993</c:v>
                </c:pt>
                <c:pt idx="14">
                  <c:v>3.4299999999999997</c:v>
                </c:pt>
                <c:pt idx="15">
                  <c:v>3.38</c:v>
                </c:pt>
                <c:pt idx="16">
                  <c:v>3.5300000000000002</c:v>
                </c:pt>
                <c:pt idx="17">
                  <c:v>3.8</c:v>
                </c:pt>
                <c:pt idx="18">
                  <c:v>3.84</c:v>
                </c:pt>
                <c:pt idx="19">
                  <c:v>4.0600000000000005</c:v>
                </c:pt>
                <c:pt idx="20">
                  <c:v>3.7099999999999995</c:v>
                </c:pt>
                <c:pt idx="21">
                  <c:v>4.38</c:v>
                </c:pt>
                <c:pt idx="22">
                  <c:v>4.0699999999999994</c:v>
                </c:pt>
                <c:pt idx="23">
                  <c:v>4.12</c:v>
                </c:pt>
                <c:pt idx="24">
                  <c:v>3.54</c:v>
                </c:pt>
                <c:pt idx="25">
                  <c:v>3.33</c:v>
                </c:pt>
                <c:pt idx="26">
                  <c:v>2.9000000000000004</c:v>
                </c:pt>
                <c:pt idx="27">
                  <c:v>2.33</c:v>
                </c:pt>
                <c:pt idx="28">
                  <c:v>1.2199999999999998</c:v>
                </c:pt>
                <c:pt idx="29">
                  <c:v>1.6900000000000004</c:v>
                </c:pt>
                <c:pt idx="30">
                  <c:v>0.88499999999999979</c:v>
                </c:pt>
                <c:pt idx="31">
                  <c:v>0.76999999999999957</c:v>
                </c:pt>
                <c:pt idx="32">
                  <c:v>0.75</c:v>
                </c:pt>
                <c:pt idx="33">
                  <c:v>0.35000000000000053</c:v>
                </c:pt>
                <c:pt idx="34">
                  <c:v>0.29999999999999982</c:v>
                </c:pt>
                <c:pt idx="35">
                  <c:v>0.59000000000000075</c:v>
                </c:pt>
                <c:pt idx="36">
                  <c:v>0.45999999999999996</c:v>
                </c:pt>
                <c:pt idx="37">
                  <c:v>0.29000000000000004</c:v>
                </c:pt>
              </c:numCache>
            </c:numRef>
          </c:val>
        </c:ser>
        <c:ser>
          <c:idx val="3"/>
          <c:order val="3"/>
          <c:tx>
            <c:strRef>
              <c:f>Monetary!$E$3:$E$4</c:f>
              <c:strCache>
                <c:ptCount val="1"/>
                <c:pt idx="0">
                  <c:v>Rand Dollar Exchange Rate per 1USD</c:v>
                </c:pt>
              </c:strCache>
            </c:strRef>
          </c:tx>
          <c:spPr>
            <a:ln w="44450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Monetary!$A$141:$A$178</c:f>
              <c:numCache>
                <c:formatCode>mmm\-yy</c:formatCode>
                <c:ptCount val="38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  <c:pt idx="22">
                  <c:v>40575</c:v>
                </c:pt>
                <c:pt idx="23">
                  <c:v>40603</c:v>
                </c:pt>
                <c:pt idx="24">
                  <c:v>40634</c:v>
                </c:pt>
                <c:pt idx="25">
                  <c:v>40664</c:v>
                </c:pt>
                <c:pt idx="26">
                  <c:v>40695</c:v>
                </c:pt>
                <c:pt idx="27">
                  <c:v>40725</c:v>
                </c:pt>
                <c:pt idx="28">
                  <c:v>40756</c:v>
                </c:pt>
                <c:pt idx="29">
                  <c:v>40787</c:v>
                </c:pt>
                <c:pt idx="30">
                  <c:v>40817</c:v>
                </c:pt>
                <c:pt idx="31">
                  <c:v>40848</c:v>
                </c:pt>
                <c:pt idx="32">
                  <c:v>40878</c:v>
                </c:pt>
                <c:pt idx="33">
                  <c:v>40909</c:v>
                </c:pt>
                <c:pt idx="34">
                  <c:v>40940</c:v>
                </c:pt>
                <c:pt idx="35">
                  <c:v>40969</c:v>
                </c:pt>
                <c:pt idx="36">
                  <c:v>41000</c:v>
                </c:pt>
                <c:pt idx="37">
                  <c:v>41030</c:v>
                </c:pt>
              </c:numCache>
            </c:numRef>
          </c:cat>
          <c:val>
            <c:numRef>
              <c:f>Monetary!$E$141:$E$178</c:f>
              <c:numCache>
                <c:formatCode>0.00</c:formatCode>
                <c:ptCount val="38"/>
                <c:pt idx="0">
                  <c:v>6.1723999999999997</c:v>
                </c:pt>
                <c:pt idx="1">
                  <c:v>6.2893999999999997</c:v>
                </c:pt>
                <c:pt idx="2">
                  <c:v>6.3240999999999996</c:v>
                </c:pt>
                <c:pt idx="3">
                  <c:v>6.46</c:v>
                </c:pt>
                <c:pt idx="4">
                  <c:v>6.5374999999999996</c:v>
                </c:pt>
                <c:pt idx="5">
                  <c:v>6.4663000000000004</c:v>
                </c:pt>
                <c:pt idx="6">
                  <c:v>7.0730000000000004</c:v>
                </c:pt>
                <c:pt idx="7">
                  <c:v>6.7133000000000003</c:v>
                </c:pt>
                <c:pt idx="8">
                  <c:v>6.6121999999999996</c:v>
                </c:pt>
                <c:pt idx="9">
                  <c:v>6.7988999999999997</c:v>
                </c:pt>
                <c:pt idx="10">
                  <c:v>6.8829000000000002</c:v>
                </c:pt>
                <c:pt idx="11">
                  <c:v>6.7770000000000001</c:v>
                </c:pt>
                <c:pt idx="12">
                  <c:v>6.8403999999999998</c:v>
                </c:pt>
                <c:pt idx="13">
                  <c:v>6.4306999999999999</c:v>
                </c:pt>
                <c:pt idx="14">
                  <c:v>6.5244</c:v>
                </c:pt>
                <c:pt idx="15">
                  <c:v>6.6020000000000003</c:v>
                </c:pt>
                <c:pt idx="16">
                  <c:v>6.5555000000000003</c:v>
                </c:pt>
                <c:pt idx="17">
                  <c:v>6.7468000000000004</c:v>
                </c:pt>
                <c:pt idx="18">
                  <c:v>6.8577000000000004</c:v>
                </c:pt>
                <c:pt idx="19">
                  <c:v>6.8418000000000001</c:v>
                </c:pt>
                <c:pt idx="20">
                  <c:v>6.7449000000000003</c:v>
                </c:pt>
                <c:pt idx="21">
                  <c:v>7.17</c:v>
                </c:pt>
                <c:pt idx="22">
                  <c:v>7</c:v>
                </c:pt>
                <c:pt idx="23">
                  <c:v>6.81</c:v>
                </c:pt>
                <c:pt idx="24">
                  <c:v>6.92</c:v>
                </c:pt>
                <c:pt idx="25">
                  <c:v>6.92</c:v>
                </c:pt>
                <c:pt idx="26">
                  <c:v>6.79</c:v>
                </c:pt>
                <c:pt idx="27">
                  <c:v>6.73</c:v>
                </c:pt>
                <c:pt idx="28">
                  <c:v>7.07</c:v>
                </c:pt>
                <c:pt idx="29">
                  <c:v>7.97</c:v>
                </c:pt>
                <c:pt idx="30">
                  <c:v>7.7706</c:v>
                </c:pt>
                <c:pt idx="31">
                  <c:v>8.3303999999999991</c:v>
                </c:pt>
                <c:pt idx="32">
                  <c:v>8.1590000000000007</c:v>
                </c:pt>
                <c:pt idx="33">
                  <c:v>7.83</c:v>
                </c:pt>
                <c:pt idx="34">
                  <c:v>7.48</c:v>
                </c:pt>
                <c:pt idx="35" formatCode="General">
                  <c:v>7.71</c:v>
                </c:pt>
                <c:pt idx="36" formatCode="General">
                  <c:v>7.74</c:v>
                </c:pt>
                <c:pt idx="37" formatCode="General">
                  <c:v>8.5299999999999994</c:v>
                </c:pt>
              </c:numCache>
            </c:numRef>
          </c:val>
        </c:ser>
        <c:marker val="1"/>
        <c:axId val="84208256"/>
        <c:axId val="85803392"/>
      </c:lineChart>
      <c:dateAx>
        <c:axId val="8420825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803392"/>
        <c:crosses val="autoZero"/>
        <c:auto val="1"/>
        <c:lblOffset val="100"/>
      </c:dateAx>
      <c:valAx>
        <c:axId val="85803392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208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5163033866050032E-2"/>
          <c:y val="0.36237604062487078"/>
          <c:w val="0.36868872523010354"/>
          <c:h val="0.229031012734008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956521739130543E-2"/>
          <c:y val="3.7037115836730562E-2"/>
          <c:w val="0.90834312573441756"/>
          <c:h val="0.88453347233598922"/>
        </c:manualLayout>
      </c:layout>
      <c:bar3DChart>
        <c:barDir val="col"/>
        <c:grouping val="clustered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 * #,##0.00_ ;_ * \-#,##0.00_ ;_ * "-"??_ ;_ @_ 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Trade!$C$20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Trade!$E$22:$E$33</c:f>
              <c:numCache>
                <c:formatCode>_ * #,##0.00_ ;_ * \-#,##0.00_ ;_ * "-"??_ ;_ @_ 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Trade!$H$22:$H$33</c:f>
              <c:numCache>
                <c:formatCode>_ * #,##0.00_ ;_ * \-#,##0.00_ ;_ * "-"??_ ;_ @_ 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Trade!$K$22:$K$33</c:f>
              <c:numCache>
                <c:formatCode>_ * #,##0.00_ ;_ * \-#,##0.00_ ;_ * "-"??_ ;_ @_ 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Trade!$E$38:$E$49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-3209.5756540000002</c:v>
                </c:pt>
                <c:pt idx="10">
                  <c:v>8400.4748249999975</c:v>
                </c:pt>
                <c:pt idx="11">
                  <c:v>10328.034229000004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Trade!$F$36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Trade!$H$38:$H$49</c:f>
              <c:numCache>
                <c:formatCode>_ * #,##0.00_ ;_ * \-#,##0.00_ ;_ * "-"??_ ;_ @_ </c:formatCode>
                <c:ptCount val="12"/>
                <c:pt idx="0">
                  <c:v>-4926.3411569999953</c:v>
                </c:pt>
                <c:pt idx="1">
                  <c:v>-349.91000000000349</c:v>
                </c:pt>
                <c:pt idx="2">
                  <c:v>970.60513799999899</c:v>
                </c:pt>
                <c:pt idx="3">
                  <c:v>-2446.348076000002</c:v>
                </c:pt>
                <c:pt idx="4">
                  <c:v>-1030.1999999999971</c:v>
                </c:pt>
                <c:pt idx="5">
                  <c:v>4869.1100000000006</c:v>
                </c:pt>
                <c:pt idx="6">
                  <c:v>-3902.1500000000015</c:v>
                </c:pt>
                <c:pt idx="7">
                  <c:v>-3737.75</c:v>
                </c:pt>
                <c:pt idx="8" formatCode="General">
                  <c:v>2513.5799999999945</c:v>
                </c:pt>
                <c:pt idx="9">
                  <c:v>-9579.5</c:v>
                </c:pt>
                <c:pt idx="10">
                  <c:v>-8044.7299999999959</c:v>
                </c:pt>
                <c:pt idx="11">
                  <c:v>-4701.523000000001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Trade!$I$36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Trade!$K$38:$K$49</c:f>
              <c:numCache>
                <c:formatCode>#,##0.00_ ;[Red]\-#,##0.00\ </c:formatCode>
                <c:ptCount val="12"/>
                <c:pt idx="0">
                  <c:v>-13503.220000000008</c:v>
                </c:pt>
                <c:pt idx="1">
                  <c:v>-7485.9499999999971</c:v>
                </c:pt>
                <c:pt idx="2">
                  <c:v>-5506.4700000000012</c:v>
                </c:pt>
                <c:pt idx="3">
                  <c:v>-9873.89</c:v>
                </c:pt>
                <c:pt idx="4">
                  <c:v>-8928.0499999999956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hape val="box"/>
        <c:axId val="88343680"/>
        <c:axId val="88345216"/>
        <c:axId val="0"/>
      </c:bar3DChart>
      <c:catAx>
        <c:axId val="883436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345216"/>
        <c:crosses val="autoZero"/>
        <c:auto val="1"/>
        <c:lblAlgn val="ctr"/>
        <c:lblOffset val="100"/>
        <c:tickLblSkip val="2"/>
        <c:tickMarkSkip val="1"/>
      </c:catAx>
      <c:valAx>
        <c:axId val="88345216"/>
        <c:scaling>
          <c:orientation val="minMax"/>
        </c:scaling>
        <c:axPos val="l"/>
        <c:numFmt formatCode="_ * #,##0.00_ ;_ * \-#,##0.00_ ;_ * &quot;-&quot;??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3436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527536208233039"/>
          <c:y val="4.8656499636891913E-2"/>
          <c:w val="0.29468247147572812"/>
          <c:h val="0.1498739930235993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21836245523540246"/>
          <c:y val="1.7241260335415821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4292918217032243E-2"/>
          <c:y val="2.158096309389898E-2"/>
          <c:w val="0.89578272306180551"/>
          <c:h val="0.84738443408860065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Employment!$B$52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Employment!$A$53:$A$69</c:f>
              <c:strCache>
                <c:ptCount val="1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</c:strCache>
            </c:strRef>
          </c:cat>
          <c:val>
            <c:numRef>
              <c:f>Employment!$B$53:$B$69</c:f>
              <c:numCache>
                <c:formatCode>0.00</c:formatCode>
                <c:ptCount val="17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  <c:pt idx="6">
                  <c:v>18.647342995169083</c:v>
                </c:pt>
                <c:pt idx="7">
                  <c:v>19.295958279009128</c:v>
                </c:pt>
                <c:pt idx="8">
                  <c:v>19.325551232166021</c:v>
                </c:pt>
                <c:pt idx="9">
                  <c:v>20.934761441090554</c:v>
                </c:pt>
                <c:pt idx="10">
                  <c:v>19.665551839464886</c:v>
                </c:pt>
                <c:pt idx="11">
                  <c:v>19.769736842105264</c:v>
                </c:pt>
                <c:pt idx="12">
                  <c:v>20.334535913414236</c:v>
                </c:pt>
                <c:pt idx="13">
                  <c:v>20.337902454574433</c:v>
                </c:pt>
                <c:pt idx="14">
                  <c:v>19.110538188849503</c:v>
                </c:pt>
                <c:pt idx="15">
                  <c:v>19.33249370277078</c:v>
                </c:pt>
                <c:pt idx="16">
                  <c:v>20.5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Employment!$F$52</c:f>
              <c:strCache>
                <c:ptCount val="1"/>
                <c:pt idx="0">
                  <c:v>Unemployment Rate (Expanded Def)</c:v>
                </c:pt>
              </c:strCache>
            </c:strRef>
          </c:tx>
          <c:cat>
            <c:strRef>
              <c:f>Employment!$A$53:$A$69</c:f>
              <c:strCache>
                <c:ptCount val="17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</c:strCache>
            </c:strRef>
          </c:cat>
          <c:val>
            <c:numRef>
              <c:f>Employment!$F$53:$F$69</c:f>
              <c:numCache>
                <c:formatCode>0.00</c:formatCode>
                <c:ptCount val="17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  <c:pt idx="6">
                  <c:v>34.589371980676333</c:v>
                </c:pt>
                <c:pt idx="7">
                  <c:v>34.517601043024769</c:v>
                </c:pt>
                <c:pt idx="8">
                  <c:v>35.635538261997404</c:v>
                </c:pt>
                <c:pt idx="9">
                  <c:v>37.29308666017527</c:v>
                </c:pt>
                <c:pt idx="10">
                  <c:v>38.49498327759197</c:v>
                </c:pt>
                <c:pt idx="11">
                  <c:v>37.532894736842103</c:v>
                </c:pt>
                <c:pt idx="12">
                  <c:v>39.750737946867822</c:v>
                </c:pt>
                <c:pt idx="13">
                  <c:v>39.591966847306345</c:v>
                </c:pt>
                <c:pt idx="14">
                  <c:v>36.803093780212699</c:v>
                </c:pt>
                <c:pt idx="15">
                  <c:v>36.55541561712846</c:v>
                </c:pt>
                <c:pt idx="16">
                  <c:v>38.762626262626263</c:v>
                </c:pt>
              </c:numCache>
            </c:numRef>
          </c:val>
        </c:ser>
        <c:shape val="box"/>
        <c:axId val="88456576"/>
        <c:axId val="88462464"/>
        <c:axId val="0"/>
      </c:bar3DChart>
      <c:catAx>
        <c:axId val="884565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462464"/>
        <c:crosses val="autoZero"/>
        <c:auto val="1"/>
        <c:lblAlgn val="ctr"/>
        <c:lblOffset val="100"/>
        <c:tickLblSkip val="1"/>
        <c:tickMarkSkip val="1"/>
      </c:catAx>
      <c:valAx>
        <c:axId val="884624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4565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03338940217612E-2"/>
          <c:y val="2.9535864978902981E-2"/>
          <c:w val="0.91355343739927264"/>
          <c:h val="0.87552919809074492"/>
        </c:manualLayout>
      </c:layout>
      <c:bar3DChart>
        <c:barDir val="col"/>
        <c:grouping val="percentStacked"/>
        <c:ser>
          <c:idx val="0"/>
          <c:order val="0"/>
          <c:tx>
            <c:strRef>
              <c:f>Employment!$A$176</c:f>
              <c:strCache>
                <c:ptCount val="1"/>
                <c:pt idx="0">
                  <c:v>Q4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Employment!$B$172:$K$172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Employment!$B$176:$K$176</c:f>
              <c:numCache>
                <c:formatCode>0.00</c:formatCode>
                <c:ptCount val="10"/>
                <c:pt idx="0">
                  <c:v>6.1953629798555685</c:v>
                </c:pt>
                <c:pt idx="1">
                  <c:v>0.34207525655644244</c:v>
                </c:pt>
                <c:pt idx="2">
                  <c:v>15.203344735841885</c:v>
                </c:pt>
                <c:pt idx="3">
                  <c:v>0.41809198023565186</c:v>
                </c:pt>
                <c:pt idx="4">
                  <c:v>9.1980235651843412</c:v>
                </c:pt>
                <c:pt idx="5">
                  <c:v>22.614975294564804</c:v>
                </c:pt>
                <c:pt idx="6">
                  <c:v>6.9175218548080579</c:v>
                </c:pt>
                <c:pt idx="7">
                  <c:v>10.262257696693272</c:v>
                </c:pt>
                <c:pt idx="8">
                  <c:v>18.091980235651846</c:v>
                </c:pt>
                <c:pt idx="9">
                  <c:v>10.756366400608133</c:v>
                </c:pt>
              </c:numCache>
            </c:numRef>
          </c:val>
        </c:ser>
        <c:ser>
          <c:idx val="1"/>
          <c:order val="1"/>
          <c:tx>
            <c:strRef>
              <c:f>Employment!$A$180</c:f>
              <c:strCache>
                <c:ptCount val="1"/>
                <c:pt idx="0">
                  <c:v>Q4 2009</c:v>
                </c:pt>
              </c:strCache>
            </c:strRef>
          </c:tx>
          <c:cat>
            <c:strRef>
              <c:f>Employment!$B$172:$K$172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Employment!$B$180:$K$180</c:f>
              <c:numCache>
                <c:formatCode>0.00</c:formatCode>
                <c:ptCount val="10"/>
                <c:pt idx="0">
                  <c:v>4.4830371567043619</c:v>
                </c:pt>
                <c:pt idx="1">
                  <c:v>0.28271405492730206</c:v>
                </c:pt>
                <c:pt idx="2">
                  <c:v>16.033925686591278</c:v>
                </c:pt>
                <c:pt idx="3">
                  <c:v>0.36348949919224555</c:v>
                </c:pt>
                <c:pt idx="4">
                  <c:v>9.6122778675282703</c:v>
                </c:pt>
                <c:pt idx="5">
                  <c:v>21.44588045234249</c:v>
                </c:pt>
                <c:pt idx="6">
                  <c:v>6.4216478190630051</c:v>
                </c:pt>
                <c:pt idx="7">
                  <c:v>12.358642972536348</c:v>
                </c:pt>
                <c:pt idx="8">
                  <c:v>19.789983844911145</c:v>
                </c:pt>
                <c:pt idx="9">
                  <c:v>9.1680129240710819</c:v>
                </c:pt>
              </c:numCache>
            </c:numRef>
          </c:val>
        </c:ser>
        <c:ser>
          <c:idx val="2"/>
          <c:order val="2"/>
          <c:tx>
            <c:strRef>
              <c:f>Employment!$A$184</c:f>
              <c:strCache>
                <c:ptCount val="1"/>
                <c:pt idx="0">
                  <c:v>Q4 2010</c:v>
                </c:pt>
              </c:strCache>
            </c:strRef>
          </c:tx>
          <c:cat>
            <c:strRef>
              <c:f>Employment!$B$172:$K$172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Employment!$B$184:$K$184</c:f>
              <c:numCache>
                <c:formatCode>0.00</c:formatCode>
                <c:ptCount val="10"/>
                <c:pt idx="0">
                  <c:v>4.9610496104961053</c:v>
                </c:pt>
                <c:pt idx="1">
                  <c:v>0.53300533005330053</c:v>
                </c:pt>
                <c:pt idx="2">
                  <c:v>15.211152111521114</c:v>
                </c:pt>
                <c:pt idx="3">
                  <c:v>0.69700697006970069</c:v>
                </c:pt>
                <c:pt idx="4">
                  <c:v>9.2250922509225095</c:v>
                </c:pt>
                <c:pt idx="5">
                  <c:v>21.443214432144323</c:v>
                </c:pt>
                <c:pt idx="6">
                  <c:v>7.5850758507585079</c:v>
                </c:pt>
                <c:pt idx="7">
                  <c:v>10.906109061090611</c:v>
                </c:pt>
                <c:pt idx="8">
                  <c:v>10.906109061090611</c:v>
                </c:pt>
                <c:pt idx="9">
                  <c:v>8.5280852808528085</c:v>
                </c:pt>
              </c:numCache>
            </c:numRef>
          </c:val>
        </c:ser>
        <c:ser>
          <c:idx val="3"/>
          <c:order val="3"/>
          <c:tx>
            <c:strRef>
              <c:f>Employment!$A$188</c:f>
              <c:strCache>
                <c:ptCount val="1"/>
                <c:pt idx="0">
                  <c:v>Q4 2011</c:v>
                </c:pt>
              </c:strCache>
            </c:strRef>
          </c:tx>
          <c:cat>
            <c:strRef>
              <c:f>Employment!$B$172:$K$172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Employment!$B$188:$J$188</c:f>
              <c:numCache>
                <c:formatCode>0.00</c:formatCode>
                <c:ptCount val="9"/>
                <c:pt idx="0">
                  <c:v>3.708040593286495</c:v>
                </c:pt>
                <c:pt idx="1">
                  <c:v>0.507416081186573</c:v>
                </c:pt>
                <c:pt idx="2">
                  <c:v>16.705698672911787</c:v>
                </c:pt>
                <c:pt idx="3">
                  <c:v>0.27322404371584702</c:v>
                </c:pt>
                <c:pt idx="4">
                  <c:v>9.328649492583919</c:v>
                </c:pt>
                <c:pt idx="5">
                  <c:v>23.965651834504293</c:v>
                </c:pt>
                <c:pt idx="6">
                  <c:v>6.6744730679156916</c:v>
                </c:pt>
                <c:pt idx="7">
                  <c:v>10.811865729898516</c:v>
                </c:pt>
                <c:pt idx="8">
                  <c:v>20.140515222482435</c:v>
                </c:pt>
              </c:numCache>
            </c:numRef>
          </c:val>
        </c:ser>
        <c:shape val="cylinder"/>
        <c:axId val="88755200"/>
        <c:axId val="88765184"/>
        <c:axId val="0"/>
      </c:bar3DChart>
      <c:catAx>
        <c:axId val="88755200"/>
        <c:scaling>
          <c:orientation val="maxMin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765184"/>
        <c:crosses val="autoZero"/>
        <c:auto val="1"/>
        <c:lblAlgn val="ctr"/>
        <c:lblOffset val="100"/>
        <c:tickLblSkip val="1"/>
        <c:tickMarkSkip val="1"/>
      </c:catAx>
      <c:valAx>
        <c:axId val="88765184"/>
        <c:scaling>
          <c:orientation val="minMax"/>
        </c:scaling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7552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201170765917606"/>
          <c:y val="3.5864978902953606E-2"/>
          <c:w val="6.9888539474361383E-2"/>
          <c:h val="0.1826337530593485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004059365818256E-2"/>
          <c:y val="4.1237165297253645E-2"/>
          <c:w val="0.91172712827209978"/>
          <c:h val="0.76288755799920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PSCE!$A$276:$A$298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PSCE!$B$276:$B$298</c:f>
              <c:numCache>
                <c:formatCode>#,##0</c:formatCode>
                <c:ptCount val="23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116160</c:v>
                </c:pt>
                <c:pt idx="20">
                  <c:v>120742.41666666667</c:v>
                </c:pt>
                <c:pt idx="21">
                  <c:v>125608.41666666667</c:v>
                </c:pt>
                <c:pt idx="22">
                  <c:v>128651.6</c:v>
                </c:pt>
              </c:numCache>
            </c:numRef>
          </c:val>
        </c:ser>
        <c:marker val="1"/>
        <c:axId val="88827392"/>
        <c:axId val="88828928"/>
      </c:lineChart>
      <c:catAx>
        <c:axId val="88827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828928"/>
        <c:crosses val="autoZero"/>
        <c:auto val="1"/>
        <c:lblAlgn val="ctr"/>
        <c:lblOffset val="100"/>
        <c:tickLblSkip val="1"/>
        <c:tickMarkSkip val="1"/>
      </c:catAx>
      <c:valAx>
        <c:axId val="8882892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8273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3684216892243512E-2"/>
          <c:y val="3.0848329048843211E-2"/>
          <c:w val="0.92105322333292006"/>
          <c:h val="0.7634961439588688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PSCE!$A$276:$A$298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PSCE!$C$276:$C$298</c:f>
              <c:numCache>
                <c:formatCode>#,##0</c:formatCode>
                <c:ptCount val="23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4750.666666666667</c:v>
                </c:pt>
                <c:pt idx="21">
                  <c:v>4363.416666666667</c:v>
                </c:pt>
                <c:pt idx="22">
                  <c:v>4891.2</c:v>
                </c:pt>
              </c:numCache>
            </c:numRef>
          </c:val>
        </c:ser>
        <c:marker val="1"/>
        <c:axId val="88857600"/>
        <c:axId val="88863488"/>
      </c:lineChart>
      <c:catAx>
        <c:axId val="888576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863488"/>
        <c:crosses val="autoZero"/>
        <c:auto val="1"/>
        <c:lblAlgn val="ctr"/>
        <c:lblOffset val="100"/>
        <c:tickLblSkip val="1"/>
        <c:tickMarkSkip val="1"/>
      </c:catAx>
      <c:valAx>
        <c:axId val="8886348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8576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785808147175025E-2"/>
          <c:y val="4.1025743754366358E-2"/>
          <c:w val="0.91195795006570302"/>
          <c:h val="0.76410447742511789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PSCE!$A$276:$A$298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PSCE!$E$276:$E$298</c:f>
              <c:numCache>
                <c:formatCode>#,##0</c:formatCode>
                <c:ptCount val="23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202099.83333333334</c:v>
                </c:pt>
                <c:pt idx="20">
                  <c:v>206870.75</c:v>
                </c:pt>
                <c:pt idx="21">
                  <c:v>224419</c:v>
                </c:pt>
                <c:pt idx="22">
                  <c:v>245490.2</c:v>
                </c:pt>
              </c:numCache>
            </c:numRef>
          </c:val>
        </c:ser>
        <c:marker val="1"/>
        <c:axId val="89035520"/>
        <c:axId val="89037056"/>
      </c:lineChart>
      <c:catAx>
        <c:axId val="890355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9037056"/>
        <c:crosses val="autoZero"/>
        <c:auto val="1"/>
        <c:lblAlgn val="ctr"/>
        <c:lblOffset val="100"/>
        <c:tickLblSkip val="1"/>
        <c:tickMarkSkip val="1"/>
      </c:catAx>
      <c:valAx>
        <c:axId val="8903705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90355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32232547144079"/>
          <c:y val="8.461538461538462E-2"/>
          <c:w val="0.31668854903530641"/>
          <c:h val="0.125641294838145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7568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PSCE!$A$276:$A$298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PSCE!$F$276:$F$298</c:f>
              <c:numCache>
                <c:formatCode>#,##0</c:formatCode>
                <c:ptCount val="23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31013</c:v>
                </c:pt>
                <c:pt idx="21">
                  <c:v>24811.5</c:v>
                </c:pt>
                <c:pt idx="22">
                  <c:v>19474.400000000001</c:v>
                </c:pt>
              </c:numCache>
            </c:numRef>
          </c:val>
        </c:ser>
        <c:marker val="1"/>
        <c:axId val="88877312"/>
        <c:axId val="88879104"/>
      </c:lineChart>
      <c:catAx>
        <c:axId val="888773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879104"/>
        <c:crosses val="autoZero"/>
        <c:auto val="1"/>
        <c:lblAlgn val="ctr"/>
        <c:lblOffset val="100"/>
        <c:tickLblSkip val="1"/>
        <c:tickMarkSkip val="1"/>
      </c:catAx>
      <c:valAx>
        <c:axId val="8887910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8773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30067074949002"/>
          <c:y val="0.10485933503836253"/>
          <c:w val="0.27559091571887673"/>
          <c:h val="0.12531996160326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91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PSCE!$A$276:$A$298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PSCE!$G$276:$G$298</c:f>
              <c:numCache>
                <c:formatCode>#,##0</c:formatCode>
                <c:ptCount val="23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  <c:pt idx="20">
                  <c:v>1028340.75</c:v>
                </c:pt>
                <c:pt idx="21">
                  <c:v>1056634</c:v>
                </c:pt>
                <c:pt idx="22">
                  <c:v>1072742.3999999999</c:v>
                </c:pt>
              </c:numCache>
            </c:numRef>
          </c:val>
        </c:ser>
        <c:marker val="1"/>
        <c:axId val="88928256"/>
        <c:axId val="88929792"/>
      </c:lineChart>
      <c:catAx>
        <c:axId val="889282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929792"/>
        <c:crosses val="autoZero"/>
        <c:auto val="1"/>
        <c:lblAlgn val="ctr"/>
        <c:lblOffset val="100"/>
        <c:tickLblSkip val="1"/>
        <c:tickMarkSkip val="1"/>
      </c:catAx>
      <c:valAx>
        <c:axId val="8892979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9282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184974283058921"/>
          <c:y val="8.4183673469387682E-2"/>
          <c:w val="0.29619934186427532"/>
          <c:h val="0.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19286E-2"/>
          <c:w val="0.91230366492144421"/>
          <c:h val="0.76590521107970222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PSCE!$A$276:$A$298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PSCE!$H$276:$H$298</c:f>
              <c:numCache>
                <c:formatCode>#,##0</c:formatCode>
                <c:ptCount val="23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  <c:pt idx="20">
                  <c:v>637064.08333333337</c:v>
                </c:pt>
                <c:pt idx="21">
                  <c:v>707273.66666666663</c:v>
                </c:pt>
                <c:pt idx="22">
                  <c:v>795867</c:v>
                </c:pt>
              </c:numCache>
            </c:numRef>
          </c:val>
        </c:ser>
        <c:marker val="1"/>
        <c:axId val="88950272"/>
        <c:axId val="88951808"/>
      </c:lineChart>
      <c:catAx>
        <c:axId val="889502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951808"/>
        <c:crosses val="autoZero"/>
        <c:auto val="1"/>
        <c:lblAlgn val="ctr"/>
        <c:lblOffset val="100"/>
        <c:tickLblSkip val="1"/>
        <c:tickMarkSkip val="1"/>
      </c:catAx>
      <c:valAx>
        <c:axId val="8895180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9502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22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70202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PSCE!$A$276:$A$298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PSCE!$D$276:$D$298</c:f>
              <c:numCache>
                <c:formatCode>#,##0</c:formatCode>
                <c:ptCount val="23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  <c:pt idx="20">
                  <c:v>1903290.3333333333</c:v>
                </c:pt>
                <c:pt idx="21">
                  <c:v>2013138.1666666667</c:v>
                </c:pt>
                <c:pt idx="22">
                  <c:v>2133574.2000000002</c:v>
                </c:pt>
              </c:numCache>
            </c:numRef>
          </c:val>
        </c:ser>
        <c:marker val="1"/>
        <c:axId val="89070592"/>
        <c:axId val="89084672"/>
      </c:lineChart>
      <c:catAx>
        <c:axId val="890705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9084672"/>
        <c:crosses val="autoZero"/>
        <c:auto val="1"/>
        <c:lblAlgn val="ctr"/>
        <c:lblOffset val="100"/>
        <c:tickLblSkip val="1"/>
        <c:tickMarkSkip val="1"/>
      </c:catAx>
      <c:valAx>
        <c:axId val="8908467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90705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799598E-2"/>
          <c:w val="0.35424877062781973"/>
          <c:h val="0.1243657486976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3195519012800491"/>
          <c:y val="3.3057860800665445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2580689719918953"/>
          <c:y val="2.4793106380369606E-2"/>
          <c:w val="0.84418975758701664"/>
          <c:h val="0.83057964693190001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PSCE!$A$233:$A$273</c:f>
              <c:numCache>
                <c:formatCode>mmm\-yy</c:formatCode>
                <c:ptCount val="4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</c:numCache>
            </c:numRef>
          </c:cat>
          <c:val>
            <c:numRef>
              <c:f>PSCE!$D$233:$D$273</c:f>
              <c:numCache>
                <c:formatCode>#,##0</c:formatCode>
                <c:ptCount val="41"/>
                <c:pt idx="0">
                  <c:v>1881285</c:v>
                </c:pt>
                <c:pt idx="1">
                  <c:v>1881957</c:v>
                </c:pt>
                <c:pt idx="2">
                  <c:v>1881612</c:v>
                </c:pt>
                <c:pt idx="3">
                  <c:v>1878861</c:v>
                </c:pt>
                <c:pt idx="4">
                  <c:v>1850167</c:v>
                </c:pt>
                <c:pt idx="5">
                  <c:v>1859581</c:v>
                </c:pt>
                <c:pt idx="6">
                  <c:v>1865152</c:v>
                </c:pt>
                <c:pt idx="7">
                  <c:v>1861800</c:v>
                </c:pt>
                <c:pt idx="8">
                  <c:v>1860769</c:v>
                </c:pt>
                <c:pt idx="9">
                  <c:v>1861142</c:v>
                </c:pt>
                <c:pt idx="10">
                  <c:v>1861389</c:v>
                </c:pt>
                <c:pt idx="11">
                  <c:v>1861277</c:v>
                </c:pt>
                <c:pt idx="12">
                  <c:v>1866644</c:v>
                </c:pt>
                <c:pt idx="13">
                  <c:v>1875897</c:v>
                </c:pt>
                <c:pt idx="14">
                  <c:v>1875507</c:v>
                </c:pt>
                <c:pt idx="15">
                  <c:v>1873274</c:v>
                </c:pt>
                <c:pt idx="16">
                  <c:v>1880871</c:v>
                </c:pt>
                <c:pt idx="17">
                  <c:v>1888631</c:v>
                </c:pt>
                <c:pt idx="18">
                  <c:v>1903532</c:v>
                </c:pt>
                <c:pt idx="19">
                  <c:v>1917768</c:v>
                </c:pt>
                <c:pt idx="20">
                  <c:v>1936914</c:v>
                </c:pt>
                <c:pt idx="21">
                  <c:v>1935498</c:v>
                </c:pt>
                <c:pt idx="22">
                  <c:v>1943218</c:v>
                </c:pt>
                <c:pt idx="23">
                  <c:v>1941730</c:v>
                </c:pt>
                <c:pt idx="24">
                  <c:v>1955015</c:v>
                </c:pt>
                <c:pt idx="25">
                  <c:v>1971557</c:v>
                </c:pt>
                <c:pt idx="26">
                  <c:v>1975168</c:v>
                </c:pt>
                <c:pt idx="27">
                  <c:v>1986284</c:v>
                </c:pt>
                <c:pt idx="28">
                  <c:v>1984829</c:v>
                </c:pt>
                <c:pt idx="29">
                  <c:v>1994629</c:v>
                </c:pt>
                <c:pt idx="30">
                  <c:v>2019970</c:v>
                </c:pt>
                <c:pt idx="31">
                  <c:v>2033242</c:v>
                </c:pt>
                <c:pt idx="32">
                  <c:v>2039996</c:v>
                </c:pt>
                <c:pt idx="33">
                  <c:v>2052317</c:v>
                </c:pt>
                <c:pt idx="34">
                  <c:v>2060174</c:v>
                </c:pt>
                <c:pt idx="35">
                  <c:v>2084477</c:v>
                </c:pt>
                <c:pt idx="36">
                  <c:v>2096914</c:v>
                </c:pt>
                <c:pt idx="37">
                  <c:v>2131911</c:v>
                </c:pt>
                <c:pt idx="38">
                  <c:v>2156036</c:v>
                </c:pt>
                <c:pt idx="39">
                  <c:v>2138557</c:v>
                </c:pt>
                <c:pt idx="40">
                  <c:v>2144453</c:v>
                </c:pt>
              </c:numCache>
            </c:numRef>
          </c:val>
        </c:ser>
        <c:marker val="1"/>
        <c:axId val="89130112"/>
        <c:axId val="89131648"/>
      </c:lineChart>
      <c:dateAx>
        <c:axId val="8913011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131648"/>
        <c:crosses val="autoZero"/>
        <c:auto val="1"/>
        <c:lblOffset val="100"/>
      </c:dateAx>
      <c:valAx>
        <c:axId val="89131648"/>
        <c:scaling>
          <c:orientation val="minMax"/>
          <c:min val="18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130112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Yearly'!$A$263:$A$284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Yearly'!$B$263:$B$284</c:f>
              <c:numCache>
                <c:formatCode>0.00</c:formatCode>
                <c:ptCount val="22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30.038606278268379</c:v>
                </c:pt>
                <c:pt idx="19">
                  <c:v>4.2876007959421409</c:v>
                </c:pt>
                <c:pt idx="20">
                  <c:v>3.8808410840947203</c:v>
                </c:pt>
                <c:pt idx="21">
                  <c:v>7.3928925460626562</c:v>
                </c:pt>
              </c:numCache>
            </c:numRef>
          </c:val>
        </c:ser>
        <c:marker val="1"/>
        <c:axId val="122080640"/>
        <c:axId val="121832576"/>
      </c:lineChart>
      <c:catAx>
        <c:axId val="1220806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832576"/>
        <c:crosses val="autoZero"/>
        <c:auto val="1"/>
        <c:lblAlgn val="ctr"/>
        <c:lblOffset val="100"/>
        <c:tickLblSkip val="1"/>
        <c:tickMarkSkip val="1"/>
      </c:catAx>
      <c:valAx>
        <c:axId val="1218325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0806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8126"/>
          <c:y val="9.1152815013404845E-2"/>
          <c:w val="0.20336968709236938"/>
          <c:h val="0.131367573691358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Yearly'!$A$263:$A$281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Yearly'!$E$263:$E$281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</c:numCache>
            </c:numRef>
          </c:val>
        </c:ser>
        <c:marker val="1"/>
        <c:axId val="121881344"/>
        <c:axId val="121882880"/>
      </c:lineChart>
      <c:catAx>
        <c:axId val="1218813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882880"/>
        <c:crosses val="autoZero"/>
        <c:auto val="1"/>
        <c:lblAlgn val="ctr"/>
        <c:lblOffset val="100"/>
        <c:tickLblSkip val="1"/>
        <c:tickMarkSkip val="1"/>
      </c:catAx>
      <c:valAx>
        <c:axId val="121882880"/>
        <c:scaling>
          <c:orientation val="minMax"/>
          <c:min val="40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8813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PSCE!$A$276:$A$295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PSCE!$F$276:$F$295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</c:ser>
        <c:marker val="1"/>
        <c:axId val="122095872"/>
        <c:axId val="122118144"/>
      </c:lineChart>
      <c:catAx>
        <c:axId val="1220958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118144"/>
        <c:crosses val="autoZero"/>
        <c:auto val="1"/>
        <c:lblAlgn val="ctr"/>
        <c:lblOffset val="100"/>
        <c:tickLblSkip val="1"/>
        <c:tickMarkSkip val="1"/>
      </c:catAx>
      <c:valAx>
        <c:axId val="12211814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0958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PSCE!$A$276:$A$295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PSCE!$G$276:$G$295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</c:numCache>
            </c:numRef>
          </c:val>
        </c:ser>
        <c:marker val="1"/>
        <c:axId val="122146816"/>
        <c:axId val="122148352"/>
      </c:lineChart>
      <c:catAx>
        <c:axId val="1221468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148352"/>
        <c:crosses val="autoZero"/>
        <c:auto val="1"/>
        <c:lblAlgn val="ctr"/>
        <c:lblOffset val="100"/>
        <c:tickLblSkip val="1"/>
        <c:tickMarkSkip val="1"/>
      </c:catAx>
      <c:valAx>
        <c:axId val="12214835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1468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PSCE!$A$276:$A$295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PSCE!$H$276:$H$295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</c:numCache>
            </c:numRef>
          </c:val>
        </c:ser>
        <c:marker val="1"/>
        <c:axId val="122193408"/>
        <c:axId val="122194944"/>
      </c:lineChart>
      <c:catAx>
        <c:axId val="1221934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194944"/>
        <c:crosses val="autoZero"/>
        <c:auto val="1"/>
        <c:lblAlgn val="ctr"/>
        <c:lblOffset val="100"/>
        <c:tickLblSkip val="1"/>
        <c:tickMarkSkip val="1"/>
      </c:catAx>
      <c:valAx>
        <c:axId val="12219494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1934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PSCE!$A$276:$A$295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PSCE!$D$276:$D$295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</c:numCache>
            </c:numRef>
          </c:val>
        </c:ser>
        <c:marker val="1"/>
        <c:axId val="122211328"/>
        <c:axId val="124330752"/>
      </c:lineChart>
      <c:catAx>
        <c:axId val="1222113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330752"/>
        <c:crosses val="autoZero"/>
        <c:auto val="1"/>
        <c:lblAlgn val="ctr"/>
        <c:lblOffset val="100"/>
        <c:tickLblSkip val="1"/>
        <c:tickMarkSkip val="1"/>
      </c:catAx>
      <c:valAx>
        <c:axId val="12433075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2113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9112E-2"/>
          <c:w val="0.92548131237401265"/>
          <c:h val="0.9142868738418999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Yearly'!$A$263:$A$284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Yearly'!$C$263:$C$284</c:f>
              <c:numCache>
                <c:formatCode>0.00</c:formatCode>
                <c:ptCount val="22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-3.7683990907697926</c:v>
                </c:pt>
                <c:pt idx="20">
                  <c:v>-7.2397186239971569</c:v>
                </c:pt>
                <c:pt idx="21">
                  <c:v>17.697424631470756</c:v>
                </c:pt>
              </c:numCache>
            </c:numRef>
          </c:val>
        </c:ser>
        <c:marker val="1"/>
        <c:axId val="124363904"/>
        <c:axId val="124365440"/>
      </c:lineChart>
      <c:catAx>
        <c:axId val="124363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365440"/>
        <c:crosses val="autoZero"/>
        <c:auto val="1"/>
        <c:lblAlgn val="ctr"/>
        <c:lblOffset val="100"/>
        <c:tickLblSkip val="1"/>
        <c:tickMarkSkip val="1"/>
      </c:catAx>
      <c:valAx>
        <c:axId val="1243654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3639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501059E-2"/>
          <c:w val="0.23677897233999601"/>
          <c:h val="0.127272999965913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59999"/>
          <c:h val="0.759067357512953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Yearly'!$A$263:$A$284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Yearly'!$E$263:$E$284</c:f>
              <c:numCache>
                <c:formatCode>0.00</c:formatCode>
                <c:ptCount val="22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  <c:pt idx="19">
                  <c:v>2.3769827127684464</c:v>
                </c:pt>
                <c:pt idx="20">
                  <c:v>8.6298140050325127</c:v>
                </c:pt>
                <c:pt idx="21">
                  <c:v>12.279597037709172</c:v>
                </c:pt>
              </c:numCache>
            </c:numRef>
          </c:val>
        </c:ser>
        <c:marker val="1"/>
        <c:axId val="124407168"/>
        <c:axId val="124429440"/>
      </c:lineChart>
      <c:catAx>
        <c:axId val="1244071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429440"/>
        <c:crosses val="autoZero"/>
        <c:auto val="1"/>
        <c:lblAlgn val="ctr"/>
        <c:lblOffset val="100"/>
        <c:tickLblSkip val="1"/>
        <c:tickMarkSkip val="1"/>
      </c:catAx>
      <c:valAx>
        <c:axId val="1244294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4071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8867547018808273"/>
          <c:y val="7.512953367875648E-2"/>
          <c:w val="0.27971188475390435"/>
          <c:h val="0.126943005181353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3869"/>
          <c:h val="0.9147309904185606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Yearly'!$A$263:$A$284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Yearly'!$F$263:$F$284</c:f>
              <c:numCache>
                <c:formatCode>0.00</c:formatCode>
                <c:ptCount val="22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-23.922148796361792</c:v>
                </c:pt>
                <c:pt idx="20">
                  <c:v>-20.038811261249656</c:v>
                </c:pt>
                <c:pt idx="21">
                  <c:v>-26.540085782501556</c:v>
                </c:pt>
              </c:numCache>
            </c:numRef>
          </c:val>
        </c:ser>
        <c:marker val="1"/>
        <c:axId val="124589568"/>
        <c:axId val="124591104"/>
      </c:lineChart>
      <c:catAx>
        <c:axId val="1245895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91104"/>
        <c:crosses val="autoZero"/>
        <c:auto val="1"/>
        <c:lblAlgn val="ctr"/>
        <c:lblOffset val="100"/>
        <c:tickLblSkip val="1"/>
        <c:tickMarkSkip val="1"/>
      </c:catAx>
      <c:valAx>
        <c:axId val="1245911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895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3772994203062906"/>
          <c:y val="5.5125163618113628E-2"/>
          <c:w val="0.25179881291817319"/>
          <c:h val="0.126615258364022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7310669998585967E-2"/>
          <c:y val="0.12628865979381437"/>
          <c:w val="0.93173707179609833"/>
          <c:h val="0.76031023516814566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Yearly'!$A$263:$A$284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Yearly'!$G$263:$G$284</c:f>
              <c:numCache>
                <c:formatCode>0.00</c:formatCode>
                <c:ptCount val="22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10.99482059144899</c:v>
                </c:pt>
                <c:pt idx="19">
                  <c:v>4.3002307937780699</c:v>
                </c:pt>
                <c:pt idx="20">
                  <c:v>2.6627639112892041</c:v>
                </c:pt>
                <c:pt idx="21">
                  <c:v>2.380394537850131</c:v>
                </c:pt>
              </c:numCache>
            </c:numRef>
          </c:val>
        </c:ser>
        <c:marker val="1"/>
        <c:axId val="124640256"/>
        <c:axId val="124519168"/>
      </c:lineChart>
      <c:catAx>
        <c:axId val="1246402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19168"/>
        <c:crosses val="autoZero"/>
        <c:auto val="1"/>
        <c:lblAlgn val="ctr"/>
        <c:lblOffset val="100"/>
        <c:tickLblSkip val="1"/>
        <c:tickMarkSkip val="1"/>
      </c:catAx>
      <c:valAx>
        <c:axId val="1245191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6402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81438383076367"/>
          <c:y val="0.1537800687285224"/>
          <c:w val="0.27065880836751888"/>
          <c:h val="0.12628893037854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Yearly'!$A$263:$A$284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Yearly'!$H$263:$H$284</c:f>
              <c:numCache>
                <c:formatCode>0.00</c:formatCode>
                <c:ptCount val="22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5.7404786006402277</c:v>
                </c:pt>
                <c:pt idx="19">
                  <c:v>-0.10234096647287583</c:v>
                </c:pt>
                <c:pt idx="20">
                  <c:v>11.356232031122699</c:v>
                </c:pt>
                <c:pt idx="21">
                  <c:v>16.755572279357899</c:v>
                </c:pt>
              </c:numCache>
            </c:numRef>
          </c:val>
        </c:ser>
        <c:marker val="1"/>
        <c:axId val="124543744"/>
        <c:axId val="124545280"/>
      </c:lineChart>
      <c:catAx>
        <c:axId val="1245437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45280"/>
        <c:crosses val="autoZero"/>
        <c:auto val="1"/>
        <c:lblAlgn val="ctr"/>
        <c:lblOffset val="100"/>
        <c:tickLblSkip val="1"/>
        <c:tickMarkSkip val="1"/>
      </c:catAx>
      <c:valAx>
        <c:axId val="1245452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437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42583732057421"/>
          <c:y val="5.3127677806341582E-2"/>
          <c:w val="0.31220095693779931"/>
          <c:h val="0.1268209083119108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7149832077441921E-2"/>
          <c:y val="4.3589743589743567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Yearly'!$A$263:$A$284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Yearly'!$D$263:$D$284</c:f>
              <c:numCache>
                <c:formatCode>0.00</c:formatCode>
                <c:ptCount val="22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8.0514194956997738</c:v>
                </c:pt>
              </c:numCache>
            </c:numRef>
          </c:val>
        </c:ser>
        <c:marker val="1"/>
        <c:axId val="124582528"/>
        <c:axId val="124653952"/>
      </c:lineChart>
      <c:catAx>
        <c:axId val="1245825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653952"/>
        <c:crosses val="autoZero"/>
        <c:auto val="1"/>
        <c:lblAlgn val="ctr"/>
        <c:lblOffset val="100"/>
        <c:tickLblSkip val="1"/>
        <c:tickMarkSkip val="1"/>
      </c:catAx>
      <c:valAx>
        <c:axId val="1246539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825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49196135429309"/>
          <c:y val="8.0341880341880348E-2"/>
          <c:w val="0.32616525084902032"/>
          <c:h val="0.143590281983982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532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494073767094978"/>
          <c:y val="4.3158482740677816E-2"/>
          <c:w val="0.84418975758701664"/>
          <c:h val="0.83057964693190001"/>
        </c:manualLayout>
      </c:layout>
      <c:lineChart>
        <c:grouping val="standard"/>
        <c:ser>
          <c:idx val="0"/>
          <c:order val="0"/>
          <c:tx>
            <c:strRef>
              <c:f>'PSCE Yearly'!$D$4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Yearly'!$A$228:$A$261</c:f>
              <c:numCache>
                <c:formatCode>mmm\-yy</c:formatCode>
                <c:ptCount val="34"/>
                <c:pt idx="0">
                  <c:v>40026</c:v>
                </c:pt>
                <c:pt idx="1">
                  <c:v>40057</c:v>
                </c:pt>
                <c:pt idx="2">
                  <c:v>40087</c:v>
                </c:pt>
                <c:pt idx="3">
                  <c:v>40118</c:v>
                </c:pt>
                <c:pt idx="4">
                  <c:v>40148</c:v>
                </c:pt>
                <c:pt idx="5">
                  <c:v>40179</c:v>
                </c:pt>
                <c:pt idx="6">
                  <c:v>40210</c:v>
                </c:pt>
                <c:pt idx="7">
                  <c:v>40238</c:v>
                </c:pt>
                <c:pt idx="8">
                  <c:v>40269</c:v>
                </c:pt>
                <c:pt idx="9">
                  <c:v>40299</c:v>
                </c:pt>
                <c:pt idx="10">
                  <c:v>40330</c:v>
                </c:pt>
                <c:pt idx="11">
                  <c:v>40360</c:v>
                </c:pt>
                <c:pt idx="12">
                  <c:v>40391</c:v>
                </c:pt>
                <c:pt idx="13">
                  <c:v>40422</c:v>
                </c:pt>
                <c:pt idx="14">
                  <c:v>40452</c:v>
                </c:pt>
                <c:pt idx="15">
                  <c:v>40483</c:v>
                </c:pt>
                <c:pt idx="16">
                  <c:v>40513</c:v>
                </c:pt>
                <c:pt idx="17">
                  <c:v>40544</c:v>
                </c:pt>
                <c:pt idx="18">
                  <c:v>40575</c:v>
                </c:pt>
                <c:pt idx="19">
                  <c:v>40603</c:v>
                </c:pt>
                <c:pt idx="20">
                  <c:v>40634</c:v>
                </c:pt>
                <c:pt idx="21">
                  <c:v>40664</c:v>
                </c:pt>
                <c:pt idx="22">
                  <c:v>40695</c:v>
                </c:pt>
                <c:pt idx="23">
                  <c:v>40725</c:v>
                </c:pt>
                <c:pt idx="24">
                  <c:v>40756</c:v>
                </c:pt>
                <c:pt idx="25">
                  <c:v>40787</c:v>
                </c:pt>
                <c:pt idx="26">
                  <c:v>40817</c:v>
                </c:pt>
                <c:pt idx="27">
                  <c:v>40848</c:v>
                </c:pt>
                <c:pt idx="28">
                  <c:v>40878</c:v>
                </c:pt>
                <c:pt idx="29">
                  <c:v>40909</c:v>
                </c:pt>
                <c:pt idx="30">
                  <c:v>40940</c:v>
                </c:pt>
                <c:pt idx="31">
                  <c:v>40969</c:v>
                </c:pt>
                <c:pt idx="32">
                  <c:v>41000</c:v>
                </c:pt>
                <c:pt idx="33">
                  <c:v>41030</c:v>
                </c:pt>
              </c:numCache>
            </c:numRef>
          </c:cat>
          <c:val>
            <c:numRef>
              <c:f>'PSCE Yearly'!$D$228:$D$261</c:f>
              <c:numCache>
                <c:formatCode>0.00</c:formatCode>
                <c:ptCount val="34"/>
                <c:pt idx="0">
                  <c:v>0.80151770767235009</c:v>
                </c:pt>
                <c:pt idx="1">
                  <c:v>0.19087627555965248</c:v>
                </c:pt>
                <c:pt idx="2">
                  <c:v>-0.7738092699300938</c:v>
                </c:pt>
                <c:pt idx="3">
                  <c:v>-1.6293559945460885</c:v>
                </c:pt>
                <c:pt idx="4">
                  <c:v>-0.55921108869589009</c:v>
                </c:pt>
                <c:pt idx="5">
                  <c:v>-0.77824465724225733</c:v>
                </c:pt>
                <c:pt idx="6">
                  <c:v>-0.32200523178797391</c:v>
                </c:pt>
                <c:pt idx="7">
                  <c:v>-0.32445583892959867</c:v>
                </c:pt>
                <c:pt idx="8">
                  <c:v>-0.29736100754659339</c:v>
                </c:pt>
                <c:pt idx="9">
                  <c:v>1.6595258698268858</c:v>
                </c:pt>
                <c:pt idx="10">
                  <c:v>1.562179867400237</c:v>
                </c:pt>
                <c:pt idx="11">
                  <c:v>2.0577411385238307</c:v>
                </c:pt>
                <c:pt idx="12">
                  <c:v>3.0061231066709637</c:v>
                </c:pt>
                <c:pt idx="13">
                  <c:v>4.0921253524752395</c:v>
                </c:pt>
                <c:pt idx="14">
                  <c:v>3.9951814531078234</c:v>
                </c:pt>
                <c:pt idx="15">
                  <c:v>4.396125688934446</c:v>
                </c:pt>
                <c:pt idx="16">
                  <c:v>4.3224624814038961</c:v>
                </c:pt>
                <c:pt idx="17">
                  <c:v>4.7342182012210143</c:v>
                </c:pt>
                <c:pt idx="18">
                  <c:v>5.0994271007416723</c:v>
                </c:pt>
                <c:pt idx="19">
                  <c:v>5.3138164773578556</c:v>
                </c:pt>
                <c:pt idx="20">
                  <c:v>6.0327533505509603</c:v>
                </c:pt>
                <c:pt idx="21">
                  <c:v>5.5271201480590646</c:v>
                </c:pt>
                <c:pt idx="22">
                  <c:v>5.612425084624789</c:v>
                </c:pt>
                <c:pt idx="23">
                  <c:v>6.1169447112000217</c:v>
                </c:pt>
                <c:pt idx="24">
                  <c:v>6.0212705603597518</c:v>
                </c:pt>
                <c:pt idx="25">
                  <c:v>5.3219709290138848</c:v>
                </c:pt>
                <c:pt idx="26">
                  <c:v>6.0356042734221376</c:v>
                </c:pt>
                <c:pt idx="27">
                  <c:v>6.0186762370459723</c:v>
                </c:pt>
                <c:pt idx="28">
                  <c:v>7.3515370314101336</c:v>
                </c:pt>
                <c:pt idx="29">
                  <c:v>7.2582051800114069</c:v>
                </c:pt>
                <c:pt idx="30">
                  <c:v>8.1333687030098556</c:v>
                </c:pt>
                <c:pt idx="31">
                  <c:v>9.1570944851273417</c:v>
                </c:pt>
                <c:pt idx="32">
                  <c:v>7.6662249708500898</c:v>
                </c:pt>
                <c:pt idx="33">
                  <c:v>8.0422041395001784</c:v>
                </c:pt>
              </c:numCache>
            </c:numRef>
          </c:val>
        </c:ser>
        <c:marker val="1"/>
        <c:axId val="124719104"/>
        <c:axId val="124720640"/>
      </c:lineChart>
      <c:dateAx>
        <c:axId val="12471910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4720640"/>
        <c:crosses val="autoZero"/>
        <c:auto val="1"/>
        <c:lblOffset val="100"/>
      </c:dateAx>
      <c:valAx>
        <c:axId val="1247206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471910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3235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Monthly'!$A$274:$A$296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Monthly'!$B$274:$B$296</c:f>
              <c:numCache>
                <c:formatCode>0.00</c:formatCode>
                <c:ptCount val="23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0.83145519846428162</c:v>
                </c:pt>
                <c:pt idx="20">
                  <c:v>1.9808792195634224</c:v>
                </c:pt>
                <c:pt idx="21">
                  <c:v>-0.5872915856009111</c:v>
                </c:pt>
                <c:pt idx="22">
                  <c:v>0.51801714043764591</c:v>
                </c:pt>
              </c:numCache>
            </c:numRef>
          </c:val>
        </c:ser>
        <c:marker val="1"/>
        <c:axId val="125102336"/>
        <c:axId val="125104128"/>
      </c:lineChart>
      <c:catAx>
        <c:axId val="1251023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04128"/>
        <c:crosses val="autoZero"/>
        <c:auto val="1"/>
        <c:lblAlgn val="ctr"/>
        <c:lblOffset val="100"/>
        <c:tickLblSkip val="1"/>
        <c:tickMarkSkip val="1"/>
      </c:catAx>
      <c:valAx>
        <c:axId val="1251041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023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0050920485704"/>
          <c:y val="0.16844919786096449"/>
          <c:w val="0.22835879357618491"/>
          <c:h val="0.131016042780749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7033E-2"/>
          <c:w val="0.93662079186472069"/>
          <c:h val="0.91200237500618486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Monthly'!$A$274:$A$296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Monthly'!$C$274:$C$296</c:f>
              <c:numCache>
                <c:formatCode>0.00</c:formatCode>
                <c:ptCount val="23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-1.3188695833711963</c:v>
                </c:pt>
                <c:pt idx="21">
                  <c:v>7.2551801408673322</c:v>
                </c:pt>
                <c:pt idx="22">
                  <c:v>3.5922280367642019</c:v>
                </c:pt>
              </c:numCache>
            </c:numRef>
          </c:val>
        </c:ser>
        <c:marker val="1"/>
        <c:axId val="124817408"/>
        <c:axId val="124818944"/>
      </c:lineChart>
      <c:catAx>
        <c:axId val="1248174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818944"/>
        <c:crosses val="autoZero"/>
        <c:auto val="1"/>
        <c:lblAlgn val="ctr"/>
        <c:lblOffset val="100"/>
        <c:tickLblSkip val="1"/>
        <c:tickMarkSkip val="1"/>
      </c:catAx>
      <c:valAx>
        <c:axId val="1248189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8174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Monthly'!$A$274:$A$296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Monthly'!$E$274:$E$296</c:f>
              <c:numCache>
                <c:formatCode>0.00</c:formatCode>
                <c:ptCount val="23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-0.12405451497267352</c:v>
                </c:pt>
                <c:pt idx="20">
                  <c:v>0.48956605986783375</c:v>
                </c:pt>
                <c:pt idx="21">
                  <c:v>0.84921385142292982</c:v>
                </c:pt>
                <c:pt idx="22">
                  <c:v>1.2426140573418984</c:v>
                </c:pt>
              </c:numCache>
            </c:numRef>
          </c:val>
        </c:ser>
        <c:marker val="1"/>
        <c:axId val="124855808"/>
        <c:axId val="124857344"/>
      </c:lineChart>
      <c:catAx>
        <c:axId val="1248558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857344"/>
        <c:crosses val="autoZero"/>
        <c:auto val="1"/>
        <c:lblAlgn val="ctr"/>
        <c:lblOffset val="100"/>
        <c:tickLblSkip val="1"/>
        <c:tickMarkSkip val="1"/>
      </c:catAx>
      <c:valAx>
        <c:axId val="1248573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8558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5455268267316846"/>
          <c:y val="0.10017730496453912"/>
          <c:w val="0.28253236223549538"/>
          <c:h val="0.13031942815658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548009367681467E-2"/>
          <c:y val="4.5092838196286504E-2"/>
          <c:w val="0.93676814988289958"/>
          <c:h val="0.9124668435013255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Monthly'!$A$274:$A$296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Monthly'!$F$274:$F$296</c:f>
              <c:numCache>
                <c:formatCode>0.00</c:formatCode>
                <c:ptCount val="23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-1.8880531043864461</c:v>
                </c:pt>
                <c:pt idx="21">
                  <c:v>-1.8896299401899901</c:v>
                </c:pt>
                <c:pt idx="22">
                  <c:v>-3.4427542506520785</c:v>
                </c:pt>
              </c:numCache>
            </c:numRef>
          </c:val>
        </c:ser>
        <c:marker val="1"/>
        <c:axId val="124893824"/>
        <c:axId val="124899712"/>
      </c:lineChart>
      <c:catAx>
        <c:axId val="1248938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899712"/>
        <c:crosses val="autoZero"/>
        <c:auto val="1"/>
        <c:lblAlgn val="ctr"/>
        <c:lblOffset val="100"/>
        <c:tickLblSkip val="1"/>
        <c:tickMarkSkip val="1"/>
      </c:catAx>
      <c:valAx>
        <c:axId val="124899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8938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241217798594849"/>
          <c:y val="0.72236958443854993"/>
          <c:w val="0.26307572209211555"/>
          <c:h val="0.1299734748010614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7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Monthly'!$A$274:$A$296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Monthly'!$G$274:$G$296</c:f>
              <c:numCache>
                <c:formatCode>0.00</c:formatCode>
                <c:ptCount val="23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0.2973679329908922</c:v>
                </c:pt>
                <c:pt idx="20">
                  <c:v>0.32866076324739096</c:v>
                </c:pt>
                <c:pt idx="21">
                  <c:v>0.20924835894287175</c:v>
                </c:pt>
                <c:pt idx="22">
                  <c:v>0.14890868210936276</c:v>
                </c:pt>
              </c:numCache>
            </c:numRef>
          </c:val>
        </c:ser>
        <c:marker val="1"/>
        <c:axId val="125145472"/>
        <c:axId val="125147008"/>
      </c:lineChart>
      <c:catAx>
        <c:axId val="1251454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47008"/>
        <c:crosses val="autoZero"/>
        <c:auto val="1"/>
        <c:lblAlgn val="ctr"/>
        <c:lblOffset val="100"/>
        <c:tickLblSkip val="1"/>
        <c:tickMarkSkip val="1"/>
      </c:catAx>
      <c:valAx>
        <c:axId val="1251470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454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6507"/>
          <c:h val="0.12962990737269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50124E-2"/>
          <c:w val="0.93691642228822669"/>
          <c:h val="0.91292993605959161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Monthly'!$A$274:$A$296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Monthly'!$H$274:$H$296</c:f>
              <c:numCache>
                <c:formatCode>0.00</c:formatCode>
                <c:ptCount val="23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-0.38526987656433914</c:v>
                </c:pt>
                <c:pt idx="20">
                  <c:v>0.46560624620436819</c:v>
                </c:pt>
                <c:pt idx="21">
                  <c:v>1.1847982735632816</c:v>
                </c:pt>
                <c:pt idx="22">
                  <c:v>1.0722865307384364</c:v>
                </c:pt>
              </c:numCache>
            </c:numRef>
          </c:val>
        </c:ser>
        <c:marker val="1"/>
        <c:axId val="125167488"/>
        <c:axId val="125169024"/>
      </c:lineChart>
      <c:catAx>
        <c:axId val="1251674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69024"/>
        <c:crosses val="autoZero"/>
        <c:auto val="1"/>
        <c:lblAlgn val="ctr"/>
        <c:lblOffset val="100"/>
        <c:tickLblSkip val="1"/>
        <c:tickMarkSkip val="1"/>
      </c:catAx>
      <c:valAx>
        <c:axId val="1251690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674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5765E-2"/>
          <c:y val="9.2348284960422133E-2"/>
          <c:w val="0.27725868962641381"/>
          <c:h val="0.129287875954818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291"/>
          <c:h val="0.9131578947368420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Monthly'!$A$274:$A$296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Monthly'!$D$274:$D$296</c:f>
              <c:numCache>
                <c:formatCode>0.00</c:formatCode>
                <c:ptCount val="23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-4.5472568351881661E-2</c:v>
                </c:pt>
                <c:pt idx="20">
                  <c:v>0.35389267237518124</c:v>
                </c:pt>
                <c:pt idx="21">
                  <c:v>0.59357464188858888</c:v>
                </c:pt>
                <c:pt idx="22">
                  <c:v>0.57244757820942072</c:v>
                </c:pt>
              </c:numCache>
            </c:numRef>
          </c:val>
        </c:ser>
        <c:marker val="1"/>
        <c:axId val="126324096"/>
        <c:axId val="126325888"/>
      </c:lineChart>
      <c:catAx>
        <c:axId val="126324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6325888"/>
        <c:crosses val="autoZero"/>
        <c:auto val="1"/>
        <c:lblAlgn val="ctr"/>
        <c:lblOffset val="100"/>
        <c:tickLblSkip val="1"/>
        <c:tickMarkSkip val="1"/>
      </c:catAx>
      <c:valAx>
        <c:axId val="1263258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63240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65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5331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8.2212710962996857E-2"/>
          <c:y val="3.1064688342528613E-2"/>
          <c:w val="0.90135894838871278"/>
          <c:h val="0.91221240202117604"/>
        </c:manualLayout>
      </c:layout>
      <c:lineChart>
        <c:grouping val="standard"/>
        <c:ser>
          <c:idx val="0"/>
          <c:order val="0"/>
          <c:tx>
            <c:strRef>
              <c:f>'PSCE Monthly'!$D$4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Monthly'!$A$233:$A$272</c:f>
              <c:numCache>
                <c:formatCode>mmm\-yy</c:formatCode>
                <c:ptCount val="40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</c:numCache>
            </c:numRef>
          </c:cat>
          <c:val>
            <c:numRef>
              <c:f>'PSCE Monthly'!$D$233:$D$272</c:f>
              <c:numCache>
                <c:formatCode>0.00</c:formatCode>
                <c:ptCount val="40"/>
                <c:pt idx="0">
                  <c:v>3.5720265669475913E-2</c:v>
                </c:pt>
                <c:pt idx="1">
                  <c:v>-1.8331981017632178E-2</c:v>
                </c:pt>
                <c:pt idx="2">
                  <c:v>-0.1462044247166791</c:v>
                </c:pt>
                <c:pt idx="3">
                  <c:v>-1.5272018526117686</c:v>
                </c:pt>
                <c:pt idx="4">
                  <c:v>0.50881893364220643</c:v>
                </c:pt>
                <c:pt idx="5">
                  <c:v>0.2995836158790609</c:v>
                </c:pt>
                <c:pt idx="6">
                  <c:v>-0.17971725628795937</c:v>
                </c:pt>
                <c:pt idx="7">
                  <c:v>-5.5376517348802237E-2</c:v>
                </c:pt>
                <c:pt idx="8">
                  <c:v>2.0045475822092908E-2</c:v>
                </c:pt>
                <c:pt idx="9">
                  <c:v>1.3271421525063644E-2</c:v>
                </c:pt>
                <c:pt idx="10">
                  <c:v>-6.0170120270400225E-3</c:v>
                </c:pt>
                <c:pt idx="11">
                  <c:v>0.28835041748219098</c:v>
                </c:pt>
                <c:pt idx="12">
                  <c:v>0.49570244781543771</c:v>
                </c:pt>
                <c:pt idx="13">
                  <c:v>-2.079005403814815E-2</c:v>
                </c:pt>
                <c:pt idx="14">
                  <c:v>-0.1190611392012933</c:v>
                </c:pt>
                <c:pt idx="15">
                  <c:v>0.40554665254522293</c:v>
                </c:pt>
                <c:pt idx="16">
                  <c:v>0.41257481241403582</c:v>
                </c:pt>
                <c:pt idx="17">
                  <c:v>0.78898419013560606</c:v>
                </c:pt>
                <c:pt idx="18">
                  <c:v>0.74787290153251962</c:v>
                </c:pt>
                <c:pt idx="19">
                  <c:v>0.99834807964258454</c:v>
                </c:pt>
                <c:pt idx="20">
                  <c:v>-7.3105981989907656E-2</c:v>
                </c:pt>
                <c:pt idx="21">
                  <c:v>0.39886375496125548</c:v>
                </c:pt>
                <c:pt idx="22">
                  <c:v>-7.6574012797328964E-2</c:v>
                </c:pt>
                <c:pt idx="23">
                  <c:v>0.68418369186241135</c:v>
                </c:pt>
                <c:pt idx="24">
                  <c:v>0.84613161535844994</c:v>
                </c:pt>
                <c:pt idx="25">
                  <c:v>0.18315473506472296</c:v>
                </c:pt>
                <c:pt idx="26">
                  <c:v>0.56278757047501782</c:v>
                </c:pt>
                <c:pt idx="27">
                  <c:v>-7.3252364717230775E-2</c:v>
                </c:pt>
                <c:pt idx="28">
                  <c:v>0.49374530501116221</c:v>
                </c:pt>
                <c:pt idx="29">
                  <c:v>1.2704618252316595</c:v>
                </c:pt>
                <c:pt idx="30">
                  <c:v>0.65703946098209376</c:v>
                </c:pt>
                <c:pt idx="31">
                  <c:v>0.33217885524694063</c:v>
                </c:pt>
                <c:pt idx="32">
                  <c:v>0.60397177249367162</c:v>
                </c:pt>
                <c:pt idx="33">
                  <c:v>0.38283559508594434</c:v>
                </c:pt>
                <c:pt idx="34">
                  <c:v>1.179657640568224</c:v>
                </c:pt>
                <c:pt idx="35">
                  <c:v>0.59664846385927972</c:v>
                </c:pt>
                <c:pt idx="36">
                  <c:v>1.6689764100959792</c:v>
                </c:pt>
                <c:pt idx="37">
                  <c:v>1.1316138431669989</c:v>
                </c:pt>
                <c:pt idx="38">
                  <c:v>-0.81070074896708588</c:v>
                </c:pt>
                <c:pt idx="39">
                  <c:v>0.27569992289193129</c:v>
                </c:pt>
              </c:numCache>
            </c:numRef>
          </c:val>
        </c:ser>
        <c:marker val="1"/>
        <c:axId val="126452480"/>
        <c:axId val="126454016"/>
      </c:lineChart>
      <c:dateAx>
        <c:axId val="12645248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6454016"/>
        <c:crosses val="autoZero"/>
        <c:auto val="1"/>
        <c:lblOffset val="100"/>
      </c:dateAx>
      <c:valAx>
        <c:axId val="1264540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6452480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36003029450308366"/>
          <c:y val="4.6948356807511735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9.2729677576860223E-2"/>
          <c:y val="4.4061217699900193E-2"/>
          <c:w val="0.89930121234848714"/>
          <c:h val="0.76094414254560239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Results'!$K$5:$K$94</c:f>
              <c:strCache>
                <c:ptCount val="90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</c:strCache>
            </c:strRef>
          </c:cat>
          <c:val>
            <c:numRef>
              <c:f>'Survey Results'!$L$5:$L$94</c:f>
              <c:numCache>
                <c:formatCode>0</c:formatCode>
                <c:ptCount val="90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  <c:pt idx="84" formatCode="General">
                  <c:v>55</c:v>
                </c:pt>
                <c:pt idx="85" formatCode="General">
                  <c:v>48</c:v>
                </c:pt>
                <c:pt idx="86" formatCode="General">
                  <c:v>39</c:v>
                </c:pt>
                <c:pt idx="87" formatCode="General">
                  <c:v>38</c:v>
                </c:pt>
                <c:pt idx="88" formatCode="General">
                  <c:v>52</c:v>
                </c:pt>
                <c:pt idx="89" formatCode="General">
                  <c:v>41</c:v>
                </c:pt>
              </c:numCache>
            </c:numRef>
          </c:val>
        </c:ser>
        <c:marker val="1"/>
        <c:axId val="126550016"/>
        <c:axId val="126551552"/>
      </c:lineChart>
      <c:catAx>
        <c:axId val="126550016"/>
        <c:scaling>
          <c:orientation val="minMax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6551552"/>
        <c:crosses val="autoZero"/>
        <c:auto val="1"/>
        <c:lblAlgn val="ctr"/>
        <c:lblOffset val="100"/>
        <c:tickLblSkip val="2"/>
      </c:catAx>
      <c:valAx>
        <c:axId val="126551552"/>
        <c:scaling>
          <c:orientation val="minMax"/>
        </c:scaling>
        <c:axPos val="l"/>
        <c:numFmt formatCode="0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6550016"/>
        <c:crosses val="autoZero"/>
        <c:crossBetween val="between"/>
      </c:valAx>
    </c:plotArea>
    <c:plotVisOnly val="1"/>
    <c:dispBlanksAs val="gap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35504312806445981"/>
          <c:y val="4.9728049728049728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1692721047977133E-2"/>
          <c:y val="4.0645094188401273E-2"/>
          <c:w val="0.93784942609347866"/>
          <c:h val="0.93417226555750954"/>
        </c:manualLayout>
      </c:layout>
      <c:lineChart>
        <c:grouping val="standard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Results'!$K$6:$K$93</c:f>
              <c:strCache>
                <c:ptCount val="88"/>
                <c:pt idx="0">
                  <c:v>Jun-90</c:v>
                </c:pt>
                <c:pt idx="1">
                  <c:v>Sep-90</c:v>
                </c:pt>
                <c:pt idx="2">
                  <c:v>Dec-90</c:v>
                </c:pt>
                <c:pt idx="3">
                  <c:v>Mar-91</c:v>
                </c:pt>
                <c:pt idx="4">
                  <c:v>Jun-91</c:v>
                </c:pt>
                <c:pt idx="5">
                  <c:v>Sep-91</c:v>
                </c:pt>
                <c:pt idx="6">
                  <c:v>Dec-91</c:v>
                </c:pt>
                <c:pt idx="7">
                  <c:v>Mar-92</c:v>
                </c:pt>
                <c:pt idx="8">
                  <c:v>Jun-92</c:v>
                </c:pt>
                <c:pt idx="9">
                  <c:v>Sep-92</c:v>
                </c:pt>
                <c:pt idx="10">
                  <c:v>Dec-92</c:v>
                </c:pt>
                <c:pt idx="11">
                  <c:v>Mar-93</c:v>
                </c:pt>
                <c:pt idx="12">
                  <c:v>Jun-93</c:v>
                </c:pt>
                <c:pt idx="13">
                  <c:v>Sep-93</c:v>
                </c:pt>
                <c:pt idx="14">
                  <c:v>Dec-93</c:v>
                </c:pt>
                <c:pt idx="15">
                  <c:v>Mar-94</c:v>
                </c:pt>
                <c:pt idx="16">
                  <c:v>Jun-94</c:v>
                </c:pt>
                <c:pt idx="17">
                  <c:v>Sep-94</c:v>
                </c:pt>
                <c:pt idx="18">
                  <c:v>Dec-94</c:v>
                </c:pt>
                <c:pt idx="19">
                  <c:v>Mar-95</c:v>
                </c:pt>
                <c:pt idx="20">
                  <c:v>Jun-95</c:v>
                </c:pt>
                <c:pt idx="21">
                  <c:v>Sep-95</c:v>
                </c:pt>
                <c:pt idx="22">
                  <c:v>Dec-95</c:v>
                </c:pt>
                <c:pt idx="23">
                  <c:v>Mar-96</c:v>
                </c:pt>
                <c:pt idx="24">
                  <c:v>Jun-96</c:v>
                </c:pt>
                <c:pt idx="25">
                  <c:v>Sep-96</c:v>
                </c:pt>
                <c:pt idx="26">
                  <c:v>Dec-96</c:v>
                </c:pt>
                <c:pt idx="27">
                  <c:v>Mar-97</c:v>
                </c:pt>
                <c:pt idx="28">
                  <c:v>Jun-97</c:v>
                </c:pt>
                <c:pt idx="29">
                  <c:v>Sep-97</c:v>
                </c:pt>
                <c:pt idx="30">
                  <c:v>Dec-97</c:v>
                </c:pt>
                <c:pt idx="31">
                  <c:v>Mar-98</c:v>
                </c:pt>
                <c:pt idx="32">
                  <c:v>Jun-98</c:v>
                </c:pt>
                <c:pt idx="33">
                  <c:v>Sep-98</c:v>
                </c:pt>
                <c:pt idx="34">
                  <c:v>Dec-98</c:v>
                </c:pt>
                <c:pt idx="35">
                  <c:v>Mar-99</c:v>
                </c:pt>
                <c:pt idx="36">
                  <c:v>Jun-99</c:v>
                </c:pt>
                <c:pt idx="37">
                  <c:v>Sep-99</c:v>
                </c:pt>
                <c:pt idx="38">
                  <c:v>Dec-99</c:v>
                </c:pt>
                <c:pt idx="39">
                  <c:v>Mar-00</c:v>
                </c:pt>
                <c:pt idx="40">
                  <c:v>Jun-00</c:v>
                </c:pt>
                <c:pt idx="41">
                  <c:v>Sep-00</c:v>
                </c:pt>
                <c:pt idx="42">
                  <c:v>Dec-00</c:v>
                </c:pt>
                <c:pt idx="43">
                  <c:v>Mar-01</c:v>
                </c:pt>
                <c:pt idx="44">
                  <c:v>Jun-01</c:v>
                </c:pt>
                <c:pt idx="45">
                  <c:v>Sep-01</c:v>
                </c:pt>
                <c:pt idx="46">
                  <c:v>Dec-01</c:v>
                </c:pt>
                <c:pt idx="47">
                  <c:v>Mar-02</c:v>
                </c:pt>
                <c:pt idx="48">
                  <c:v>Jun-02</c:v>
                </c:pt>
                <c:pt idx="49">
                  <c:v>Sep-02</c:v>
                </c:pt>
                <c:pt idx="50">
                  <c:v>Dec-02</c:v>
                </c:pt>
                <c:pt idx="51">
                  <c:v>Mar-03</c:v>
                </c:pt>
                <c:pt idx="52">
                  <c:v>Jun-03</c:v>
                </c:pt>
                <c:pt idx="53">
                  <c:v>Sep-03</c:v>
                </c:pt>
                <c:pt idx="54">
                  <c:v>Dec-03</c:v>
                </c:pt>
                <c:pt idx="55">
                  <c:v>Mar-04</c:v>
                </c:pt>
                <c:pt idx="56">
                  <c:v>Jun-04</c:v>
                </c:pt>
                <c:pt idx="57">
                  <c:v>Sep-04</c:v>
                </c:pt>
                <c:pt idx="58">
                  <c:v>Dec-04</c:v>
                </c:pt>
                <c:pt idx="59">
                  <c:v>Mar-05</c:v>
                </c:pt>
                <c:pt idx="60">
                  <c:v>Jun-05</c:v>
                </c:pt>
                <c:pt idx="61">
                  <c:v>Sep-05</c:v>
                </c:pt>
                <c:pt idx="62">
                  <c:v>Dec-05</c:v>
                </c:pt>
                <c:pt idx="63">
                  <c:v>Mar-06</c:v>
                </c:pt>
                <c:pt idx="64">
                  <c:v>Jun-06</c:v>
                </c:pt>
                <c:pt idx="65">
                  <c:v>Sep-06</c:v>
                </c:pt>
                <c:pt idx="66">
                  <c:v>Dec-06</c:v>
                </c:pt>
                <c:pt idx="67">
                  <c:v>Mar-07</c:v>
                </c:pt>
                <c:pt idx="68">
                  <c:v>Jun-07</c:v>
                </c:pt>
                <c:pt idx="69">
                  <c:v>Sep-07</c:v>
                </c:pt>
                <c:pt idx="70">
                  <c:v>Dec-07</c:v>
                </c:pt>
                <c:pt idx="71">
                  <c:v>Mar-08</c:v>
                </c:pt>
                <c:pt idx="72">
                  <c:v>Jun-08</c:v>
                </c:pt>
                <c:pt idx="73">
                  <c:v>Sep-08</c:v>
                </c:pt>
                <c:pt idx="74">
                  <c:v>Dec-08</c:v>
                </c:pt>
                <c:pt idx="75">
                  <c:v>Mar-09</c:v>
                </c:pt>
                <c:pt idx="76">
                  <c:v>Jun-09</c:v>
                </c:pt>
                <c:pt idx="77">
                  <c:v>Sep-09</c:v>
                </c:pt>
                <c:pt idx="78">
                  <c:v>Dec-09</c:v>
                </c:pt>
                <c:pt idx="79">
                  <c:v>Mar-10</c:v>
                </c:pt>
                <c:pt idx="80">
                  <c:v>Jun-10</c:v>
                </c:pt>
                <c:pt idx="81">
                  <c:v>Sep-10</c:v>
                </c:pt>
                <c:pt idx="82">
                  <c:v>Dec-10</c:v>
                </c:pt>
                <c:pt idx="83">
                  <c:v>Mar-11</c:v>
                </c:pt>
                <c:pt idx="84">
                  <c:v>Jun-11</c:v>
                </c:pt>
                <c:pt idx="85">
                  <c:v>Sep-11</c:v>
                </c:pt>
                <c:pt idx="86">
                  <c:v>Dec-11</c:v>
                </c:pt>
                <c:pt idx="87">
                  <c:v>Mar-12</c:v>
                </c:pt>
              </c:strCache>
            </c:strRef>
          </c:cat>
          <c:val>
            <c:numRef>
              <c:f>'Survey Results'!$M$6:$M$93</c:f>
              <c:numCache>
                <c:formatCode>General</c:formatCode>
                <c:ptCount val="88"/>
                <c:pt idx="0">
                  <c:v>-6</c:v>
                </c:pt>
                <c:pt idx="1">
                  <c:v>4</c:v>
                </c:pt>
                <c:pt idx="2">
                  <c:v>-4</c:v>
                </c:pt>
                <c:pt idx="3">
                  <c:v>-1</c:v>
                </c:pt>
                <c:pt idx="4">
                  <c:v>-5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-4</c:v>
                </c:pt>
                <c:pt idx="9">
                  <c:v>-11</c:v>
                </c:pt>
                <c:pt idx="10">
                  <c:v>-8</c:v>
                </c:pt>
                <c:pt idx="11">
                  <c:v>-21</c:v>
                </c:pt>
                <c:pt idx="12">
                  <c:v>-9</c:v>
                </c:pt>
                <c:pt idx="13">
                  <c:v>-12</c:v>
                </c:pt>
                <c:pt idx="14">
                  <c:v>4</c:v>
                </c:pt>
                <c:pt idx="15">
                  <c:v>6</c:v>
                </c:pt>
                <c:pt idx="16">
                  <c:v>1</c:v>
                </c:pt>
                <c:pt idx="17">
                  <c:v>18</c:v>
                </c:pt>
                <c:pt idx="18">
                  <c:v>14</c:v>
                </c:pt>
                <c:pt idx="19">
                  <c:v>12</c:v>
                </c:pt>
                <c:pt idx="20">
                  <c:v>13</c:v>
                </c:pt>
                <c:pt idx="21">
                  <c:v>14</c:v>
                </c:pt>
                <c:pt idx="22">
                  <c:v>16</c:v>
                </c:pt>
                <c:pt idx="23">
                  <c:v>12</c:v>
                </c:pt>
                <c:pt idx="24">
                  <c:v>7</c:v>
                </c:pt>
                <c:pt idx="25">
                  <c:v>9</c:v>
                </c:pt>
                <c:pt idx="26">
                  <c:v>10</c:v>
                </c:pt>
                <c:pt idx="27">
                  <c:v>6</c:v>
                </c:pt>
                <c:pt idx="28">
                  <c:v>9</c:v>
                </c:pt>
                <c:pt idx="29">
                  <c:v>2</c:v>
                </c:pt>
                <c:pt idx="30">
                  <c:v>8</c:v>
                </c:pt>
                <c:pt idx="31">
                  <c:v>-4</c:v>
                </c:pt>
                <c:pt idx="32">
                  <c:v>4</c:v>
                </c:pt>
                <c:pt idx="33">
                  <c:v>-5</c:v>
                </c:pt>
                <c:pt idx="34">
                  <c:v>-6</c:v>
                </c:pt>
                <c:pt idx="35">
                  <c:v>-3</c:v>
                </c:pt>
                <c:pt idx="36">
                  <c:v>-1</c:v>
                </c:pt>
                <c:pt idx="37">
                  <c:v>-1</c:v>
                </c:pt>
                <c:pt idx="38">
                  <c:v>10</c:v>
                </c:pt>
                <c:pt idx="39">
                  <c:v>6</c:v>
                </c:pt>
                <c:pt idx="40">
                  <c:v>-10</c:v>
                </c:pt>
                <c:pt idx="41">
                  <c:v>-9</c:v>
                </c:pt>
                <c:pt idx="42">
                  <c:v>-17</c:v>
                </c:pt>
                <c:pt idx="43">
                  <c:v>3</c:v>
                </c:pt>
                <c:pt idx="44">
                  <c:v>-7</c:v>
                </c:pt>
                <c:pt idx="45">
                  <c:v>-9</c:v>
                </c:pt>
                <c:pt idx="46">
                  <c:v>-9</c:v>
                </c:pt>
                <c:pt idx="47">
                  <c:v>-2</c:v>
                </c:pt>
                <c:pt idx="48">
                  <c:v>1</c:v>
                </c:pt>
                <c:pt idx="49">
                  <c:v>-1</c:v>
                </c:pt>
                <c:pt idx="50">
                  <c:v>-12</c:v>
                </c:pt>
                <c:pt idx="51">
                  <c:v>0</c:v>
                </c:pt>
                <c:pt idx="52">
                  <c:v>1</c:v>
                </c:pt>
                <c:pt idx="53">
                  <c:v>-9</c:v>
                </c:pt>
                <c:pt idx="54">
                  <c:v>4</c:v>
                </c:pt>
                <c:pt idx="55">
                  <c:v>-7</c:v>
                </c:pt>
                <c:pt idx="56">
                  <c:v>20</c:v>
                </c:pt>
                <c:pt idx="57">
                  <c:v>6</c:v>
                </c:pt>
                <c:pt idx="58">
                  <c:v>4</c:v>
                </c:pt>
                <c:pt idx="59">
                  <c:v>19</c:v>
                </c:pt>
                <c:pt idx="60">
                  <c:v>17</c:v>
                </c:pt>
                <c:pt idx="61">
                  <c:v>17</c:v>
                </c:pt>
                <c:pt idx="62">
                  <c:v>20</c:v>
                </c:pt>
                <c:pt idx="63">
                  <c:v>21</c:v>
                </c:pt>
                <c:pt idx="64">
                  <c:v>20</c:v>
                </c:pt>
                <c:pt idx="65">
                  <c:v>17</c:v>
                </c:pt>
                <c:pt idx="66">
                  <c:v>18</c:v>
                </c:pt>
                <c:pt idx="67">
                  <c:v>23</c:v>
                </c:pt>
                <c:pt idx="68">
                  <c:v>21</c:v>
                </c:pt>
                <c:pt idx="69">
                  <c:v>18</c:v>
                </c:pt>
                <c:pt idx="70">
                  <c:v>22</c:v>
                </c:pt>
                <c:pt idx="71">
                  <c:v>12</c:v>
                </c:pt>
                <c:pt idx="72">
                  <c:v>-6</c:v>
                </c:pt>
                <c:pt idx="73">
                  <c:v>-1</c:v>
                </c:pt>
                <c:pt idx="74">
                  <c:v>-4</c:v>
                </c:pt>
                <c:pt idx="75">
                  <c:v>1</c:v>
                </c:pt>
                <c:pt idx="76">
                  <c:v>4</c:v>
                </c:pt>
                <c:pt idx="77">
                  <c:v>1</c:v>
                </c:pt>
                <c:pt idx="78">
                  <c:v>6</c:v>
                </c:pt>
                <c:pt idx="79">
                  <c:v>15</c:v>
                </c:pt>
                <c:pt idx="80">
                  <c:v>14</c:v>
                </c:pt>
                <c:pt idx="81">
                  <c:v>15</c:v>
                </c:pt>
                <c:pt idx="82">
                  <c:v>14</c:v>
                </c:pt>
                <c:pt idx="83">
                  <c:v>9</c:v>
                </c:pt>
                <c:pt idx="84">
                  <c:v>11</c:v>
                </c:pt>
                <c:pt idx="85">
                  <c:v>4</c:v>
                </c:pt>
                <c:pt idx="86">
                  <c:v>5</c:v>
                </c:pt>
                <c:pt idx="87">
                  <c:v>5</c:v>
                </c:pt>
              </c:numCache>
            </c:numRef>
          </c:val>
        </c:ser>
        <c:marker val="1"/>
        <c:axId val="126585088"/>
        <c:axId val="126599168"/>
      </c:lineChart>
      <c:catAx>
        <c:axId val="126585088"/>
        <c:scaling>
          <c:orientation val="minMax"/>
        </c:scaling>
        <c:axPos val="b"/>
        <c:numFmt formatCode="General" sourceLinked="1"/>
        <c:tickLblPos val="nextTo"/>
        <c:txPr>
          <a:bodyPr rot="-4260000" vert="horz" anchor="t" anchorCtr="0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6599168"/>
        <c:crosses val="autoZero"/>
        <c:auto val="1"/>
        <c:lblAlgn val="ctr"/>
        <c:lblOffset val="100"/>
        <c:tickLblSkip val="2"/>
      </c:catAx>
      <c:valAx>
        <c:axId val="126599168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6585088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9699056958075132E-2"/>
          <c:y val="2.1931786828533292E-2"/>
          <c:w val="0.9246337544751656"/>
          <c:h val="0.87580080791790005"/>
        </c:manualLayout>
      </c:layout>
      <c:lineChart>
        <c:grouping val="standard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'Survey Results'!$N$6:$N$158</c:f>
              <c:numCache>
                <c:formatCode>mmm\-yy</c:formatCode>
                <c:ptCount val="153"/>
                <c:pt idx="0">
                  <c:v>36434</c:v>
                </c:pt>
                <c:pt idx="1">
                  <c:v>36465</c:v>
                </c:pt>
                <c:pt idx="2">
                  <c:v>36495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36617</c:v>
                </c:pt>
                <c:pt idx="7">
                  <c:v>36647</c:v>
                </c:pt>
                <c:pt idx="8">
                  <c:v>36678</c:v>
                </c:pt>
                <c:pt idx="9">
                  <c:v>36708</c:v>
                </c:pt>
                <c:pt idx="10">
                  <c:v>36739</c:v>
                </c:pt>
                <c:pt idx="11">
                  <c:v>36770</c:v>
                </c:pt>
                <c:pt idx="12">
                  <c:v>36800</c:v>
                </c:pt>
                <c:pt idx="13">
                  <c:v>36831</c:v>
                </c:pt>
                <c:pt idx="14">
                  <c:v>36861</c:v>
                </c:pt>
                <c:pt idx="15">
                  <c:v>36892</c:v>
                </c:pt>
                <c:pt idx="16">
                  <c:v>36923</c:v>
                </c:pt>
                <c:pt idx="17">
                  <c:v>36951</c:v>
                </c:pt>
                <c:pt idx="18">
                  <c:v>36982</c:v>
                </c:pt>
                <c:pt idx="19">
                  <c:v>37012</c:v>
                </c:pt>
                <c:pt idx="20">
                  <c:v>37043</c:v>
                </c:pt>
                <c:pt idx="21">
                  <c:v>37073</c:v>
                </c:pt>
                <c:pt idx="22">
                  <c:v>37104</c:v>
                </c:pt>
                <c:pt idx="23">
                  <c:v>37135</c:v>
                </c:pt>
                <c:pt idx="24">
                  <c:v>37165</c:v>
                </c:pt>
                <c:pt idx="25">
                  <c:v>37196</c:v>
                </c:pt>
                <c:pt idx="26">
                  <c:v>37226</c:v>
                </c:pt>
                <c:pt idx="27">
                  <c:v>37257</c:v>
                </c:pt>
                <c:pt idx="28">
                  <c:v>37288</c:v>
                </c:pt>
                <c:pt idx="29">
                  <c:v>37316</c:v>
                </c:pt>
                <c:pt idx="30">
                  <c:v>37347</c:v>
                </c:pt>
                <c:pt idx="31">
                  <c:v>37377</c:v>
                </c:pt>
                <c:pt idx="32">
                  <c:v>37408</c:v>
                </c:pt>
                <c:pt idx="33">
                  <c:v>37438</c:v>
                </c:pt>
                <c:pt idx="34">
                  <c:v>37469</c:v>
                </c:pt>
                <c:pt idx="35">
                  <c:v>37500</c:v>
                </c:pt>
                <c:pt idx="36">
                  <c:v>37530</c:v>
                </c:pt>
                <c:pt idx="37">
                  <c:v>37561</c:v>
                </c:pt>
                <c:pt idx="38">
                  <c:v>37591</c:v>
                </c:pt>
                <c:pt idx="39">
                  <c:v>37622</c:v>
                </c:pt>
                <c:pt idx="40">
                  <c:v>37653</c:v>
                </c:pt>
                <c:pt idx="41">
                  <c:v>37681</c:v>
                </c:pt>
                <c:pt idx="42">
                  <c:v>37712</c:v>
                </c:pt>
                <c:pt idx="43">
                  <c:v>37742</c:v>
                </c:pt>
                <c:pt idx="44">
                  <c:v>37773</c:v>
                </c:pt>
                <c:pt idx="45">
                  <c:v>37803</c:v>
                </c:pt>
                <c:pt idx="46">
                  <c:v>37834</c:v>
                </c:pt>
                <c:pt idx="47">
                  <c:v>37865</c:v>
                </c:pt>
                <c:pt idx="48">
                  <c:v>37895</c:v>
                </c:pt>
                <c:pt idx="49">
                  <c:v>37926</c:v>
                </c:pt>
                <c:pt idx="50">
                  <c:v>37956</c:v>
                </c:pt>
                <c:pt idx="51">
                  <c:v>37987</c:v>
                </c:pt>
                <c:pt idx="52">
                  <c:v>38018</c:v>
                </c:pt>
                <c:pt idx="53">
                  <c:v>38047</c:v>
                </c:pt>
                <c:pt idx="54">
                  <c:v>38078</c:v>
                </c:pt>
                <c:pt idx="55">
                  <c:v>38108</c:v>
                </c:pt>
                <c:pt idx="56">
                  <c:v>38139</c:v>
                </c:pt>
                <c:pt idx="57">
                  <c:v>38169</c:v>
                </c:pt>
                <c:pt idx="58">
                  <c:v>38200</c:v>
                </c:pt>
                <c:pt idx="59">
                  <c:v>38231</c:v>
                </c:pt>
                <c:pt idx="60">
                  <c:v>38261</c:v>
                </c:pt>
                <c:pt idx="61">
                  <c:v>38292</c:v>
                </c:pt>
                <c:pt idx="62">
                  <c:v>38322</c:v>
                </c:pt>
                <c:pt idx="63">
                  <c:v>38353</c:v>
                </c:pt>
                <c:pt idx="64">
                  <c:v>38384</c:v>
                </c:pt>
                <c:pt idx="65">
                  <c:v>38412</c:v>
                </c:pt>
                <c:pt idx="66">
                  <c:v>38443</c:v>
                </c:pt>
                <c:pt idx="67">
                  <c:v>38473</c:v>
                </c:pt>
                <c:pt idx="68">
                  <c:v>38504</c:v>
                </c:pt>
                <c:pt idx="69">
                  <c:v>38534</c:v>
                </c:pt>
                <c:pt idx="70">
                  <c:v>38565</c:v>
                </c:pt>
                <c:pt idx="71">
                  <c:v>38596</c:v>
                </c:pt>
                <c:pt idx="72">
                  <c:v>38626</c:v>
                </c:pt>
                <c:pt idx="73">
                  <c:v>38657</c:v>
                </c:pt>
                <c:pt idx="74">
                  <c:v>38687</c:v>
                </c:pt>
                <c:pt idx="75">
                  <c:v>38718</c:v>
                </c:pt>
                <c:pt idx="76">
                  <c:v>38749</c:v>
                </c:pt>
                <c:pt idx="77">
                  <c:v>38777</c:v>
                </c:pt>
                <c:pt idx="78">
                  <c:v>38808</c:v>
                </c:pt>
                <c:pt idx="79">
                  <c:v>38838</c:v>
                </c:pt>
                <c:pt idx="80">
                  <c:v>38869</c:v>
                </c:pt>
                <c:pt idx="81">
                  <c:v>38899</c:v>
                </c:pt>
                <c:pt idx="82">
                  <c:v>38930</c:v>
                </c:pt>
                <c:pt idx="83">
                  <c:v>38961</c:v>
                </c:pt>
                <c:pt idx="84">
                  <c:v>38991</c:v>
                </c:pt>
                <c:pt idx="85">
                  <c:v>39022</c:v>
                </c:pt>
                <c:pt idx="86">
                  <c:v>39052</c:v>
                </c:pt>
                <c:pt idx="87">
                  <c:v>39083</c:v>
                </c:pt>
                <c:pt idx="88">
                  <c:v>39114</c:v>
                </c:pt>
                <c:pt idx="89">
                  <c:v>39142</c:v>
                </c:pt>
                <c:pt idx="90">
                  <c:v>39173</c:v>
                </c:pt>
                <c:pt idx="91">
                  <c:v>39203</c:v>
                </c:pt>
                <c:pt idx="92">
                  <c:v>39234</c:v>
                </c:pt>
                <c:pt idx="93">
                  <c:v>39264</c:v>
                </c:pt>
                <c:pt idx="94">
                  <c:v>39295</c:v>
                </c:pt>
                <c:pt idx="95">
                  <c:v>39326</c:v>
                </c:pt>
                <c:pt idx="96">
                  <c:v>39356</c:v>
                </c:pt>
                <c:pt idx="97">
                  <c:v>39387</c:v>
                </c:pt>
                <c:pt idx="98">
                  <c:v>39417</c:v>
                </c:pt>
                <c:pt idx="99">
                  <c:v>39448</c:v>
                </c:pt>
                <c:pt idx="100">
                  <c:v>39479</c:v>
                </c:pt>
                <c:pt idx="101">
                  <c:v>39508</c:v>
                </c:pt>
                <c:pt idx="102">
                  <c:v>39539</c:v>
                </c:pt>
                <c:pt idx="103">
                  <c:v>39569</c:v>
                </c:pt>
                <c:pt idx="104">
                  <c:v>39600</c:v>
                </c:pt>
                <c:pt idx="105">
                  <c:v>39630</c:v>
                </c:pt>
                <c:pt idx="106">
                  <c:v>39661</c:v>
                </c:pt>
                <c:pt idx="107">
                  <c:v>39692</c:v>
                </c:pt>
                <c:pt idx="108">
                  <c:v>39722</c:v>
                </c:pt>
                <c:pt idx="109">
                  <c:v>39753</c:v>
                </c:pt>
                <c:pt idx="110">
                  <c:v>39783</c:v>
                </c:pt>
                <c:pt idx="111">
                  <c:v>39814</c:v>
                </c:pt>
                <c:pt idx="112">
                  <c:v>39845</c:v>
                </c:pt>
                <c:pt idx="113">
                  <c:v>39873</c:v>
                </c:pt>
                <c:pt idx="114">
                  <c:v>39904</c:v>
                </c:pt>
                <c:pt idx="115">
                  <c:v>39934</c:v>
                </c:pt>
                <c:pt idx="116">
                  <c:v>39965</c:v>
                </c:pt>
                <c:pt idx="117">
                  <c:v>39995</c:v>
                </c:pt>
                <c:pt idx="118">
                  <c:v>40026</c:v>
                </c:pt>
                <c:pt idx="119">
                  <c:v>40057</c:v>
                </c:pt>
                <c:pt idx="120">
                  <c:v>40087</c:v>
                </c:pt>
                <c:pt idx="121">
                  <c:v>40118</c:v>
                </c:pt>
                <c:pt idx="122">
                  <c:v>40148</c:v>
                </c:pt>
                <c:pt idx="123">
                  <c:v>40179</c:v>
                </c:pt>
                <c:pt idx="124">
                  <c:v>40210</c:v>
                </c:pt>
                <c:pt idx="125">
                  <c:v>40238</c:v>
                </c:pt>
                <c:pt idx="126">
                  <c:v>40269</c:v>
                </c:pt>
                <c:pt idx="127">
                  <c:v>40299</c:v>
                </c:pt>
                <c:pt idx="128">
                  <c:v>40330</c:v>
                </c:pt>
                <c:pt idx="129">
                  <c:v>40360</c:v>
                </c:pt>
                <c:pt idx="130">
                  <c:v>40391</c:v>
                </c:pt>
                <c:pt idx="131">
                  <c:v>40422</c:v>
                </c:pt>
                <c:pt idx="132">
                  <c:v>40452</c:v>
                </c:pt>
                <c:pt idx="133">
                  <c:v>40483</c:v>
                </c:pt>
                <c:pt idx="134">
                  <c:v>40513</c:v>
                </c:pt>
                <c:pt idx="135">
                  <c:v>40544</c:v>
                </c:pt>
                <c:pt idx="136">
                  <c:v>40575</c:v>
                </c:pt>
                <c:pt idx="137">
                  <c:v>40603</c:v>
                </c:pt>
                <c:pt idx="138">
                  <c:v>40634</c:v>
                </c:pt>
                <c:pt idx="139">
                  <c:v>40664</c:v>
                </c:pt>
                <c:pt idx="140">
                  <c:v>40695</c:v>
                </c:pt>
                <c:pt idx="141">
                  <c:v>40725</c:v>
                </c:pt>
                <c:pt idx="142">
                  <c:v>40756</c:v>
                </c:pt>
                <c:pt idx="143">
                  <c:v>40787</c:v>
                </c:pt>
                <c:pt idx="144">
                  <c:v>40817</c:v>
                </c:pt>
                <c:pt idx="145">
                  <c:v>40848</c:v>
                </c:pt>
                <c:pt idx="146">
                  <c:v>40878</c:v>
                </c:pt>
                <c:pt idx="147">
                  <c:v>40909</c:v>
                </c:pt>
                <c:pt idx="148">
                  <c:v>40940</c:v>
                </c:pt>
                <c:pt idx="149">
                  <c:v>40969</c:v>
                </c:pt>
                <c:pt idx="150">
                  <c:v>41000</c:v>
                </c:pt>
                <c:pt idx="151">
                  <c:v>41030</c:v>
                </c:pt>
                <c:pt idx="152">
                  <c:v>41061</c:v>
                </c:pt>
              </c:numCache>
            </c:numRef>
          </c:cat>
          <c:val>
            <c:numRef>
              <c:f>'Survey Results'!$O$5:$O$158</c:f>
              <c:numCache>
                <c:formatCode>0.00</c:formatCode>
                <c:ptCount val="154"/>
                <c:pt idx="0">
                  <c:v>50.236297837612135</c:v>
                </c:pt>
                <c:pt idx="1">
                  <c:v>52.1611352876943</c:v>
                </c:pt>
                <c:pt idx="2">
                  <c:v>56.223385742553077</c:v>
                </c:pt>
                <c:pt idx="3">
                  <c:v>53.809905237179557</c:v>
                </c:pt>
                <c:pt idx="4">
                  <c:v>57.858238480905868</c:v>
                </c:pt>
                <c:pt idx="5">
                  <c:v>60.47465485411206</c:v>
                </c:pt>
                <c:pt idx="6">
                  <c:v>49.040823219606594</c:v>
                </c:pt>
                <c:pt idx="7">
                  <c:v>53.279101952750779</c:v>
                </c:pt>
                <c:pt idx="8">
                  <c:v>50.592613043009585</c:v>
                </c:pt>
                <c:pt idx="9">
                  <c:v>50.306086289732185</c:v>
                </c:pt>
                <c:pt idx="10">
                  <c:v>48.742123339754372</c:v>
                </c:pt>
                <c:pt idx="11">
                  <c:v>51.238168988064643</c:v>
                </c:pt>
                <c:pt idx="12">
                  <c:v>51.891424183071337</c:v>
                </c:pt>
                <c:pt idx="13">
                  <c:v>53.446090583578453</c:v>
                </c:pt>
                <c:pt idx="14">
                  <c:v>53.103977142009256</c:v>
                </c:pt>
                <c:pt idx="15">
                  <c:v>50.429014217588175</c:v>
                </c:pt>
                <c:pt idx="16">
                  <c:v>50.269200610740697</c:v>
                </c:pt>
                <c:pt idx="17">
                  <c:v>56.09458220271059</c:v>
                </c:pt>
                <c:pt idx="18">
                  <c:v>52.887472861154976</c:v>
                </c:pt>
                <c:pt idx="19">
                  <c:v>52.767313790773322</c:v>
                </c:pt>
                <c:pt idx="20">
                  <c:v>55.526264367892985</c:v>
                </c:pt>
                <c:pt idx="21">
                  <c:v>56.950133372766317</c:v>
                </c:pt>
                <c:pt idx="22">
                  <c:v>51.266299993645006</c:v>
                </c:pt>
                <c:pt idx="23">
                  <c:v>51.404102996125374</c:v>
                </c:pt>
                <c:pt idx="24">
                  <c:v>47.159077554404753</c:v>
                </c:pt>
                <c:pt idx="25">
                  <c:v>47.662363416288187</c:v>
                </c:pt>
                <c:pt idx="26">
                  <c:v>55.627748304541512</c:v>
                </c:pt>
                <c:pt idx="27">
                  <c:v>55.135750919500893</c:v>
                </c:pt>
                <c:pt idx="28">
                  <c:v>56.303943290064083</c:v>
                </c:pt>
                <c:pt idx="29">
                  <c:v>56.19794294302578</c:v>
                </c:pt>
                <c:pt idx="30">
                  <c:v>53.030547433793899</c:v>
                </c:pt>
                <c:pt idx="31">
                  <c:v>61.28486924344665</c:v>
                </c:pt>
                <c:pt idx="32">
                  <c:v>59.252846285416986</c:v>
                </c:pt>
                <c:pt idx="33">
                  <c:v>57.402879714393485</c:v>
                </c:pt>
                <c:pt idx="34">
                  <c:v>55.127937264464848</c:v>
                </c:pt>
                <c:pt idx="35">
                  <c:v>56.137475357689048</c:v>
                </c:pt>
                <c:pt idx="36">
                  <c:v>55.706123901006407</c:v>
                </c:pt>
                <c:pt idx="37">
                  <c:v>53.372503090175442</c:v>
                </c:pt>
                <c:pt idx="38">
                  <c:v>55.557719060516462</c:v>
                </c:pt>
                <c:pt idx="39">
                  <c:v>55.034765458762678</c:v>
                </c:pt>
                <c:pt idx="40">
                  <c:v>57.315653881529649</c:v>
                </c:pt>
                <c:pt idx="41">
                  <c:v>53.990914047767546</c:v>
                </c:pt>
                <c:pt idx="42">
                  <c:v>49.024227940623462</c:v>
                </c:pt>
                <c:pt idx="43">
                  <c:v>49.125313585742241</c:v>
                </c:pt>
                <c:pt idx="44">
                  <c:v>46.441039134326758</c:v>
                </c:pt>
                <c:pt idx="45">
                  <c:v>46.315206086298645</c:v>
                </c:pt>
                <c:pt idx="46">
                  <c:v>49.016178503683967</c:v>
                </c:pt>
                <c:pt idx="47">
                  <c:v>49.331367043697462</c:v>
                </c:pt>
                <c:pt idx="48">
                  <c:v>44.006551401304442</c:v>
                </c:pt>
                <c:pt idx="49">
                  <c:v>45.233230213056139</c:v>
                </c:pt>
                <c:pt idx="50">
                  <c:v>53.639448750964135</c:v>
                </c:pt>
                <c:pt idx="51">
                  <c:v>51.269117009693147</c:v>
                </c:pt>
                <c:pt idx="52">
                  <c:v>54.731433713529114</c:v>
                </c:pt>
                <c:pt idx="53">
                  <c:v>55.546972880499581</c:v>
                </c:pt>
                <c:pt idx="54">
                  <c:v>55.821195541376369</c:v>
                </c:pt>
                <c:pt idx="55">
                  <c:v>56.988240454988983</c:v>
                </c:pt>
                <c:pt idx="56">
                  <c:v>56.942712946241414</c:v>
                </c:pt>
                <c:pt idx="57">
                  <c:v>58.488092699326728</c:v>
                </c:pt>
                <c:pt idx="58">
                  <c:v>57.653588055569784</c:v>
                </c:pt>
                <c:pt idx="59">
                  <c:v>58.877186560218959</c:v>
                </c:pt>
                <c:pt idx="60">
                  <c:v>55.471695492279416</c:v>
                </c:pt>
                <c:pt idx="61">
                  <c:v>52.743452308050017</c:v>
                </c:pt>
                <c:pt idx="62">
                  <c:v>54.224421153952534</c:v>
                </c:pt>
                <c:pt idx="63">
                  <c:v>53.761053013919202</c:v>
                </c:pt>
                <c:pt idx="64">
                  <c:v>51.259198716872532</c:v>
                </c:pt>
                <c:pt idx="65">
                  <c:v>56.369311032159231</c:v>
                </c:pt>
                <c:pt idx="66">
                  <c:v>57.553440660386677</c:v>
                </c:pt>
                <c:pt idx="67">
                  <c:v>54.605428628997231</c:v>
                </c:pt>
                <c:pt idx="68">
                  <c:v>53.99404019167774</c:v>
                </c:pt>
                <c:pt idx="69">
                  <c:v>59.700977788328579</c:v>
                </c:pt>
                <c:pt idx="70">
                  <c:v>60.194264170895813</c:v>
                </c:pt>
                <c:pt idx="71">
                  <c:v>56.825808854687374</c:v>
                </c:pt>
                <c:pt idx="72">
                  <c:v>53.012022554933097</c:v>
                </c:pt>
                <c:pt idx="73">
                  <c:v>50.75521901111037</c:v>
                </c:pt>
                <c:pt idx="74">
                  <c:v>51.617199650547782</c:v>
                </c:pt>
                <c:pt idx="75">
                  <c:v>52.622454406742122</c:v>
                </c:pt>
                <c:pt idx="76">
                  <c:v>49.202369254536357</c:v>
                </c:pt>
                <c:pt idx="77">
                  <c:v>50.616269156546352</c:v>
                </c:pt>
                <c:pt idx="78">
                  <c:v>52.100157636391287</c:v>
                </c:pt>
                <c:pt idx="79">
                  <c:v>54.543288305194487</c:v>
                </c:pt>
                <c:pt idx="80">
                  <c:v>57.223268422085489</c:v>
                </c:pt>
                <c:pt idx="81">
                  <c:v>60.906633296585213</c:v>
                </c:pt>
                <c:pt idx="82">
                  <c:v>63.380340412964095</c:v>
                </c:pt>
                <c:pt idx="83">
                  <c:v>60.364677180032487</c:v>
                </c:pt>
                <c:pt idx="84">
                  <c:v>54.706737754388357</c:v>
                </c:pt>
                <c:pt idx="85">
                  <c:v>55.083374236548842</c:v>
                </c:pt>
                <c:pt idx="86">
                  <c:v>55.643946914244957</c:v>
                </c:pt>
                <c:pt idx="87">
                  <c:v>54.632463688610144</c:v>
                </c:pt>
                <c:pt idx="88">
                  <c:v>56.873846143496742</c:v>
                </c:pt>
                <c:pt idx="89">
                  <c:v>61.055351191812903</c:v>
                </c:pt>
                <c:pt idx="90">
                  <c:v>60.209674359030743</c:v>
                </c:pt>
                <c:pt idx="91">
                  <c:v>57.909188738732773</c:v>
                </c:pt>
                <c:pt idx="92">
                  <c:v>57.349824584689465</c:v>
                </c:pt>
                <c:pt idx="93">
                  <c:v>58.026039700528322</c:v>
                </c:pt>
                <c:pt idx="94">
                  <c:v>60.216685100533866</c:v>
                </c:pt>
                <c:pt idx="95">
                  <c:v>55.704623153516053</c:v>
                </c:pt>
                <c:pt idx="96">
                  <c:v>49.988707060482106</c:v>
                </c:pt>
                <c:pt idx="97">
                  <c:v>52.960071454162893</c:v>
                </c:pt>
                <c:pt idx="98">
                  <c:v>53.107825393030652</c:v>
                </c:pt>
                <c:pt idx="99">
                  <c:v>52.365553661155722</c:v>
                </c:pt>
                <c:pt idx="100">
                  <c:v>50.434168645947118</c:v>
                </c:pt>
                <c:pt idx="101">
                  <c:v>46.680542428828034</c:v>
                </c:pt>
                <c:pt idx="102">
                  <c:v>44.266852113698597</c:v>
                </c:pt>
                <c:pt idx="103">
                  <c:v>53.843506219679284</c:v>
                </c:pt>
                <c:pt idx="104">
                  <c:v>49.287644268084655</c:v>
                </c:pt>
                <c:pt idx="105">
                  <c:v>46.423257493184792</c:v>
                </c:pt>
                <c:pt idx="106">
                  <c:v>46.38722603252608</c:v>
                </c:pt>
                <c:pt idx="107">
                  <c:v>49.005977014833796</c:v>
                </c:pt>
                <c:pt idx="108">
                  <c:v>45.544129650718297</c:v>
                </c:pt>
                <c:pt idx="109">
                  <c:v>44.456972085485745</c:v>
                </c:pt>
                <c:pt idx="110">
                  <c:v>38.554098382952354</c:v>
                </c:pt>
                <c:pt idx="111">
                  <c:v>39.605485831966995</c:v>
                </c:pt>
                <c:pt idx="112">
                  <c:v>39.350234907712036</c:v>
                </c:pt>
                <c:pt idx="113">
                  <c:v>38.515074291175821</c:v>
                </c:pt>
                <c:pt idx="114">
                  <c:v>35.967511151973881</c:v>
                </c:pt>
                <c:pt idx="115">
                  <c:v>35.260787418761858</c:v>
                </c:pt>
                <c:pt idx="116">
                  <c:v>38.004779344841566</c:v>
                </c:pt>
                <c:pt idx="117">
                  <c:v>39.952136506297499</c:v>
                </c:pt>
                <c:pt idx="118">
                  <c:v>40.299576289999301</c:v>
                </c:pt>
                <c:pt idx="119">
                  <c:v>41.09480907019875</c:v>
                </c:pt>
                <c:pt idx="120">
                  <c:v>45.760540349408117</c:v>
                </c:pt>
                <c:pt idx="121">
                  <c:v>46.8607891028484</c:v>
                </c:pt>
                <c:pt idx="122">
                  <c:v>49.00547147185776</c:v>
                </c:pt>
                <c:pt idx="123">
                  <c:v>51.354081270464476</c:v>
                </c:pt>
                <c:pt idx="124">
                  <c:v>51.731797300925948</c:v>
                </c:pt>
                <c:pt idx="125">
                  <c:v>58.695276796611175</c:v>
                </c:pt>
                <c:pt idx="126">
                  <c:v>54.412721206836267</c:v>
                </c:pt>
                <c:pt idx="127">
                  <c:v>54.089557895000979</c:v>
                </c:pt>
                <c:pt idx="128">
                  <c:v>51.949973243283189</c:v>
                </c:pt>
                <c:pt idx="129">
                  <c:v>50.712612247479953</c:v>
                </c:pt>
                <c:pt idx="130">
                  <c:v>53.244886863687206</c:v>
                </c:pt>
                <c:pt idx="131">
                  <c:v>52.366833314200875</c:v>
                </c:pt>
                <c:pt idx="132">
                  <c:v>48.235163309940035</c:v>
                </c:pt>
                <c:pt idx="133">
                  <c:v>50.095767586041298</c:v>
                </c:pt>
                <c:pt idx="134">
                  <c:v>52.316195785792438</c:v>
                </c:pt>
                <c:pt idx="135">
                  <c:v>51.240915407126536</c:v>
                </c:pt>
                <c:pt idx="136">
                  <c:v>53.491648270574601</c:v>
                </c:pt>
                <c:pt idx="137">
                  <c:v>54.823731827338086</c:v>
                </c:pt>
                <c:pt idx="138">
                  <c:v>55.920421209388337</c:v>
                </c:pt>
                <c:pt idx="139">
                  <c:v>55.509787464988875</c:v>
                </c:pt>
                <c:pt idx="140">
                  <c:v>54.934327115622288</c:v>
                </c:pt>
                <c:pt idx="141">
                  <c:v>54.226253480908106</c:v>
                </c:pt>
                <c:pt idx="142">
                  <c:v>46.363325407748448</c:v>
                </c:pt>
                <c:pt idx="143">
                  <c:v>48.212728728546246</c:v>
                </c:pt>
                <c:pt idx="144">
                  <c:v>50.195669869329294</c:v>
                </c:pt>
                <c:pt idx="145">
                  <c:v>50.5</c:v>
                </c:pt>
                <c:pt idx="146">
                  <c:v>51.6</c:v>
                </c:pt>
                <c:pt idx="147">
                  <c:v>49.4</c:v>
                </c:pt>
                <c:pt idx="148">
                  <c:v>53.2</c:v>
                </c:pt>
                <c:pt idx="149">
                  <c:v>57.9</c:v>
                </c:pt>
                <c:pt idx="150">
                  <c:v>55.1</c:v>
                </c:pt>
                <c:pt idx="151">
                  <c:v>53.7</c:v>
                </c:pt>
                <c:pt idx="152">
                  <c:v>53.6</c:v>
                </c:pt>
                <c:pt idx="153">
                  <c:v>48.2</c:v>
                </c:pt>
              </c:numCache>
            </c:numRef>
          </c:val>
        </c:ser>
        <c:marker val="1"/>
        <c:axId val="126758912"/>
        <c:axId val="126760448"/>
      </c:lineChart>
      <c:dateAx>
        <c:axId val="126758912"/>
        <c:scaling>
          <c:orientation val="minMax"/>
        </c:scaling>
        <c:axPos val="b"/>
        <c:numFmt formatCode="mmm\-yy" sourceLinked="0"/>
        <c:minorTickMark val="out"/>
        <c:tickLblPos val="nextTo"/>
        <c:txPr>
          <a:bodyPr rot="-288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6760448"/>
        <c:crosses val="autoZero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126760448"/>
        <c:scaling>
          <c:orientation val="minMax"/>
          <c:min val="30"/>
        </c:scaling>
        <c:axPos val="l"/>
        <c:numFmt formatCode="0.00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6758912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Debt'!$A$300:$A$320</c:f>
              <c:strCache>
                <c:ptCount val="21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</c:strCache>
            </c:strRef>
          </c:cat>
          <c:val>
            <c:numRef>
              <c:f>'Civil Cases for Debt'!$C$300:$C$320</c:f>
              <c:numCache>
                <c:formatCode>0.00</c:formatCode>
                <c:ptCount val="21"/>
                <c:pt idx="0">
                  <c:v>1.374061938484304</c:v>
                </c:pt>
                <c:pt idx="1">
                  <c:v>4.088902790810824</c:v>
                </c:pt>
                <c:pt idx="2">
                  <c:v>-5.6954206247182642</c:v>
                </c:pt>
                <c:pt idx="3">
                  <c:v>7.3352511617614384</c:v>
                </c:pt>
                <c:pt idx="4">
                  <c:v>1.6946776401510779</c:v>
                </c:pt>
                <c:pt idx="5">
                  <c:v>29.385242910547614</c:v>
                </c:pt>
                <c:pt idx="6">
                  <c:v>-16.196397457913935</c:v>
                </c:pt>
                <c:pt idx="7">
                  <c:v>1.7579166077431017</c:v>
                </c:pt>
                <c:pt idx="8">
                  <c:v>27.645708390793537</c:v>
                </c:pt>
                <c:pt idx="9">
                  <c:v>-6.2541024194198425</c:v>
                </c:pt>
                <c:pt idx="10">
                  <c:v>-9.9640084512578575</c:v>
                </c:pt>
                <c:pt idx="11">
                  <c:v>-11.671771503414218</c:v>
                </c:pt>
                <c:pt idx="12">
                  <c:v>-2.6389564653274951</c:v>
                </c:pt>
                <c:pt idx="13">
                  <c:v>11.914394047562382</c:v>
                </c:pt>
                <c:pt idx="14">
                  <c:v>14.341607246643903</c:v>
                </c:pt>
                <c:pt idx="15">
                  <c:v>-12.273741631539796</c:v>
                </c:pt>
                <c:pt idx="16">
                  <c:v>25.434567552289415</c:v>
                </c:pt>
                <c:pt idx="17">
                  <c:v>-1.4359349914091726</c:v>
                </c:pt>
                <c:pt idx="18">
                  <c:v>-2.6679469154007065</c:v>
                </c:pt>
                <c:pt idx="19">
                  <c:v>-9.8456822746009927</c:v>
                </c:pt>
                <c:pt idx="20">
                  <c:v>-25.267209879438031</c:v>
                </c:pt>
              </c:numCache>
            </c:numRef>
          </c:val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Debt'!$A$300:$A$320</c:f>
              <c:strCache>
                <c:ptCount val="21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</c:strCache>
            </c:strRef>
          </c:cat>
          <c:val>
            <c:numRef>
              <c:f>'Civil Cases for Debt'!$D$300:$D$320</c:f>
              <c:numCache>
                <c:formatCode>0.00</c:formatCode>
                <c:ptCount val="21"/>
                <c:pt idx="0">
                  <c:v>7.2669875770687984</c:v>
                </c:pt>
                <c:pt idx="1">
                  <c:v>0.66330193092545686</c:v>
                </c:pt>
                <c:pt idx="2">
                  <c:v>-2.5862474773019892</c:v>
                </c:pt>
                <c:pt idx="3">
                  <c:v>7.3514337151570119</c:v>
                </c:pt>
                <c:pt idx="4">
                  <c:v>13.61364755189568</c:v>
                </c:pt>
                <c:pt idx="5">
                  <c:v>10.988774766998006</c:v>
                </c:pt>
                <c:pt idx="6">
                  <c:v>4.456593481294024</c:v>
                </c:pt>
                <c:pt idx="7">
                  <c:v>6.3251789362048489</c:v>
                </c:pt>
                <c:pt idx="8">
                  <c:v>8.4330595385526053</c:v>
                </c:pt>
                <c:pt idx="9">
                  <c:v>6.5486278961885249</c:v>
                </c:pt>
                <c:pt idx="10">
                  <c:v>-4.022755449943185</c:v>
                </c:pt>
                <c:pt idx="11">
                  <c:v>3.103738350034297</c:v>
                </c:pt>
                <c:pt idx="12">
                  <c:v>-12.177665855161237</c:v>
                </c:pt>
                <c:pt idx="13">
                  <c:v>-6.4824734965485149</c:v>
                </c:pt>
                <c:pt idx="14">
                  <c:v>5.0516048823440736</c:v>
                </c:pt>
                <c:pt idx="15">
                  <c:v>-8.59421418216583</c:v>
                </c:pt>
                <c:pt idx="16">
                  <c:v>-4.0401175036615689</c:v>
                </c:pt>
                <c:pt idx="17">
                  <c:v>12.263577520963736</c:v>
                </c:pt>
                <c:pt idx="18">
                  <c:v>-8.539725342617654</c:v>
                </c:pt>
                <c:pt idx="19">
                  <c:v>-17.280743080959244</c:v>
                </c:pt>
                <c:pt idx="20">
                  <c:v>-11.096903520845606</c:v>
                </c:pt>
              </c:numCache>
            </c:numRef>
          </c:val>
        </c:ser>
        <c:marker val="1"/>
        <c:axId val="127033728"/>
        <c:axId val="127035264"/>
      </c:lineChart>
      <c:catAx>
        <c:axId val="1270337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035264"/>
        <c:crosses val="autoZero"/>
        <c:auto val="1"/>
        <c:lblAlgn val="ctr"/>
        <c:lblOffset val="100"/>
        <c:tickLblSkip val="1"/>
        <c:tickMarkSkip val="1"/>
      </c:catAx>
      <c:valAx>
        <c:axId val="1270352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03372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7505"/>
          <c:h val="0.10864768289773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7934E-2"/>
          <c:w val="0.66432001027000021"/>
          <c:h val="0.77860885661749368"/>
        </c:manualLayout>
      </c:layout>
      <c:pie3DChart>
        <c:varyColors val="1"/>
        <c:ser>
          <c:idx val="0"/>
          <c:order val="0"/>
          <c:tx>
            <c:strRef>
              <c:f>'Civil Cases for Debt'!$A$274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4199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Debt'!$E$274:$P$274</c:f>
              <c:numCache>
                <c:formatCode>#,##0</c:formatCode>
                <c:ptCount val="12"/>
                <c:pt idx="0">
                  <c:v>11429.333333333334</c:v>
                </c:pt>
                <c:pt idx="1">
                  <c:v>2548.0833333333335</c:v>
                </c:pt>
                <c:pt idx="2">
                  <c:v>1138.75</c:v>
                </c:pt>
                <c:pt idx="3">
                  <c:v>566.25</c:v>
                </c:pt>
                <c:pt idx="4">
                  <c:v>2277.6666666666665</c:v>
                </c:pt>
                <c:pt idx="5">
                  <c:v>5568.25</c:v>
                </c:pt>
                <c:pt idx="6">
                  <c:v>7985.916666666667</c:v>
                </c:pt>
                <c:pt idx="7">
                  <c:v>5664.5</c:v>
                </c:pt>
                <c:pt idx="8">
                  <c:v>2343.6666666666665</c:v>
                </c:pt>
                <c:pt idx="9">
                  <c:v>5816.333333333333</c:v>
                </c:pt>
                <c:pt idx="10">
                  <c:v>1587.75</c:v>
                </c:pt>
                <c:pt idx="11">
                  <c:v>1859.5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40328253224003E-2"/>
          <c:y val="1.24069478908188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81323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Debt'!$A$284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6.2121346848090453E-2"/>
                  <c:y val="3.3283394969735292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Debt'!$E$284:$P$284</c:f>
              <c:numCache>
                <c:formatCode>#,##0</c:formatCode>
                <c:ptCount val="12"/>
                <c:pt idx="0">
                  <c:v>19018.166666666668</c:v>
                </c:pt>
                <c:pt idx="1">
                  <c:v>10275.25</c:v>
                </c:pt>
                <c:pt idx="2">
                  <c:v>3248.6666666666665</c:v>
                </c:pt>
                <c:pt idx="3">
                  <c:v>1535</c:v>
                </c:pt>
                <c:pt idx="4">
                  <c:v>3153.5833333333335</c:v>
                </c:pt>
                <c:pt idx="5">
                  <c:v>10152.5</c:v>
                </c:pt>
                <c:pt idx="6">
                  <c:v>10014</c:v>
                </c:pt>
                <c:pt idx="7">
                  <c:v>8288.5833333333339</c:v>
                </c:pt>
                <c:pt idx="8">
                  <c:v>3890.1666666666665</c:v>
                </c:pt>
                <c:pt idx="9">
                  <c:v>11774.75</c:v>
                </c:pt>
                <c:pt idx="10">
                  <c:v>3913.4166666666665</c:v>
                </c:pt>
                <c:pt idx="11">
                  <c:v>2950.3333333333335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11072"/>
          <c:w val="0.98007095537442368"/>
          <c:h val="0.1786603101411349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12195121951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738"/>
          <c:y val="1.7073170731707481E-2"/>
          <c:w val="0.67564402810309476"/>
          <c:h val="0.77560975609760785"/>
        </c:manualLayout>
      </c:layout>
      <c:pie3DChart>
        <c:varyColors val="1"/>
        <c:ser>
          <c:idx val="0"/>
          <c:order val="0"/>
          <c:tx>
            <c:strRef>
              <c:f>'Civil Cases for Debt'!$A$292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601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Debt'!$E$292:$P$292</c:f>
              <c:numCache>
                <c:formatCode>#,##0</c:formatCode>
                <c:ptCount val="12"/>
                <c:pt idx="0">
                  <c:v>10293.75</c:v>
                </c:pt>
                <c:pt idx="1">
                  <c:v>4785.666666666667</c:v>
                </c:pt>
                <c:pt idx="2">
                  <c:v>1542.1666666666667</c:v>
                </c:pt>
                <c:pt idx="3">
                  <c:v>635.66666666666663</c:v>
                </c:pt>
                <c:pt idx="4">
                  <c:v>1694.0833333333333</c:v>
                </c:pt>
                <c:pt idx="5">
                  <c:v>6860.583333333333</c:v>
                </c:pt>
                <c:pt idx="6">
                  <c:v>18086.083333333332</c:v>
                </c:pt>
                <c:pt idx="7">
                  <c:v>5188.5</c:v>
                </c:pt>
                <c:pt idx="8">
                  <c:v>2935.0833333333335</c:v>
                </c:pt>
                <c:pt idx="9">
                  <c:v>12157.416666666666</c:v>
                </c:pt>
                <c:pt idx="10">
                  <c:v>2359.6666666666665</c:v>
                </c:pt>
                <c:pt idx="11">
                  <c:v>2931.9166666666665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Debt'!$A$301:$A$320</c:f>
              <c:strCache>
                <c:ptCount val="20"/>
                <c:pt idx="0">
                  <c:v>Year-on-Year1993</c:v>
                </c:pt>
                <c:pt idx="1">
                  <c:v>Year-on-Year1994</c:v>
                </c:pt>
                <c:pt idx="2">
                  <c:v>Year-on-Year1995</c:v>
                </c:pt>
                <c:pt idx="3">
                  <c:v>Year-on-Year1996</c:v>
                </c:pt>
                <c:pt idx="4">
                  <c:v>Year-on-Year1997</c:v>
                </c:pt>
                <c:pt idx="5">
                  <c:v>Year-on-Year1998</c:v>
                </c:pt>
                <c:pt idx="6">
                  <c:v>Year-on-Year1999</c:v>
                </c:pt>
                <c:pt idx="7">
                  <c:v>Year-on-Year2000</c:v>
                </c:pt>
                <c:pt idx="8">
                  <c:v>Year-on-Year2001</c:v>
                </c:pt>
                <c:pt idx="9">
                  <c:v>Year-on-Year2002</c:v>
                </c:pt>
                <c:pt idx="10">
                  <c:v>Year-on-Year2003</c:v>
                </c:pt>
                <c:pt idx="11">
                  <c:v>Year-on-Year2004</c:v>
                </c:pt>
                <c:pt idx="12">
                  <c:v>Year-on-Year2005</c:v>
                </c:pt>
                <c:pt idx="13">
                  <c:v>Year-on-Year2006</c:v>
                </c:pt>
                <c:pt idx="14">
                  <c:v>Year-on-Year2007</c:v>
                </c:pt>
                <c:pt idx="15">
                  <c:v>Year-on-Year2008</c:v>
                </c:pt>
                <c:pt idx="16">
                  <c:v>Year-on-Year2009</c:v>
                </c:pt>
                <c:pt idx="17">
                  <c:v>Year-on-Year2010</c:v>
                </c:pt>
                <c:pt idx="18">
                  <c:v>Year-on-Year2011</c:v>
                </c:pt>
                <c:pt idx="19">
                  <c:v>Year-on-Year2012</c:v>
                </c:pt>
              </c:strCache>
            </c:strRef>
          </c:cat>
          <c:val>
            <c:numRef>
              <c:f>'Civil Cases for Debt'!$I$301:$I$320</c:f>
              <c:numCache>
                <c:formatCode>0.00</c:formatCode>
                <c:ptCount val="20"/>
                <c:pt idx="0">
                  <c:v>5.0094645754461871</c:v>
                </c:pt>
                <c:pt idx="1">
                  <c:v>0.52147041782012482</c:v>
                </c:pt>
                <c:pt idx="2">
                  <c:v>-3.0037146150890344</c:v>
                </c:pt>
                <c:pt idx="3">
                  <c:v>3.4896005282271436</c:v>
                </c:pt>
                <c:pt idx="4">
                  <c:v>2.4818961942131681</c:v>
                </c:pt>
                <c:pt idx="5">
                  <c:v>-8.6007782101167312</c:v>
                </c:pt>
                <c:pt idx="6">
                  <c:v>15.90491110959743</c:v>
                </c:pt>
                <c:pt idx="7">
                  <c:v>11.198283968030093</c:v>
                </c:pt>
                <c:pt idx="8">
                  <c:v>22.622413656422584</c:v>
                </c:pt>
                <c:pt idx="9">
                  <c:v>-9.9409533660891274</c:v>
                </c:pt>
                <c:pt idx="10">
                  <c:v>-23.935775645473907</c:v>
                </c:pt>
                <c:pt idx="11">
                  <c:v>-35.922360639234931</c:v>
                </c:pt>
                <c:pt idx="12">
                  <c:v>3.9864499975452801</c:v>
                </c:pt>
                <c:pt idx="13">
                  <c:v>-9.9334309050564151</c:v>
                </c:pt>
                <c:pt idx="14">
                  <c:v>-3.7322430151491273</c:v>
                </c:pt>
                <c:pt idx="15">
                  <c:v>10.694255377075949</c:v>
                </c:pt>
                <c:pt idx="16">
                  <c:v>6.3406955580697577</c:v>
                </c:pt>
                <c:pt idx="17">
                  <c:v>5.6341937274493477</c:v>
                </c:pt>
                <c:pt idx="18">
                  <c:v>-27.285864424592749</c:v>
                </c:pt>
                <c:pt idx="19">
                  <c:v>10.51490514905149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Debt'!$A$304:$A$323</c:f>
              <c:strCache>
                <c:ptCount val="17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</c:strCache>
            </c:strRef>
          </c:cat>
          <c:val>
            <c:numRef>
              <c:f>'Civil Cases for Debt'!$J$301:$J$320</c:f>
              <c:numCache>
                <c:formatCode>0.00</c:formatCode>
                <c:ptCount val="20"/>
                <c:pt idx="0">
                  <c:v>33.306274260918336</c:v>
                </c:pt>
                <c:pt idx="1">
                  <c:v>0.36205006698479836</c:v>
                </c:pt>
                <c:pt idx="2">
                  <c:v>-0.95977759636387705</c:v>
                </c:pt>
                <c:pt idx="3">
                  <c:v>-10.366913206202099</c:v>
                </c:pt>
                <c:pt idx="4">
                  <c:v>29.410083386148695</c:v>
                </c:pt>
                <c:pt idx="5">
                  <c:v>6.444519133816681</c:v>
                </c:pt>
                <c:pt idx="6">
                  <c:v>8.901949141560868</c:v>
                </c:pt>
                <c:pt idx="7">
                  <c:v>0.92495526596417155</c:v>
                </c:pt>
                <c:pt idx="8">
                  <c:v>-3.2580421302411025</c:v>
                </c:pt>
                <c:pt idx="9">
                  <c:v>21.643573154138792</c:v>
                </c:pt>
                <c:pt idx="10">
                  <c:v>-3.0027202343586525</c:v>
                </c:pt>
                <c:pt idx="11">
                  <c:v>-7.9063747168590233</c:v>
                </c:pt>
                <c:pt idx="12">
                  <c:v>-36.231748262668852</c:v>
                </c:pt>
                <c:pt idx="13">
                  <c:v>-10.28432188862223</c:v>
                </c:pt>
                <c:pt idx="14">
                  <c:v>10.817671866683044</c:v>
                </c:pt>
                <c:pt idx="15">
                  <c:v>1.3941745181353487</c:v>
                </c:pt>
                <c:pt idx="16">
                  <c:v>10.742526753070075</c:v>
                </c:pt>
                <c:pt idx="17">
                  <c:v>-0.42667076153600675</c:v>
                </c:pt>
                <c:pt idx="18">
                  <c:v>-28.480315481042506</c:v>
                </c:pt>
                <c:pt idx="19">
                  <c:v>-30.88545597363192</c:v>
                </c:pt>
              </c:numCache>
            </c:numRef>
          </c:val>
        </c:ser>
        <c:marker val="1"/>
        <c:axId val="127157376"/>
        <c:axId val="127158912"/>
      </c:lineChart>
      <c:catAx>
        <c:axId val="1271573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158912"/>
        <c:crosses val="autoZero"/>
        <c:auto val="1"/>
        <c:lblAlgn val="ctr"/>
        <c:lblOffset val="100"/>
        <c:tickLblSkip val="1"/>
        <c:tickMarkSkip val="1"/>
      </c:catAx>
      <c:valAx>
        <c:axId val="1271589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15737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29911"/>
          <c:y val="5.5309734513274339E-2"/>
          <c:w val="0.23770491536855032"/>
          <c:h val="0.10840707964601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746"/>
          <c:y val="1.7073170731707481E-2"/>
          <c:w val="0.67564402810309543"/>
          <c:h val="0.77560975609760818"/>
        </c:manualLayout>
      </c:layout>
      <c:pie3DChart>
        <c:varyColors val="1"/>
        <c:ser>
          <c:idx val="0"/>
          <c:order val="0"/>
          <c:tx>
            <c:strRef>
              <c:f>'Civil Cases for Debt'!$A$293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6031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Debt'!$E$293:$P$293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9701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752"/>
          <c:y val="1.7073170731707481E-2"/>
          <c:w val="0.67564402810309609"/>
          <c:h val="0.77560975609760863"/>
        </c:manualLayout>
      </c:layout>
      <c:pie3DChart>
        <c:varyColors val="1"/>
        <c:ser>
          <c:idx val="0"/>
          <c:order val="0"/>
          <c:tx>
            <c:strRef>
              <c:f>'Civil Cases for Debt'!$A$294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6052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Debt'!$E$294:$P$294</c:f>
              <c:numCache>
                <c:formatCode>#,##0</c:formatCode>
                <c:ptCount val="12"/>
                <c:pt idx="0">
                  <c:v>9838.8333333333339</c:v>
                </c:pt>
                <c:pt idx="1">
                  <c:v>3094.6666666666665</c:v>
                </c:pt>
                <c:pt idx="2">
                  <c:v>1318.5833333333333</c:v>
                </c:pt>
                <c:pt idx="3">
                  <c:v>437.16666666666669</c:v>
                </c:pt>
                <c:pt idx="4">
                  <c:v>1903</c:v>
                </c:pt>
                <c:pt idx="5">
                  <c:v>7565.166666666667</c:v>
                </c:pt>
                <c:pt idx="6">
                  <c:v>21344.5</c:v>
                </c:pt>
                <c:pt idx="7">
                  <c:v>4530.5</c:v>
                </c:pt>
                <c:pt idx="8">
                  <c:v>2832.3333333333335</c:v>
                </c:pt>
                <c:pt idx="9">
                  <c:v>11549.5</c:v>
                </c:pt>
                <c:pt idx="10">
                  <c:v>1445.1666666666667</c:v>
                </c:pt>
                <c:pt idx="11">
                  <c:v>5354.916666666667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9723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PMB</a:t>
            </a:r>
            <a:r>
              <a:rPr lang="en-US" baseline="0"/>
              <a:t> and Durban Civil Cases for Debt </a:t>
            </a:r>
            <a:endParaRPr lang="en-US"/>
          </a:p>
        </c:rich>
      </c:tx>
      <c:overlay val="1"/>
    </c:title>
    <c:plotArea>
      <c:layout>
        <c:manualLayout>
          <c:layoutTarget val="inner"/>
          <c:xMode val="edge"/>
          <c:yMode val="edge"/>
          <c:x val="0.11958573928259029"/>
          <c:y val="3.8251575142254551E-2"/>
          <c:w val="0.86428915135608064"/>
          <c:h val="0.81996953908051573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Debt'!$A$232:$A$271</c:f>
              <c:numCache>
                <c:formatCode>mmm\-yy</c:formatCode>
                <c:ptCount val="4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</c:numCache>
            </c:numRef>
          </c:cat>
          <c:val>
            <c:numRef>
              <c:f>'Civil Cases for Debt'!$I$232:$I$271</c:f>
              <c:numCache>
                <c:formatCode>#,##0</c:formatCode>
                <c:ptCount val="40"/>
                <c:pt idx="0">
                  <c:v>1713</c:v>
                </c:pt>
                <c:pt idx="1">
                  <c:v>1557</c:v>
                </c:pt>
                <c:pt idx="2">
                  <c:v>1807</c:v>
                </c:pt>
                <c:pt idx="3">
                  <c:v>1403</c:v>
                </c:pt>
                <c:pt idx="4">
                  <c:v>1839</c:v>
                </c:pt>
                <c:pt idx="5">
                  <c:v>1537</c:v>
                </c:pt>
                <c:pt idx="6">
                  <c:v>1895</c:v>
                </c:pt>
                <c:pt idx="7">
                  <c:v>1693</c:v>
                </c:pt>
                <c:pt idx="8">
                  <c:v>2161</c:v>
                </c:pt>
                <c:pt idx="9">
                  <c:v>2478</c:v>
                </c:pt>
                <c:pt idx="10">
                  <c:v>2439</c:v>
                </c:pt>
                <c:pt idx="11">
                  <c:v>1096</c:v>
                </c:pt>
                <c:pt idx="12">
                  <c:v>1851</c:v>
                </c:pt>
                <c:pt idx="13">
                  <c:v>2069</c:v>
                </c:pt>
                <c:pt idx="14">
                  <c:v>2312</c:v>
                </c:pt>
                <c:pt idx="15">
                  <c:v>1944</c:v>
                </c:pt>
                <c:pt idx="16">
                  <c:v>2179</c:v>
                </c:pt>
                <c:pt idx="17">
                  <c:v>2148</c:v>
                </c:pt>
                <c:pt idx="18">
                  <c:v>1911</c:v>
                </c:pt>
                <c:pt idx="19">
                  <c:v>759</c:v>
                </c:pt>
                <c:pt idx="20">
                  <c:v>2883</c:v>
                </c:pt>
                <c:pt idx="21">
                  <c:v>2019</c:v>
                </c:pt>
                <c:pt idx="22">
                  <c:v>1594</c:v>
                </c:pt>
                <c:pt idx="23">
                  <c:v>1167</c:v>
                </c:pt>
                <c:pt idx="24">
                  <c:v>1493</c:v>
                </c:pt>
                <c:pt idx="25">
                  <c:v>1805</c:v>
                </c:pt>
                <c:pt idx="26">
                  <c:v>826</c:v>
                </c:pt>
                <c:pt idx="27">
                  <c:v>1581</c:v>
                </c:pt>
                <c:pt idx="28">
                  <c:v>1469</c:v>
                </c:pt>
                <c:pt idx="29">
                  <c:v>1325</c:v>
                </c:pt>
                <c:pt idx="30">
                  <c:v>2056</c:v>
                </c:pt>
                <c:pt idx="31">
                  <c:v>1268</c:v>
                </c:pt>
                <c:pt idx="32">
                  <c:v>1740</c:v>
                </c:pt>
                <c:pt idx="33">
                  <c:v>1141</c:v>
                </c:pt>
                <c:pt idx="34">
                  <c:v>1171</c:v>
                </c:pt>
                <c:pt idx="35">
                  <c:v>730</c:v>
                </c:pt>
                <c:pt idx="36">
                  <c:v>1251</c:v>
                </c:pt>
                <c:pt idx="37">
                  <c:v>1269</c:v>
                </c:pt>
                <c:pt idx="38">
                  <c:v>2006</c:v>
                </c:pt>
                <c:pt idx="39">
                  <c:v>1591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41275"/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Debt'!$A$232:$A$271</c:f>
              <c:numCache>
                <c:formatCode>mmm\-yy</c:formatCode>
                <c:ptCount val="4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</c:numCache>
            </c:numRef>
          </c:cat>
          <c:val>
            <c:numRef>
              <c:f>'Civil Cases for Debt'!$J$232:$J$271</c:f>
              <c:numCache>
                <c:formatCode>#,##0</c:formatCode>
                <c:ptCount val="40"/>
                <c:pt idx="0">
                  <c:v>7400</c:v>
                </c:pt>
                <c:pt idx="1">
                  <c:v>7766</c:v>
                </c:pt>
                <c:pt idx="2">
                  <c:v>7604</c:v>
                </c:pt>
                <c:pt idx="3">
                  <c:v>7336</c:v>
                </c:pt>
                <c:pt idx="4">
                  <c:v>7483</c:v>
                </c:pt>
                <c:pt idx="5">
                  <c:v>7470</c:v>
                </c:pt>
                <c:pt idx="6">
                  <c:v>7186</c:v>
                </c:pt>
                <c:pt idx="7">
                  <c:v>7967</c:v>
                </c:pt>
                <c:pt idx="8">
                  <c:v>8227</c:v>
                </c:pt>
                <c:pt idx="9">
                  <c:v>7429</c:v>
                </c:pt>
                <c:pt idx="10">
                  <c:v>7834</c:v>
                </c:pt>
                <c:pt idx="11">
                  <c:v>7469</c:v>
                </c:pt>
                <c:pt idx="12">
                  <c:v>7973</c:v>
                </c:pt>
                <c:pt idx="13">
                  <c:v>7669</c:v>
                </c:pt>
                <c:pt idx="14">
                  <c:v>6898</c:v>
                </c:pt>
                <c:pt idx="15">
                  <c:v>7668</c:v>
                </c:pt>
                <c:pt idx="16">
                  <c:v>8162</c:v>
                </c:pt>
                <c:pt idx="17">
                  <c:v>8055</c:v>
                </c:pt>
                <c:pt idx="18">
                  <c:v>8085</c:v>
                </c:pt>
                <c:pt idx="19">
                  <c:v>7540</c:v>
                </c:pt>
                <c:pt idx="20">
                  <c:v>7289</c:v>
                </c:pt>
                <c:pt idx="21">
                  <c:v>7278</c:v>
                </c:pt>
                <c:pt idx="22">
                  <c:v>7022</c:v>
                </c:pt>
                <c:pt idx="23">
                  <c:v>7143</c:v>
                </c:pt>
                <c:pt idx="24">
                  <c:v>6512</c:v>
                </c:pt>
                <c:pt idx="25">
                  <c:v>6343</c:v>
                </c:pt>
                <c:pt idx="26">
                  <c:v>6034</c:v>
                </c:pt>
                <c:pt idx="27">
                  <c:v>6031</c:v>
                </c:pt>
                <c:pt idx="28">
                  <c:v>6728</c:v>
                </c:pt>
                <c:pt idx="29">
                  <c:v>5738</c:v>
                </c:pt>
                <c:pt idx="30">
                  <c:v>6124</c:v>
                </c:pt>
                <c:pt idx="31">
                  <c:v>4909</c:v>
                </c:pt>
                <c:pt idx="32">
                  <c:v>4341</c:v>
                </c:pt>
                <c:pt idx="33">
                  <c:v>3976</c:v>
                </c:pt>
                <c:pt idx="34">
                  <c:v>4410</c:v>
                </c:pt>
                <c:pt idx="35">
                  <c:v>3781</c:v>
                </c:pt>
                <c:pt idx="36">
                  <c:v>3717</c:v>
                </c:pt>
                <c:pt idx="37">
                  <c:v>4068</c:v>
                </c:pt>
                <c:pt idx="38">
                  <c:v>3799</c:v>
                </c:pt>
                <c:pt idx="39">
                  <c:v>3374</c:v>
                </c:pt>
              </c:numCache>
            </c:numRef>
          </c:val>
        </c:ser>
        <c:marker val="1"/>
        <c:axId val="127315328"/>
        <c:axId val="127325312"/>
      </c:lineChart>
      <c:dateAx>
        <c:axId val="12731532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127325312"/>
        <c:crosses val="autoZero"/>
        <c:auto val="1"/>
        <c:lblOffset val="100"/>
      </c:dateAx>
      <c:valAx>
        <c:axId val="12732531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127315328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364644334712449"/>
          <c:y val="0.2516521868874918"/>
          <c:w val="0.32641891891893077"/>
          <c:h val="0.2825639043181618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1"/>
    </a:solidFill>
  </c:spPr>
  <c:printSettings>
    <c:headerFooter/>
    <c:pageMargins b="0.75000000000001288" l="0.70000000000000062" r="0.70000000000000062" t="0.75000000000001288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7958E-2"/>
          <c:w val="0.66432001027000098"/>
          <c:h val="0.77860885661749502"/>
        </c:manualLayout>
      </c:layout>
      <c:pie3DChart>
        <c:varyColors val="1"/>
        <c:ser>
          <c:idx val="0"/>
          <c:order val="0"/>
          <c:tx>
            <c:strRef>
              <c:f>'Civil Cases for Debt'!$A$295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4242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Debt'!$E$295:$P$295</c:f>
              <c:numCache>
                <c:formatCode>#,##0</c:formatCode>
                <c:ptCount val="12"/>
                <c:pt idx="0">
                  <c:v>6621.916666666667</c:v>
                </c:pt>
                <c:pt idx="1">
                  <c:v>5002.083333333333</c:v>
                </c:pt>
                <c:pt idx="2">
                  <c:v>981.83333333333337</c:v>
                </c:pt>
                <c:pt idx="3">
                  <c:v>403.5</c:v>
                </c:pt>
                <c:pt idx="4">
                  <c:v>1383.75</c:v>
                </c:pt>
                <c:pt idx="5">
                  <c:v>5410.583333333333</c:v>
                </c:pt>
                <c:pt idx="6">
                  <c:v>18543.25</c:v>
                </c:pt>
                <c:pt idx="7">
                  <c:v>3993.1666666666665</c:v>
                </c:pt>
                <c:pt idx="8">
                  <c:v>3143.6666666666665</c:v>
                </c:pt>
                <c:pt idx="9">
                  <c:v>7915.916666666667</c:v>
                </c:pt>
                <c:pt idx="10">
                  <c:v>1216.4166666666667</c:v>
                </c:pt>
                <c:pt idx="11">
                  <c:v>3462.25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2012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7968E-2"/>
          <c:w val="0.66432001027000143"/>
          <c:h val="0.77860885661749568"/>
        </c:manualLayout>
      </c:layout>
      <c:pie3DChart>
        <c:varyColors val="1"/>
        <c:ser>
          <c:idx val="0"/>
          <c:order val="0"/>
          <c:tx>
            <c:strRef>
              <c:f>'Civil Cases for Debt'!$A$296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4264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Debt'!$E$296:$P$296</c:f>
              <c:numCache>
                <c:formatCode>#,##0</c:formatCode>
                <c:ptCount val="12"/>
                <c:pt idx="0">
                  <c:v>6587.75</c:v>
                </c:pt>
                <c:pt idx="1">
                  <c:v>6768</c:v>
                </c:pt>
                <c:pt idx="2">
                  <c:v>226</c:v>
                </c:pt>
                <c:pt idx="3">
                  <c:v>451</c:v>
                </c:pt>
                <c:pt idx="4">
                  <c:v>1529.25</c:v>
                </c:pt>
                <c:pt idx="5">
                  <c:v>3739.5</c:v>
                </c:pt>
                <c:pt idx="6">
                  <c:v>10409.25</c:v>
                </c:pt>
                <c:pt idx="7">
                  <c:v>4049.25</c:v>
                </c:pt>
                <c:pt idx="8">
                  <c:v>5108.5</c:v>
                </c:pt>
                <c:pt idx="9">
                  <c:v>7439.25</c:v>
                </c:pt>
                <c:pt idx="10">
                  <c:v>1005.75</c:v>
                </c:pt>
                <c:pt idx="11">
                  <c:v>2012.25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20"/>
  <c:chart>
    <c:title>
      <c:tx>
        <c:rich>
          <a:bodyPr/>
          <a:lstStyle/>
          <a:p>
            <a:pPr>
              <a:defRPr lang="en-US"/>
            </a:pPr>
            <a:r>
              <a:rPr baseline="0"/>
              <a:t>May Inflation Rate</a:t>
            </a:r>
            <a:endParaRPr/>
          </a:p>
        </c:rich>
      </c:tx>
      <c:layout>
        <c:manualLayout>
          <c:xMode val="edge"/>
          <c:yMode val="edge"/>
          <c:x val="0.69411053540587264"/>
          <c:y val="1.4676826242556488E-2"/>
        </c:manualLayout>
      </c:layout>
    </c:title>
    <c:plotArea>
      <c:layout>
        <c:manualLayout>
          <c:layoutTarget val="inner"/>
          <c:xMode val="edge"/>
          <c:yMode val="edge"/>
          <c:x val="5.8138930820176023E-2"/>
          <c:y val="1.5399697360022242E-2"/>
          <c:w val="0.88667863408265679"/>
          <c:h val="0.85966500566360293"/>
        </c:manualLayout>
      </c:layout>
      <c:barChart>
        <c:barDir val="bar"/>
        <c:grouping val="clustered"/>
        <c:ser>
          <c:idx val="1"/>
          <c:order val="0"/>
          <c:tx>
            <c:strRef>
              <c:f>Inflation!$A$95</c:f>
              <c:strCache>
                <c:ptCount val="1"/>
                <c:pt idx="0">
                  <c:v>May Inflation Rate</c:v>
                </c:pt>
              </c:strCache>
            </c:strRef>
          </c:tx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Alcoholic beverages and tobacco</c:v>
                </c:pt>
                <c:pt idx="13">
                  <c:v>Alcoholic beverages</c:v>
                </c:pt>
                <c:pt idx="14">
                  <c:v>Spirits</c:v>
                </c:pt>
                <c:pt idx="15">
                  <c:v>Wine</c:v>
                </c:pt>
                <c:pt idx="16">
                  <c:v>Beer</c:v>
                </c:pt>
                <c:pt idx="17">
                  <c:v>Clothing and footwear</c:v>
                </c:pt>
                <c:pt idx="18">
                  <c:v>Clothing</c:v>
                </c:pt>
                <c:pt idx="19">
                  <c:v>Footwear</c:v>
                </c:pt>
                <c:pt idx="20">
                  <c:v>Housing and utilities</c:v>
                </c:pt>
                <c:pt idx="21">
                  <c:v>Actual rentals for housing</c:v>
                </c:pt>
                <c:pt idx="22">
                  <c:v>Owners equivalent rent</c:v>
                </c:pt>
                <c:pt idx="23">
                  <c:v>Maintenance and repair</c:v>
                </c:pt>
                <c:pt idx="24">
                  <c:v>Water and other services</c:v>
                </c:pt>
                <c:pt idx="25">
                  <c:v>Electricity and other fuels</c:v>
                </c:pt>
                <c:pt idx="26">
                  <c:v>Household contents and equipment</c:v>
                </c:pt>
                <c:pt idx="27">
                  <c:v>Furnishings, floor coverings and textiles</c:v>
                </c:pt>
                <c:pt idx="28">
                  <c:v>Appliances, tableware and equipment</c:v>
                </c:pt>
                <c:pt idx="29">
                  <c:v>Supplies and services</c:v>
                </c:pt>
                <c:pt idx="30">
                  <c:v>Health</c:v>
                </c:pt>
                <c:pt idx="31">
                  <c:v>Transport</c:v>
                </c:pt>
                <c:pt idx="32">
                  <c:v>Purchase of vehicles</c:v>
                </c:pt>
                <c:pt idx="33">
                  <c:v>Private transport operation</c:v>
                </c:pt>
                <c:pt idx="34">
                  <c:v>Petrol</c:v>
                </c:pt>
                <c:pt idx="35">
                  <c:v>Other running costs</c:v>
                </c:pt>
                <c:pt idx="36">
                  <c:v>Public transport</c:v>
                </c:pt>
                <c:pt idx="37">
                  <c:v>Communication</c:v>
                </c:pt>
                <c:pt idx="38">
                  <c:v>Postal services and telecommunication equipment</c:v>
                </c:pt>
                <c:pt idx="39">
                  <c:v>Telecmmunication services</c:v>
                </c:pt>
                <c:pt idx="40">
                  <c:v>Recreation and culture</c:v>
                </c:pt>
                <c:pt idx="41">
                  <c:v>Recreational equipment</c:v>
                </c:pt>
                <c:pt idx="42">
                  <c:v>Recreational and cultural services</c:v>
                </c:pt>
                <c:pt idx="43">
                  <c:v>Books, newspapers and stationery</c:v>
                </c:pt>
                <c:pt idx="44">
                  <c:v>Education</c:v>
                </c:pt>
                <c:pt idx="45">
                  <c:v>Restaurants and hotels</c:v>
                </c:pt>
                <c:pt idx="46">
                  <c:v>Restaurants</c:v>
                </c:pt>
                <c:pt idx="47">
                  <c:v>Hotels</c:v>
                </c:pt>
                <c:pt idx="48">
                  <c:v>Miscellaneous goods and services</c:v>
                </c:pt>
                <c:pt idx="49">
                  <c:v>Personal care</c:v>
                </c:pt>
                <c:pt idx="50">
                  <c:v>Insurance</c:v>
                </c:pt>
                <c:pt idx="51">
                  <c:v>Financial services</c:v>
                </c:pt>
                <c:pt idx="52">
                  <c:v>Other services</c:v>
                </c:pt>
              </c:strCache>
            </c:strRef>
          </c:cat>
          <c:val>
            <c:numRef>
              <c:f>Inflation!$B$95:$BB$95</c:f>
              <c:numCache>
                <c:formatCode>0.00</c:formatCode>
                <c:ptCount val="53"/>
                <c:pt idx="0">
                  <c:v>6.152512998266892</c:v>
                </c:pt>
                <c:pt idx="1">
                  <c:v>7.5000000000000027</c:v>
                </c:pt>
                <c:pt idx="2">
                  <c:v>7.6322636600173439</c:v>
                </c:pt>
                <c:pt idx="3">
                  <c:v>9.5238095238095308</c:v>
                </c:pt>
                <c:pt idx="4">
                  <c:v>7.7533039647577073</c:v>
                </c:pt>
                <c:pt idx="5">
                  <c:v>7.6256499133448843</c:v>
                </c:pt>
                <c:pt idx="6">
                  <c:v>8.5916740478299278</c:v>
                </c:pt>
                <c:pt idx="7">
                  <c:v>4.6598322460391426</c:v>
                </c:pt>
                <c:pt idx="8">
                  <c:v>1.328609388839681</c:v>
                </c:pt>
                <c:pt idx="9">
                  <c:v>1.8548387096774173</c:v>
                </c:pt>
                <c:pt idx="10">
                  <c:v>13.737528779739044</c:v>
                </c:pt>
                <c:pt idx="11">
                  <c:v>7.260726072607258</c:v>
                </c:pt>
                <c:pt idx="12">
                  <c:v>7.290867229470452</c:v>
                </c:pt>
                <c:pt idx="13">
                  <c:v>9.3949044585987345</c:v>
                </c:pt>
                <c:pt idx="14">
                  <c:v>7.4897119341563734</c:v>
                </c:pt>
                <c:pt idx="15">
                  <c:v>5.2546483427647415</c:v>
                </c:pt>
                <c:pt idx="16">
                  <c:v>11.344211344211363</c:v>
                </c:pt>
                <c:pt idx="17">
                  <c:v>3.116147308781867</c:v>
                </c:pt>
                <c:pt idx="18">
                  <c:v>3.6018957345971541</c:v>
                </c:pt>
                <c:pt idx="19">
                  <c:v>2.2492970946579116</c:v>
                </c:pt>
                <c:pt idx="20">
                  <c:v>7.8245915735167744</c:v>
                </c:pt>
                <c:pt idx="21">
                  <c:v>4.9910873440285153</c:v>
                </c:pt>
                <c:pt idx="22">
                  <c:v>4.895738893925663</c:v>
                </c:pt>
                <c:pt idx="23">
                  <c:v>9.5794392523364351</c:v>
                </c:pt>
                <c:pt idx="24">
                  <c:v>10.211267605633811</c:v>
                </c:pt>
                <c:pt idx="25">
                  <c:v>16.111111111111104</c:v>
                </c:pt>
                <c:pt idx="26">
                  <c:v>2.1335807050092739</c:v>
                </c:pt>
                <c:pt idx="27">
                  <c:v>-3.0145530145530204</c:v>
                </c:pt>
                <c:pt idx="28">
                  <c:v>3.2740879326473333</c:v>
                </c:pt>
                <c:pt idx="29">
                  <c:v>5.2985702270815782</c:v>
                </c:pt>
                <c:pt idx="30">
                  <c:v>5.2590266875981069</c:v>
                </c:pt>
                <c:pt idx="31">
                  <c:v>8.6916742909423608</c:v>
                </c:pt>
                <c:pt idx="32">
                  <c:v>0.47755491881566381</c:v>
                </c:pt>
                <c:pt idx="33">
                  <c:v>14.95327102803739</c:v>
                </c:pt>
                <c:pt idx="34">
                  <c:v>19.437115215479338</c:v>
                </c:pt>
                <c:pt idx="35">
                  <c:v>3.5603715170278818</c:v>
                </c:pt>
                <c:pt idx="36">
                  <c:v>17.534246575342454</c:v>
                </c:pt>
                <c:pt idx="37">
                  <c:v>-1.3457556935817776</c:v>
                </c:pt>
                <c:pt idx="38">
                  <c:v>-0.48402710551790895</c:v>
                </c:pt>
                <c:pt idx="39">
                  <c:v>-14.137214137214146</c:v>
                </c:pt>
                <c:pt idx="40">
                  <c:v>-1.5205724508050114</c:v>
                </c:pt>
                <c:pt idx="41">
                  <c:v>-4.3259557344064499</c:v>
                </c:pt>
                <c:pt idx="42">
                  <c:v>4.2275172943889316</c:v>
                </c:pt>
                <c:pt idx="43">
                  <c:v>-3.1451612903225854</c:v>
                </c:pt>
                <c:pt idx="44">
                  <c:v>9.040880503144642</c:v>
                </c:pt>
                <c:pt idx="45">
                  <c:v>4.0916530278232406</c:v>
                </c:pt>
                <c:pt idx="46">
                  <c:v>3.5349567949725174</c:v>
                </c:pt>
                <c:pt idx="47">
                  <c:v>4.7904191616766418</c:v>
                </c:pt>
                <c:pt idx="48">
                  <c:v>4.8192771084337354</c:v>
                </c:pt>
                <c:pt idx="49">
                  <c:v>0.84674005080440307</c:v>
                </c:pt>
                <c:pt idx="50">
                  <c:v>7.2567783094098832</c:v>
                </c:pt>
                <c:pt idx="51">
                  <c:v>7.1428571428571477</c:v>
                </c:pt>
                <c:pt idx="52">
                  <c:v>1.9002375296912046</c:v>
                </c:pt>
              </c:numCache>
            </c:numRef>
          </c:val>
        </c:ser>
        <c:axId val="127548800"/>
        <c:axId val="127562880"/>
      </c:barChart>
      <c:catAx>
        <c:axId val="127548800"/>
        <c:scaling>
          <c:orientation val="minMax"/>
        </c:scaling>
        <c:axPos val="l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7562880"/>
        <c:crosses val="autoZero"/>
        <c:auto val="1"/>
        <c:lblAlgn val="ctr"/>
        <c:lblOffset val="100"/>
      </c:catAx>
      <c:valAx>
        <c:axId val="127562880"/>
        <c:scaling>
          <c:orientation val="minMax"/>
        </c:scaling>
        <c:axPos val="b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7548800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</c:chart>
  <c:printSettings>
    <c:headerFooter/>
    <c:pageMargins b="0.75000000000001199" l="0.70000000000000062" r="0.70000000000000062" t="0.75000000000001199" header="0.30000000000000032" footer="0.30000000000000032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7641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Electricity!$A$143:$A$151</c:f>
              <c:strCache>
                <c:ptCount val="9"/>
                <c:pt idx="0">
                  <c:v>Year-on-Year 2004</c:v>
                </c:pt>
                <c:pt idx="1">
                  <c:v>Year-on-Year 2005</c:v>
                </c:pt>
                <c:pt idx="2">
                  <c:v>Year-on-Year 2006</c:v>
                </c:pt>
                <c:pt idx="3">
                  <c:v>Year-on-Year 2007</c:v>
                </c:pt>
                <c:pt idx="4">
                  <c:v>Year-on-Year 2008</c:v>
                </c:pt>
                <c:pt idx="5">
                  <c:v>Year-on-Year 2009</c:v>
                </c:pt>
                <c:pt idx="6">
                  <c:v>Year-on-Year 2010</c:v>
                </c:pt>
                <c:pt idx="7">
                  <c:v>Year-on-Year 2011</c:v>
                </c:pt>
                <c:pt idx="8">
                  <c:v>Year-on-Year 2012</c:v>
                </c:pt>
              </c:strCache>
            </c:strRef>
          </c:cat>
          <c:val>
            <c:numRef>
              <c:f>Electricity!$E$143:$E$151</c:f>
              <c:numCache>
                <c:formatCode>#,##0.00</c:formatCode>
                <c:ptCount val="9"/>
                <c:pt idx="0">
                  <c:v>7.7338771348457858</c:v>
                </c:pt>
                <c:pt idx="1">
                  <c:v>1.8573727049025133</c:v>
                </c:pt>
                <c:pt idx="2">
                  <c:v>0.29036679133081755</c:v>
                </c:pt>
                <c:pt idx="3">
                  <c:v>4.4007967758364665E-2</c:v>
                </c:pt>
                <c:pt idx="4">
                  <c:v>-4.5192508045285074</c:v>
                </c:pt>
                <c:pt idx="5">
                  <c:v>2.0368080308430931</c:v>
                </c:pt>
                <c:pt idx="6">
                  <c:v>7.9516975503284626E-2</c:v>
                </c:pt>
                <c:pt idx="7">
                  <c:v>-0.45462183646033522</c:v>
                </c:pt>
                <c:pt idx="8">
                  <c:v>-5.2434224649953505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Electricity!$A$143:$A$151</c:f>
              <c:strCache>
                <c:ptCount val="9"/>
                <c:pt idx="0">
                  <c:v>Year-on-Year 2004</c:v>
                </c:pt>
                <c:pt idx="1">
                  <c:v>Year-on-Year 2005</c:v>
                </c:pt>
                <c:pt idx="2">
                  <c:v>Year-on-Year 2006</c:v>
                </c:pt>
                <c:pt idx="3">
                  <c:v>Year-on-Year 2007</c:v>
                </c:pt>
                <c:pt idx="4">
                  <c:v>Year-on-Year 2008</c:v>
                </c:pt>
                <c:pt idx="5">
                  <c:v>Year-on-Year 2009</c:v>
                </c:pt>
                <c:pt idx="6">
                  <c:v>Year-on-Year 2010</c:v>
                </c:pt>
                <c:pt idx="7">
                  <c:v>Year-on-Year 2011</c:v>
                </c:pt>
                <c:pt idx="8">
                  <c:v>Year-on-Year 2012</c:v>
                </c:pt>
              </c:strCache>
            </c:strRef>
          </c:cat>
          <c:val>
            <c:numRef>
              <c:f>Electricity!$K$143:$K$151</c:f>
              <c:numCache>
                <c:formatCode>#,##0.00</c:formatCode>
                <c:ptCount val="9"/>
                <c:pt idx="0">
                  <c:v>4.0273173116587477</c:v>
                </c:pt>
                <c:pt idx="1">
                  <c:v>0.63201593992176197</c:v>
                </c:pt>
                <c:pt idx="2">
                  <c:v>4.4649198766285085</c:v>
                </c:pt>
                <c:pt idx="3">
                  <c:v>4.5167088890544669</c:v>
                </c:pt>
                <c:pt idx="4">
                  <c:v>-2.4782230935460152</c:v>
                </c:pt>
                <c:pt idx="5">
                  <c:v>-2.2807746958281743</c:v>
                </c:pt>
                <c:pt idx="6">
                  <c:v>3.7446775759201683</c:v>
                </c:pt>
                <c:pt idx="7">
                  <c:v>0.36948289035601845</c:v>
                </c:pt>
                <c:pt idx="8">
                  <c:v>-3.6314489695119239</c:v>
                </c:pt>
              </c:numCache>
            </c:numRef>
          </c:val>
        </c:ser>
        <c:marker val="1"/>
        <c:axId val="128009728"/>
        <c:axId val="128011264"/>
      </c:lineChart>
      <c:catAx>
        <c:axId val="1280097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8011264"/>
        <c:crosses val="autoZero"/>
        <c:auto val="1"/>
        <c:lblAlgn val="ctr"/>
        <c:lblOffset val="100"/>
        <c:tickLblSkip val="1"/>
        <c:tickMarkSkip val="1"/>
      </c:catAx>
      <c:valAx>
        <c:axId val="128011264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800972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9.942775393419169E-2"/>
          <c:w val="0.16393442622950868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7289719641E-2"/>
          <c:y val="1.25628140703517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8792"/>
        </c:manualLayout>
      </c:layout>
      <c:pie3DChart>
        <c:varyColors val="1"/>
        <c:ser>
          <c:idx val="0"/>
          <c:order val="0"/>
          <c:tx>
            <c:strRef>
              <c:f>Electricity!$A$130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Electricity!$B$130:$J$130</c:f>
              <c:numCache>
                <c:formatCode>#,##0</c:formatCode>
                <c:ptCount val="9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4487E-3"/>
          <c:y val="0.84924623115580034"/>
          <c:w val="0.98948659454951349"/>
          <c:h val="0.1432160804020165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Electricity!$A$136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Electricity!$B$136:$J$136</c:f>
              <c:numCache>
                <c:formatCode>#,##0</c:formatCode>
                <c:ptCount val="9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06295"/>
          <c:w val="0.98833138856475256"/>
          <c:h val="0.1376814130117771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Electricity!$A$137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Electricity!$B$137:$J$137</c:f>
              <c:numCache>
                <c:formatCode>#,##0</c:formatCode>
                <c:ptCount val="9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06295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Electricity!$A$138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Electricity!$B$138:$J$138</c:f>
              <c:numCache>
                <c:formatCode>#,##0</c:formatCode>
                <c:ptCount val="9"/>
                <c:pt idx="0">
                  <c:v>798.61538461538464</c:v>
                </c:pt>
                <c:pt idx="1">
                  <c:v>745.46153846153845</c:v>
                </c:pt>
                <c:pt idx="2">
                  <c:v>5089.0769230769229</c:v>
                </c:pt>
                <c:pt idx="3">
                  <c:v>3509.5384615384614</c:v>
                </c:pt>
                <c:pt idx="4">
                  <c:v>1011.2307692307693</c:v>
                </c:pt>
                <c:pt idx="5">
                  <c:v>2862.1538461538462</c:v>
                </c:pt>
                <c:pt idx="6">
                  <c:v>395.30769230769232</c:v>
                </c:pt>
                <c:pt idx="7">
                  <c:v>2161.5384615384614</c:v>
                </c:pt>
                <c:pt idx="8">
                  <c:v>1917.9230769230769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06329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265507436570428"/>
          <c:y val="5.1741084293246822E-2"/>
          <c:w val="0.87244203849520063"/>
          <c:h val="0.81974905955749111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Electricity!$A$88:$A$128</c:f>
              <c:numCache>
                <c:formatCode>mmm\-yy</c:formatCode>
                <c:ptCount val="4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</c:numCache>
            </c:numRef>
          </c:cat>
          <c:val>
            <c:numRef>
              <c:f>Electricity!$E$88:$E$128</c:f>
              <c:numCache>
                <c:formatCode>General</c:formatCode>
                <c:ptCount val="41"/>
                <c:pt idx="0">
                  <c:v>3368</c:v>
                </c:pt>
                <c:pt idx="1">
                  <c:v>3196</c:v>
                </c:pt>
                <c:pt idx="2">
                  <c:v>3553</c:v>
                </c:pt>
                <c:pt idx="3">
                  <c:v>3410</c:v>
                </c:pt>
                <c:pt idx="4">
                  <c:v>3583</c:v>
                </c:pt>
                <c:pt idx="5">
                  <c:v>3529</c:v>
                </c:pt>
                <c:pt idx="6">
                  <c:v>3689</c:v>
                </c:pt>
                <c:pt idx="7">
                  <c:v>3620</c:v>
                </c:pt>
                <c:pt idx="8">
                  <c:v>3515</c:v>
                </c:pt>
                <c:pt idx="9">
                  <c:v>3629</c:v>
                </c:pt>
                <c:pt idx="10">
                  <c:v>3490</c:v>
                </c:pt>
                <c:pt idx="11">
                  <c:v>3499</c:v>
                </c:pt>
                <c:pt idx="12">
                  <c:v>3540</c:v>
                </c:pt>
                <c:pt idx="13">
                  <c:v>3281</c:v>
                </c:pt>
                <c:pt idx="14">
                  <c:v>3629</c:v>
                </c:pt>
                <c:pt idx="15">
                  <c:v>3432</c:v>
                </c:pt>
                <c:pt idx="16">
                  <c:v>3550</c:v>
                </c:pt>
                <c:pt idx="17">
                  <c:v>3559</c:v>
                </c:pt>
                <c:pt idx="18">
                  <c:v>3684</c:v>
                </c:pt>
                <c:pt idx="19">
                  <c:v>3595</c:v>
                </c:pt>
                <c:pt idx="20">
                  <c:v>3474</c:v>
                </c:pt>
                <c:pt idx="21">
                  <c:v>3577</c:v>
                </c:pt>
                <c:pt idx="22">
                  <c:v>3433</c:v>
                </c:pt>
                <c:pt idx="23">
                  <c:v>3371</c:v>
                </c:pt>
                <c:pt idx="24">
                  <c:v>3417</c:v>
                </c:pt>
                <c:pt idx="25">
                  <c:v>3256</c:v>
                </c:pt>
                <c:pt idx="26">
                  <c:v>3631</c:v>
                </c:pt>
                <c:pt idx="27">
                  <c:v>3432</c:v>
                </c:pt>
                <c:pt idx="28">
                  <c:v>3624</c:v>
                </c:pt>
                <c:pt idx="29">
                  <c:v>3527</c:v>
                </c:pt>
                <c:pt idx="30">
                  <c:v>3639</c:v>
                </c:pt>
                <c:pt idx="31">
                  <c:v>3574</c:v>
                </c:pt>
                <c:pt idx="32">
                  <c:v>3381</c:v>
                </c:pt>
                <c:pt idx="33">
                  <c:v>3547</c:v>
                </c:pt>
                <c:pt idx="34">
                  <c:v>3429</c:v>
                </c:pt>
                <c:pt idx="35">
                  <c:v>3466</c:v>
                </c:pt>
                <c:pt idx="36">
                  <c:v>3527</c:v>
                </c:pt>
                <c:pt idx="37">
                  <c:v>3271</c:v>
                </c:pt>
                <c:pt idx="38">
                  <c:v>3282</c:v>
                </c:pt>
                <c:pt idx="39">
                  <c:v>3154</c:v>
                </c:pt>
                <c:pt idx="40">
                  <c:v>3318</c:v>
                </c:pt>
              </c:numCache>
            </c:numRef>
          </c:val>
        </c:ser>
        <c:marker val="1"/>
        <c:axId val="128303104"/>
        <c:axId val="128304640"/>
      </c:lineChart>
      <c:dateAx>
        <c:axId val="12830310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8304640"/>
        <c:crosses val="autoZero"/>
        <c:auto val="1"/>
        <c:lblOffset val="100"/>
      </c:dateAx>
      <c:valAx>
        <c:axId val="128304640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8303104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8396076138151121"/>
          <c:y val="0.63526583350538457"/>
          <c:w val="0.24033399970081459"/>
          <c:h val="0.14308932451693299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1288" l="0.70000000000000062" r="0.70000000000000062" t="0.75000000000001288" header="0.30000000000000032" footer="0.30000000000000032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Electricity!$A$139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Electricity!$B$139:$J$139</c:f>
              <c:numCache>
                <c:formatCode>#,##0</c:formatCode>
                <c:ptCount val="9"/>
                <c:pt idx="0">
                  <c:v>809.16666666666663</c:v>
                </c:pt>
                <c:pt idx="1">
                  <c:v>733.66666666666663</c:v>
                </c:pt>
                <c:pt idx="2">
                  <c:v>5104.666666666667</c:v>
                </c:pt>
                <c:pt idx="3">
                  <c:v>3493.5833333333335</c:v>
                </c:pt>
                <c:pt idx="4">
                  <c:v>1010.75</c:v>
                </c:pt>
                <c:pt idx="5">
                  <c:v>2929.3333333333335</c:v>
                </c:pt>
                <c:pt idx="6">
                  <c:v>415.41666666666669</c:v>
                </c:pt>
                <c:pt idx="7">
                  <c:v>2164.3333333333335</c:v>
                </c:pt>
                <c:pt idx="8">
                  <c:v>1898.25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06373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2012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Electricity!$A$140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Electricity!$B$140:$J$140</c:f>
              <c:numCache>
                <c:formatCode>#,##0</c:formatCode>
                <c:ptCount val="9"/>
                <c:pt idx="0">
                  <c:v>824.2</c:v>
                </c:pt>
                <c:pt idx="1">
                  <c:v>685.2</c:v>
                </c:pt>
                <c:pt idx="2">
                  <c:v>4754.3999999999996</c:v>
                </c:pt>
                <c:pt idx="3">
                  <c:v>3310.4</c:v>
                </c:pt>
                <c:pt idx="4">
                  <c:v>990.8</c:v>
                </c:pt>
                <c:pt idx="5">
                  <c:v>2854.6</c:v>
                </c:pt>
                <c:pt idx="6">
                  <c:v>419</c:v>
                </c:pt>
                <c:pt idx="7">
                  <c:v>2121.1999999999998</c:v>
                </c:pt>
                <c:pt idx="8">
                  <c:v>1925.4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06395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311461067366824E-2"/>
          <c:y val="2.9795605572014064E-2"/>
          <c:w val="0.91951679117033258"/>
          <c:h val="0.91646622878070882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Approved'!$C$238:$C$257</c:f>
              <c:numCache>
                <c:formatCode>#,##0</c:formatCode>
                <c:ptCount val="20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1446.25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Approved'!$F$238:$F$257</c:f>
              <c:numCache>
                <c:formatCode>#,##0</c:formatCode>
                <c:ptCount val="20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29551.5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Approved'!$I$238:$I$257</c:f>
              <c:numCache>
                <c:formatCode>#,##0</c:formatCode>
                <c:ptCount val="20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12497.5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Approved'!$K$238:$K$257</c:f>
              <c:numCache>
                <c:formatCode>#,##0</c:formatCode>
                <c:ptCount val="20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0</c:v>
                </c:pt>
              </c:numCache>
            </c:numRef>
          </c:val>
        </c:ser>
        <c:marker val="1"/>
        <c:axId val="130628224"/>
        <c:axId val="130638208"/>
      </c:lineChart>
      <c:catAx>
        <c:axId val="1306282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130638208"/>
        <c:crosses val="autoZero"/>
        <c:auto val="1"/>
        <c:lblAlgn val="ctr"/>
        <c:lblOffset val="100"/>
        <c:tickLblSkip val="1"/>
        <c:tickMarkSkip val="1"/>
      </c:catAx>
      <c:valAx>
        <c:axId val="13063820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62822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254E-2"/>
          <c:w val="0.38888938277878354"/>
          <c:h val="0.2178653812064437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224555263925345E-2"/>
          <c:y val="5.2173913043478522E-2"/>
          <c:w val="0.9167723173300546"/>
          <c:h val="0.9326096855996176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Approved'!$D$238:$D$257</c:f>
              <c:numCache>
                <c:formatCode>#,##0</c:formatCode>
                <c:ptCount val="20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20070.666666666668</c:v>
                </c:pt>
                <c:pt idx="15">
                  <c:v>27466.416666666668</c:v>
                </c:pt>
                <c:pt idx="16">
                  <c:v>13705.75</c:v>
                </c:pt>
                <c:pt idx="17">
                  <c:v>14611.25</c:v>
                </c:pt>
                <c:pt idx="18">
                  <c:v>14846.083333333334</c:v>
                </c:pt>
                <c:pt idx="19">
                  <c:v>9507.75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Approved'!$G$238:$G$257</c:f>
              <c:numCache>
                <c:formatCode>#,##0</c:formatCode>
                <c:ptCount val="20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203159</c:v>
                </c:pt>
                <c:pt idx="15">
                  <c:v>240907</c:v>
                </c:pt>
                <c:pt idx="16">
                  <c:v>193269.91666666666</c:v>
                </c:pt>
                <c:pt idx="17">
                  <c:v>233918.08333333334</c:v>
                </c:pt>
                <c:pt idx="18">
                  <c:v>218805.58333333334</c:v>
                </c:pt>
                <c:pt idx="19">
                  <c:v>205196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Approved'!$J$238:$J$257</c:f>
              <c:numCache>
                <c:formatCode>#,##0</c:formatCode>
                <c:ptCount val="20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257618.58333333334</c:v>
                </c:pt>
                <c:pt idx="15">
                  <c:v>290795.41666666669</c:v>
                </c:pt>
                <c:pt idx="16">
                  <c:v>141464.66666666666</c:v>
                </c:pt>
                <c:pt idx="17">
                  <c:v>117949.33333333333</c:v>
                </c:pt>
                <c:pt idx="18">
                  <c:v>129461.33333333333</c:v>
                </c:pt>
                <c:pt idx="19">
                  <c:v>76074.75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Approved'!$L$238:$L$257</c:f>
              <c:numCache>
                <c:formatCode>#,##0</c:formatCode>
                <c:ptCount val="20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9034.6666666666661</c:v>
                </c:pt>
                <c:pt idx="15">
                  <c:v>13261.333333333334</c:v>
                </c:pt>
                <c:pt idx="16">
                  <c:v>29687.75</c:v>
                </c:pt>
                <c:pt idx="17">
                  <c:v>17233.5</c:v>
                </c:pt>
                <c:pt idx="18">
                  <c:v>680.75</c:v>
                </c:pt>
                <c:pt idx="19">
                  <c:v>0</c:v>
                </c:pt>
              </c:numCache>
            </c:numRef>
          </c:val>
        </c:ser>
        <c:marker val="1"/>
        <c:axId val="88701568"/>
        <c:axId val="88715648"/>
      </c:lineChart>
      <c:catAx>
        <c:axId val="887015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88715648"/>
        <c:crosses val="autoZero"/>
        <c:auto val="1"/>
        <c:lblAlgn val="ctr"/>
        <c:lblOffset val="100"/>
        <c:tickLblSkip val="1"/>
        <c:tickMarkSkip val="1"/>
      </c:catAx>
      <c:valAx>
        <c:axId val="8871564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70156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747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8706249326346544E-2"/>
          <c:y val="2.9562374047203542E-2"/>
          <c:w val="0.90180754150442533"/>
          <c:h val="0.8547627453956731"/>
        </c:manualLayout>
      </c:layout>
      <c:lineChart>
        <c:grouping val="standard"/>
        <c:ser>
          <c:idx val="0"/>
          <c:order val="0"/>
          <c:tx>
            <c:strRef>
              <c:f>'Building Plans Approved'!$K$4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38100">
              <a:solidFill>
                <a:srgbClr val="FF0000"/>
              </a:solidFill>
              <a:headEnd type="none" w="med" len="med"/>
              <a:tailEnd type="none" w="med" len="med"/>
            </a:ln>
          </c:spPr>
          <c:marker>
            <c:symbol val="none"/>
          </c:marker>
          <c:trendline>
            <c:trendlineType val="poly"/>
            <c:order val="4"/>
          </c:trendline>
          <c:cat>
            <c:numRef>
              <c:f>'Building Plans Approved'!$A$197:$A$236</c:f>
              <c:numCache>
                <c:formatCode>mmm\-yy</c:formatCode>
                <c:ptCount val="4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</c:numCache>
            </c:numRef>
          </c:cat>
          <c:val>
            <c:numRef>
              <c:f>'Building Plans Approved'!$P$197:$P$236</c:f>
              <c:numCache>
                <c:formatCode>#,##0</c:formatCode>
                <c:ptCount val="40"/>
                <c:pt idx="0">
                  <c:v>44062</c:v>
                </c:pt>
                <c:pt idx="1">
                  <c:v>77511</c:v>
                </c:pt>
                <c:pt idx="2">
                  <c:v>70615</c:v>
                </c:pt>
                <c:pt idx="3">
                  <c:v>58411</c:v>
                </c:pt>
                <c:pt idx="4">
                  <c:v>72055</c:v>
                </c:pt>
                <c:pt idx="5">
                  <c:v>91819</c:v>
                </c:pt>
                <c:pt idx="6">
                  <c:v>48333</c:v>
                </c:pt>
                <c:pt idx="7">
                  <c:v>54592</c:v>
                </c:pt>
                <c:pt idx="8">
                  <c:v>89053</c:v>
                </c:pt>
                <c:pt idx="9">
                  <c:v>92328</c:v>
                </c:pt>
                <c:pt idx="10">
                  <c:v>52705</c:v>
                </c:pt>
                <c:pt idx="11">
                  <c:v>50106</c:v>
                </c:pt>
                <c:pt idx="12">
                  <c:v>48871</c:v>
                </c:pt>
                <c:pt idx="13">
                  <c:v>49600</c:v>
                </c:pt>
                <c:pt idx="14">
                  <c:v>53774</c:v>
                </c:pt>
                <c:pt idx="15">
                  <c:v>55367</c:v>
                </c:pt>
                <c:pt idx="16">
                  <c:v>50378</c:v>
                </c:pt>
                <c:pt idx="17">
                  <c:v>64693</c:v>
                </c:pt>
                <c:pt idx="18">
                  <c:v>64738</c:v>
                </c:pt>
                <c:pt idx="19">
                  <c:v>50222</c:v>
                </c:pt>
                <c:pt idx="20">
                  <c:v>109904</c:v>
                </c:pt>
                <c:pt idx="21">
                  <c:v>68334</c:v>
                </c:pt>
                <c:pt idx="22">
                  <c:v>48031</c:v>
                </c:pt>
                <c:pt idx="23">
                  <c:v>54832</c:v>
                </c:pt>
                <c:pt idx="24">
                  <c:v>44485</c:v>
                </c:pt>
                <c:pt idx="25">
                  <c:v>40594</c:v>
                </c:pt>
                <c:pt idx="26">
                  <c:v>47571</c:v>
                </c:pt>
                <c:pt idx="27">
                  <c:v>59553</c:v>
                </c:pt>
                <c:pt idx="28">
                  <c:v>55596</c:v>
                </c:pt>
                <c:pt idx="29">
                  <c:v>60530</c:v>
                </c:pt>
                <c:pt idx="30">
                  <c:v>67078</c:v>
                </c:pt>
                <c:pt idx="31">
                  <c:v>49941</c:v>
                </c:pt>
                <c:pt idx="32">
                  <c:v>78597</c:v>
                </c:pt>
                <c:pt idx="33">
                  <c:v>36948</c:v>
                </c:pt>
                <c:pt idx="34">
                  <c:v>48942</c:v>
                </c:pt>
                <c:pt idx="35">
                  <c:v>54369</c:v>
                </c:pt>
                <c:pt idx="36">
                  <c:v>34558</c:v>
                </c:pt>
                <c:pt idx="37">
                  <c:v>55605</c:v>
                </c:pt>
                <c:pt idx="38">
                  <c:v>43010</c:v>
                </c:pt>
                <c:pt idx="39">
                  <c:v>40808</c:v>
                </c:pt>
              </c:numCache>
            </c:numRef>
          </c:val>
        </c:ser>
        <c:marker val="1"/>
        <c:axId val="130758528"/>
        <c:axId val="130760064"/>
      </c:lineChart>
      <c:dateAx>
        <c:axId val="130758528"/>
        <c:scaling>
          <c:orientation val="minMax"/>
        </c:scaling>
        <c:axPos val="b"/>
        <c:numFmt formatCode="mmm\-yy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0760064"/>
        <c:crosses val="autoZero"/>
        <c:auto val="1"/>
        <c:lblOffset val="100"/>
      </c:dateAx>
      <c:valAx>
        <c:axId val="130760064"/>
        <c:scaling>
          <c:orientation val="minMax"/>
        </c:scaling>
        <c:axPos val="l"/>
        <c:numFmt formatCode="#,##0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0758528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l"/>
      <c:layout>
        <c:manualLayout>
          <c:xMode val="edge"/>
          <c:yMode val="edge"/>
          <c:x val="0.59742425625465967"/>
          <c:y val="4.7821179106868353E-2"/>
          <c:w val="0.36439907608734584"/>
          <c:h val="0.11975610758371089"/>
        </c:manualLayout>
      </c:layout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131" l="0.70000000000000062" r="0.70000000000000062" t="0.7500000000000131" header="0.30000000000000032" footer="0.30000000000000032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532222728357324E-2"/>
          <c:y val="1.5964406888163401E-2"/>
          <c:w val="0.92541087231355112"/>
          <c:h val="0.7409024745269287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Approved1'!$A$239:$A$257</c:f>
              <c:strCache>
                <c:ptCount val="19"/>
                <c:pt idx="0">
                  <c:v>Average 1994</c:v>
                </c:pt>
                <c:pt idx="1">
                  <c:v>Average 1995</c:v>
                </c:pt>
                <c:pt idx="2">
                  <c:v>Average 1996</c:v>
                </c:pt>
                <c:pt idx="3">
                  <c:v>Average 1997</c:v>
                </c:pt>
                <c:pt idx="4">
                  <c:v>Average 1998</c:v>
                </c:pt>
                <c:pt idx="5">
                  <c:v>Average 1999</c:v>
                </c:pt>
                <c:pt idx="6">
                  <c:v>Average 2000</c:v>
                </c:pt>
                <c:pt idx="7">
                  <c:v>Average 2001</c:v>
                </c:pt>
                <c:pt idx="8">
                  <c:v>Average 2002</c:v>
                </c:pt>
                <c:pt idx="9">
                  <c:v>Average 2003</c:v>
                </c:pt>
                <c:pt idx="10">
                  <c:v>Average 2004</c:v>
                </c:pt>
                <c:pt idx="11">
                  <c:v>Average 2005</c:v>
                </c:pt>
                <c:pt idx="12">
                  <c:v>Average 2006</c:v>
                </c:pt>
                <c:pt idx="13">
                  <c:v>Average 2007</c:v>
                </c:pt>
                <c:pt idx="14">
                  <c:v>Average 2008</c:v>
                </c:pt>
                <c:pt idx="15">
                  <c:v>Average 2009</c:v>
                </c:pt>
                <c:pt idx="16">
                  <c:v>Average 2010</c:v>
                </c:pt>
                <c:pt idx="17">
                  <c:v>Average 2011</c:v>
                </c:pt>
                <c:pt idx="18">
                  <c:v>Average 2012</c:v>
                </c:pt>
              </c:strCache>
            </c:strRef>
          </c:cat>
          <c:val>
            <c:numRef>
              <c:f>'Building Plans Approved1'!$B$239:$B$257</c:f>
              <c:numCache>
                <c:formatCode>#,##0</c:formatCode>
                <c:ptCount val="19"/>
                <c:pt idx="0">
                  <c:v>14243.75</c:v>
                </c:pt>
                <c:pt idx="1">
                  <c:v>5982.916666666667</c:v>
                </c:pt>
                <c:pt idx="2">
                  <c:v>7401</c:v>
                </c:pt>
                <c:pt idx="3">
                  <c:v>8324.8333333333339</c:v>
                </c:pt>
                <c:pt idx="4">
                  <c:v>7065.166666666667</c:v>
                </c:pt>
                <c:pt idx="5">
                  <c:v>9990.25</c:v>
                </c:pt>
                <c:pt idx="6">
                  <c:v>4690.666666666667</c:v>
                </c:pt>
                <c:pt idx="7">
                  <c:v>11529.75</c:v>
                </c:pt>
                <c:pt idx="8">
                  <c:v>4412.583333333333</c:v>
                </c:pt>
                <c:pt idx="9">
                  <c:v>2711.0833333333335</c:v>
                </c:pt>
                <c:pt idx="10">
                  <c:v>6691.416666666667</c:v>
                </c:pt>
                <c:pt idx="11">
                  <c:v>5342.583333333333</c:v>
                </c:pt>
                <c:pt idx="12">
                  <c:v>13978.25</c:v>
                </c:pt>
                <c:pt idx="13">
                  <c:v>10468</c:v>
                </c:pt>
                <c:pt idx="14">
                  <c:v>20702.416666666668</c:v>
                </c:pt>
                <c:pt idx="15">
                  <c:v>15723.833333333334</c:v>
                </c:pt>
                <c:pt idx="16">
                  <c:v>9268.5</c:v>
                </c:pt>
                <c:pt idx="17">
                  <c:v>9726.0833333333339</c:v>
                </c:pt>
                <c:pt idx="18">
                  <c:v>4286.25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Approved1'!$A$239:$A$257</c:f>
              <c:strCache>
                <c:ptCount val="19"/>
                <c:pt idx="0">
                  <c:v>Average 1994</c:v>
                </c:pt>
                <c:pt idx="1">
                  <c:v>Average 1995</c:v>
                </c:pt>
                <c:pt idx="2">
                  <c:v>Average 1996</c:v>
                </c:pt>
                <c:pt idx="3">
                  <c:v>Average 1997</c:v>
                </c:pt>
                <c:pt idx="4">
                  <c:v>Average 1998</c:v>
                </c:pt>
                <c:pt idx="5">
                  <c:v>Average 1999</c:v>
                </c:pt>
                <c:pt idx="6">
                  <c:v>Average 2000</c:v>
                </c:pt>
                <c:pt idx="7">
                  <c:v>Average 2001</c:v>
                </c:pt>
                <c:pt idx="8">
                  <c:v>Average 2002</c:v>
                </c:pt>
                <c:pt idx="9">
                  <c:v>Average 2003</c:v>
                </c:pt>
                <c:pt idx="10">
                  <c:v>Average 2004</c:v>
                </c:pt>
                <c:pt idx="11">
                  <c:v>Average 2005</c:v>
                </c:pt>
                <c:pt idx="12">
                  <c:v>Average 2006</c:v>
                </c:pt>
                <c:pt idx="13">
                  <c:v>Average 2007</c:v>
                </c:pt>
                <c:pt idx="14">
                  <c:v>Average 2008</c:v>
                </c:pt>
                <c:pt idx="15">
                  <c:v>Average 2009</c:v>
                </c:pt>
                <c:pt idx="16">
                  <c:v>Average 2010</c:v>
                </c:pt>
                <c:pt idx="17">
                  <c:v>Average 2011</c:v>
                </c:pt>
                <c:pt idx="18">
                  <c:v>Average 2012</c:v>
                </c:pt>
              </c:strCache>
            </c:strRef>
          </c:cat>
          <c:val>
            <c:numRef>
              <c:f>'Building Plans Approved1'!$D$239:$D$257</c:f>
              <c:numCache>
                <c:formatCode>#,##0</c:formatCode>
                <c:ptCount val="19"/>
                <c:pt idx="0">
                  <c:v>9089</c:v>
                </c:pt>
                <c:pt idx="1">
                  <c:v>12454.333333333334</c:v>
                </c:pt>
                <c:pt idx="2">
                  <c:v>6991.166666666667</c:v>
                </c:pt>
                <c:pt idx="3">
                  <c:v>9341.1666666666661</c:v>
                </c:pt>
                <c:pt idx="4">
                  <c:v>8364.5</c:v>
                </c:pt>
                <c:pt idx="5">
                  <c:v>26515.833333333332</c:v>
                </c:pt>
                <c:pt idx="6">
                  <c:v>7060.75</c:v>
                </c:pt>
                <c:pt idx="7">
                  <c:v>3186</c:v>
                </c:pt>
                <c:pt idx="8">
                  <c:v>10516.583333333334</c:v>
                </c:pt>
                <c:pt idx="9">
                  <c:v>11288.083333333334</c:v>
                </c:pt>
                <c:pt idx="10">
                  <c:v>7099.083333333333</c:v>
                </c:pt>
                <c:pt idx="11">
                  <c:v>13125.25</c:v>
                </c:pt>
                <c:pt idx="12">
                  <c:v>9684.8333333333339</c:v>
                </c:pt>
                <c:pt idx="13">
                  <c:v>16172.166666666666</c:v>
                </c:pt>
                <c:pt idx="14">
                  <c:v>22294</c:v>
                </c:pt>
                <c:pt idx="15">
                  <c:v>12915.75</c:v>
                </c:pt>
                <c:pt idx="16">
                  <c:v>4207</c:v>
                </c:pt>
                <c:pt idx="17">
                  <c:v>15873.5</c:v>
                </c:pt>
                <c:pt idx="18">
                  <c:v>2721.75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Approved1'!$A$239:$A$257</c:f>
              <c:strCache>
                <c:ptCount val="19"/>
                <c:pt idx="0">
                  <c:v>Average 1994</c:v>
                </c:pt>
                <c:pt idx="1">
                  <c:v>Average 1995</c:v>
                </c:pt>
                <c:pt idx="2">
                  <c:v>Average 1996</c:v>
                </c:pt>
                <c:pt idx="3">
                  <c:v>Average 1997</c:v>
                </c:pt>
                <c:pt idx="4">
                  <c:v>Average 1998</c:v>
                </c:pt>
                <c:pt idx="5">
                  <c:v>Average 1999</c:v>
                </c:pt>
                <c:pt idx="6">
                  <c:v>Average 2000</c:v>
                </c:pt>
                <c:pt idx="7">
                  <c:v>Average 2001</c:v>
                </c:pt>
                <c:pt idx="8">
                  <c:v>Average 2002</c:v>
                </c:pt>
                <c:pt idx="9">
                  <c:v>Average 2003</c:v>
                </c:pt>
                <c:pt idx="10">
                  <c:v>Average 2004</c:v>
                </c:pt>
                <c:pt idx="11">
                  <c:v>Average 2005</c:v>
                </c:pt>
                <c:pt idx="12">
                  <c:v>Average 2006</c:v>
                </c:pt>
                <c:pt idx="13">
                  <c:v>Average 2007</c:v>
                </c:pt>
                <c:pt idx="14">
                  <c:v>Average 2008</c:v>
                </c:pt>
                <c:pt idx="15">
                  <c:v>Average 2009</c:v>
                </c:pt>
                <c:pt idx="16">
                  <c:v>Average 2010</c:v>
                </c:pt>
                <c:pt idx="17">
                  <c:v>Average 2011</c:v>
                </c:pt>
                <c:pt idx="18">
                  <c:v>Average 2012</c:v>
                </c:pt>
              </c:strCache>
            </c:strRef>
          </c:cat>
          <c:val>
            <c:numRef>
              <c:f>'Building Plans Approved1'!$F$239:$F$257</c:f>
              <c:numCache>
                <c:formatCode>#,##0</c:formatCode>
                <c:ptCount val="19"/>
                <c:pt idx="0">
                  <c:v>29577.666666666668</c:v>
                </c:pt>
                <c:pt idx="1">
                  <c:v>51713.583333333336</c:v>
                </c:pt>
                <c:pt idx="2">
                  <c:v>33714.916666666664</c:v>
                </c:pt>
                <c:pt idx="3">
                  <c:v>19005.25</c:v>
                </c:pt>
                <c:pt idx="4">
                  <c:v>18962.166666666668</c:v>
                </c:pt>
                <c:pt idx="5">
                  <c:v>8909.75</c:v>
                </c:pt>
                <c:pt idx="6">
                  <c:v>14173.083333333334</c:v>
                </c:pt>
                <c:pt idx="7">
                  <c:v>11034</c:v>
                </c:pt>
                <c:pt idx="8">
                  <c:v>13680.166666666666</c:v>
                </c:pt>
                <c:pt idx="9">
                  <c:v>14080.916666666666</c:v>
                </c:pt>
                <c:pt idx="10">
                  <c:v>15809</c:v>
                </c:pt>
                <c:pt idx="11">
                  <c:v>30065.666666666668</c:v>
                </c:pt>
                <c:pt idx="12">
                  <c:v>37507.5</c:v>
                </c:pt>
                <c:pt idx="13">
                  <c:v>32661.916666666668</c:v>
                </c:pt>
                <c:pt idx="14">
                  <c:v>47463.75</c:v>
                </c:pt>
                <c:pt idx="15">
                  <c:v>26641.916666666668</c:v>
                </c:pt>
                <c:pt idx="16">
                  <c:v>19789.833333333332</c:v>
                </c:pt>
                <c:pt idx="17">
                  <c:v>31643.833333333332</c:v>
                </c:pt>
                <c:pt idx="18">
                  <c:v>19191.25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Approved1'!$A$239:$A$257</c:f>
              <c:strCache>
                <c:ptCount val="19"/>
                <c:pt idx="0">
                  <c:v>Average 1994</c:v>
                </c:pt>
                <c:pt idx="1">
                  <c:v>Average 1995</c:v>
                </c:pt>
                <c:pt idx="2">
                  <c:v>Average 1996</c:v>
                </c:pt>
                <c:pt idx="3">
                  <c:v>Average 1997</c:v>
                </c:pt>
                <c:pt idx="4">
                  <c:v>Average 1998</c:v>
                </c:pt>
                <c:pt idx="5">
                  <c:v>Average 1999</c:v>
                </c:pt>
                <c:pt idx="6">
                  <c:v>Average 2000</c:v>
                </c:pt>
                <c:pt idx="7">
                  <c:v>Average 2001</c:v>
                </c:pt>
                <c:pt idx="8">
                  <c:v>Average 2002</c:v>
                </c:pt>
                <c:pt idx="9">
                  <c:v>Average 2003</c:v>
                </c:pt>
                <c:pt idx="10">
                  <c:v>Average 2004</c:v>
                </c:pt>
                <c:pt idx="11">
                  <c:v>Average 2005</c:v>
                </c:pt>
                <c:pt idx="12">
                  <c:v>Average 2006</c:v>
                </c:pt>
                <c:pt idx="13">
                  <c:v>Average 2007</c:v>
                </c:pt>
                <c:pt idx="14">
                  <c:v>Average 2008</c:v>
                </c:pt>
                <c:pt idx="15">
                  <c:v>Average 2009</c:v>
                </c:pt>
                <c:pt idx="16">
                  <c:v>Average 2010</c:v>
                </c:pt>
                <c:pt idx="17">
                  <c:v>Average 2011</c:v>
                </c:pt>
                <c:pt idx="18">
                  <c:v>Average 2012</c:v>
                </c:pt>
              </c:strCache>
            </c:strRef>
          </c:cat>
          <c:val>
            <c:numRef>
              <c:f>'Building Plans Approved1'!$H$239:$H$257</c:f>
              <c:numCache>
                <c:formatCode>#,##0</c:formatCode>
                <c:ptCount val="19"/>
                <c:pt idx="0">
                  <c:v>7634.166666666667</c:v>
                </c:pt>
                <c:pt idx="1">
                  <c:v>6208.583333333333</c:v>
                </c:pt>
                <c:pt idx="2">
                  <c:v>8724.4166666666661</c:v>
                </c:pt>
                <c:pt idx="3">
                  <c:v>7786.416666666667</c:v>
                </c:pt>
                <c:pt idx="4">
                  <c:v>6520.666666666667</c:v>
                </c:pt>
                <c:pt idx="5">
                  <c:v>7421.75</c:v>
                </c:pt>
                <c:pt idx="6">
                  <c:v>2261.8333333333335</c:v>
                </c:pt>
                <c:pt idx="7">
                  <c:v>2507</c:v>
                </c:pt>
                <c:pt idx="8">
                  <c:v>3559.5</c:v>
                </c:pt>
                <c:pt idx="9">
                  <c:v>2315</c:v>
                </c:pt>
                <c:pt idx="10">
                  <c:v>1419.0833333333333</c:v>
                </c:pt>
                <c:pt idx="11">
                  <c:v>5841.083333333333</c:v>
                </c:pt>
                <c:pt idx="12">
                  <c:v>2317.0833333333335</c:v>
                </c:pt>
                <c:pt idx="13">
                  <c:v>2456.3333333333335</c:v>
                </c:pt>
                <c:pt idx="14">
                  <c:v>1271.25</c:v>
                </c:pt>
                <c:pt idx="15">
                  <c:v>3471.4166666666665</c:v>
                </c:pt>
                <c:pt idx="16">
                  <c:v>1292.6666666666667</c:v>
                </c:pt>
                <c:pt idx="17">
                  <c:v>8664</c:v>
                </c:pt>
                <c:pt idx="18">
                  <c:v>1491.5</c:v>
                </c:pt>
              </c:numCache>
            </c:numRef>
          </c:val>
        </c:ser>
        <c:marker val="1"/>
        <c:axId val="120763136"/>
        <c:axId val="120764672"/>
      </c:lineChart>
      <c:catAx>
        <c:axId val="1207631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764672"/>
        <c:crosses val="autoZero"/>
        <c:auto val="1"/>
        <c:lblAlgn val="ctr"/>
        <c:lblOffset val="100"/>
        <c:tickLblSkip val="1"/>
        <c:tickMarkSkip val="1"/>
      </c:catAx>
      <c:valAx>
        <c:axId val="12076467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76313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522429014555064"/>
          <c:y val="3.5987666175874518E-2"/>
          <c:w val="0.38938049066182923"/>
          <c:h val="0.218340611353712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150669182881102E-2"/>
          <c:y val="4.3572984749455403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Approved1'!$C$238:$C$257</c:f>
              <c:numCache>
                <c:formatCode>#,##0</c:formatCode>
                <c:ptCount val="20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46490.833333333336</c:v>
                </c:pt>
                <c:pt idx="15">
                  <c:v>99056.25</c:v>
                </c:pt>
                <c:pt idx="16">
                  <c:v>88906.916666666672</c:v>
                </c:pt>
                <c:pt idx="17">
                  <c:v>65719.666666666672</c:v>
                </c:pt>
                <c:pt idx="18">
                  <c:v>66793.083333333328</c:v>
                </c:pt>
                <c:pt idx="19">
                  <c:v>32890.75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Approved1'!$E$238:$E$257</c:f>
              <c:numCache>
                <c:formatCode>#,##0</c:formatCode>
                <c:ptCount val="20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71490</c:v>
                </c:pt>
                <c:pt idx="15">
                  <c:v>118539.16666666667</c:v>
                </c:pt>
                <c:pt idx="16">
                  <c:v>69732.25</c:v>
                </c:pt>
                <c:pt idx="17">
                  <c:v>23878</c:v>
                </c:pt>
                <c:pt idx="18">
                  <c:v>96060.333333333328</c:v>
                </c:pt>
                <c:pt idx="19">
                  <c:v>16778.5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Approved1'!$G$238:$G$257</c:f>
              <c:numCache>
                <c:formatCode>#,##0</c:formatCode>
                <c:ptCount val="20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88731.916666666672</c:v>
                </c:pt>
                <c:pt idx="15">
                  <c:v>146946.25</c:v>
                </c:pt>
                <c:pt idx="16">
                  <c:v>94567.833333333328</c:v>
                </c:pt>
                <c:pt idx="17">
                  <c:v>78350.416666666672</c:v>
                </c:pt>
                <c:pt idx="18">
                  <c:v>124647.66666666667</c:v>
                </c:pt>
                <c:pt idx="19">
                  <c:v>76133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Approved1'!$A$238:$A$257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Approved1'!$I$238:$I$257</c:f>
              <c:numCache>
                <c:formatCode>#,##0</c:formatCode>
                <c:ptCount val="20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3139.25</c:v>
                </c:pt>
                <c:pt idx="8">
                  <c:v>2968.8333333333335</c:v>
                </c:pt>
                <c:pt idx="9">
                  <c:v>5344.333333333333</c:v>
                </c:pt>
                <c:pt idx="10">
                  <c:v>4410.916666666667</c:v>
                </c:pt>
                <c:pt idx="11">
                  <c:v>3187.8333333333335</c:v>
                </c:pt>
                <c:pt idx="12">
                  <c:v>14887.666666666666</c:v>
                </c:pt>
                <c:pt idx="13">
                  <c:v>6535</c:v>
                </c:pt>
                <c:pt idx="14">
                  <c:v>9256.4166666666661</c:v>
                </c:pt>
                <c:pt idx="15">
                  <c:v>5552.416666666667</c:v>
                </c:pt>
                <c:pt idx="16">
                  <c:v>15993.666666666666</c:v>
                </c:pt>
                <c:pt idx="17">
                  <c:v>6521.166666666667</c:v>
                </c:pt>
                <c:pt idx="18">
                  <c:v>53731.5</c:v>
                </c:pt>
                <c:pt idx="19">
                  <c:v>8572.25</c:v>
                </c:pt>
              </c:numCache>
            </c:numRef>
          </c:val>
        </c:ser>
        <c:marker val="1"/>
        <c:axId val="127869696"/>
        <c:axId val="127871232"/>
      </c:lineChart>
      <c:catAx>
        <c:axId val="1278696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127871232"/>
        <c:crosses val="autoZero"/>
        <c:auto val="1"/>
        <c:lblAlgn val="ctr"/>
        <c:lblOffset val="100"/>
        <c:tickLblSkip val="1"/>
        <c:tickMarkSkip val="1"/>
      </c:catAx>
      <c:valAx>
        <c:axId val="12787123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869696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3921086310492268"/>
          <c:y val="0.10893246187363874"/>
          <c:w val="0.38888939502398989"/>
          <c:h val="0.217865381206443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546000456107104"/>
          <c:y val="2.9018249189439602E-2"/>
          <c:w val="0.85055811128281089"/>
          <c:h val="0.85537407594692849"/>
        </c:manualLayout>
      </c:layout>
      <c:lineChart>
        <c:grouping val="standard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'Building Plans Approved1'!$A$197:$A$236</c:f>
              <c:numCache>
                <c:formatCode>mmm\-yy</c:formatCode>
                <c:ptCount val="4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</c:numCache>
            </c:numRef>
          </c:cat>
          <c:val>
            <c:numRef>
              <c:f>'Building Plans Approved1'!$K$197:$K$236</c:f>
              <c:numCache>
                <c:formatCode>#,##0</c:formatCode>
                <c:ptCount val="40"/>
                <c:pt idx="0">
                  <c:v>101198</c:v>
                </c:pt>
                <c:pt idx="1">
                  <c:v>67590</c:v>
                </c:pt>
                <c:pt idx="2">
                  <c:v>47385</c:v>
                </c:pt>
                <c:pt idx="3">
                  <c:v>68897</c:v>
                </c:pt>
                <c:pt idx="4">
                  <c:v>114853</c:v>
                </c:pt>
                <c:pt idx="5">
                  <c:v>33345</c:v>
                </c:pt>
                <c:pt idx="6">
                  <c:v>54208</c:v>
                </c:pt>
                <c:pt idx="7">
                  <c:v>28254</c:v>
                </c:pt>
                <c:pt idx="8">
                  <c:v>49795</c:v>
                </c:pt>
                <c:pt idx="9">
                  <c:v>20674</c:v>
                </c:pt>
                <c:pt idx="10">
                  <c:v>98989</c:v>
                </c:pt>
                <c:pt idx="11">
                  <c:v>19847</c:v>
                </c:pt>
                <c:pt idx="12">
                  <c:v>17946</c:v>
                </c:pt>
                <c:pt idx="13">
                  <c:v>67150</c:v>
                </c:pt>
                <c:pt idx="14">
                  <c:v>69799</c:v>
                </c:pt>
                <c:pt idx="15">
                  <c:v>27620</c:v>
                </c:pt>
                <c:pt idx="16">
                  <c:v>26775</c:v>
                </c:pt>
                <c:pt idx="17">
                  <c:v>37712</c:v>
                </c:pt>
                <c:pt idx="18">
                  <c:v>34770</c:v>
                </c:pt>
                <c:pt idx="19">
                  <c:v>16285</c:v>
                </c:pt>
                <c:pt idx="20">
                  <c:v>33732</c:v>
                </c:pt>
                <c:pt idx="21">
                  <c:v>36113</c:v>
                </c:pt>
                <c:pt idx="22">
                  <c:v>20035</c:v>
                </c:pt>
                <c:pt idx="23">
                  <c:v>26759</c:v>
                </c:pt>
                <c:pt idx="24">
                  <c:v>121653</c:v>
                </c:pt>
                <c:pt idx="25">
                  <c:v>35704</c:v>
                </c:pt>
                <c:pt idx="26">
                  <c:v>63092</c:v>
                </c:pt>
                <c:pt idx="27">
                  <c:v>29801</c:v>
                </c:pt>
                <c:pt idx="28">
                  <c:v>47940</c:v>
                </c:pt>
                <c:pt idx="29">
                  <c:v>53718</c:v>
                </c:pt>
                <c:pt idx="30">
                  <c:v>127725</c:v>
                </c:pt>
                <c:pt idx="31">
                  <c:v>38646</c:v>
                </c:pt>
                <c:pt idx="32">
                  <c:v>71675</c:v>
                </c:pt>
                <c:pt idx="33">
                  <c:v>113816</c:v>
                </c:pt>
                <c:pt idx="34">
                  <c:v>53346</c:v>
                </c:pt>
                <c:pt idx="35">
                  <c:v>33773</c:v>
                </c:pt>
                <c:pt idx="36">
                  <c:v>27240</c:v>
                </c:pt>
                <c:pt idx="37">
                  <c:v>25248</c:v>
                </c:pt>
                <c:pt idx="38">
                  <c:v>31402</c:v>
                </c:pt>
                <c:pt idx="39">
                  <c:v>26873</c:v>
                </c:pt>
              </c:numCache>
            </c:numRef>
          </c:val>
        </c:ser>
        <c:marker val="1"/>
        <c:axId val="127897600"/>
        <c:axId val="127899136"/>
      </c:lineChart>
      <c:dateAx>
        <c:axId val="12789760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7899136"/>
        <c:crosses val="autoZero"/>
        <c:auto val="1"/>
        <c:lblOffset val="100"/>
      </c:dateAx>
      <c:valAx>
        <c:axId val="12789913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789760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1589551695978871"/>
          <c:y val="4.6854757613129683E-2"/>
          <c:w val="0.50571879292290456"/>
          <c:h val="0.14550563532499641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1288" l="0.70000000000000062" r="0.70000000000000062" t="0.75000000000001288" header="0.30000000000000032" footer="0.30000000000000032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7696"/>
          <c:h val="0.9291855229696756"/>
        </c:manualLayout>
      </c:layout>
      <c:lineChart>
        <c:grouping val="standard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Sales'!$F$141:$F$150</c:f>
              <c:numCache>
                <c:formatCode>#,##0.00</c:formatCode>
                <c:ptCount val="10"/>
                <c:pt idx="0">
                  <c:v>13.363994361057605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-4.0820733491125578</c:v>
                </c:pt>
                <c:pt idx="7">
                  <c:v>-7.9237528753644453</c:v>
                </c:pt>
                <c:pt idx="8">
                  <c:v>1.9357254595805593</c:v>
                </c:pt>
                <c:pt idx="9">
                  <c:v>-9.8991952600222124</c:v>
                </c:pt>
              </c:numCache>
            </c:numRef>
          </c:val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Sales'!$L$141:$L$150</c:f>
              <c:numCache>
                <c:formatCode>#,##0.00</c:formatCode>
                <c:ptCount val="10"/>
                <c:pt idx="0">
                  <c:v>6.96805856165318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-12.588238076793537</c:v>
                </c:pt>
                <c:pt idx="7">
                  <c:v>-7.6970076287306206</c:v>
                </c:pt>
                <c:pt idx="8">
                  <c:v>1.9354942070530925</c:v>
                </c:pt>
                <c:pt idx="9">
                  <c:v>-9.9142016174520435</c:v>
                </c:pt>
              </c:numCache>
            </c:numRef>
          </c:val>
        </c:ser>
        <c:marker val="1"/>
        <c:axId val="131107072"/>
        <c:axId val="131125248"/>
      </c:lineChart>
      <c:catAx>
        <c:axId val="131107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125248"/>
        <c:crosses val="autoZero"/>
        <c:auto val="1"/>
        <c:lblAlgn val="ctr"/>
        <c:lblOffset val="100"/>
        <c:tickLblSkip val="1"/>
        <c:tickMarkSkip val="1"/>
      </c:catAx>
      <c:valAx>
        <c:axId val="13112524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10707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5058662561"/>
          <c:y val="1.0729613733905579E-2"/>
          <c:w val="0.16393442806828606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83241834064E-2"/>
          <c:y val="1.2562725433969295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8748"/>
        </c:manualLayout>
      </c:layout>
      <c:pie3DChart>
        <c:varyColors val="1"/>
        <c:ser>
          <c:idx val="0"/>
          <c:order val="0"/>
          <c:tx>
            <c:strRef>
              <c:f>'Cement Sales'!$A$129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Sales'!$B$129:$K$129</c:f>
              <c:numCache>
                <c:formatCode>#,##0</c:formatCode>
                <c:ptCount val="10"/>
                <c:pt idx="0">
                  <c:v>64890.583333333336</c:v>
                </c:pt>
                <c:pt idx="1">
                  <c:v>48896</c:v>
                </c:pt>
                <c:pt idx="2">
                  <c:v>257535.66666666666</c:v>
                </c:pt>
                <c:pt idx="3">
                  <c:v>29297</c:v>
                </c:pt>
                <c:pt idx="4">
                  <c:v>105870.91666666667</c:v>
                </c:pt>
                <c:pt idx="5">
                  <c:v>18269.083333333332</c:v>
                </c:pt>
                <c:pt idx="6">
                  <c:v>24023.583333333332</c:v>
                </c:pt>
                <c:pt idx="7">
                  <c:v>59548.833333333336</c:v>
                </c:pt>
                <c:pt idx="8">
                  <c:v>13396.166666666666</c:v>
                </c:pt>
                <c:pt idx="9">
                  <c:v>87632.833333333328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221888314"/>
          <c:y val="0.72315636601762756"/>
          <c:w val="0.73362311054404006"/>
          <c:h val="0.2424782817640814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28E-2"/>
          <c:y val="1.20772470525256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Sales'!$A$135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Sales'!$B$135:$K$135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287E-2"/>
          <c:y val="1.207724705252568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Sales'!$A$136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Sales'!$B$136:$K$136</c:f>
              <c:numCache>
                <c:formatCode>#,##0</c:formatCode>
                <c:ptCount val="10"/>
                <c:pt idx="0">
                  <c:v>108408.23583333334</c:v>
                </c:pt>
                <c:pt idx="1">
                  <c:v>84416.972499999974</c:v>
                </c:pt>
                <c:pt idx="2">
                  <c:v>328358.74000000005</c:v>
                </c:pt>
                <c:pt idx="3">
                  <c:v>37870.576666666624</c:v>
                </c:pt>
                <c:pt idx="4">
                  <c:v>172409.55724999998</c:v>
                </c:pt>
                <c:pt idx="5">
                  <c:v>30297.077499999999</c:v>
                </c:pt>
                <c:pt idx="6">
                  <c:v>40641.464999999982</c:v>
                </c:pt>
                <c:pt idx="7">
                  <c:v>69728.176666666652</c:v>
                </c:pt>
                <c:pt idx="8">
                  <c:v>18057.577499999985</c:v>
                </c:pt>
                <c:pt idx="9">
                  <c:v>91216.604166666672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294E-2"/>
          <c:y val="1.2077247052525676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Sales'!$A$137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Sales'!$B$137:$K$137</c:f>
              <c:numCache>
                <c:formatCode>#,##0</c:formatCode>
                <c:ptCount val="10"/>
                <c:pt idx="0">
                  <c:v>100103.91666666667</c:v>
                </c:pt>
                <c:pt idx="1">
                  <c:v>78154.75</c:v>
                </c:pt>
                <c:pt idx="2">
                  <c:v>303493.91666666669</c:v>
                </c:pt>
                <c:pt idx="3">
                  <c:v>35041</c:v>
                </c:pt>
                <c:pt idx="4">
                  <c:v>158748.25</c:v>
                </c:pt>
                <c:pt idx="5">
                  <c:v>27934.166666666668</c:v>
                </c:pt>
                <c:pt idx="6">
                  <c:v>37541.583333333336</c:v>
                </c:pt>
                <c:pt idx="7">
                  <c:v>64315.833333333336</c:v>
                </c:pt>
                <c:pt idx="8">
                  <c:v>16560.416666666668</c:v>
                </c:pt>
                <c:pt idx="9">
                  <c:v>83972.333333333328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305E-2"/>
          <c:y val="1.207724705252567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Sales'!$A$138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Sales'!$B$138:$K$138</c:f>
              <c:numCache>
                <c:formatCode>#,##0</c:formatCode>
                <c:ptCount val="10"/>
                <c:pt idx="0">
                  <c:v>102041.6636580129</c:v>
                </c:pt>
                <c:pt idx="1">
                  <c:v>79667.585821704968</c:v>
                </c:pt>
                <c:pt idx="2">
                  <c:v>309368.74494220834</c:v>
                </c:pt>
                <c:pt idx="3">
                  <c:v>35719.730006661113</c:v>
                </c:pt>
                <c:pt idx="4">
                  <c:v>161821.1802918886</c:v>
                </c:pt>
                <c:pt idx="5">
                  <c:v>28474.476750631093</c:v>
                </c:pt>
                <c:pt idx="6">
                  <c:v>38267.511371418936</c:v>
                </c:pt>
                <c:pt idx="7">
                  <c:v>65560.07015057563</c:v>
                </c:pt>
                <c:pt idx="8">
                  <c:v>16880.424268548915</c:v>
                </c:pt>
                <c:pt idx="9">
                  <c:v>85597.766584503333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312E-2"/>
          <c:y val="1.2077247052525665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Sales'!$A$139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Sales'!$B$3:$L$3</c:f>
              <c:strCache>
                <c:ptCount val="11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  <c:pt idx="10">
                  <c:v>South Africa</c:v>
                </c:pt>
              </c:strCache>
            </c:strRef>
          </c:cat>
          <c:val>
            <c:numRef>
              <c:f>'Cement Sales'!$B$139:$K$139</c:f>
              <c:numCache>
                <c:formatCode>#,##0</c:formatCode>
                <c:ptCount val="10"/>
                <c:pt idx="0">
                  <c:v>91700.9707362396</c:v>
                </c:pt>
                <c:pt idx="1">
                  <c:v>68992.800318132824</c:v>
                </c:pt>
                <c:pt idx="2">
                  <c:v>276471.16886237788</c:v>
                </c:pt>
                <c:pt idx="3">
                  <c:v>32185.981134091497</c:v>
                </c:pt>
                <c:pt idx="4">
                  <c:v>145802.18568272196</c:v>
                </c:pt>
                <c:pt idx="5">
                  <c:v>25635.276219571118</c:v>
                </c:pt>
                <c:pt idx="6">
                  <c:v>34455.012697439328</c:v>
                </c:pt>
                <c:pt idx="7">
                  <c:v>59060.920893819457</c:v>
                </c:pt>
                <c:pt idx="8">
                  <c:v>15215.382515888046</c:v>
                </c:pt>
                <c:pt idx="9">
                  <c:v>77112.07093971828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3928116477297015E-2"/>
          <c:y val="3.6480724920287477E-2"/>
          <c:w val="0.93161558388262256"/>
          <c:h val="0.94349160217633765"/>
        </c:manualLayout>
      </c:layout>
      <c:lineChart>
        <c:grouping val="standard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Prices'!$A$87:$A$102</c:f>
              <c:strCache>
                <c:ptCount val="16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  <c:pt idx="14">
                  <c:v>Year-on-Year 2011</c:v>
                </c:pt>
                <c:pt idx="15">
                  <c:v>Year-on-Year 2012</c:v>
                </c:pt>
              </c:strCache>
            </c:strRef>
          </c:cat>
          <c:val>
            <c:numRef>
              <c:f>'House Prices'!$F$87:$F$102</c:f>
              <c:numCache>
                <c:formatCode>#,##0.00</c:formatCode>
                <c:ptCount val="16"/>
                <c:pt idx="0">
                  <c:v>3.4989207217742084</c:v>
                </c:pt>
                <c:pt idx="1">
                  <c:v>14.27368890560296</c:v>
                </c:pt>
                <c:pt idx="2">
                  <c:v>3.8906369284165851</c:v>
                </c:pt>
                <c:pt idx="3">
                  <c:v>6.6232805930752399</c:v>
                </c:pt>
                <c:pt idx="4">
                  <c:v>11.953540195356938</c:v>
                </c:pt>
                <c:pt idx="5">
                  <c:v>13.787530901590216</c:v>
                </c:pt>
                <c:pt idx="6">
                  <c:v>40.131120995274173</c:v>
                </c:pt>
                <c:pt idx="7">
                  <c:v>32.926888341833966</c:v>
                </c:pt>
                <c:pt idx="8">
                  <c:v>24.468931551157482</c:v>
                </c:pt>
                <c:pt idx="9">
                  <c:v>19.61281996474133</c:v>
                </c:pt>
                <c:pt idx="10">
                  <c:v>8.1431998360632303</c:v>
                </c:pt>
                <c:pt idx="11">
                  <c:v>-3.6861500312195603</c:v>
                </c:pt>
                <c:pt idx="12">
                  <c:v>-0.2345361887121126</c:v>
                </c:pt>
                <c:pt idx="13">
                  <c:v>9.3879074916858958</c:v>
                </c:pt>
                <c:pt idx="14">
                  <c:v>3.1386773010502349</c:v>
                </c:pt>
                <c:pt idx="15">
                  <c:v>-8.9548175721825558</c:v>
                </c:pt>
              </c:numCache>
            </c:numRef>
          </c:val>
        </c:ser>
        <c:ser>
          <c:idx val="1"/>
          <c:order val="1"/>
          <c:tx>
            <c:strRef>
              <c:f>'House Prices'!$K$2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Prices'!$A$87:$A$102</c:f>
              <c:strCache>
                <c:ptCount val="16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  <c:pt idx="14">
                  <c:v>Year-on-Year 2011</c:v>
                </c:pt>
                <c:pt idx="15">
                  <c:v>Year-on-Year 2012</c:v>
                </c:pt>
              </c:strCache>
            </c:strRef>
          </c:cat>
          <c:val>
            <c:numRef>
              <c:f>'House Prices'!$K$87:$K$102</c:f>
              <c:numCache>
                <c:formatCode>#,##0.00</c:formatCode>
                <c:ptCount val="16"/>
                <c:pt idx="0">
                  <c:v>8.936101549957419</c:v>
                </c:pt>
                <c:pt idx="1">
                  <c:v>13.808482208982728</c:v>
                </c:pt>
                <c:pt idx="2">
                  <c:v>4.9002807481344623</c:v>
                </c:pt>
                <c:pt idx="3">
                  <c:v>17.118022860519087</c:v>
                </c:pt>
                <c:pt idx="4">
                  <c:v>14.279983980894773</c:v>
                </c:pt>
                <c:pt idx="5">
                  <c:v>15.271455946435747</c:v>
                </c:pt>
                <c:pt idx="6">
                  <c:v>21.176416056752441</c:v>
                </c:pt>
                <c:pt idx="7">
                  <c:v>32.240931261993197</c:v>
                </c:pt>
                <c:pt idx="8">
                  <c:v>22.721116534756099</c:v>
                </c:pt>
                <c:pt idx="9">
                  <c:v>15.309869619622335</c:v>
                </c:pt>
                <c:pt idx="10">
                  <c:v>14.552659343897433</c:v>
                </c:pt>
                <c:pt idx="11">
                  <c:v>4.0269843694422383</c:v>
                </c:pt>
                <c:pt idx="12">
                  <c:v>-0.13069760222999444</c:v>
                </c:pt>
                <c:pt idx="13">
                  <c:v>7.0575662436343087</c:v>
                </c:pt>
                <c:pt idx="14">
                  <c:v>2.0267162877473144</c:v>
                </c:pt>
                <c:pt idx="15">
                  <c:v>-3.4342784745700303</c:v>
                </c:pt>
              </c:numCache>
            </c:numRef>
          </c:val>
        </c:ser>
        <c:marker val="1"/>
        <c:axId val="131613440"/>
        <c:axId val="131614976"/>
      </c:lineChart>
      <c:catAx>
        <c:axId val="1316134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614976"/>
        <c:crosses val="autoZero"/>
        <c:auto val="1"/>
        <c:lblAlgn val="ctr"/>
        <c:lblOffset val="100"/>
        <c:tickLblSkip val="1"/>
        <c:tickMarkSkip val="1"/>
      </c:catAx>
      <c:valAx>
        <c:axId val="131614976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61344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447"/>
          <c:h val="0.162374821173104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2469483889E-2"/>
          <c:y val="1.2562725433969295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8726"/>
        </c:manualLayout>
      </c:layout>
      <c:pie3DChart>
        <c:varyColors val="1"/>
        <c:ser>
          <c:idx val="0"/>
          <c:order val="0"/>
          <c:tx>
            <c:strRef>
              <c:f>'House Prices'!$A$69</c:f>
              <c:strCache>
                <c:ptCount val="1"/>
                <c:pt idx="0">
                  <c:v>Average 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Prices'!$B$69:$J$69</c:f>
              <c:numCache>
                <c:formatCode>#,##0</c:formatCode>
                <c:ptCount val="9"/>
                <c:pt idx="0">
                  <c:v>163463.79999999999</c:v>
                </c:pt>
                <c:pt idx="1">
                  <c:v>145293.375</c:v>
                </c:pt>
                <c:pt idx="2">
                  <c:v>192075.40000000002</c:v>
                </c:pt>
                <c:pt idx="3">
                  <c:v>133658.40000000002</c:v>
                </c:pt>
                <c:pt idx="4">
                  <c:v>176761.65</c:v>
                </c:pt>
                <c:pt idx="5">
                  <c:v>159735.67499999999</c:v>
                </c:pt>
                <c:pt idx="6">
                  <c:v>146049.17499999999</c:v>
                </c:pt>
                <c:pt idx="7">
                  <c:v>131930.125</c:v>
                </c:pt>
                <c:pt idx="8">
                  <c:v>192440.55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55912"/>
          <c:h val="0.2424782817640820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95242996593E-2"/>
          <c:y val="1.20772470525256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Prices'!$A$81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Prices'!$B$81:$J$81</c:f>
              <c:numCache>
                <c:formatCode>#,##0</c:formatCode>
                <c:ptCount val="9"/>
                <c:pt idx="0">
                  <c:v>835371.84999999986</c:v>
                </c:pt>
                <c:pt idx="1">
                  <c:v>799380.8</c:v>
                </c:pt>
                <c:pt idx="2">
                  <c:v>995910.55</c:v>
                </c:pt>
                <c:pt idx="3">
                  <c:v>727898.72499999998</c:v>
                </c:pt>
                <c:pt idx="4">
                  <c:v>852128.625</c:v>
                </c:pt>
                <c:pt idx="5">
                  <c:v>866107.85000000009</c:v>
                </c:pt>
                <c:pt idx="6">
                  <c:v>790096.375</c:v>
                </c:pt>
                <c:pt idx="7">
                  <c:v>666320.77499999991</c:v>
                </c:pt>
                <c:pt idx="8">
                  <c:v>1102854.5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569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Prices'!$A$82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Prices'!$B$82:$J$82</c:f>
              <c:numCache>
                <c:formatCode>#,##0</c:formatCode>
                <c:ptCount val="9"/>
                <c:pt idx="0">
                  <c:v>838774.05</c:v>
                </c:pt>
                <c:pt idx="1">
                  <c:v>811942.32500000007</c:v>
                </c:pt>
                <c:pt idx="2">
                  <c:v>1021259.15</c:v>
                </c:pt>
                <c:pt idx="3">
                  <c:v>753362.77499999991</c:v>
                </c:pt>
                <c:pt idx="4">
                  <c:v>850130.07500000007</c:v>
                </c:pt>
                <c:pt idx="5">
                  <c:v>825349.57499999995</c:v>
                </c:pt>
                <c:pt idx="6">
                  <c:v>786205.97499999998</c:v>
                </c:pt>
                <c:pt idx="7">
                  <c:v>697170.45</c:v>
                </c:pt>
                <c:pt idx="8">
                  <c:v>1098592.875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2010</a:t>
            </a:r>
          </a:p>
        </c:rich>
      </c:tx>
      <c:layout>
        <c:manualLayout>
          <c:xMode val="edge"/>
          <c:yMode val="edge"/>
          <c:x val="1.6336095242996593E-2"/>
          <c:y val="1.2077247052525684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Prices'!$A$83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Prices'!$B$83:$J$83</c:f>
              <c:numCache>
                <c:formatCode>#,##0</c:formatCode>
                <c:ptCount val="9"/>
                <c:pt idx="0">
                  <c:v>888703.32499999995</c:v>
                </c:pt>
                <c:pt idx="1">
                  <c:v>854418.45</c:v>
                </c:pt>
                <c:pt idx="2">
                  <c:v>1081445.45</c:v>
                </c:pt>
                <c:pt idx="3">
                  <c:v>835561.59999999986</c:v>
                </c:pt>
                <c:pt idx="4">
                  <c:v>929939.5</c:v>
                </c:pt>
                <c:pt idx="5">
                  <c:v>908218.55</c:v>
                </c:pt>
                <c:pt idx="6">
                  <c:v>836875.5</c:v>
                </c:pt>
                <c:pt idx="7">
                  <c:v>776709.85000000009</c:v>
                </c:pt>
                <c:pt idx="8">
                  <c:v>1174774.05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098316029080436"/>
          <c:y val="3.3447449503594649E-2"/>
          <c:w val="0.87152728032890003"/>
          <c:h val="0.79534055632080092"/>
        </c:manualLayout>
      </c:layout>
      <c:lineChart>
        <c:grouping val="standard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'House Prices'!$A$47:$A$67</c:f>
              <c:numCache>
                <c:formatCode>dd\-mmm\-yyyy</c:formatCode>
                <c:ptCount val="18"/>
                <c:pt idx="0">
                  <c:v>39447</c:v>
                </c:pt>
                <c:pt idx="1">
                  <c:v>39538</c:v>
                </c:pt>
                <c:pt idx="2">
                  <c:v>39629</c:v>
                </c:pt>
                <c:pt idx="3">
                  <c:v>39721</c:v>
                </c:pt>
                <c:pt idx="4">
                  <c:v>39813</c:v>
                </c:pt>
                <c:pt idx="5">
                  <c:v>39903</c:v>
                </c:pt>
                <c:pt idx="6">
                  <c:v>39994</c:v>
                </c:pt>
                <c:pt idx="7">
                  <c:v>40086</c:v>
                </c:pt>
                <c:pt idx="8">
                  <c:v>40178</c:v>
                </c:pt>
                <c:pt idx="9">
                  <c:v>40268</c:v>
                </c:pt>
                <c:pt idx="10">
                  <c:v>40359</c:v>
                </c:pt>
                <c:pt idx="11">
                  <c:v>40451</c:v>
                </c:pt>
                <c:pt idx="12">
                  <c:v>40543</c:v>
                </c:pt>
                <c:pt idx="13">
                  <c:v>40633</c:v>
                </c:pt>
                <c:pt idx="14">
                  <c:v>40724</c:v>
                </c:pt>
                <c:pt idx="15">
                  <c:v>40816</c:v>
                </c:pt>
                <c:pt idx="16">
                  <c:v>40908</c:v>
                </c:pt>
                <c:pt idx="17">
                  <c:v>40999</c:v>
                </c:pt>
              </c:numCache>
            </c:numRef>
          </c:cat>
          <c:val>
            <c:numRef>
              <c:f>'House Prices'!$F$47:$F$67</c:f>
              <c:numCache>
                <c:formatCode>#,##0</c:formatCode>
                <c:ptCount val="18"/>
                <c:pt idx="0">
                  <c:v>877678.3</c:v>
                </c:pt>
                <c:pt idx="1">
                  <c:v>859069.9</c:v>
                </c:pt>
                <c:pt idx="2">
                  <c:v>829044.1</c:v>
                </c:pt>
                <c:pt idx="3">
                  <c:v>853800.6</c:v>
                </c:pt>
                <c:pt idx="4">
                  <c:v>866599.9</c:v>
                </c:pt>
                <c:pt idx="5">
                  <c:v>823084.5</c:v>
                </c:pt>
                <c:pt idx="6">
                  <c:v>805988.7</c:v>
                </c:pt>
                <c:pt idx="7">
                  <c:v>862495</c:v>
                </c:pt>
                <c:pt idx="8">
                  <c:v>908952.1</c:v>
                </c:pt>
                <c:pt idx="9">
                  <c:v>948717.9</c:v>
                </c:pt>
                <c:pt idx="10">
                  <c:v>975679.1</c:v>
                </c:pt>
                <c:pt idx="11">
                  <c:v>915562.7</c:v>
                </c:pt>
                <c:pt idx="12">
                  <c:v>879798.3</c:v>
                </c:pt>
                <c:pt idx="13">
                  <c:v>937949.8</c:v>
                </c:pt>
                <c:pt idx="14">
                  <c:v>983909.3</c:v>
                </c:pt>
                <c:pt idx="15">
                  <c:v>982565.8</c:v>
                </c:pt>
                <c:pt idx="16">
                  <c:v>932084.3</c:v>
                </c:pt>
                <c:pt idx="17">
                  <c:v>873239.2</c:v>
                </c:pt>
              </c:numCache>
            </c:numRef>
          </c:val>
        </c:ser>
        <c:marker val="1"/>
        <c:axId val="131827200"/>
        <c:axId val="131828736"/>
      </c:lineChart>
      <c:dateAx>
        <c:axId val="131827200"/>
        <c:scaling>
          <c:orientation val="minMax"/>
        </c:scaling>
        <c:axPos val="b"/>
        <c:numFmt formatCode="dd\-mmm\-yy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131828736"/>
        <c:crosses val="autoZero"/>
        <c:auto val="1"/>
        <c:lblOffset val="100"/>
      </c:dateAx>
      <c:valAx>
        <c:axId val="131828736"/>
        <c:scaling>
          <c:orientation val="minMax"/>
          <c:min val="7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900"/>
            </a:pPr>
            <a:endParaRPr lang="en-US"/>
          </a:p>
        </c:txPr>
        <c:crossAx val="131827200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2637427715633784"/>
          <c:y val="6.1585904895047484E-2"/>
          <c:w val="0.11705014749262536"/>
          <c:h val="8.490080044342372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1288" l="0.70000000000000062" r="0.70000000000000062" t="0.75000000000001288" header="0.30000000000000032" footer="0.30000000000000032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2011</a:t>
            </a:r>
          </a:p>
        </c:rich>
      </c:tx>
      <c:layout>
        <c:manualLayout>
          <c:xMode val="edge"/>
          <c:yMode val="edge"/>
          <c:x val="1.6336095242996593E-2"/>
          <c:y val="1.2077247052525676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Prices'!$A$84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Prices'!$B$84:$J$84</c:f>
              <c:numCache>
                <c:formatCode>#,##0</c:formatCode>
                <c:ptCount val="9"/>
                <c:pt idx="0">
                  <c:v>888709.5</c:v>
                </c:pt>
                <c:pt idx="1">
                  <c:v>904573.92499999993</c:v>
                </c:pt>
                <c:pt idx="2">
                  <c:v>1119281</c:v>
                </c:pt>
                <c:pt idx="3">
                  <c:v>889863.35000000009</c:v>
                </c:pt>
                <c:pt idx="4">
                  <c:v>959127.3</c:v>
                </c:pt>
                <c:pt idx="5">
                  <c:v>895634.67500000005</c:v>
                </c:pt>
                <c:pt idx="6">
                  <c:v>848754.92500000005</c:v>
                </c:pt>
                <c:pt idx="7">
                  <c:v>785615.52499999991</c:v>
                </c:pt>
                <c:pt idx="8">
                  <c:v>1160588.8999999999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hyperlink" Target="#'Cover Page 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6" Type="http://schemas.openxmlformats.org/officeDocument/2006/relationships/chart" Target="../charts/chart22.xml"/><Relationship Id="rId5" Type="http://schemas.openxmlformats.org/officeDocument/2006/relationships/chart" Target="../charts/chart21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5" Type="http://schemas.openxmlformats.org/officeDocument/2006/relationships/chart" Target="../charts/chart31.xml"/><Relationship Id="rId4" Type="http://schemas.openxmlformats.org/officeDocument/2006/relationships/chart" Target="../charts/chart30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37.xml"/><Relationship Id="rId7" Type="http://schemas.openxmlformats.org/officeDocument/2006/relationships/chart" Target="../charts/chart41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Relationship Id="rId9" Type="http://schemas.openxmlformats.org/officeDocument/2006/relationships/chart" Target="../charts/chart42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0.xml"/><Relationship Id="rId13" Type="http://schemas.openxmlformats.org/officeDocument/2006/relationships/hyperlink" Target="#'Cover Page '!A1"/><Relationship Id="rId3" Type="http://schemas.openxmlformats.org/officeDocument/2006/relationships/chart" Target="../charts/chart45.xml"/><Relationship Id="rId7" Type="http://schemas.openxmlformats.org/officeDocument/2006/relationships/chart" Target="../charts/chart49.xml"/><Relationship Id="rId12" Type="http://schemas.openxmlformats.org/officeDocument/2006/relationships/chart" Target="../charts/chart54.xml"/><Relationship Id="rId2" Type="http://schemas.openxmlformats.org/officeDocument/2006/relationships/chart" Target="../charts/chart44.xml"/><Relationship Id="rId1" Type="http://schemas.openxmlformats.org/officeDocument/2006/relationships/chart" Target="../charts/chart43.xml"/><Relationship Id="rId6" Type="http://schemas.openxmlformats.org/officeDocument/2006/relationships/chart" Target="../charts/chart48.xml"/><Relationship Id="rId11" Type="http://schemas.openxmlformats.org/officeDocument/2006/relationships/chart" Target="../charts/chart53.xml"/><Relationship Id="rId5" Type="http://schemas.openxmlformats.org/officeDocument/2006/relationships/chart" Target="../charts/chart47.xml"/><Relationship Id="rId10" Type="http://schemas.openxmlformats.org/officeDocument/2006/relationships/chart" Target="../charts/chart52.xml"/><Relationship Id="rId4" Type="http://schemas.openxmlformats.org/officeDocument/2006/relationships/chart" Target="../charts/chart46.xml"/><Relationship Id="rId9" Type="http://schemas.openxmlformats.org/officeDocument/2006/relationships/chart" Target="../charts/chart51.xml"/><Relationship Id="rId14" Type="http://schemas.openxmlformats.org/officeDocument/2006/relationships/chart" Target="../charts/chart55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58.xml"/><Relationship Id="rId7" Type="http://schemas.openxmlformats.org/officeDocument/2006/relationships/chart" Target="../charts/chart62.xml"/><Relationship Id="rId2" Type="http://schemas.openxmlformats.org/officeDocument/2006/relationships/chart" Target="../charts/chart57.xml"/><Relationship Id="rId1" Type="http://schemas.openxmlformats.org/officeDocument/2006/relationships/chart" Target="../charts/chart56.xml"/><Relationship Id="rId6" Type="http://schemas.openxmlformats.org/officeDocument/2006/relationships/chart" Target="../charts/chart61.xml"/><Relationship Id="rId5" Type="http://schemas.openxmlformats.org/officeDocument/2006/relationships/chart" Target="../charts/chart60.xml"/><Relationship Id="rId4" Type="http://schemas.openxmlformats.org/officeDocument/2006/relationships/chart" Target="../charts/chart59.xml"/><Relationship Id="rId9" Type="http://schemas.openxmlformats.org/officeDocument/2006/relationships/chart" Target="../charts/chart6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5.xml"/><Relationship Id="rId2" Type="http://schemas.openxmlformats.org/officeDocument/2006/relationships/chart" Target="../charts/chart64.xml"/><Relationship Id="rId1" Type="http://schemas.openxmlformats.org/officeDocument/2006/relationships/hyperlink" Target="#'Cover Page '!A1"/><Relationship Id="rId4" Type="http://schemas.openxmlformats.org/officeDocument/2006/relationships/chart" Target="../charts/chart66.xml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3.xml"/><Relationship Id="rId3" Type="http://schemas.openxmlformats.org/officeDocument/2006/relationships/chart" Target="../charts/chart68.xml"/><Relationship Id="rId7" Type="http://schemas.openxmlformats.org/officeDocument/2006/relationships/chart" Target="../charts/chart72.xml"/><Relationship Id="rId2" Type="http://schemas.openxmlformats.org/officeDocument/2006/relationships/chart" Target="../charts/chart67.xml"/><Relationship Id="rId1" Type="http://schemas.openxmlformats.org/officeDocument/2006/relationships/hyperlink" Target="#'Cover Page '!A1"/><Relationship Id="rId6" Type="http://schemas.openxmlformats.org/officeDocument/2006/relationships/chart" Target="../charts/chart71.xml"/><Relationship Id="rId11" Type="http://schemas.openxmlformats.org/officeDocument/2006/relationships/chart" Target="../charts/chart76.xml"/><Relationship Id="rId5" Type="http://schemas.openxmlformats.org/officeDocument/2006/relationships/chart" Target="../charts/chart70.xml"/><Relationship Id="rId10" Type="http://schemas.openxmlformats.org/officeDocument/2006/relationships/chart" Target="../charts/chart75.xml"/><Relationship Id="rId4" Type="http://schemas.openxmlformats.org/officeDocument/2006/relationships/chart" Target="../charts/chart69.xml"/><Relationship Id="rId9" Type="http://schemas.openxmlformats.org/officeDocument/2006/relationships/chart" Target="../charts/chart74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7.xml"/><Relationship Id="rId1" Type="http://schemas.openxmlformats.org/officeDocument/2006/relationships/hyperlink" Target="#'Cover Page '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4.xml"/><Relationship Id="rId3" Type="http://schemas.openxmlformats.org/officeDocument/2006/relationships/chart" Target="../charts/chart79.xml"/><Relationship Id="rId7" Type="http://schemas.openxmlformats.org/officeDocument/2006/relationships/chart" Target="../charts/chart83.xml"/><Relationship Id="rId2" Type="http://schemas.openxmlformats.org/officeDocument/2006/relationships/chart" Target="../charts/chart78.xml"/><Relationship Id="rId1" Type="http://schemas.openxmlformats.org/officeDocument/2006/relationships/hyperlink" Target="#'Cover Page '!A1"/><Relationship Id="rId6" Type="http://schemas.openxmlformats.org/officeDocument/2006/relationships/chart" Target="../charts/chart82.xml"/><Relationship Id="rId5" Type="http://schemas.openxmlformats.org/officeDocument/2006/relationships/chart" Target="../charts/chart81.xml"/><Relationship Id="rId4" Type="http://schemas.openxmlformats.org/officeDocument/2006/relationships/chart" Target="../charts/chart80.xml"/><Relationship Id="rId9" Type="http://schemas.openxmlformats.org/officeDocument/2006/relationships/chart" Target="../charts/chart85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87.xml"/><Relationship Id="rId1" Type="http://schemas.openxmlformats.org/officeDocument/2006/relationships/chart" Target="../charts/chart86.xml"/><Relationship Id="rId4" Type="http://schemas.openxmlformats.org/officeDocument/2006/relationships/chart" Target="../charts/chart88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90.xml"/><Relationship Id="rId1" Type="http://schemas.openxmlformats.org/officeDocument/2006/relationships/chart" Target="../charts/chart89.xml"/><Relationship Id="rId4" Type="http://schemas.openxmlformats.org/officeDocument/2006/relationships/chart" Target="../charts/chart91.xml"/></Relationships>
</file>

<file path=xl/drawings/_rels/drawing2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8.xml"/><Relationship Id="rId3" Type="http://schemas.openxmlformats.org/officeDocument/2006/relationships/chart" Target="../charts/chart93.xml"/><Relationship Id="rId7" Type="http://schemas.openxmlformats.org/officeDocument/2006/relationships/chart" Target="../charts/chart97.xml"/><Relationship Id="rId2" Type="http://schemas.openxmlformats.org/officeDocument/2006/relationships/chart" Target="../charts/chart92.xml"/><Relationship Id="rId1" Type="http://schemas.openxmlformats.org/officeDocument/2006/relationships/hyperlink" Target="#'Cover Page '!A1"/><Relationship Id="rId6" Type="http://schemas.openxmlformats.org/officeDocument/2006/relationships/chart" Target="../charts/chart96.xml"/><Relationship Id="rId5" Type="http://schemas.openxmlformats.org/officeDocument/2006/relationships/chart" Target="../charts/chart95.xml"/><Relationship Id="rId4" Type="http://schemas.openxmlformats.org/officeDocument/2006/relationships/chart" Target="../charts/chart94.xml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5.xml"/><Relationship Id="rId3" Type="http://schemas.openxmlformats.org/officeDocument/2006/relationships/chart" Target="../charts/chart100.xml"/><Relationship Id="rId7" Type="http://schemas.openxmlformats.org/officeDocument/2006/relationships/chart" Target="../charts/chart104.xml"/><Relationship Id="rId2" Type="http://schemas.openxmlformats.org/officeDocument/2006/relationships/chart" Target="../charts/chart99.xml"/><Relationship Id="rId1" Type="http://schemas.openxmlformats.org/officeDocument/2006/relationships/hyperlink" Target="#'Cover Page '!A1"/><Relationship Id="rId6" Type="http://schemas.openxmlformats.org/officeDocument/2006/relationships/chart" Target="../charts/chart103.xml"/><Relationship Id="rId5" Type="http://schemas.openxmlformats.org/officeDocument/2006/relationships/chart" Target="../charts/chart102.xml"/><Relationship Id="rId4" Type="http://schemas.openxmlformats.org/officeDocument/2006/relationships/chart" Target="../charts/chart10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10</xdr:col>
      <xdr:colOff>581025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590550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600075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11</xdr:col>
      <xdr:colOff>19050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22</xdr:row>
      <xdr:rowOff>19050</xdr:rowOff>
    </xdr:from>
    <xdr:to>
      <xdr:col>16</xdr:col>
      <xdr:colOff>228600</xdr:colOff>
      <xdr:row>42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44</xdr:row>
      <xdr:rowOff>0</xdr:rowOff>
    </xdr:from>
    <xdr:to>
      <xdr:col>16</xdr:col>
      <xdr:colOff>257175</xdr:colOff>
      <xdr:row>64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723900</xdr:colOff>
      <xdr:row>47</xdr:row>
      <xdr:rowOff>19050</xdr:rowOff>
    </xdr:from>
    <xdr:to>
      <xdr:col>9</xdr:col>
      <xdr:colOff>733425</xdr:colOff>
      <xdr:row>61</xdr:row>
      <xdr:rowOff>85725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515225" y="8515350"/>
          <a:ext cx="9525" cy="233362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47</xdr:row>
      <xdr:rowOff>19050</xdr:rowOff>
    </xdr:from>
    <xdr:to>
      <xdr:col>9</xdr:col>
      <xdr:colOff>0</xdr:colOff>
      <xdr:row>61</xdr:row>
      <xdr:rowOff>76200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>
          <a:off x="6791325" y="8353425"/>
          <a:ext cx="0" cy="2324100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22</xdr:row>
      <xdr:rowOff>9525</xdr:rowOff>
    </xdr:from>
    <xdr:to>
      <xdr:col>7</xdr:col>
      <xdr:colOff>142875</xdr:colOff>
      <xdr:row>42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19566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514350" y="28575"/>
          <a:ext cx="447675" cy="6096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19567" name="Line 2"/>
        <xdr:cNvSpPr>
          <a:spLocks noChangeShapeType="1"/>
        </xdr:cNvSpPr>
      </xdr:nvSpPr>
      <xdr:spPr bwMode="auto">
        <a:xfrm flipH="1">
          <a:off x="17268825" y="14573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19568" name="Line 3"/>
        <xdr:cNvSpPr>
          <a:spLocks noChangeShapeType="1"/>
        </xdr:cNvSpPr>
      </xdr:nvSpPr>
      <xdr:spPr bwMode="auto">
        <a:xfrm flipH="1">
          <a:off x="17249775" y="290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50</xdr:row>
      <xdr:rowOff>66675</xdr:rowOff>
    </xdr:from>
    <xdr:to>
      <xdr:col>20</xdr:col>
      <xdr:colOff>238125</xdr:colOff>
      <xdr:row>50</xdr:row>
      <xdr:rowOff>66675</xdr:rowOff>
    </xdr:to>
    <xdr:sp macro="" textlink="">
      <xdr:nvSpPr>
        <xdr:cNvPr id="19570" name="Line 2"/>
        <xdr:cNvSpPr>
          <a:spLocks noChangeShapeType="1"/>
        </xdr:cNvSpPr>
      </xdr:nvSpPr>
      <xdr:spPr bwMode="auto">
        <a:xfrm flipH="1">
          <a:off x="17268825" y="96012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59</xdr:row>
      <xdr:rowOff>57150</xdr:rowOff>
    </xdr:from>
    <xdr:to>
      <xdr:col>20</xdr:col>
      <xdr:colOff>228600</xdr:colOff>
      <xdr:row>59</xdr:row>
      <xdr:rowOff>66675</xdr:rowOff>
    </xdr:to>
    <xdr:sp macro="" textlink="">
      <xdr:nvSpPr>
        <xdr:cNvPr id="19571" name="Line 3"/>
        <xdr:cNvSpPr>
          <a:spLocks noChangeShapeType="1"/>
        </xdr:cNvSpPr>
      </xdr:nvSpPr>
      <xdr:spPr bwMode="auto">
        <a:xfrm flipH="1">
          <a:off x="17249775" y="110490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38100</xdr:colOff>
      <xdr:row>132</xdr:row>
      <xdr:rowOff>85725</xdr:rowOff>
    </xdr:from>
    <xdr:to>
      <xdr:col>12</xdr:col>
      <xdr:colOff>276225</xdr:colOff>
      <xdr:row>164</xdr:row>
      <xdr:rowOff>9525</xdr:rowOff>
    </xdr:to>
    <xdr:graphicFrame macro="">
      <xdr:nvGraphicFramePr>
        <xdr:cNvPr id="19572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38100</xdr:colOff>
      <xdr:row>164</xdr:row>
      <xdr:rowOff>76199</xdr:rowOff>
    </xdr:from>
    <xdr:to>
      <xdr:col>12</xdr:col>
      <xdr:colOff>228600</xdr:colOff>
      <xdr:row>192</xdr:row>
      <xdr:rowOff>66674</xdr:rowOff>
    </xdr:to>
    <xdr:graphicFrame macro="">
      <xdr:nvGraphicFramePr>
        <xdr:cNvPr id="19573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76200</xdr:colOff>
      <xdr:row>95</xdr:row>
      <xdr:rowOff>66675</xdr:rowOff>
    </xdr:from>
    <xdr:to>
      <xdr:col>20</xdr:col>
      <xdr:colOff>238125</xdr:colOff>
      <xdr:row>95</xdr:row>
      <xdr:rowOff>66675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 flipH="1">
          <a:off x="16230600" y="943927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104</xdr:row>
      <xdr:rowOff>57150</xdr:rowOff>
    </xdr:from>
    <xdr:to>
      <xdr:col>20</xdr:col>
      <xdr:colOff>228600</xdr:colOff>
      <xdr:row>104</xdr:row>
      <xdr:rowOff>66675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 flipH="1">
          <a:off x="16211550" y="1088707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209</xdr:row>
      <xdr:rowOff>66675</xdr:rowOff>
    </xdr:from>
    <xdr:to>
      <xdr:col>5</xdr:col>
      <xdr:colOff>438150</xdr:colOff>
      <xdr:row>233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234</xdr:row>
      <xdr:rowOff>9525</xdr:rowOff>
    </xdr:from>
    <xdr:to>
      <xdr:col>5</xdr:col>
      <xdr:colOff>238125</xdr:colOff>
      <xdr:row>257</xdr:row>
      <xdr:rowOff>152400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259</xdr:row>
      <xdr:rowOff>0</xdr:rowOff>
    </xdr:from>
    <xdr:to>
      <xdr:col>5</xdr:col>
      <xdr:colOff>238125</xdr:colOff>
      <xdr:row>282</xdr:row>
      <xdr:rowOff>152400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133349</xdr:colOff>
      <xdr:row>4</xdr:row>
      <xdr:rowOff>0</xdr:rowOff>
    </xdr:from>
    <xdr:to>
      <xdr:col>12</xdr:col>
      <xdr:colOff>295274</xdr:colOff>
      <xdr:row>166</xdr:row>
      <xdr:rowOff>104775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152399</xdr:colOff>
      <xdr:row>167</xdr:row>
      <xdr:rowOff>28575</xdr:rowOff>
    </xdr:from>
    <xdr:to>
      <xdr:col>12</xdr:col>
      <xdr:colOff>276225</xdr:colOff>
      <xdr:row>188</xdr:row>
      <xdr:rowOff>76200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208</xdr:row>
      <xdr:rowOff>66675</xdr:rowOff>
    </xdr:from>
    <xdr:to>
      <xdr:col>5</xdr:col>
      <xdr:colOff>152400</xdr:colOff>
      <xdr:row>232</xdr:row>
      <xdr:rowOff>38100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233</xdr:row>
      <xdr:rowOff>95250</xdr:rowOff>
    </xdr:from>
    <xdr:to>
      <xdr:col>4</xdr:col>
      <xdr:colOff>466725</xdr:colOff>
      <xdr:row>259</xdr:row>
      <xdr:rowOff>19050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9525</xdr:colOff>
      <xdr:row>140</xdr:row>
      <xdr:rowOff>19050</xdr:rowOff>
    </xdr:from>
    <xdr:to>
      <xdr:col>13</xdr:col>
      <xdr:colOff>161925</xdr:colOff>
      <xdr:row>159</xdr:row>
      <xdr:rowOff>133350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47624</xdr:colOff>
      <xdr:row>160</xdr:row>
      <xdr:rowOff>152400</xdr:rowOff>
    </xdr:from>
    <xdr:to>
      <xdr:col>13</xdr:col>
      <xdr:colOff>219075</xdr:colOff>
      <xdr:row>182</xdr:row>
      <xdr:rowOff>19050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19049</xdr:colOff>
      <xdr:row>184</xdr:row>
      <xdr:rowOff>9525</xdr:rowOff>
    </xdr:from>
    <xdr:to>
      <xdr:col>13</xdr:col>
      <xdr:colOff>200024</xdr:colOff>
      <xdr:row>204</xdr:row>
      <xdr:rowOff>19050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152399</xdr:colOff>
      <xdr:row>211</xdr:row>
      <xdr:rowOff>66675</xdr:rowOff>
    </xdr:from>
    <xdr:to>
      <xdr:col>4</xdr:col>
      <xdr:colOff>857249</xdr:colOff>
      <xdr:row>235</xdr:row>
      <xdr:rowOff>38100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236</xdr:row>
      <xdr:rowOff>19050</xdr:rowOff>
    </xdr:from>
    <xdr:to>
      <xdr:col>4</xdr:col>
      <xdr:colOff>857250</xdr:colOff>
      <xdr:row>261</xdr:row>
      <xdr:rowOff>104775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123824</xdr:colOff>
      <xdr:row>263</xdr:row>
      <xdr:rowOff>9525</xdr:rowOff>
    </xdr:from>
    <xdr:to>
      <xdr:col>4</xdr:col>
      <xdr:colOff>847724</xdr:colOff>
      <xdr:row>290</xdr:row>
      <xdr:rowOff>152400</xdr:rowOff>
    </xdr:to>
    <xdr:graphicFrame macro="">
      <xdr:nvGraphicFramePr>
        <xdr:cNvPr id="277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47625</xdr:colOff>
      <xdr:row>3</xdr:row>
      <xdr:rowOff>133350</xdr:rowOff>
    </xdr:from>
    <xdr:to>
      <xdr:col>16</xdr:col>
      <xdr:colOff>409575</xdr:colOff>
      <xdr:row>164</xdr:row>
      <xdr:rowOff>47624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50</xdr:row>
      <xdr:rowOff>38100</xdr:rowOff>
    </xdr:from>
    <xdr:to>
      <xdr:col>11</xdr:col>
      <xdr:colOff>504825</xdr:colOff>
      <xdr:row>77</xdr:row>
      <xdr:rowOff>38100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85724</xdr:colOff>
      <xdr:row>5</xdr:row>
      <xdr:rowOff>133349</xdr:rowOff>
    </xdr:from>
    <xdr:to>
      <xdr:col>14</xdr:col>
      <xdr:colOff>609599</xdr:colOff>
      <xdr:row>38</xdr:row>
      <xdr:rowOff>95249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191</xdr:row>
      <xdr:rowOff>152400</xdr:rowOff>
    </xdr:from>
    <xdr:to>
      <xdr:col>9</xdr:col>
      <xdr:colOff>180975</xdr:colOff>
      <xdr:row>219</xdr:row>
      <xdr:rowOff>133350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299</xdr:row>
      <xdr:rowOff>19050</xdr:rowOff>
    </xdr:from>
    <xdr:to>
      <xdr:col>7</xdr:col>
      <xdr:colOff>981075</xdr:colOff>
      <xdr:row>321</xdr:row>
      <xdr:rowOff>152400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322</xdr:row>
      <xdr:rowOff>152400</xdr:rowOff>
    </xdr:from>
    <xdr:to>
      <xdr:col>8</xdr:col>
      <xdr:colOff>9525</xdr:colOff>
      <xdr:row>345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347</xdr:row>
      <xdr:rowOff>9525</xdr:rowOff>
    </xdr:from>
    <xdr:to>
      <xdr:col>7</xdr:col>
      <xdr:colOff>1000125</xdr:colOff>
      <xdr:row>370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371</xdr:row>
      <xdr:rowOff>0</xdr:rowOff>
    </xdr:from>
    <xdr:to>
      <xdr:col>7</xdr:col>
      <xdr:colOff>990600</xdr:colOff>
      <xdr:row>394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395</xdr:row>
      <xdr:rowOff>0</xdr:rowOff>
    </xdr:from>
    <xdr:to>
      <xdr:col>7</xdr:col>
      <xdr:colOff>1000125</xdr:colOff>
      <xdr:row>418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419</xdr:row>
      <xdr:rowOff>0</xdr:rowOff>
    </xdr:from>
    <xdr:to>
      <xdr:col>8</xdr:col>
      <xdr:colOff>9525</xdr:colOff>
      <xdr:row>442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442</xdr:row>
      <xdr:rowOff>152400</xdr:rowOff>
    </xdr:from>
    <xdr:to>
      <xdr:col>8</xdr:col>
      <xdr:colOff>28575</xdr:colOff>
      <xdr:row>466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47624</xdr:colOff>
      <xdr:row>3</xdr:row>
      <xdr:rowOff>342899</xdr:rowOff>
    </xdr:from>
    <xdr:to>
      <xdr:col>18</xdr:col>
      <xdr:colOff>600075</xdr:colOff>
      <xdr:row>257</xdr:row>
      <xdr:rowOff>114299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285</xdr:row>
      <xdr:rowOff>28575</xdr:rowOff>
    </xdr:from>
    <xdr:to>
      <xdr:col>7</xdr:col>
      <xdr:colOff>1143000</xdr:colOff>
      <xdr:row>307</xdr:row>
      <xdr:rowOff>19050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330</xdr:row>
      <xdr:rowOff>0</xdr:rowOff>
    </xdr:from>
    <xdr:to>
      <xdr:col>7</xdr:col>
      <xdr:colOff>1247775</xdr:colOff>
      <xdr:row>330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330</xdr:row>
      <xdr:rowOff>0</xdr:rowOff>
    </xdr:from>
    <xdr:to>
      <xdr:col>8</xdr:col>
      <xdr:colOff>9525</xdr:colOff>
      <xdr:row>330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330</xdr:row>
      <xdr:rowOff>0</xdr:rowOff>
    </xdr:from>
    <xdr:to>
      <xdr:col>7</xdr:col>
      <xdr:colOff>1238250</xdr:colOff>
      <xdr:row>330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330</xdr:row>
      <xdr:rowOff>0</xdr:rowOff>
    </xdr:from>
    <xdr:to>
      <xdr:col>7</xdr:col>
      <xdr:colOff>1257300</xdr:colOff>
      <xdr:row>330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330</xdr:row>
      <xdr:rowOff>0</xdr:rowOff>
    </xdr:from>
    <xdr:to>
      <xdr:col>7</xdr:col>
      <xdr:colOff>1247775</xdr:colOff>
      <xdr:row>330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307</xdr:row>
      <xdr:rowOff>76200</xdr:rowOff>
    </xdr:from>
    <xdr:to>
      <xdr:col>7</xdr:col>
      <xdr:colOff>1152525</xdr:colOff>
      <xdr:row>330</xdr:row>
      <xdr:rowOff>19050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331</xdr:row>
      <xdr:rowOff>0</xdr:rowOff>
    </xdr:from>
    <xdr:to>
      <xdr:col>7</xdr:col>
      <xdr:colOff>1162050</xdr:colOff>
      <xdr:row>353</xdr:row>
      <xdr:rowOff>114300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7</xdr:col>
      <xdr:colOff>1171575</xdr:colOff>
      <xdr:row>377</xdr:row>
      <xdr:rowOff>123825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379</xdr:row>
      <xdr:rowOff>0</xdr:rowOff>
    </xdr:from>
    <xdr:to>
      <xdr:col>7</xdr:col>
      <xdr:colOff>1181100</xdr:colOff>
      <xdr:row>401</xdr:row>
      <xdr:rowOff>133350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403</xdr:row>
      <xdr:rowOff>0</xdr:rowOff>
    </xdr:from>
    <xdr:to>
      <xdr:col>7</xdr:col>
      <xdr:colOff>1190625</xdr:colOff>
      <xdr:row>425</xdr:row>
      <xdr:rowOff>142875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427</xdr:row>
      <xdr:rowOff>0</xdr:rowOff>
    </xdr:from>
    <xdr:to>
      <xdr:col>7</xdr:col>
      <xdr:colOff>1200150</xdr:colOff>
      <xdr:row>449</xdr:row>
      <xdr:rowOff>152400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219075</xdr:colOff>
      <xdr:row>220</xdr:row>
      <xdr:rowOff>19050</xdr:rowOff>
    </xdr:from>
    <xdr:to>
      <xdr:col>18</xdr:col>
      <xdr:colOff>581025</xdr:colOff>
      <xdr:row>241</xdr:row>
      <xdr:rowOff>76199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297</xdr:row>
      <xdr:rowOff>0</xdr:rowOff>
    </xdr:from>
    <xdr:to>
      <xdr:col>8</xdr:col>
      <xdr:colOff>9525</xdr:colOff>
      <xdr:row>319</xdr:row>
      <xdr:rowOff>0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320</xdr:row>
      <xdr:rowOff>0</xdr:rowOff>
    </xdr:from>
    <xdr:to>
      <xdr:col>8</xdr:col>
      <xdr:colOff>19050</xdr:colOff>
      <xdr:row>342</xdr:row>
      <xdr:rowOff>9525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343</xdr:row>
      <xdr:rowOff>0</xdr:rowOff>
    </xdr:from>
    <xdr:to>
      <xdr:col>8</xdr:col>
      <xdr:colOff>28575</xdr:colOff>
      <xdr:row>365</xdr:row>
      <xdr:rowOff>19050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366</xdr:row>
      <xdr:rowOff>0</xdr:rowOff>
    </xdr:from>
    <xdr:to>
      <xdr:col>8</xdr:col>
      <xdr:colOff>38100</xdr:colOff>
      <xdr:row>388</xdr:row>
      <xdr:rowOff>28575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389</xdr:row>
      <xdr:rowOff>0</xdr:rowOff>
    </xdr:from>
    <xdr:to>
      <xdr:col>8</xdr:col>
      <xdr:colOff>47625</xdr:colOff>
      <xdr:row>411</xdr:row>
      <xdr:rowOff>38100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412</xdr:row>
      <xdr:rowOff>0</xdr:rowOff>
    </xdr:from>
    <xdr:to>
      <xdr:col>8</xdr:col>
      <xdr:colOff>57150</xdr:colOff>
      <xdr:row>434</xdr:row>
      <xdr:rowOff>47625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435</xdr:row>
      <xdr:rowOff>0</xdr:rowOff>
    </xdr:from>
    <xdr:to>
      <xdr:col>8</xdr:col>
      <xdr:colOff>66675</xdr:colOff>
      <xdr:row>457</xdr:row>
      <xdr:rowOff>57150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19050</xdr:colOff>
      <xdr:row>231</xdr:row>
      <xdr:rowOff>152399</xdr:rowOff>
    </xdr:from>
    <xdr:to>
      <xdr:col>19</xdr:col>
      <xdr:colOff>200025</xdr:colOff>
      <xdr:row>257</xdr:row>
      <xdr:rowOff>142874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514350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561975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95249</xdr:colOff>
      <xdr:row>54</xdr:row>
      <xdr:rowOff>66675</xdr:rowOff>
    </xdr:from>
    <xdr:to>
      <xdr:col>10</xdr:col>
      <xdr:colOff>457199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321</xdr:row>
      <xdr:rowOff>38100</xdr:rowOff>
    </xdr:from>
    <xdr:to>
      <xdr:col>13</xdr:col>
      <xdr:colOff>9525</xdr:colOff>
      <xdr:row>347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376</xdr:row>
      <xdr:rowOff>9525</xdr:rowOff>
    </xdr:from>
    <xdr:to>
      <xdr:col>11</xdr:col>
      <xdr:colOff>28575</xdr:colOff>
      <xdr:row>399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400</xdr:row>
      <xdr:rowOff>66675</xdr:rowOff>
    </xdr:from>
    <xdr:to>
      <xdr:col>11</xdr:col>
      <xdr:colOff>47625</xdr:colOff>
      <xdr:row>424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424</xdr:row>
      <xdr:rowOff>133350</xdr:rowOff>
    </xdr:from>
    <xdr:to>
      <xdr:col>11</xdr:col>
      <xdr:colOff>66675</xdr:colOff>
      <xdr:row>448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348</xdr:row>
      <xdr:rowOff>152400</xdr:rowOff>
    </xdr:from>
    <xdr:to>
      <xdr:col>13</xdr:col>
      <xdr:colOff>9525</xdr:colOff>
      <xdr:row>375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450</xdr:row>
      <xdr:rowOff>0</xdr:rowOff>
    </xdr:from>
    <xdr:to>
      <xdr:col>11</xdr:col>
      <xdr:colOff>47625</xdr:colOff>
      <xdr:row>474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478</xdr:row>
      <xdr:rowOff>0</xdr:rowOff>
    </xdr:from>
    <xdr:to>
      <xdr:col>11</xdr:col>
      <xdr:colOff>47625</xdr:colOff>
      <xdr:row>502</xdr:row>
      <xdr:rowOff>19050</xdr:rowOff>
    </xdr:to>
    <xdr:graphicFrame macro="">
      <xdr:nvGraphicFramePr>
        <xdr:cNvPr id="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66674</xdr:colOff>
      <xdr:row>2</xdr:row>
      <xdr:rowOff>123825</xdr:rowOff>
    </xdr:from>
    <xdr:to>
      <xdr:col>28</xdr:col>
      <xdr:colOff>476250</xdr:colOff>
      <xdr:row>270</xdr:row>
      <xdr:rowOff>142875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506</xdr:row>
      <xdr:rowOff>0</xdr:rowOff>
    </xdr:from>
    <xdr:to>
      <xdr:col>10</xdr:col>
      <xdr:colOff>828675</xdr:colOff>
      <xdr:row>529</xdr:row>
      <xdr:rowOff>104775</xdr:rowOff>
    </xdr:to>
    <xdr:graphicFrame macro="">
      <xdr:nvGraphicFramePr>
        <xdr:cNvPr id="1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10</xdr:col>
      <xdr:colOff>828675</xdr:colOff>
      <xdr:row>554</xdr:row>
      <xdr:rowOff>123825</xdr:rowOff>
    </xdr:to>
    <xdr:graphicFrame macro="">
      <xdr:nvGraphicFramePr>
        <xdr:cNvPr id="12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47625</xdr:colOff>
      <xdr:row>97</xdr:row>
      <xdr:rowOff>38100</xdr:rowOff>
    </xdr:from>
    <xdr:to>
      <xdr:col>11</xdr:col>
      <xdr:colOff>266700</xdr:colOff>
      <xdr:row>134</xdr:row>
      <xdr:rowOff>142876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152</xdr:row>
      <xdr:rowOff>85725</xdr:rowOff>
    </xdr:from>
    <xdr:to>
      <xdr:col>9</xdr:col>
      <xdr:colOff>895350</xdr:colOff>
      <xdr:row>179</xdr:row>
      <xdr:rowOff>152400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180</xdr:row>
      <xdr:rowOff>152400</xdr:rowOff>
    </xdr:from>
    <xdr:to>
      <xdr:col>9</xdr:col>
      <xdr:colOff>304800</xdr:colOff>
      <xdr:row>204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204</xdr:row>
      <xdr:rowOff>142875</xdr:rowOff>
    </xdr:from>
    <xdr:to>
      <xdr:col>9</xdr:col>
      <xdr:colOff>314325</xdr:colOff>
      <xdr:row>229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230</xdr:row>
      <xdr:rowOff>9525</xdr:rowOff>
    </xdr:from>
    <xdr:to>
      <xdr:col>9</xdr:col>
      <xdr:colOff>304800</xdr:colOff>
      <xdr:row>254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256</xdr:row>
      <xdr:rowOff>0</xdr:rowOff>
    </xdr:from>
    <xdr:to>
      <xdr:col>9</xdr:col>
      <xdr:colOff>257175</xdr:colOff>
      <xdr:row>280</xdr:row>
      <xdr:rowOff>57150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28574</xdr:colOff>
      <xdr:row>88</xdr:row>
      <xdr:rowOff>19049</xdr:rowOff>
    </xdr:from>
    <xdr:to>
      <xdr:col>21</xdr:col>
      <xdr:colOff>47625</xdr:colOff>
      <xdr:row>114</xdr:row>
      <xdr:rowOff>76200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282</xdr:row>
      <xdr:rowOff>0</xdr:rowOff>
    </xdr:from>
    <xdr:to>
      <xdr:col>9</xdr:col>
      <xdr:colOff>257175</xdr:colOff>
      <xdr:row>306</xdr:row>
      <xdr:rowOff>57150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28575</xdr:colOff>
      <xdr:row>308</xdr:row>
      <xdr:rowOff>57150</xdr:rowOff>
    </xdr:from>
    <xdr:to>
      <xdr:col>9</xdr:col>
      <xdr:colOff>285750</xdr:colOff>
      <xdr:row>334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277</xdr:row>
      <xdr:rowOff>152400</xdr:rowOff>
    </xdr:from>
    <xdr:to>
      <xdr:col>10</xdr:col>
      <xdr:colOff>28575</xdr:colOff>
      <xdr:row>304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306</xdr:row>
      <xdr:rowOff>9525</xdr:rowOff>
    </xdr:from>
    <xdr:to>
      <xdr:col>10</xdr:col>
      <xdr:colOff>19050</xdr:colOff>
      <xdr:row>333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97896</xdr:colOff>
      <xdr:row>3</xdr:row>
      <xdr:rowOff>423333</xdr:rowOff>
    </xdr:from>
    <xdr:to>
      <xdr:col>26</xdr:col>
      <xdr:colOff>338667</xdr:colOff>
      <xdr:row>235</xdr:row>
      <xdr:rowOff>127000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277</xdr:row>
      <xdr:rowOff>76200</xdr:rowOff>
    </xdr:from>
    <xdr:to>
      <xdr:col>7</xdr:col>
      <xdr:colOff>590550</xdr:colOff>
      <xdr:row>306</xdr:row>
      <xdr:rowOff>66675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309</xdr:row>
      <xdr:rowOff>161924</xdr:rowOff>
    </xdr:from>
    <xdr:to>
      <xdr:col>7</xdr:col>
      <xdr:colOff>685800</xdr:colOff>
      <xdr:row>339</xdr:row>
      <xdr:rowOff>95249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190500</xdr:colOff>
      <xdr:row>196</xdr:row>
      <xdr:rowOff>47625</xdr:rowOff>
    </xdr:from>
    <xdr:to>
      <xdr:col>23</xdr:col>
      <xdr:colOff>380999</xdr:colOff>
      <xdr:row>227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151</xdr:row>
      <xdr:rowOff>85725</xdr:rowOff>
    </xdr:from>
    <xdr:to>
      <xdr:col>10</xdr:col>
      <xdr:colOff>285750</xdr:colOff>
      <xdr:row>178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179</xdr:row>
      <xdr:rowOff>142875</xdr:rowOff>
    </xdr:from>
    <xdr:to>
      <xdr:col>10</xdr:col>
      <xdr:colOff>371475</xdr:colOff>
      <xdr:row>209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210</xdr:row>
      <xdr:rowOff>28575</xdr:rowOff>
    </xdr:from>
    <xdr:to>
      <xdr:col>10</xdr:col>
      <xdr:colOff>381000</xdr:colOff>
      <xdr:row>243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244</xdr:row>
      <xdr:rowOff>85725</xdr:rowOff>
    </xdr:from>
    <xdr:to>
      <xdr:col>10</xdr:col>
      <xdr:colOff>409575</xdr:colOff>
      <xdr:row>277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278</xdr:row>
      <xdr:rowOff>142875</xdr:rowOff>
    </xdr:from>
    <xdr:to>
      <xdr:col>10</xdr:col>
      <xdr:colOff>438150</xdr:colOff>
      <xdr:row>311</xdr:row>
      <xdr:rowOff>123825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313</xdr:row>
      <xdr:rowOff>0</xdr:rowOff>
    </xdr:from>
    <xdr:to>
      <xdr:col>10</xdr:col>
      <xdr:colOff>428625</xdr:colOff>
      <xdr:row>345</xdr:row>
      <xdr:rowOff>142875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347</xdr:row>
      <xdr:rowOff>114301</xdr:rowOff>
    </xdr:from>
    <xdr:to>
      <xdr:col>10</xdr:col>
      <xdr:colOff>257175</xdr:colOff>
      <xdr:row>380</xdr:row>
      <xdr:rowOff>142876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103</xdr:row>
      <xdr:rowOff>85725</xdr:rowOff>
    </xdr:from>
    <xdr:to>
      <xdr:col>10</xdr:col>
      <xdr:colOff>666750</xdr:colOff>
      <xdr:row>130</xdr:row>
      <xdr:rowOff>152400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131</xdr:row>
      <xdr:rowOff>152400</xdr:rowOff>
    </xdr:from>
    <xdr:to>
      <xdr:col>10</xdr:col>
      <xdr:colOff>619125</xdr:colOff>
      <xdr:row>161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162</xdr:row>
      <xdr:rowOff>47625</xdr:rowOff>
    </xdr:from>
    <xdr:to>
      <xdr:col>10</xdr:col>
      <xdr:colOff>628650</xdr:colOff>
      <xdr:row>195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196</xdr:row>
      <xdr:rowOff>0</xdr:rowOff>
    </xdr:from>
    <xdr:to>
      <xdr:col>10</xdr:col>
      <xdr:colOff>619125</xdr:colOff>
      <xdr:row>228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231</xdr:row>
      <xdr:rowOff>0</xdr:rowOff>
    </xdr:from>
    <xdr:to>
      <xdr:col>10</xdr:col>
      <xdr:colOff>581025</xdr:colOff>
      <xdr:row>263</xdr:row>
      <xdr:rowOff>142875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28574</xdr:colOff>
      <xdr:row>1</xdr:row>
      <xdr:rowOff>209549</xdr:rowOff>
    </xdr:from>
    <xdr:to>
      <xdr:col>20</xdr:col>
      <xdr:colOff>561975</xdr:colOff>
      <xdr:row>72</xdr:row>
      <xdr:rowOff>76199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10</xdr:col>
      <xdr:colOff>581025</xdr:colOff>
      <xdr:row>297</xdr:row>
      <xdr:rowOff>142875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8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2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5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291" t="s">
        <v>458</v>
      </c>
      <c r="B1" s="291"/>
      <c r="C1" s="291"/>
      <c r="D1" s="291"/>
      <c r="E1" s="291"/>
      <c r="F1" s="291"/>
      <c r="G1" s="291"/>
      <c r="H1" s="292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293"/>
      <c r="B2" s="293"/>
      <c r="C2" s="293"/>
      <c r="D2" s="293"/>
      <c r="E2" s="293"/>
      <c r="F2" s="293"/>
      <c r="G2" s="293"/>
      <c r="H2" s="294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293"/>
      <c r="B3" s="293"/>
      <c r="C3" s="293"/>
      <c r="D3" s="293"/>
      <c r="E3" s="293"/>
      <c r="F3" s="293"/>
      <c r="G3" s="293"/>
      <c r="H3" s="294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295"/>
      <c r="B4" s="295"/>
      <c r="C4" s="295"/>
      <c r="D4" s="295"/>
      <c r="E4" s="295"/>
      <c r="F4" s="295"/>
      <c r="G4" s="295"/>
      <c r="H4" s="296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304" t="s">
        <v>250</v>
      </c>
      <c r="E6" s="304"/>
      <c r="F6" s="304"/>
      <c r="G6" s="304"/>
      <c r="H6" s="304"/>
      <c r="I6" s="304"/>
      <c r="J6" s="305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300" t="s">
        <v>337</v>
      </c>
      <c r="E7" s="300"/>
      <c r="F7" s="300"/>
      <c r="G7" s="300"/>
      <c r="H7" s="300"/>
      <c r="I7" s="300"/>
      <c r="J7" s="303"/>
      <c r="K7" s="41"/>
      <c r="L7" s="312" t="s">
        <v>348</v>
      </c>
      <c r="M7" s="313"/>
      <c r="N7" s="41"/>
      <c r="O7" s="41"/>
      <c r="P7" s="42"/>
    </row>
    <row r="8" spans="1:16" ht="18">
      <c r="A8" s="80"/>
      <c r="B8" s="41"/>
      <c r="C8" s="46"/>
      <c r="D8" s="300" t="s">
        <v>52</v>
      </c>
      <c r="E8" s="300"/>
      <c r="F8" s="300"/>
      <c r="G8" s="300"/>
      <c r="H8" s="300"/>
      <c r="I8" s="300"/>
      <c r="J8" s="303"/>
      <c r="K8" s="41"/>
      <c r="L8" s="41"/>
      <c r="M8" s="41"/>
      <c r="N8" s="41"/>
      <c r="O8" s="41"/>
      <c r="P8" s="42"/>
    </row>
    <row r="9" spans="1:16" ht="18.75" thickBot="1">
      <c r="A9" s="81"/>
      <c r="B9" s="41"/>
      <c r="C9" s="46"/>
      <c r="D9" s="300" t="s">
        <v>225</v>
      </c>
      <c r="E9" s="300"/>
      <c r="F9" s="300"/>
      <c r="G9" s="300"/>
      <c r="H9" s="300"/>
      <c r="I9" s="300"/>
      <c r="J9" s="303"/>
      <c r="K9" s="41"/>
      <c r="L9" s="41"/>
      <c r="M9" s="41"/>
      <c r="N9" s="41"/>
      <c r="O9" s="41"/>
      <c r="P9" s="42"/>
    </row>
    <row r="10" spans="1:16" ht="18">
      <c r="A10" s="81"/>
      <c r="B10" s="41"/>
      <c r="C10" s="46"/>
      <c r="D10" s="300" t="s">
        <v>241</v>
      </c>
      <c r="E10" s="300"/>
      <c r="F10" s="300"/>
      <c r="G10" s="300"/>
      <c r="H10" s="300"/>
      <c r="I10" s="300"/>
      <c r="J10" s="303"/>
      <c r="K10" s="41"/>
      <c r="L10" s="306" t="s">
        <v>112</v>
      </c>
      <c r="M10" s="307"/>
      <c r="N10" s="307"/>
      <c r="O10" s="307"/>
      <c r="P10" s="308"/>
    </row>
    <row r="11" spans="1:16" ht="18">
      <c r="A11" s="81"/>
      <c r="B11" s="41"/>
      <c r="C11" s="46"/>
      <c r="D11" s="300" t="s">
        <v>347</v>
      </c>
      <c r="E11" s="300"/>
      <c r="F11" s="300"/>
      <c r="G11" s="300"/>
      <c r="H11" s="300"/>
      <c r="I11" s="300"/>
      <c r="J11" s="71"/>
      <c r="K11" s="41"/>
      <c r="L11" s="47"/>
      <c r="M11" s="48"/>
      <c r="N11" s="48"/>
      <c r="O11" s="48"/>
      <c r="P11" s="49"/>
    </row>
    <row r="12" spans="1:16" ht="18.75" thickBot="1">
      <c r="A12" s="81"/>
      <c r="B12" s="41"/>
      <c r="C12" s="46"/>
      <c r="D12" s="300" t="s">
        <v>107</v>
      </c>
      <c r="E12" s="300"/>
      <c r="F12" s="300"/>
      <c r="G12" s="300"/>
      <c r="H12" s="300"/>
      <c r="I12" s="300"/>
      <c r="J12" s="303"/>
      <c r="K12" s="41"/>
      <c r="L12" s="309" t="s">
        <v>111</v>
      </c>
      <c r="M12" s="310"/>
      <c r="N12" s="310"/>
      <c r="O12" s="310"/>
      <c r="P12" s="311"/>
    </row>
    <row r="13" spans="1:16" ht="18">
      <c r="A13" s="81"/>
      <c r="B13" s="41"/>
      <c r="C13" s="46"/>
      <c r="D13" s="300" t="s">
        <v>106</v>
      </c>
      <c r="E13" s="300"/>
      <c r="F13" s="300"/>
      <c r="G13" s="300"/>
      <c r="H13" s="300"/>
      <c r="I13" s="300"/>
      <c r="J13" s="303"/>
      <c r="K13" s="41"/>
      <c r="L13" s="41"/>
      <c r="M13" s="41"/>
      <c r="N13" s="41"/>
      <c r="O13" s="41"/>
      <c r="P13" s="42"/>
    </row>
    <row r="14" spans="1:16" ht="18">
      <c r="A14" s="81"/>
      <c r="B14" s="41"/>
      <c r="C14" s="46"/>
      <c r="D14" s="300" t="s">
        <v>28</v>
      </c>
      <c r="E14" s="300"/>
      <c r="F14" s="300"/>
      <c r="G14" s="300"/>
      <c r="H14" s="300"/>
      <c r="I14" s="300"/>
      <c r="J14" s="303"/>
      <c r="K14" s="41"/>
      <c r="L14" s="41"/>
      <c r="M14" s="41"/>
      <c r="N14" s="41"/>
      <c r="O14" s="41"/>
      <c r="P14" s="42"/>
    </row>
    <row r="15" spans="1:16" ht="18">
      <c r="A15" s="81"/>
      <c r="B15" s="41"/>
      <c r="C15" s="46"/>
      <c r="D15" s="300" t="s">
        <v>27</v>
      </c>
      <c r="E15" s="300"/>
      <c r="F15" s="300"/>
      <c r="G15" s="300"/>
      <c r="H15" s="300"/>
      <c r="I15" s="300"/>
      <c r="J15" s="303"/>
      <c r="K15" s="41"/>
      <c r="L15" s="41"/>
      <c r="M15" s="41"/>
      <c r="N15" s="41"/>
      <c r="O15" s="41"/>
      <c r="P15" s="42"/>
    </row>
    <row r="16" spans="1:16" ht="18">
      <c r="A16" s="81"/>
      <c r="B16" s="41"/>
      <c r="C16" s="46"/>
      <c r="D16" s="300" t="s">
        <v>108</v>
      </c>
      <c r="E16" s="300"/>
      <c r="F16" s="300"/>
      <c r="G16" s="300"/>
      <c r="H16" s="300"/>
      <c r="I16" s="300"/>
      <c r="J16" s="303"/>
      <c r="K16" s="41"/>
      <c r="L16" s="41"/>
      <c r="M16" s="41"/>
      <c r="N16" s="41"/>
      <c r="O16" s="41"/>
      <c r="P16" s="42"/>
    </row>
    <row r="17" spans="1:16" ht="18">
      <c r="A17" s="81"/>
      <c r="B17" s="41"/>
      <c r="C17" s="46"/>
      <c r="D17" s="297" t="s">
        <v>149</v>
      </c>
      <c r="E17" s="298"/>
      <c r="F17" s="298"/>
      <c r="G17" s="298"/>
      <c r="H17" s="298"/>
      <c r="I17" s="298"/>
      <c r="J17" s="299"/>
      <c r="K17" s="41"/>
      <c r="L17" s="41"/>
      <c r="M17" s="41"/>
      <c r="N17" s="41"/>
      <c r="O17" s="41"/>
      <c r="P17" s="42"/>
    </row>
    <row r="18" spans="1:16" ht="18">
      <c r="A18" s="81"/>
      <c r="B18" s="41"/>
      <c r="C18" s="46"/>
      <c r="D18" s="300" t="s">
        <v>203</v>
      </c>
      <c r="E18" s="301"/>
      <c r="F18" s="301"/>
      <c r="G18" s="301"/>
      <c r="H18" s="301"/>
      <c r="I18" s="301"/>
      <c r="J18" s="302"/>
      <c r="K18" s="41"/>
      <c r="L18" s="41"/>
      <c r="M18" s="41"/>
      <c r="N18" s="41"/>
      <c r="O18" s="41"/>
      <c r="P18" s="42"/>
    </row>
    <row r="19" spans="1:16" ht="18">
      <c r="A19" s="81"/>
      <c r="B19" s="41"/>
      <c r="C19" s="46"/>
      <c r="D19" s="300" t="s">
        <v>215</v>
      </c>
      <c r="E19" s="301"/>
      <c r="F19" s="301"/>
      <c r="G19" s="301"/>
      <c r="H19" s="301"/>
      <c r="I19" s="301"/>
      <c r="J19" s="302"/>
      <c r="K19" s="41"/>
      <c r="L19" s="41"/>
      <c r="M19" s="41"/>
      <c r="N19" s="41"/>
      <c r="O19" s="41"/>
      <c r="P19" s="42"/>
    </row>
    <row r="20" spans="1:16" ht="18">
      <c r="A20" s="81"/>
      <c r="B20" s="41"/>
      <c r="C20" s="46"/>
      <c r="D20" s="300" t="s">
        <v>412</v>
      </c>
      <c r="E20" s="301"/>
      <c r="F20" s="301"/>
      <c r="G20" s="301"/>
      <c r="H20" s="301"/>
      <c r="I20" s="301"/>
      <c r="J20" s="302"/>
      <c r="K20" s="41"/>
      <c r="L20" s="41"/>
      <c r="M20" s="41"/>
      <c r="N20" s="41"/>
      <c r="O20" s="41"/>
      <c r="P20" s="42"/>
    </row>
    <row r="21" spans="1:16" ht="18">
      <c r="A21" s="81"/>
      <c r="B21" s="41"/>
      <c r="C21" s="46"/>
      <c r="D21" s="300" t="s">
        <v>413</v>
      </c>
      <c r="E21" s="301"/>
      <c r="F21" s="301"/>
      <c r="G21" s="301"/>
      <c r="H21" s="301"/>
      <c r="I21" s="301"/>
      <c r="J21" s="302"/>
      <c r="K21" s="41"/>
      <c r="L21" s="41"/>
      <c r="M21" s="41"/>
      <c r="N21" s="41"/>
      <c r="O21" s="41"/>
      <c r="P21" s="42"/>
    </row>
    <row r="22" spans="1:16" ht="18">
      <c r="A22" s="81"/>
      <c r="B22" s="41"/>
      <c r="C22" s="46"/>
      <c r="D22" s="300" t="s">
        <v>110</v>
      </c>
      <c r="E22" s="300"/>
      <c r="F22" s="300"/>
      <c r="G22" s="300"/>
      <c r="H22" s="300"/>
      <c r="I22" s="300"/>
      <c r="J22" s="303"/>
      <c r="K22" s="41"/>
      <c r="L22" s="41"/>
      <c r="M22" s="41"/>
      <c r="N22" s="41"/>
      <c r="O22" s="41"/>
      <c r="P22" s="42"/>
    </row>
    <row r="23" spans="1:16" ht="18.75" thickBot="1">
      <c r="A23" s="81"/>
      <c r="B23" s="41"/>
      <c r="C23" s="167"/>
      <c r="D23" s="314" t="s">
        <v>109</v>
      </c>
      <c r="E23" s="314"/>
      <c r="F23" s="314"/>
      <c r="G23" s="314"/>
      <c r="H23" s="314"/>
      <c r="I23" s="314"/>
      <c r="J23" s="315"/>
      <c r="K23" s="41"/>
      <c r="L23" s="41"/>
      <c r="M23" s="41"/>
      <c r="N23" s="41"/>
      <c r="O23" s="41"/>
      <c r="P23" s="42"/>
    </row>
    <row r="24" spans="1:16">
      <c r="A24" s="8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82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D23:J23"/>
    <mergeCell ref="D12:J12"/>
    <mergeCell ref="D13:J13"/>
    <mergeCell ref="D14:J14"/>
    <mergeCell ref="D15:J15"/>
    <mergeCell ref="D16:J16"/>
    <mergeCell ref="D22:J22"/>
    <mergeCell ref="D20:J20"/>
    <mergeCell ref="L10:P10"/>
    <mergeCell ref="L12:P12"/>
    <mergeCell ref="D21:J21"/>
    <mergeCell ref="D11:I11"/>
    <mergeCell ref="D7:J7"/>
    <mergeCell ref="D19:J19"/>
    <mergeCell ref="L7:M7"/>
    <mergeCell ref="A1:H4"/>
    <mergeCell ref="D17:J17"/>
    <mergeCell ref="D18:J18"/>
    <mergeCell ref="D9:J9"/>
    <mergeCell ref="D8:J8"/>
    <mergeCell ref="D10:J10"/>
    <mergeCell ref="D6:J6"/>
  </mergeCells>
  <phoneticPr fontId="13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0"/>
  <sheetViews>
    <sheetView view="pageBreakPreview" topLeftCell="A13" zoomScale="80" zoomScaleSheetLayoutView="80" workbookViewId="0">
      <selection sqref="A1:K2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321" t="s">
        <v>348</v>
      </c>
      <c r="B1" s="322"/>
      <c r="C1" s="322"/>
      <c r="D1" s="322"/>
      <c r="E1" s="322"/>
      <c r="F1" s="322"/>
      <c r="G1" s="322"/>
      <c r="H1" s="322"/>
      <c r="I1" s="322"/>
      <c r="J1" s="322"/>
      <c r="K1" s="323"/>
    </row>
    <row r="2" spans="1:11" ht="13.5" thickBot="1">
      <c r="A2" s="324"/>
      <c r="B2" s="325"/>
      <c r="C2" s="325"/>
      <c r="D2" s="325"/>
      <c r="E2" s="325"/>
      <c r="F2" s="325"/>
      <c r="G2" s="325"/>
      <c r="H2" s="325"/>
      <c r="I2" s="325"/>
      <c r="J2" s="325"/>
      <c r="K2" s="326"/>
    </row>
    <row r="3" spans="1:11" ht="13.5" thickBot="1"/>
    <row r="4" spans="1:11" ht="15.75" thickBot="1">
      <c r="A4" s="150" t="s">
        <v>350</v>
      </c>
    </row>
    <row r="27" spans="1:1" ht="13.5" thickBot="1"/>
    <row r="28" spans="1:1" ht="15.75" thickBot="1">
      <c r="A28" s="150" t="s">
        <v>351</v>
      </c>
    </row>
    <row r="54" spans="1:1" ht="13.5" thickBot="1"/>
    <row r="55" spans="1:1" ht="15.75" thickBot="1">
      <c r="A55" s="150" t="s">
        <v>354</v>
      </c>
    </row>
    <row r="83" spans="1:1" ht="13.5" thickBot="1"/>
    <row r="84" spans="1:1" ht="15.75" thickBot="1">
      <c r="A84" s="150" t="s">
        <v>352</v>
      </c>
    </row>
    <row r="110" spans="1:1" ht="13.5" thickBot="1"/>
    <row r="111" spans="1:1" ht="15.75" thickBot="1">
      <c r="A111" s="150" t="s">
        <v>353</v>
      </c>
    </row>
    <row r="113" spans="1:7" ht="76.5">
      <c r="A113" s="1"/>
      <c r="B113" s="144" t="s">
        <v>31</v>
      </c>
      <c r="C113" s="144" t="s">
        <v>32</v>
      </c>
      <c r="D113" s="144" t="s">
        <v>33</v>
      </c>
      <c r="E113" s="144" t="s">
        <v>34</v>
      </c>
      <c r="F113" s="144" t="s">
        <v>35</v>
      </c>
      <c r="G113" s="144" t="s">
        <v>36</v>
      </c>
    </row>
    <row r="114" spans="1:7">
      <c r="A114" s="18" t="s">
        <v>37</v>
      </c>
      <c r="B114" s="19">
        <v>6250000</v>
      </c>
      <c r="C114" s="19">
        <f>SUM(D114:E114)</f>
        <v>3315000</v>
      </c>
      <c r="D114" s="19">
        <v>2562000</v>
      </c>
      <c r="E114" s="19">
        <v>753000</v>
      </c>
      <c r="F114" s="19">
        <f>B114-D114-E114</f>
        <v>2935000</v>
      </c>
      <c r="G114" s="19">
        <v>183000</v>
      </c>
    </row>
    <row r="115" spans="1:7">
      <c r="A115" s="18" t="s">
        <v>38</v>
      </c>
      <c r="B115" s="19">
        <v>6273000</v>
      </c>
      <c r="C115" s="19">
        <f>SUM(D115:E115)</f>
        <v>3359000</v>
      </c>
      <c r="D115" s="19">
        <v>2614000</v>
      </c>
      <c r="E115" s="19">
        <v>745000</v>
      </c>
      <c r="F115" s="19">
        <f>B115-D115-E115</f>
        <v>2914000</v>
      </c>
      <c r="G115" s="21">
        <v>167000</v>
      </c>
    </row>
    <row r="116" spans="1:7">
      <c r="A116" s="18" t="s">
        <v>39</v>
      </c>
      <c r="B116" s="19">
        <v>6295000</v>
      </c>
      <c r="C116" s="19">
        <f>SUM(D116:E116)</f>
        <v>3312000</v>
      </c>
      <c r="D116" s="19">
        <v>2583000</v>
      </c>
      <c r="E116" s="19">
        <v>729000</v>
      </c>
      <c r="F116" s="19">
        <f>B116-D116-E116</f>
        <v>2983000</v>
      </c>
      <c r="G116" s="21">
        <v>186000</v>
      </c>
    </row>
    <row r="117" spans="1:7">
      <c r="A117" s="18" t="s">
        <v>40</v>
      </c>
      <c r="B117" s="19">
        <v>6318000</v>
      </c>
      <c r="C117" s="19">
        <v>3321000</v>
      </c>
      <c r="D117" s="19">
        <v>2631000</v>
      </c>
      <c r="E117" s="19">
        <v>690000</v>
      </c>
      <c r="F117" s="19">
        <f>B117-D117-E117</f>
        <v>2997000</v>
      </c>
      <c r="G117" s="19">
        <v>224000</v>
      </c>
    </row>
    <row r="118" spans="1:7">
      <c r="A118" s="18" t="s">
        <v>41</v>
      </c>
      <c r="B118" s="19">
        <v>6340000</v>
      </c>
      <c r="C118" s="19">
        <v>3248000</v>
      </c>
      <c r="D118" s="19">
        <v>2514000</v>
      </c>
      <c r="E118" s="19">
        <v>733000</v>
      </c>
      <c r="F118" s="19">
        <f>B118-D118-E118</f>
        <v>3093000</v>
      </c>
      <c r="G118" s="19">
        <v>271000</v>
      </c>
    </row>
    <row r="119" spans="1:7">
      <c r="A119" s="18" t="s">
        <v>339</v>
      </c>
      <c r="B119" s="19">
        <v>6362000</v>
      </c>
      <c r="C119" s="19">
        <v>3043000</v>
      </c>
      <c r="D119" s="19">
        <v>2457000</v>
      </c>
      <c r="E119" s="19">
        <v>586000</v>
      </c>
      <c r="F119" s="19">
        <v>3319000</v>
      </c>
      <c r="G119" s="19">
        <v>448000</v>
      </c>
    </row>
    <row r="140" spans="1:1" ht="13.5" thickBot="1"/>
    <row r="141" spans="1:1" ht="15.75" thickBot="1">
      <c r="A141" s="150" t="s">
        <v>362</v>
      </c>
    </row>
    <row r="166" spans="1:1" ht="35.25" customHeight="1"/>
    <row r="167" spans="1:1" ht="13.5" thickBot="1"/>
    <row r="168" spans="1:1" ht="15.75" thickBot="1">
      <c r="A168" s="150" t="s">
        <v>358</v>
      </c>
    </row>
    <row r="196" spans="1:1" ht="13.5" thickBot="1"/>
    <row r="197" spans="1:1" ht="15.75" thickBot="1">
      <c r="A197" s="150" t="s">
        <v>355</v>
      </c>
    </row>
    <row r="226" spans="1:1" ht="13.5" thickBot="1"/>
    <row r="227" spans="1:1" ht="15.75" thickBot="1">
      <c r="A227" s="150" t="s">
        <v>359</v>
      </c>
    </row>
    <row r="285" spans="1:1" ht="13.5" thickBot="1"/>
    <row r="286" spans="1:1" ht="15.75" thickBot="1">
      <c r="A286" s="150" t="s">
        <v>356</v>
      </c>
    </row>
    <row r="326" spans="1:1" ht="13.5" thickBot="1"/>
    <row r="327" spans="1:1" ht="15.75" thickBot="1">
      <c r="A327" s="150" t="s">
        <v>357</v>
      </c>
    </row>
    <row r="360" spans="1:10" ht="18" hidden="1">
      <c r="A360" s="174" t="str">
        <f>Inflation!A68</f>
        <v>Feb Inflation Rate</v>
      </c>
      <c r="B360" s="175"/>
      <c r="C360" s="175"/>
    </row>
    <row r="361" spans="1:10" ht="13.5" hidden="1" thickBot="1"/>
    <row r="362" spans="1:10" ht="13.5" hidden="1" thickBot="1">
      <c r="A362" s="86" t="s">
        <v>251</v>
      </c>
      <c r="C362" s="316" t="s">
        <v>273</v>
      </c>
      <c r="D362" s="317"/>
      <c r="E362" s="318"/>
      <c r="F362" s="318"/>
      <c r="G362" s="318"/>
      <c r="H362" s="319"/>
      <c r="I362" s="316" t="s">
        <v>274</v>
      </c>
      <c r="J362" s="320"/>
    </row>
    <row r="363" spans="1:10" ht="25.5" hidden="1">
      <c r="C363" s="89" t="s">
        <v>270</v>
      </c>
      <c r="D363" s="126" t="s">
        <v>271</v>
      </c>
      <c r="E363" s="126" t="s">
        <v>299</v>
      </c>
      <c r="F363" s="126" t="s">
        <v>344</v>
      </c>
      <c r="G363" s="126" t="s">
        <v>346</v>
      </c>
      <c r="H363" s="90" t="s">
        <v>301</v>
      </c>
      <c r="I363" s="152" t="s">
        <v>360</v>
      </c>
      <c r="J363" s="90" t="str">
        <f>H363</f>
        <v>Year To Date</v>
      </c>
    </row>
    <row r="364" spans="1:10" hidden="1">
      <c r="C364" s="89"/>
      <c r="D364" s="126"/>
      <c r="E364" s="126"/>
      <c r="F364" s="126"/>
      <c r="G364" s="126"/>
      <c r="H364" s="90"/>
      <c r="I364" s="89"/>
      <c r="J364" s="90"/>
    </row>
    <row r="365" spans="1:10" hidden="1">
      <c r="A365" t="s">
        <v>252</v>
      </c>
      <c r="C365" s="91">
        <v>642990150</v>
      </c>
      <c r="D365" s="127">
        <v>24300741</v>
      </c>
      <c r="E365" s="127">
        <v>32435284</v>
      </c>
      <c r="F365" s="127">
        <v>65574859</v>
      </c>
      <c r="G365" s="127">
        <v>34978288</v>
      </c>
      <c r="H365" s="92">
        <f>SUM(D365:G365)</f>
        <v>157289172</v>
      </c>
      <c r="I365" s="91">
        <v>608347998</v>
      </c>
      <c r="J365" s="92">
        <v>174111002</v>
      </c>
    </row>
    <row r="366" spans="1:10" hidden="1">
      <c r="C366" s="91"/>
      <c r="D366" s="127"/>
      <c r="E366" s="127"/>
      <c r="F366" s="127"/>
      <c r="G366" s="127"/>
      <c r="H366" s="92"/>
      <c r="I366" s="91"/>
      <c r="J366" s="92"/>
    </row>
    <row r="367" spans="1:10" hidden="1">
      <c r="A367" t="s">
        <v>253</v>
      </c>
      <c r="C367" s="91">
        <f t="shared" ref="C367:I367" si="0">C369+C371+C378</f>
        <v>738562766</v>
      </c>
      <c r="D367" s="127">
        <f t="shared" si="0"/>
        <v>61667077</v>
      </c>
      <c r="E367" s="127">
        <f t="shared" si="0"/>
        <v>52349208</v>
      </c>
      <c r="F367" s="127">
        <f t="shared" si="0"/>
        <v>66052175</v>
      </c>
      <c r="G367" s="127">
        <f t="shared" si="0"/>
        <v>66614468</v>
      </c>
      <c r="H367" s="92">
        <f t="shared" si="0"/>
        <v>246682928</v>
      </c>
      <c r="I367" s="91">
        <f t="shared" si="0"/>
        <v>635636199</v>
      </c>
      <c r="J367" s="92">
        <v>193080773</v>
      </c>
    </row>
    <row r="368" spans="1:10" hidden="1">
      <c r="C368" s="91"/>
      <c r="D368" s="127"/>
      <c r="E368" s="127"/>
      <c r="F368" s="127"/>
      <c r="G368" s="127"/>
      <c r="H368" s="92"/>
      <c r="I368" s="91"/>
      <c r="J368" s="92"/>
    </row>
    <row r="369" spans="1:10" hidden="1">
      <c r="B369" s="149" t="s">
        <v>361</v>
      </c>
      <c r="C369" s="91">
        <v>429643150</v>
      </c>
      <c r="D369" s="127">
        <v>38846083</v>
      </c>
      <c r="E369" s="127">
        <v>30230480</v>
      </c>
      <c r="F369" s="127">
        <v>37791888</v>
      </c>
      <c r="G369" s="127">
        <v>42630424</v>
      </c>
      <c r="H369" s="92">
        <f>SUM(D369:G369)</f>
        <v>149498875</v>
      </c>
      <c r="I369" s="91">
        <v>368088226</v>
      </c>
      <c r="J369" s="92">
        <v>110706537</v>
      </c>
    </row>
    <row r="370" spans="1:10" hidden="1">
      <c r="C370" s="91"/>
      <c r="D370" s="127"/>
      <c r="E370" s="127"/>
      <c r="F370" s="127"/>
      <c r="G370" s="127"/>
      <c r="H370" s="92"/>
      <c r="I370" s="91"/>
      <c r="J370" s="92"/>
    </row>
    <row r="371" spans="1:10" hidden="1">
      <c r="B371" t="s">
        <v>255</v>
      </c>
      <c r="C371" s="91">
        <f>SUM(C373:C376)</f>
        <v>302919616</v>
      </c>
      <c r="D371" s="127">
        <f>SUM(D373:D376)</f>
        <v>22820994</v>
      </c>
      <c r="E371" s="127">
        <f>SUM(E373:E376)</f>
        <v>22118728</v>
      </c>
      <c r="F371" s="127">
        <f>SUM(F373:F376)</f>
        <v>28260287</v>
      </c>
      <c r="G371" s="127">
        <f>SUM(G373:G376)</f>
        <v>23984044</v>
      </c>
      <c r="H371" s="92">
        <f>SUM(D371:G371)</f>
        <v>97184053</v>
      </c>
      <c r="I371" s="91">
        <f>SUM(I373:I376)</f>
        <v>267547973</v>
      </c>
      <c r="J371" s="92">
        <v>82374236</v>
      </c>
    </row>
    <row r="372" spans="1:10" hidden="1">
      <c r="C372" s="91"/>
      <c r="D372" s="127"/>
      <c r="E372" s="127"/>
      <c r="F372" s="127"/>
      <c r="G372" s="127"/>
      <c r="H372" s="92"/>
      <c r="I372" s="91"/>
      <c r="J372" s="92"/>
    </row>
    <row r="373" spans="1:10" hidden="1">
      <c r="B373" s="88" t="s">
        <v>256</v>
      </c>
      <c r="C373" s="91">
        <v>55268000</v>
      </c>
      <c r="D373" s="127">
        <v>1893082</v>
      </c>
      <c r="E373" s="127">
        <v>1668775</v>
      </c>
      <c r="F373" s="127">
        <v>8766455</v>
      </c>
      <c r="G373" s="127">
        <v>3081896</v>
      </c>
      <c r="H373" s="92">
        <f>SUM(D373:G373)</f>
        <v>15410208</v>
      </c>
      <c r="I373" s="91">
        <v>54393684</v>
      </c>
      <c r="J373" s="92">
        <v>13142097</v>
      </c>
    </row>
    <row r="374" spans="1:10" hidden="1">
      <c r="B374" s="88" t="s">
        <v>257</v>
      </c>
      <c r="C374" s="91">
        <v>231050881</v>
      </c>
      <c r="D374" s="127">
        <v>20101427</v>
      </c>
      <c r="E374" s="127">
        <v>19639326</v>
      </c>
      <c r="F374" s="127">
        <v>18715121</v>
      </c>
      <c r="G374" s="127">
        <v>20101427</v>
      </c>
      <c r="H374" s="92">
        <f>SUM(D374:G374)</f>
        <v>78557301</v>
      </c>
      <c r="I374" s="91">
        <v>204009924</v>
      </c>
      <c r="J374" s="92">
        <v>66459003</v>
      </c>
    </row>
    <row r="375" spans="1:10" hidden="1">
      <c r="B375" s="88" t="s">
        <v>258</v>
      </c>
      <c r="C375" s="91">
        <v>6800104</v>
      </c>
      <c r="D375" s="127"/>
      <c r="E375" s="127"/>
      <c r="F375" s="127"/>
      <c r="G375" s="127"/>
      <c r="H375" s="92"/>
      <c r="I375" s="91"/>
      <c r="J375" s="92"/>
    </row>
    <row r="376" spans="1:10" hidden="1">
      <c r="B376" s="88" t="s">
        <v>82</v>
      </c>
      <c r="C376" s="91">
        <v>9800631</v>
      </c>
      <c r="D376" s="127">
        <v>826485</v>
      </c>
      <c r="E376" s="127">
        <v>810627</v>
      </c>
      <c r="F376" s="127">
        <v>778711</v>
      </c>
      <c r="G376" s="127">
        <v>800721</v>
      </c>
      <c r="H376" s="92">
        <f>SUM(D376:G376)</f>
        <v>3216544</v>
      </c>
      <c r="I376" s="91">
        <v>9144365</v>
      </c>
      <c r="J376" s="92">
        <v>2773136</v>
      </c>
    </row>
    <row r="377" spans="1:10" hidden="1">
      <c r="C377" s="91"/>
      <c r="D377" s="127"/>
      <c r="E377" s="127"/>
      <c r="F377" s="127"/>
      <c r="G377" s="127"/>
      <c r="H377" s="92"/>
      <c r="I377" s="91"/>
      <c r="J377" s="92"/>
    </row>
    <row r="378" spans="1:10" hidden="1">
      <c r="B378" t="s">
        <v>259</v>
      </c>
      <c r="C378" s="91">
        <v>6000000</v>
      </c>
      <c r="D378" s="127"/>
      <c r="E378" s="127"/>
      <c r="F378" s="127"/>
      <c r="G378" s="127"/>
      <c r="H378" s="92"/>
      <c r="I378" s="91"/>
      <c r="J378" s="92"/>
    </row>
    <row r="379" spans="1:10" hidden="1">
      <c r="C379" s="91"/>
      <c r="D379" s="127"/>
      <c r="E379" s="127"/>
      <c r="F379" s="127"/>
      <c r="G379" s="127"/>
      <c r="H379" s="92"/>
      <c r="I379" s="91"/>
      <c r="J379" s="92"/>
    </row>
    <row r="380" spans="1:10" hidden="1">
      <c r="A380" t="s">
        <v>260</v>
      </c>
      <c r="C380" s="91">
        <f>C365-C367</f>
        <v>-95572616</v>
      </c>
      <c r="D380" s="127">
        <f>D365-D367</f>
        <v>-37366336</v>
      </c>
      <c r="E380" s="127">
        <f>E365-E367</f>
        <v>-19913924</v>
      </c>
      <c r="F380" s="127">
        <f>F365-F367</f>
        <v>-477316</v>
      </c>
      <c r="G380" s="127">
        <f>G365-G367</f>
        <v>-31636180</v>
      </c>
      <c r="H380" s="92">
        <f>SUM(D380:G380)</f>
        <v>-89393756</v>
      </c>
      <c r="I380" s="91">
        <f>I365-I367</f>
        <v>-27288201</v>
      </c>
      <c r="J380" s="92">
        <f>J365-J367</f>
        <v>-18969771</v>
      </c>
    </row>
    <row r="381" spans="1:10" hidden="1">
      <c r="C381" s="91"/>
      <c r="D381" s="127"/>
      <c r="E381" s="127"/>
      <c r="F381" s="127"/>
      <c r="G381" s="127"/>
      <c r="H381" s="92"/>
      <c r="I381" s="91"/>
      <c r="J381" s="92"/>
    </row>
    <row r="382" spans="1:10" hidden="1">
      <c r="B382" t="s">
        <v>261</v>
      </c>
      <c r="C382" s="91">
        <v>6100000</v>
      </c>
      <c r="D382" s="127">
        <v>85</v>
      </c>
      <c r="E382" s="127">
        <v>269470</v>
      </c>
      <c r="F382" s="127">
        <v>3941127</v>
      </c>
      <c r="G382" s="127">
        <v>650164</v>
      </c>
      <c r="H382" s="92">
        <f>SUM(D382:G382)</f>
        <v>4860846</v>
      </c>
      <c r="I382" s="91">
        <v>8203424</v>
      </c>
      <c r="J382" s="92">
        <v>1705201</v>
      </c>
    </row>
    <row r="383" spans="1:10" hidden="1">
      <c r="C383" s="91"/>
      <c r="D383" s="127"/>
      <c r="E383" s="127"/>
      <c r="F383" s="127"/>
      <c r="G383" s="127"/>
      <c r="H383" s="92"/>
      <c r="I383" s="91"/>
      <c r="J383" s="92"/>
    </row>
    <row r="384" spans="1:10" hidden="1">
      <c r="B384" t="s">
        <v>262</v>
      </c>
      <c r="C384" s="91">
        <v>900000</v>
      </c>
      <c r="D384" s="127"/>
      <c r="E384" s="127"/>
      <c r="F384" s="127">
        <v>20270</v>
      </c>
      <c r="G384" s="127">
        <v>48999</v>
      </c>
      <c r="H384" s="92">
        <f>SUM(D384:G384)</f>
        <v>69269</v>
      </c>
      <c r="I384" s="91">
        <v>4284094</v>
      </c>
      <c r="J384" s="92">
        <v>152689</v>
      </c>
    </row>
    <row r="385" spans="1:10" hidden="1">
      <c r="C385" s="91"/>
      <c r="D385" s="127"/>
      <c r="E385" s="127"/>
      <c r="F385" s="127"/>
      <c r="G385" s="127"/>
      <c r="H385" s="92"/>
      <c r="I385" s="91"/>
      <c r="J385" s="92"/>
    </row>
    <row r="386" spans="1:10" hidden="1">
      <c r="A386" t="s">
        <v>263</v>
      </c>
      <c r="C386" s="91">
        <f>C365-C367+C382-C384</f>
        <v>-90372616</v>
      </c>
      <c r="D386" s="127">
        <f>D365-D367+D382-D384</f>
        <v>-37366251</v>
      </c>
      <c r="E386" s="127">
        <f>E365-E367+E382-E384</f>
        <v>-19644454</v>
      </c>
      <c r="F386" s="127">
        <f>F365-F367+F382-F384</f>
        <v>3443541</v>
      </c>
      <c r="G386" s="127">
        <f>G365-G367+G382-G384</f>
        <v>-31035015</v>
      </c>
      <c r="H386" s="92">
        <f>SUM(D386:G386)</f>
        <v>-84602179</v>
      </c>
      <c r="I386" s="91">
        <f>I365-I367+I382-I384</f>
        <v>-23368871</v>
      </c>
      <c r="J386" s="92">
        <f>J365-J367+J382-J384</f>
        <v>-17417259</v>
      </c>
    </row>
    <row r="387" spans="1:10" hidden="1">
      <c r="C387" s="91"/>
      <c r="D387" s="127"/>
      <c r="E387" s="127"/>
      <c r="F387" s="127"/>
      <c r="G387" s="127"/>
      <c r="H387" s="92"/>
      <c r="I387" s="91"/>
      <c r="J387" s="92"/>
    </row>
    <row r="388" spans="1:10" hidden="1">
      <c r="C388" s="91"/>
      <c r="D388" s="127"/>
      <c r="E388" s="127"/>
      <c r="F388" s="127"/>
      <c r="G388" s="127"/>
      <c r="H388" s="92"/>
      <c r="I388" s="91"/>
      <c r="J388" s="92"/>
    </row>
    <row r="389" spans="1:10" ht="63.75" hidden="1">
      <c r="A389" s="87" t="s">
        <v>264</v>
      </c>
      <c r="C389" s="91"/>
      <c r="D389" s="127"/>
      <c r="E389" s="127"/>
      <c r="F389" s="127"/>
      <c r="G389" s="127"/>
      <c r="H389" s="92"/>
      <c r="I389" s="91"/>
      <c r="J389" s="92"/>
    </row>
    <row r="390" spans="1:10" hidden="1">
      <c r="C390" s="91"/>
      <c r="D390" s="127"/>
      <c r="E390" s="127"/>
      <c r="F390" s="127"/>
      <c r="G390" s="127"/>
      <c r="H390" s="92"/>
      <c r="I390" s="91"/>
      <c r="J390" s="92"/>
    </row>
    <row r="391" spans="1:10" hidden="1">
      <c r="A391" t="s">
        <v>265</v>
      </c>
      <c r="C391" s="91">
        <v>15400000</v>
      </c>
      <c r="D391" s="127">
        <v>7336278</v>
      </c>
      <c r="E391" s="127">
        <v>10011803</v>
      </c>
      <c r="F391" s="127">
        <v>8812057</v>
      </c>
      <c r="G391" s="127">
        <v>1229482</v>
      </c>
      <c r="H391" s="92">
        <f>SUM(D391:G391)</f>
        <v>27389620</v>
      </c>
      <c r="I391" s="91">
        <v>12225111</v>
      </c>
      <c r="J391" s="92">
        <v>7258154</v>
      </c>
    </row>
    <row r="392" spans="1:10" hidden="1">
      <c r="C392" s="91"/>
      <c r="D392" s="127"/>
      <c r="E392" s="127"/>
      <c r="F392" s="127"/>
      <c r="G392" s="127"/>
      <c r="H392" s="92"/>
      <c r="I392" s="91"/>
      <c r="J392" s="92"/>
    </row>
    <row r="393" spans="1:10" hidden="1">
      <c r="A393" t="s">
        <v>266</v>
      </c>
      <c r="C393" s="91">
        <v>61521800</v>
      </c>
      <c r="D393" s="127">
        <v>9014812</v>
      </c>
      <c r="E393" s="127">
        <v>7916315</v>
      </c>
      <c r="F393" s="127">
        <v>7343895</v>
      </c>
      <c r="G393" s="127">
        <v>10721849</v>
      </c>
      <c r="H393" s="92">
        <f>SUM(D393:G393)</f>
        <v>34996871</v>
      </c>
      <c r="I393" s="91">
        <v>23059005</v>
      </c>
      <c r="J393" s="92">
        <v>8851530</v>
      </c>
    </row>
    <row r="394" spans="1:10" hidden="1">
      <c r="C394" s="91"/>
      <c r="D394" s="127"/>
      <c r="E394" s="127"/>
      <c r="F394" s="127"/>
      <c r="G394" s="127"/>
      <c r="H394" s="92"/>
      <c r="I394" s="91"/>
      <c r="J394" s="92"/>
    </row>
    <row r="395" spans="1:10" hidden="1">
      <c r="A395" t="s">
        <v>267</v>
      </c>
      <c r="C395" s="91">
        <v>3836800</v>
      </c>
      <c r="D395" s="127">
        <v>-796355</v>
      </c>
      <c r="E395" s="127">
        <v>6849714</v>
      </c>
      <c r="F395" s="127">
        <v>-80222</v>
      </c>
      <c r="G395" s="127">
        <v>-407091</v>
      </c>
      <c r="H395" s="92">
        <f>SUM(D395:G395)</f>
        <v>5566046</v>
      </c>
      <c r="I395" s="91">
        <v>-3954404</v>
      </c>
      <c r="J395" s="92">
        <v>-4464573</v>
      </c>
    </row>
    <row r="396" spans="1:10" hidden="1">
      <c r="C396" s="91"/>
      <c r="D396" s="127"/>
      <c r="E396" s="127"/>
      <c r="F396" s="127"/>
      <c r="G396" s="127"/>
      <c r="H396" s="92"/>
      <c r="I396" s="91"/>
      <c r="J396" s="92"/>
    </row>
    <row r="397" spans="1:10" hidden="1">
      <c r="A397" t="s">
        <v>268</v>
      </c>
      <c r="C397" s="91">
        <v>9614016</v>
      </c>
      <c r="D397" s="127">
        <v>21811516</v>
      </c>
      <c r="E397" s="127">
        <v>-5133378</v>
      </c>
      <c r="F397" s="127">
        <v>-19519271</v>
      </c>
      <c r="G397" s="127">
        <v>19490775</v>
      </c>
      <c r="H397" s="92">
        <f>SUM(D397:G397)</f>
        <v>16649642</v>
      </c>
      <c r="I397" s="91">
        <v>-7960841</v>
      </c>
      <c r="J397" s="92">
        <v>5772148</v>
      </c>
    </row>
    <row r="398" spans="1:10" hidden="1">
      <c r="C398" s="91"/>
      <c r="D398" s="127"/>
      <c r="E398" s="127"/>
      <c r="F398" s="127"/>
      <c r="G398" s="127"/>
      <c r="H398" s="92"/>
      <c r="I398" s="91"/>
      <c r="J398" s="92"/>
    </row>
    <row r="399" spans="1:10" ht="13.5" hidden="1" thickBot="1">
      <c r="A399" t="s">
        <v>269</v>
      </c>
      <c r="C399" s="93">
        <f t="shared" ref="C399:J399" si="1">SUM(C391:C397)</f>
        <v>90372616</v>
      </c>
      <c r="D399" s="128">
        <f t="shared" si="1"/>
        <v>37366251</v>
      </c>
      <c r="E399" s="128">
        <f t="shared" si="1"/>
        <v>19644454</v>
      </c>
      <c r="F399" s="128">
        <f t="shared" si="1"/>
        <v>-3443541</v>
      </c>
      <c r="G399" s="128">
        <f t="shared" si="1"/>
        <v>31035015</v>
      </c>
      <c r="H399" s="94">
        <f t="shared" si="1"/>
        <v>84602179</v>
      </c>
      <c r="I399" s="93">
        <f t="shared" si="1"/>
        <v>23368871</v>
      </c>
      <c r="J399" s="94">
        <f t="shared" si="1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7" max="7" width="11.5703125" style="1" customWidth="1"/>
    <col min="8" max="9" width="9.140625" style="1"/>
    <col min="10" max="10" width="15.28515625" customWidth="1"/>
  </cols>
  <sheetData>
    <row r="1" spans="1:11" ht="79.5" thickBot="1">
      <c r="B1" s="132" t="s">
        <v>312</v>
      </c>
      <c r="C1" s="133" t="s">
        <v>243</v>
      </c>
      <c r="D1" s="133" t="s">
        <v>317</v>
      </c>
      <c r="E1" s="134"/>
      <c r="F1" s="133"/>
      <c r="G1" s="133" t="s">
        <v>336</v>
      </c>
      <c r="H1" s="133">
        <v>2001</v>
      </c>
      <c r="I1" s="133">
        <v>2011</v>
      </c>
      <c r="J1" s="135" t="s">
        <v>335</v>
      </c>
      <c r="K1" s="129"/>
    </row>
    <row r="2" spans="1:11" s="139" customFormat="1" ht="15.75">
      <c r="A2" s="23"/>
      <c r="B2" s="136"/>
      <c r="C2" s="136"/>
      <c r="D2" s="136"/>
      <c r="E2" s="137"/>
      <c r="F2" s="136"/>
      <c r="G2" s="136"/>
      <c r="H2" s="136"/>
      <c r="I2" s="136"/>
      <c r="J2" s="136"/>
      <c r="K2" s="138"/>
    </row>
    <row r="3" spans="1:11">
      <c r="A3" s="1" t="s">
        <v>304</v>
      </c>
      <c r="B3" s="20">
        <v>9557165</v>
      </c>
      <c r="G3" s="17" t="s">
        <v>318</v>
      </c>
      <c r="H3" s="131">
        <v>1226022</v>
      </c>
      <c r="I3" s="131">
        <v>1220882</v>
      </c>
      <c r="J3" s="7">
        <f>(I3-H3)/H3*100</f>
        <v>-0.41924206906564482</v>
      </c>
    </row>
    <row r="4" spans="1:11">
      <c r="A4" s="1" t="s">
        <v>305</v>
      </c>
      <c r="B4" s="20">
        <v>9659485</v>
      </c>
      <c r="C4" s="7">
        <f t="shared" ref="C4:C11" si="0">(B4-B3)/B3*100</f>
        <v>1.070610374520059</v>
      </c>
      <c r="D4" s="143">
        <v>0</v>
      </c>
      <c r="G4" s="130" t="s">
        <v>333</v>
      </c>
      <c r="H4" s="131">
        <v>1228580</v>
      </c>
      <c r="I4" s="131">
        <v>1228646</v>
      </c>
      <c r="J4" s="7">
        <f t="shared" ref="J4:J11" si="1">(I4-H4)/H4*100</f>
        <v>5.3720555437985311E-3</v>
      </c>
    </row>
    <row r="5" spans="1:11">
      <c r="A5" s="1" t="s">
        <v>306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334</v>
      </c>
      <c r="H5" s="131">
        <v>1161534</v>
      </c>
      <c r="I5" s="131">
        <v>1212070</v>
      </c>
      <c r="J5" s="7">
        <f t="shared" si="1"/>
        <v>4.3507981686287271</v>
      </c>
    </row>
    <row r="6" spans="1:11">
      <c r="A6" s="1" t="s">
        <v>307</v>
      </c>
      <c r="B6" s="20">
        <v>9835710</v>
      </c>
      <c r="C6" s="7">
        <f t="shared" si="0"/>
        <v>0.85620583886054147</v>
      </c>
      <c r="D6" s="7">
        <f t="shared" ref="D6:D11" si="2">C6-C5</f>
        <v>-0.10374181880443745</v>
      </c>
      <c r="G6" s="17" t="s">
        <v>319</v>
      </c>
      <c r="H6" s="131">
        <v>1069722</v>
      </c>
      <c r="I6" s="131">
        <v>1195857</v>
      </c>
      <c r="J6" s="7">
        <f t="shared" si="1"/>
        <v>11.791381312154</v>
      </c>
    </row>
    <row r="7" spans="1:11">
      <c r="A7" s="1" t="s">
        <v>308</v>
      </c>
      <c r="B7" s="20">
        <v>9910636</v>
      </c>
      <c r="C7" s="7">
        <f t="shared" si="0"/>
        <v>0.76177520484032168</v>
      </c>
      <c r="D7" s="7">
        <f t="shared" si="2"/>
        <v>-9.4430634020219784E-2</v>
      </c>
      <c r="G7" s="17" t="s">
        <v>320</v>
      </c>
      <c r="H7" s="131">
        <v>938824</v>
      </c>
      <c r="I7" s="131">
        <v>1096194</v>
      </c>
      <c r="J7" s="7">
        <f t="shared" si="1"/>
        <v>16.762460269443473</v>
      </c>
    </row>
    <row r="8" spans="1:11">
      <c r="A8" s="1" t="s">
        <v>309</v>
      </c>
      <c r="B8" s="20">
        <v>9974344</v>
      </c>
      <c r="C8" s="7">
        <f t="shared" si="0"/>
        <v>0.64282453719418209</v>
      </c>
      <c r="D8" s="7">
        <f t="shared" si="2"/>
        <v>-0.1189506676461396</v>
      </c>
      <c r="G8" s="17" t="s">
        <v>321</v>
      </c>
      <c r="H8" s="131">
        <v>835220</v>
      </c>
      <c r="I8" s="131">
        <v>998783</v>
      </c>
      <c r="J8" s="7">
        <f t="shared" si="1"/>
        <v>19.583223581810781</v>
      </c>
      <c r="K8" t="s">
        <v>338</v>
      </c>
    </row>
    <row r="9" spans="1:11">
      <c r="A9" s="1" t="s">
        <v>310</v>
      </c>
      <c r="B9" s="20">
        <v>10045594</v>
      </c>
      <c r="C9" s="7">
        <f t="shared" si="0"/>
        <v>0.71433269195447846</v>
      </c>
      <c r="D9" s="7">
        <f t="shared" si="2"/>
        <v>7.1508154760296372E-2</v>
      </c>
      <c r="G9" s="17" t="s">
        <v>322</v>
      </c>
      <c r="H9" s="131">
        <v>599610</v>
      </c>
      <c r="I9" s="131">
        <v>823321</v>
      </c>
      <c r="J9" s="7">
        <f t="shared" si="1"/>
        <v>37.309417788229013</v>
      </c>
    </row>
    <row r="10" spans="1:11">
      <c r="A10" s="1" t="s">
        <v>311</v>
      </c>
      <c r="B10" s="20">
        <v>10105436</v>
      </c>
      <c r="C10" s="7">
        <f t="shared" si="0"/>
        <v>0.59570394742212363</v>
      </c>
      <c r="D10" s="7">
        <f t="shared" si="2"/>
        <v>-0.11862874453235484</v>
      </c>
      <c r="G10" s="17" t="s">
        <v>323</v>
      </c>
      <c r="H10" s="131">
        <v>508694</v>
      </c>
      <c r="I10" s="131">
        <v>710320</v>
      </c>
      <c r="J10" s="7">
        <f t="shared" si="1"/>
        <v>39.636009074217505</v>
      </c>
    </row>
    <row r="11" spans="1:11">
      <c r="A11" s="1" t="s">
        <v>316</v>
      </c>
      <c r="B11" s="20">
        <v>10449300</v>
      </c>
      <c r="C11" s="7">
        <f t="shared" si="0"/>
        <v>3.4027626319141495</v>
      </c>
      <c r="D11" s="7">
        <f t="shared" si="2"/>
        <v>2.8070586844920258</v>
      </c>
      <c r="G11" s="17" t="s">
        <v>324</v>
      </c>
      <c r="H11" s="131">
        <v>450700</v>
      </c>
      <c r="I11" s="131">
        <v>487821</v>
      </c>
      <c r="J11" s="7">
        <f t="shared" si="1"/>
        <v>8.2362990903039712</v>
      </c>
    </row>
    <row r="12" spans="1:11">
      <c r="A12" s="1">
        <v>2010</v>
      </c>
      <c r="B12" s="20">
        <v>10645400</v>
      </c>
      <c r="C12" s="7">
        <f>(B12-B11)/B11*100</f>
        <v>1.8766807345946619</v>
      </c>
      <c r="D12" s="7">
        <f>C12-C11</f>
        <v>-1.5260818973194876</v>
      </c>
      <c r="G12" s="242" t="s">
        <v>325</v>
      </c>
      <c r="H12" s="131">
        <v>379359</v>
      </c>
      <c r="I12" s="131">
        <v>420211</v>
      </c>
      <c r="J12" s="7">
        <f>(I12-H12)/H12*100</f>
        <v>10.768691397857966</v>
      </c>
    </row>
    <row r="13" spans="1:11">
      <c r="A13" s="1">
        <v>2011</v>
      </c>
      <c r="B13" s="20">
        <v>10819130</v>
      </c>
      <c r="C13" s="7">
        <f>(B13-B12)/B12*100</f>
        <v>1.6319724951622296</v>
      </c>
      <c r="D13" s="7">
        <f>C13-C12</f>
        <v>-0.24470823943243225</v>
      </c>
      <c r="G13" s="17" t="s">
        <v>326</v>
      </c>
      <c r="H13" s="131">
        <v>334531</v>
      </c>
      <c r="I13" s="131">
        <v>374063</v>
      </c>
      <c r="J13" s="7">
        <f t="shared" ref="J13:J19" si="3">(I13-H13)/H13*100</f>
        <v>11.817141012342653</v>
      </c>
    </row>
    <row r="14" spans="1:11">
      <c r="G14" s="17" t="s">
        <v>327</v>
      </c>
      <c r="H14" s="131">
        <v>263979</v>
      </c>
      <c r="I14" s="131">
        <v>307829</v>
      </c>
      <c r="J14" s="7">
        <f t="shared" si="3"/>
        <v>16.611169827902977</v>
      </c>
    </row>
    <row r="15" spans="1:11">
      <c r="A15" s="1" t="s">
        <v>68</v>
      </c>
      <c r="B15" s="20">
        <f>AVERAGE(B3:B13)</f>
        <v>10068582.818181818</v>
      </c>
      <c r="C15" s="7">
        <f>AVERAGE(C4:C13)</f>
        <v>1.2512816114127727</v>
      </c>
      <c r="D15" s="7">
        <f>AVERAGE(D5:D13)</f>
        <v>6.2373568960241155E-2</v>
      </c>
      <c r="G15" s="17" t="s">
        <v>328</v>
      </c>
      <c r="H15" s="131">
        <v>208250</v>
      </c>
      <c r="I15" s="131">
        <v>264645</v>
      </c>
      <c r="J15" s="7">
        <f t="shared" si="3"/>
        <v>27.080432172869145</v>
      </c>
    </row>
    <row r="16" spans="1:11">
      <c r="A16" s="1" t="s">
        <v>315</v>
      </c>
      <c r="B16" s="20">
        <f>MEDIAN(B3:B13)</f>
        <v>9974344</v>
      </c>
      <c r="C16" s="7">
        <f>MEDIAN(C4:C13)</f>
        <v>0.90807674826276019</v>
      </c>
      <c r="D16" s="7">
        <f>MEDIAN(D5:D13)</f>
        <v>-0.11066271685508011</v>
      </c>
      <c r="G16" s="17" t="s">
        <v>329</v>
      </c>
      <c r="H16" s="131">
        <v>146629</v>
      </c>
      <c r="I16" s="131">
        <v>188851</v>
      </c>
      <c r="J16" s="7">
        <f t="shared" si="3"/>
        <v>28.795122383703088</v>
      </c>
    </row>
    <row r="17" spans="1:10">
      <c r="A17" s="1" t="s">
        <v>313</v>
      </c>
      <c r="B17" s="20">
        <f>STDEV(B3:B13)</f>
        <v>407422.33459737449</v>
      </c>
      <c r="C17" s="7">
        <f>STDEV(C4:C13)</f>
        <v>0.86708037415491568</v>
      </c>
      <c r="D17" s="7">
        <f>STDEV(D5:D13)</f>
        <v>1.1346053048352871</v>
      </c>
      <c r="G17" s="17" t="s">
        <v>330</v>
      </c>
      <c r="H17" s="131">
        <v>103728</v>
      </c>
      <c r="I17" s="131">
        <v>136241</v>
      </c>
      <c r="J17" s="7">
        <f t="shared" si="3"/>
        <v>31.344477865185873</v>
      </c>
    </row>
    <row r="18" spans="1:10">
      <c r="A18" s="1" t="s">
        <v>314</v>
      </c>
      <c r="B18" s="20">
        <f>MAX(B3:B13)-MIN(B3:B12)</f>
        <v>1261965</v>
      </c>
      <c r="C18" s="7">
        <f>MAX(C4:C13)-MIN(C4:C12)</f>
        <v>2.8070586844920258</v>
      </c>
      <c r="D18" s="7">
        <f>MAX(D5:D13)-MIN(D5:D12)</f>
        <v>4.333140581811513</v>
      </c>
      <c r="G18" s="17" t="s">
        <v>331</v>
      </c>
      <c r="H18" s="131">
        <v>59070</v>
      </c>
      <c r="I18" s="131">
        <v>84739</v>
      </c>
      <c r="J18" s="7">
        <f t="shared" si="3"/>
        <v>43.455222617233794</v>
      </c>
    </row>
    <row r="19" spans="1:10">
      <c r="G19" s="17" t="s">
        <v>332</v>
      </c>
      <c r="H19" s="131">
        <v>42713</v>
      </c>
      <c r="I19" s="131">
        <v>68657</v>
      </c>
      <c r="J19" s="7">
        <f t="shared" si="3"/>
        <v>60.74028984150025</v>
      </c>
    </row>
    <row r="20" spans="1:10">
      <c r="G20" s="17"/>
      <c r="H20" s="131"/>
      <c r="I20" s="131"/>
      <c r="J20" s="7"/>
    </row>
    <row r="22" spans="1:10">
      <c r="G22" s="17"/>
      <c r="H22" s="131"/>
      <c r="I22" s="131"/>
      <c r="J22" s="7"/>
    </row>
  </sheetData>
  <phoneticPr fontId="13" type="noConversion"/>
  <pageMargins left="0.75" right="0.75" top="1" bottom="1" header="0.5" footer="0.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AA277"/>
  <sheetViews>
    <sheetView workbookViewId="0">
      <selection activeCell="B1" sqref="B1:AA1"/>
    </sheetView>
  </sheetViews>
  <sheetFormatPr defaultRowHeight="12.75"/>
  <cols>
    <col min="1" max="1" width="1.140625" customWidth="1"/>
    <col min="2" max="2" width="12.28515625" customWidth="1"/>
    <col min="3" max="3" width="32.140625" customWidth="1"/>
    <col min="4" max="5" width="11.7109375" style="1" customWidth="1"/>
    <col min="6" max="8" width="10.7109375" style="1" customWidth="1"/>
    <col min="9" max="9" width="11.5703125" style="1" customWidth="1"/>
    <col min="10" max="10" width="11.140625" style="1" customWidth="1"/>
    <col min="11" max="12" width="11.85546875" style="1" customWidth="1"/>
    <col min="13" max="13" width="12" style="1" customWidth="1"/>
    <col min="14" max="14" width="11.140625" style="1" customWidth="1"/>
    <col min="15" max="16" width="10.7109375" style="1" customWidth="1"/>
    <col min="17" max="17" width="10.7109375" style="1" bestFit="1" customWidth="1"/>
    <col min="18" max="18" width="11.85546875" style="1" bestFit="1" customWidth="1"/>
    <col min="19" max="19" width="13.28515625" style="1" bestFit="1" customWidth="1"/>
    <col min="20" max="20" width="12.7109375" style="1" bestFit="1" customWidth="1"/>
    <col min="21" max="21" width="4.5703125" customWidth="1"/>
    <col min="22" max="22" width="27" style="88" customWidth="1"/>
    <col min="23" max="23" width="15.7109375" style="1" customWidth="1"/>
  </cols>
  <sheetData>
    <row r="1" spans="2:27" ht="39.75" customHeight="1" thickBot="1">
      <c r="B1" s="331" t="s">
        <v>303</v>
      </c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3"/>
    </row>
    <row r="2" spans="2:27" hidden="1"/>
    <row r="3" spans="2:27" ht="15" hidden="1" customHeight="1" thickBot="1">
      <c r="B3" s="86" t="s">
        <v>251</v>
      </c>
      <c r="D3" s="316" t="s">
        <v>273</v>
      </c>
      <c r="E3" s="328"/>
      <c r="F3" s="317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9"/>
      <c r="S3" s="316" t="s">
        <v>274</v>
      </c>
      <c r="T3" s="320"/>
    </row>
    <row r="4" spans="2:27" ht="28.5" hidden="1" customHeight="1">
      <c r="D4" s="89" t="s">
        <v>405</v>
      </c>
      <c r="E4" s="126" t="s">
        <v>404</v>
      </c>
      <c r="F4" s="126" t="s">
        <v>271</v>
      </c>
      <c r="G4" s="126" t="s">
        <v>299</v>
      </c>
      <c r="H4" s="126" t="s">
        <v>344</v>
      </c>
      <c r="I4" s="126" t="s">
        <v>346</v>
      </c>
      <c r="J4" s="153" t="s">
        <v>363</v>
      </c>
      <c r="K4" s="153" t="s">
        <v>401</v>
      </c>
      <c r="L4" s="153" t="s">
        <v>403</v>
      </c>
      <c r="M4" s="153" t="s">
        <v>406</v>
      </c>
      <c r="N4" s="153" t="s">
        <v>408</v>
      </c>
      <c r="O4" s="153" t="s">
        <v>426</v>
      </c>
      <c r="P4" s="153" t="s">
        <v>428</v>
      </c>
      <c r="Q4" s="153" t="s">
        <v>429</v>
      </c>
      <c r="R4" s="90" t="s">
        <v>301</v>
      </c>
      <c r="S4" s="89" t="s">
        <v>272</v>
      </c>
      <c r="T4" s="90" t="str">
        <f>R4</f>
        <v>Year To Date</v>
      </c>
    </row>
    <row r="5" spans="2:27" hidden="1">
      <c r="D5" s="89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90"/>
      <c r="S5" s="89"/>
      <c r="T5" s="90"/>
      <c r="V5" s="95" t="s">
        <v>279</v>
      </c>
      <c r="W5" s="96">
        <f>(R6-T6)/T6*100</f>
        <v>-4.7795180338913843</v>
      </c>
    </row>
    <row r="6" spans="2:27" hidden="1">
      <c r="B6" t="s">
        <v>252</v>
      </c>
      <c r="D6" s="91">
        <v>642990150</v>
      </c>
      <c r="E6" s="127">
        <v>570935394</v>
      </c>
      <c r="F6" s="127">
        <v>24300741</v>
      </c>
      <c r="G6" s="127">
        <v>32435284</v>
      </c>
      <c r="H6" s="127">
        <v>65574859</v>
      </c>
      <c r="I6" s="127">
        <v>34978288</v>
      </c>
      <c r="J6" s="127">
        <v>45333126</v>
      </c>
      <c r="K6" s="127">
        <v>58825063</v>
      </c>
      <c r="L6" s="127">
        <v>35718501</v>
      </c>
      <c r="M6" s="127">
        <v>40151274</v>
      </c>
      <c r="N6" s="127">
        <v>74163382</v>
      </c>
      <c r="O6" s="127">
        <v>39764075</v>
      </c>
      <c r="P6" s="127">
        <v>58568534</v>
      </c>
      <c r="Q6" s="127">
        <v>69872795</v>
      </c>
      <c r="R6" s="92">
        <f>SUM(F6:Q6)</f>
        <v>579685922</v>
      </c>
      <c r="S6" s="91">
        <v>608347998</v>
      </c>
      <c r="T6" s="92">
        <v>608782806</v>
      </c>
      <c r="V6" s="95" t="s">
        <v>275</v>
      </c>
      <c r="W6" s="97">
        <f>R6/12*12</f>
        <v>579685922</v>
      </c>
    </row>
    <row r="7" spans="2:27" hidden="1">
      <c r="D7" s="91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92"/>
      <c r="S7" s="91"/>
      <c r="T7" s="92"/>
      <c r="V7" s="95" t="s">
        <v>276</v>
      </c>
      <c r="W7" s="97">
        <f>D6-W6</f>
        <v>63304228</v>
      </c>
    </row>
    <row r="8" spans="2:27" hidden="1">
      <c r="B8" t="s">
        <v>253</v>
      </c>
      <c r="D8" s="91">
        <f>D10+D12+D19</f>
        <v>738562766</v>
      </c>
      <c r="E8" s="127">
        <f>E10+E12+E19</f>
        <v>752522894</v>
      </c>
      <c r="F8" s="127">
        <f>F10+F12+F19</f>
        <v>61667077</v>
      </c>
      <c r="G8" s="127">
        <f>G10+G12+G19</f>
        <v>52349208</v>
      </c>
      <c r="H8" s="127">
        <f>H10+H12+H19</f>
        <v>66052175</v>
      </c>
      <c r="I8" s="127">
        <f t="shared" ref="I8:P8" si="0">I10+I12+I19</f>
        <v>66614468</v>
      </c>
      <c r="J8" s="127">
        <f t="shared" si="0"/>
        <v>53886090</v>
      </c>
      <c r="K8" s="127">
        <f t="shared" si="0"/>
        <v>67381632</v>
      </c>
      <c r="L8" s="127">
        <f t="shared" si="0"/>
        <v>57858106</v>
      </c>
      <c r="M8" s="127">
        <f t="shared" si="0"/>
        <v>63656968</v>
      </c>
      <c r="N8" s="127">
        <f>N10+N12+N19</f>
        <v>67872275</v>
      </c>
      <c r="O8" s="127">
        <f t="shared" si="0"/>
        <v>52828703</v>
      </c>
      <c r="P8" s="127">
        <f t="shared" si="0"/>
        <v>55525308</v>
      </c>
      <c r="Q8" s="127">
        <v>81578571</v>
      </c>
      <c r="R8" s="92">
        <f>SUM(F8:Q8)</f>
        <v>747270581</v>
      </c>
      <c r="S8" s="91">
        <f>S10+S12+S19</f>
        <v>635636199</v>
      </c>
      <c r="T8" s="92">
        <f>T10+T12+T19</f>
        <v>635796335</v>
      </c>
    </row>
    <row r="9" spans="2:27" hidden="1">
      <c r="D9" s="91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92"/>
      <c r="S9" s="91"/>
      <c r="T9" s="92"/>
      <c r="V9" s="166" t="s">
        <v>409</v>
      </c>
      <c r="W9" s="96">
        <f>(R8-T8)/T8*100</f>
        <v>17.533011730871333</v>
      </c>
    </row>
    <row r="10" spans="2:27" hidden="1">
      <c r="C10" t="s">
        <v>254</v>
      </c>
      <c r="D10" s="91">
        <v>429643150</v>
      </c>
      <c r="E10" s="127">
        <v>438881102</v>
      </c>
      <c r="F10" s="127">
        <v>38846083</v>
      </c>
      <c r="G10" s="127">
        <v>30230480</v>
      </c>
      <c r="H10" s="127">
        <v>37791888</v>
      </c>
      <c r="I10" s="127">
        <v>42630424</v>
      </c>
      <c r="J10" s="127">
        <v>31198699</v>
      </c>
      <c r="K10" s="127">
        <v>37395695</v>
      </c>
      <c r="L10" s="127">
        <v>33365721</v>
      </c>
      <c r="M10" s="127">
        <v>37712077</v>
      </c>
      <c r="N10" s="127">
        <v>37322945</v>
      </c>
      <c r="O10" s="127">
        <v>26944233</v>
      </c>
      <c r="P10" s="127">
        <v>32946403</v>
      </c>
      <c r="Q10" s="127">
        <v>46942572</v>
      </c>
      <c r="R10" s="92">
        <f>SUM(F10:Q10)</f>
        <v>433327220</v>
      </c>
      <c r="S10" s="91">
        <v>368088226</v>
      </c>
      <c r="T10" s="92">
        <v>368241460</v>
      </c>
    </row>
    <row r="11" spans="2:27" hidden="1">
      <c r="D11" s="91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92"/>
      <c r="S11" s="91"/>
      <c r="T11" s="92"/>
    </row>
    <row r="12" spans="2:27" hidden="1">
      <c r="C12" t="s">
        <v>255</v>
      </c>
      <c r="D12" s="91">
        <f t="shared" ref="D12:P12" si="1">SUM(D14:D17)</f>
        <v>302919616</v>
      </c>
      <c r="E12" s="127">
        <f t="shared" si="1"/>
        <v>316641792</v>
      </c>
      <c r="F12" s="127">
        <f t="shared" si="1"/>
        <v>22820994</v>
      </c>
      <c r="G12" s="127">
        <f t="shared" si="1"/>
        <v>22118728</v>
      </c>
      <c r="H12" s="127">
        <f t="shared" si="1"/>
        <v>28260287</v>
      </c>
      <c r="I12" s="127">
        <f t="shared" si="1"/>
        <v>23984044</v>
      </c>
      <c r="J12" s="127">
        <f>SUM(J14:J17)</f>
        <v>22687391</v>
      </c>
      <c r="K12" s="127">
        <f>SUM(K14:K17)</f>
        <v>29985937</v>
      </c>
      <c r="L12" s="127">
        <f>SUM(L14:L17)</f>
        <v>24492385</v>
      </c>
      <c r="M12" s="127">
        <f>SUM(M14:M17)</f>
        <v>25944891</v>
      </c>
      <c r="N12" s="127">
        <f>SUM(N14:N17)</f>
        <v>30549330</v>
      </c>
      <c r="O12" s="127">
        <f t="shared" si="1"/>
        <v>25884470</v>
      </c>
      <c r="P12" s="127">
        <f t="shared" si="1"/>
        <v>22578905</v>
      </c>
      <c r="Q12" s="127">
        <v>34635999</v>
      </c>
      <c r="R12" s="92">
        <f>SUM(F12:Q12)</f>
        <v>313943361</v>
      </c>
      <c r="S12" s="91">
        <f>SUM(S14:S17)</f>
        <v>267547973</v>
      </c>
      <c r="T12" s="154">
        <f>SUM(T14:T17)</f>
        <v>267554875</v>
      </c>
      <c r="V12" s="166" t="s">
        <v>410</v>
      </c>
      <c r="W12" s="96">
        <f>(R15-T15)/T15*100</f>
        <v>17.663934328998625</v>
      </c>
    </row>
    <row r="13" spans="2:27" hidden="1">
      <c r="D13" s="91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92"/>
      <c r="S13" s="91"/>
      <c r="T13" s="92"/>
    </row>
    <row r="14" spans="2:27" hidden="1">
      <c r="C14" s="88" t="s">
        <v>256</v>
      </c>
      <c r="D14" s="91">
        <v>55268000</v>
      </c>
      <c r="E14" s="127">
        <v>59994954</v>
      </c>
      <c r="F14" s="127">
        <v>1893082</v>
      </c>
      <c r="G14" s="127">
        <v>1668775</v>
      </c>
      <c r="H14" s="127">
        <v>8766455</v>
      </c>
      <c r="I14" s="127">
        <v>3081896</v>
      </c>
      <c r="J14" s="127">
        <v>3188956</v>
      </c>
      <c r="K14" s="127">
        <v>9625403</v>
      </c>
      <c r="L14" s="127">
        <v>1282096</v>
      </c>
      <c r="M14" s="127">
        <v>1452993</v>
      </c>
      <c r="N14" s="127">
        <v>9499552</v>
      </c>
      <c r="O14" s="127">
        <v>3261558</v>
      </c>
      <c r="P14" s="127">
        <v>2405148</v>
      </c>
      <c r="Q14" s="127">
        <v>11003303</v>
      </c>
      <c r="R14" s="92">
        <f>SUM(F14:Q14)</f>
        <v>57129217</v>
      </c>
      <c r="S14" s="91">
        <v>54393684</v>
      </c>
      <c r="T14" s="92">
        <v>54393684</v>
      </c>
      <c r="V14" s="95" t="s">
        <v>277</v>
      </c>
      <c r="W14" s="97">
        <f>R15/12*12</f>
        <v>240046103</v>
      </c>
    </row>
    <row r="15" spans="2:27" hidden="1">
      <c r="C15" s="88" t="s">
        <v>257</v>
      </c>
      <c r="D15" s="91">
        <v>231050881</v>
      </c>
      <c r="E15" s="127">
        <v>240046103</v>
      </c>
      <c r="F15" s="127">
        <v>20101427</v>
      </c>
      <c r="G15" s="127">
        <v>19639326</v>
      </c>
      <c r="H15" s="127">
        <v>18715121</v>
      </c>
      <c r="I15" s="127">
        <v>20101427</v>
      </c>
      <c r="J15" s="127">
        <v>18715121</v>
      </c>
      <c r="K15" s="127">
        <v>19408275</v>
      </c>
      <c r="L15" s="127">
        <v>22370377</v>
      </c>
      <c r="M15" s="127">
        <v>22139326</v>
      </c>
      <c r="N15" s="127">
        <v>17927219</v>
      </c>
      <c r="O15" s="127">
        <v>21731685</v>
      </c>
      <c r="P15" s="127">
        <v>19251824</v>
      </c>
      <c r="Q15" s="127">
        <v>19944975</v>
      </c>
      <c r="R15" s="92">
        <f>SUM(F15:Q15)</f>
        <v>240046103</v>
      </c>
      <c r="S15" s="91">
        <v>204009924</v>
      </c>
      <c r="T15" s="92">
        <v>204009924</v>
      </c>
      <c r="V15" s="95" t="s">
        <v>278</v>
      </c>
      <c r="W15" s="97">
        <f>W14-D15</f>
        <v>8995222</v>
      </c>
    </row>
    <row r="16" spans="2:27" hidden="1">
      <c r="C16" s="88" t="s">
        <v>258</v>
      </c>
      <c r="D16" s="91">
        <v>6800104</v>
      </c>
      <c r="E16" s="127">
        <v>6800104</v>
      </c>
      <c r="F16" s="127"/>
      <c r="G16" s="127"/>
      <c r="H16" s="127"/>
      <c r="I16" s="127"/>
      <c r="J16" s="127"/>
      <c r="K16" s="127">
        <v>153731</v>
      </c>
      <c r="L16" s="127"/>
      <c r="M16" s="127">
        <v>1526390</v>
      </c>
      <c r="N16" s="127">
        <v>2266701</v>
      </c>
      <c r="O16" s="127"/>
      <c r="P16" s="127"/>
      <c r="Q16" s="127">
        <v>2853282</v>
      </c>
      <c r="R16" s="92">
        <f>SUM(F16:Q16)</f>
        <v>6800104</v>
      </c>
      <c r="S16" s="91"/>
      <c r="T16" s="92"/>
    </row>
    <row r="17" spans="2:23" hidden="1">
      <c r="C17" s="88" t="s">
        <v>82</v>
      </c>
      <c r="D17" s="91">
        <v>9800631</v>
      </c>
      <c r="E17" s="127">
        <v>9800631</v>
      </c>
      <c r="F17" s="127">
        <v>826485</v>
      </c>
      <c r="G17" s="127">
        <v>810627</v>
      </c>
      <c r="H17" s="127">
        <v>778711</v>
      </c>
      <c r="I17" s="127">
        <v>800721</v>
      </c>
      <c r="J17" s="127">
        <v>783314</v>
      </c>
      <c r="K17" s="127">
        <v>798528</v>
      </c>
      <c r="L17" s="127">
        <v>839912</v>
      </c>
      <c r="M17" s="127">
        <v>826182</v>
      </c>
      <c r="N17" s="127">
        <v>855858</v>
      </c>
      <c r="O17" s="127">
        <v>891227</v>
      </c>
      <c r="P17" s="127">
        <v>921933</v>
      </c>
      <c r="Q17" s="127">
        <v>834439</v>
      </c>
      <c r="R17" s="92">
        <f>SUM(F17:Q17)</f>
        <v>9967937</v>
      </c>
      <c r="S17" s="91">
        <v>9144365</v>
      </c>
      <c r="T17" s="92">
        <v>9151267</v>
      </c>
    </row>
    <row r="18" spans="2:23" hidden="1">
      <c r="D18" s="91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92"/>
      <c r="S18" s="91"/>
      <c r="T18" s="92"/>
    </row>
    <row r="19" spans="2:23" hidden="1">
      <c r="C19" t="s">
        <v>259</v>
      </c>
      <c r="D19" s="91">
        <v>6000000</v>
      </c>
      <c r="E19" s="127">
        <v>-3000000</v>
      </c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92"/>
      <c r="S19" s="91"/>
      <c r="T19" s="92"/>
    </row>
    <row r="20" spans="2:23" hidden="1">
      <c r="D20" s="91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92"/>
      <c r="S20" s="91"/>
      <c r="T20" s="92"/>
    </row>
    <row r="21" spans="2:23" hidden="1">
      <c r="B21" t="s">
        <v>260</v>
      </c>
      <c r="D21" s="91">
        <f t="shared" ref="D21:Q21" si="2">D6-D8</f>
        <v>-95572616</v>
      </c>
      <c r="E21" s="127">
        <f t="shared" si="2"/>
        <v>-181587500</v>
      </c>
      <c r="F21" s="127">
        <f t="shared" si="2"/>
        <v>-37366336</v>
      </c>
      <c r="G21" s="127">
        <f t="shared" si="2"/>
        <v>-19913924</v>
      </c>
      <c r="H21" s="127">
        <f t="shared" si="2"/>
        <v>-477316</v>
      </c>
      <c r="I21" s="127">
        <f t="shared" si="2"/>
        <v>-31636180</v>
      </c>
      <c r="J21" s="127">
        <f>J6-J8</f>
        <v>-8552964</v>
      </c>
      <c r="K21" s="127">
        <f>K6-K8</f>
        <v>-8556569</v>
      </c>
      <c r="L21" s="127">
        <f>L6-L8</f>
        <v>-22139605</v>
      </c>
      <c r="M21" s="127">
        <f>M6-M8</f>
        <v>-23505694</v>
      </c>
      <c r="N21" s="127">
        <f>N6-N8</f>
        <v>6291107</v>
      </c>
      <c r="O21" s="127">
        <f t="shared" si="2"/>
        <v>-13064628</v>
      </c>
      <c r="P21" s="127">
        <f t="shared" si="2"/>
        <v>3043226</v>
      </c>
      <c r="Q21" s="127">
        <f t="shared" si="2"/>
        <v>-11705776</v>
      </c>
      <c r="R21" s="92">
        <f>SUM(F21:Q21)</f>
        <v>-167584659</v>
      </c>
      <c r="S21" s="91">
        <f>S6-S8</f>
        <v>-27288201</v>
      </c>
      <c r="T21" s="92">
        <f>T6-T8</f>
        <v>-27013529</v>
      </c>
    </row>
    <row r="22" spans="2:23" hidden="1">
      <c r="D22" s="91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92"/>
      <c r="S22" s="91"/>
      <c r="T22" s="92"/>
    </row>
    <row r="23" spans="2:23" hidden="1">
      <c r="C23" t="s">
        <v>261</v>
      </c>
      <c r="D23" s="91">
        <v>6100000</v>
      </c>
      <c r="E23" s="127">
        <v>6297000</v>
      </c>
      <c r="F23" s="127">
        <v>85</v>
      </c>
      <c r="G23" s="127">
        <v>269470</v>
      </c>
      <c r="H23" s="127">
        <v>3941127</v>
      </c>
      <c r="I23" s="127">
        <v>650164</v>
      </c>
      <c r="J23" s="127">
        <v>151953</v>
      </c>
      <c r="K23" s="127">
        <v>419035</v>
      </c>
      <c r="L23" s="127">
        <v>150335</v>
      </c>
      <c r="M23" s="127">
        <v>100663</v>
      </c>
      <c r="N23" s="127">
        <v>278308</v>
      </c>
      <c r="O23" s="127">
        <v>143</v>
      </c>
      <c r="P23" s="127">
        <v>283333</v>
      </c>
      <c r="Q23" s="127">
        <v>190032</v>
      </c>
      <c r="R23" s="92">
        <f>SUM(F23:Q23)</f>
        <v>6434648</v>
      </c>
      <c r="S23" s="91">
        <v>8203424</v>
      </c>
      <c r="T23" s="92">
        <v>8203424</v>
      </c>
    </row>
    <row r="24" spans="2:23" hidden="1">
      <c r="D24" s="91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92"/>
      <c r="S24" s="91"/>
      <c r="T24" s="92"/>
    </row>
    <row r="25" spans="2:23" hidden="1">
      <c r="C25" t="s">
        <v>262</v>
      </c>
      <c r="D25" s="91">
        <v>900000</v>
      </c>
      <c r="E25" s="127">
        <v>553000</v>
      </c>
      <c r="F25" s="127"/>
      <c r="G25" s="127"/>
      <c r="H25" s="127">
        <v>20270</v>
      </c>
      <c r="I25" s="127">
        <v>48999</v>
      </c>
      <c r="J25" s="127">
        <v>15127</v>
      </c>
      <c r="K25" s="127">
        <v>28839</v>
      </c>
      <c r="L25" s="127">
        <v>368071</v>
      </c>
      <c r="M25" s="127">
        <v>85773</v>
      </c>
      <c r="N25" s="127">
        <v>79902</v>
      </c>
      <c r="O25" s="127">
        <v>13534</v>
      </c>
      <c r="P25" s="127">
        <v>422</v>
      </c>
      <c r="Q25" s="127">
        <v>-10276</v>
      </c>
      <c r="R25" s="92">
        <f>SUM(F25:Q25)</f>
        <v>650661</v>
      </c>
      <c r="S25" s="91">
        <v>4284094</v>
      </c>
      <c r="T25" s="92">
        <v>4284094</v>
      </c>
    </row>
    <row r="26" spans="2:23" hidden="1">
      <c r="D26" s="91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92"/>
      <c r="S26" s="91"/>
      <c r="T26" s="92"/>
      <c r="V26" s="95" t="s">
        <v>302</v>
      </c>
      <c r="W26" s="96">
        <f>(R27+T27)/T27*100</f>
        <v>800.70074307405082</v>
      </c>
    </row>
    <row r="27" spans="2:23" hidden="1">
      <c r="B27" t="s">
        <v>263</v>
      </c>
      <c r="D27" s="91">
        <f t="shared" ref="D27:P27" si="3">D6-D8+D23-D25</f>
        <v>-90372616</v>
      </c>
      <c r="E27" s="127">
        <f t="shared" si="3"/>
        <v>-175843500</v>
      </c>
      <c r="F27" s="127">
        <f t="shared" si="3"/>
        <v>-37366251</v>
      </c>
      <c r="G27" s="127">
        <f t="shared" si="3"/>
        <v>-19644454</v>
      </c>
      <c r="H27" s="127">
        <f t="shared" si="3"/>
        <v>3443541</v>
      </c>
      <c r="I27" s="127">
        <f t="shared" si="3"/>
        <v>-31035015</v>
      </c>
      <c r="J27" s="127">
        <f t="shared" si="3"/>
        <v>-8416138</v>
      </c>
      <c r="K27" s="127">
        <f t="shared" si="3"/>
        <v>-8166373</v>
      </c>
      <c r="L27" s="127">
        <f t="shared" si="3"/>
        <v>-22357341</v>
      </c>
      <c r="M27" s="127">
        <f t="shared" si="3"/>
        <v>-23490804</v>
      </c>
      <c r="N27" s="127">
        <f t="shared" si="3"/>
        <v>6489513</v>
      </c>
      <c r="O27" s="127">
        <f t="shared" si="3"/>
        <v>-13078019</v>
      </c>
      <c r="P27" s="127">
        <f t="shared" si="3"/>
        <v>3326137</v>
      </c>
      <c r="Q27" s="127">
        <v>-11526020</v>
      </c>
      <c r="R27" s="92">
        <f>SUM(F27:Q27)</f>
        <v>-161821224</v>
      </c>
      <c r="S27" s="91">
        <f>S6-S8+S23-S25</f>
        <v>-23368871</v>
      </c>
      <c r="T27" s="92">
        <f>T6-T8+T23-T25</f>
        <v>-23094199</v>
      </c>
      <c r="V27" s="95" t="s">
        <v>300</v>
      </c>
      <c r="W27" s="96">
        <f>R27/D27*100</f>
        <v>179.06001968560918</v>
      </c>
    </row>
    <row r="28" spans="2:23" hidden="1">
      <c r="D28" s="91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92"/>
      <c r="S28" s="91"/>
      <c r="T28" s="92"/>
      <c r="V28" s="95" t="s">
        <v>280</v>
      </c>
      <c r="W28" s="97">
        <f>R27/12*-12</f>
        <v>161821224</v>
      </c>
    </row>
    <row r="29" spans="2:23" hidden="1">
      <c r="D29" s="91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92"/>
      <c r="S29" s="91"/>
      <c r="T29" s="92"/>
      <c r="V29" s="95" t="s">
        <v>281</v>
      </c>
      <c r="W29" s="97">
        <f>W28+D27</f>
        <v>71448608</v>
      </c>
    </row>
    <row r="30" spans="2:23" hidden="1">
      <c r="B30" s="329" t="s">
        <v>264</v>
      </c>
      <c r="C30" s="330"/>
      <c r="D30" s="91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92"/>
      <c r="S30" s="91"/>
      <c r="T30" s="92"/>
      <c r="V30" s="98"/>
      <c r="W30" s="23"/>
    </row>
    <row r="31" spans="2:23" hidden="1">
      <c r="D31" s="91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92"/>
      <c r="S31" s="91"/>
      <c r="T31" s="92"/>
    </row>
    <row r="32" spans="2:23" hidden="1">
      <c r="B32" t="s">
        <v>265</v>
      </c>
      <c r="D32" s="91">
        <v>15400000</v>
      </c>
      <c r="E32" s="127">
        <v>49700000</v>
      </c>
      <c r="F32" s="127">
        <v>7336278</v>
      </c>
      <c r="G32" s="127">
        <v>10011803</v>
      </c>
      <c r="H32" s="127">
        <v>8812057</v>
      </c>
      <c r="I32" s="127">
        <v>1229482</v>
      </c>
      <c r="J32" s="127">
        <v>4533046</v>
      </c>
      <c r="K32" s="127">
        <v>11395449</v>
      </c>
      <c r="L32" s="127">
        <v>905258</v>
      </c>
      <c r="M32" s="127">
        <v>2015884</v>
      </c>
      <c r="N32" s="127">
        <v>827286</v>
      </c>
      <c r="O32" s="127">
        <v>3115342</v>
      </c>
      <c r="P32" s="127">
        <v>-3409987</v>
      </c>
      <c r="Q32" s="127">
        <v>2998413</v>
      </c>
      <c r="R32" s="92">
        <f>SUM(F32:Q32)</f>
        <v>49770311</v>
      </c>
      <c r="S32" s="91">
        <v>12225111</v>
      </c>
      <c r="T32" s="92">
        <v>12225111</v>
      </c>
      <c r="V32" s="95" t="s">
        <v>300</v>
      </c>
      <c r="W32" s="96">
        <f>R32/D32*100</f>
        <v>323.18383766233768</v>
      </c>
    </row>
    <row r="33" spans="2:23" hidden="1">
      <c r="D33" s="91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92"/>
      <c r="S33" s="91"/>
      <c r="T33" s="92"/>
      <c r="V33" s="95"/>
      <c r="W33" s="96"/>
    </row>
    <row r="34" spans="2:23" hidden="1">
      <c r="B34" t="s">
        <v>266</v>
      </c>
      <c r="D34" s="91">
        <v>61521800</v>
      </c>
      <c r="E34" s="127">
        <v>115828654</v>
      </c>
      <c r="F34" s="127">
        <v>9014812</v>
      </c>
      <c r="G34" s="127">
        <v>7916315</v>
      </c>
      <c r="H34" s="127">
        <v>7343895</v>
      </c>
      <c r="I34" s="127">
        <v>10721849</v>
      </c>
      <c r="J34" s="127">
        <v>-1953249</v>
      </c>
      <c r="K34" s="127">
        <v>13597924</v>
      </c>
      <c r="L34" s="127">
        <v>14059800</v>
      </c>
      <c r="M34" s="127">
        <v>13031838</v>
      </c>
      <c r="N34" s="127">
        <v>9478928</v>
      </c>
      <c r="O34" s="127">
        <v>9227746</v>
      </c>
      <c r="P34" s="127">
        <v>12774616</v>
      </c>
      <c r="Q34" s="127">
        <v>13641251</v>
      </c>
      <c r="R34" s="92">
        <f>SUM(F34:Q34)</f>
        <v>118855725</v>
      </c>
      <c r="S34" s="91">
        <v>23059005</v>
      </c>
      <c r="T34" s="92">
        <v>23059005</v>
      </c>
      <c r="V34" s="95" t="s">
        <v>300</v>
      </c>
      <c r="W34" s="96">
        <f>R34/D34*100</f>
        <v>193.19286009186987</v>
      </c>
    </row>
    <row r="35" spans="2:23" hidden="1">
      <c r="D35" s="91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92"/>
      <c r="S35" s="91"/>
      <c r="T35" s="92"/>
      <c r="V35" s="95"/>
      <c r="W35" s="96"/>
    </row>
    <row r="36" spans="2:23" hidden="1">
      <c r="B36" t="s">
        <v>267</v>
      </c>
      <c r="D36" s="91">
        <v>3836800</v>
      </c>
      <c r="E36" s="127">
        <v>11456835</v>
      </c>
      <c r="F36" s="127">
        <v>-796355</v>
      </c>
      <c r="G36" s="127">
        <v>6849714</v>
      </c>
      <c r="H36" s="127">
        <v>-80222</v>
      </c>
      <c r="I36" s="127">
        <v>-407091</v>
      </c>
      <c r="J36" s="127">
        <v>-47071</v>
      </c>
      <c r="K36" s="127">
        <v>3802418</v>
      </c>
      <c r="L36" s="127">
        <v>-736000</v>
      </c>
      <c r="M36" s="127">
        <v>-197729</v>
      </c>
      <c r="N36" s="127">
        <v>551706</v>
      </c>
      <c r="O36" s="127">
        <v>-445379</v>
      </c>
      <c r="P36" s="127">
        <v>-38885</v>
      </c>
      <c r="Q36" s="127">
        <v>14802463</v>
      </c>
      <c r="R36" s="92">
        <f>SUM(F36:Q36)</f>
        <v>23257569</v>
      </c>
      <c r="S36" s="91">
        <v>-3954404</v>
      </c>
      <c r="T36" s="92">
        <v>-3954404</v>
      </c>
      <c r="V36" s="95" t="s">
        <v>300</v>
      </c>
      <c r="W36" s="96">
        <f>R36/D36*100</f>
        <v>606.17100187656376</v>
      </c>
    </row>
    <row r="37" spans="2:23" hidden="1">
      <c r="D37" s="91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92"/>
      <c r="S37" s="91"/>
      <c r="T37" s="92"/>
      <c r="V37" s="95"/>
      <c r="W37" s="96"/>
    </row>
    <row r="38" spans="2:23" hidden="1">
      <c r="B38" t="s">
        <v>268</v>
      </c>
      <c r="D38" s="91">
        <v>9614016</v>
      </c>
      <c r="E38" s="127">
        <v>-1141989</v>
      </c>
      <c r="F38" s="127">
        <v>21811516</v>
      </c>
      <c r="G38" s="127">
        <v>-5133378</v>
      </c>
      <c r="H38" s="127">
        <v>-19519271</v>
      </c>
      <c r="I38" s="127">
        <v>19490775</v>
      </c>
      <c r="J38" s="127">
        <v>5883412</v>
      </c>
      <c r="K38" s="127">
        <v>-20629418</v>
      </c>
      <c r="L38" s="127">
        <v>8128283</v>
      </c>
      <c r="M38" s="127">
        <v>8640811</v>
      </c>
      <c r="N38" s="127">
        <v>-17347433</v>
      </c>
      <c r="O38" s="127">
        <v>1180310</v>
      </c>
      <c r="P38" s="127">
        <v>-12651881</v>
      </c>
      <c r="Q38" s="127">
        <v>-19916107</v>
      </c>
      <c r="R38" s="92">
        <f>SUM(F38:Q38)</f>
        <v>-30062381</v>
      </c>
      <c r="S38" s="91">
        <v>-7960841</v>
      </c>
      <c r="T38" s="92">
        <v>-8235513</v>
      </c>
      <c r="V38" s="95" t="s">
        <v>300</v>
      </c>
      <c r="W38" s="96">
        <f>R38/D38*100</f>
        <v>-312.69326990926578</v>
      </c>
    </row>
    <row r="39" spans="2:23" hidden="1">
      <c r="D39" s="91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92"/>
      <c r="S39" s="91"/>
      <c r="T39" s="92"/>
      <c r="V39" s="95"/>
      <c r="W39" s="96"/>
    </row>
    <row r="40" spans="2:23" ht="13.5" hidden="1" thickBot="1">
      <c r="B40" t="s">
        <v>269</v>
      </c>
      <c r="D40" s="93">
        <f t="shared" ref="D40:S40" si="4">SUM(D32:D38)</f>
        <v>90372616</v>
      </c>
      <c r="E40" s="128">
        <f t="shared" si="4"/>
        <v>175843500</v>
      </c>
      <c r="F40" s="128">
        <f t="shared" si="4"/>
        <v>37366251</v>
      </c>
      <c r="G40" s="128">
        <f t="shared" si="4"/>
        <v>19644454</v>
      </c>
      <c r="H40" s="128">
        <f t="shared" si="4"/>
        <v>-3443541</v>
      </c>
      <c r="I40" s="128">
        <f t="shared" ref="I40:N40" si="5">SUM(I32:I38)</f>
        <v>31035015</v>
      </c>
      <c r="J40" s="128">
        <f t="shared" si="5"/>
        <v>8416138</v>
      </c>
      <c r="K40" s="128">
        <f t="shared" si="5"/>
        <v>8166373</v>
      </c>
      <c r="L40" s="128">
        <f t="shared" si="5"/>
        <v>22357341</v>
      </c>
      <c r="M40" s="128">
        <f t="shared" si="5"/>
        <v>23490804</v>
      </c>
      <c r="N40" s="128">
        <f t="shared" si="5"/>
        <v>-6489513</v>
      </c>
      <c r="O40" s="128">
        <f t="shared" si="4"/>
        <v>13078019</v>
      </c>
      <c r="P40" s="128">
        <f t="shared" si="4"/>
        <v>-3326137</v>
      </c>
      <c r="Q40" s="128">
        <f t="shared" si="4"/>
        <v>11526020</v>
      </c>
      <c r="R40" s="94">
        <f>SUM(R32:R38)</f>
        <v>161821224</v>
      </c>
      <c r="S40" s="93">
        <f t="shared" si="4"/>
        <v>23368871</v>
      </c>
      <c r="T40" s="94">
        <f>SUM(T32:T38)</f>
        <v>23094199</v>
      </c>
      <c r="V40" s="95" t="s">
        <v>300</v>
      </c>
      <c r="W40" s="96">
        <f>R40/D40*100</f>
        <v>179.06001968560918</v>
      </c>
    </row>
    <row r="41" spans="2:23" hidden="1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 hidden="1">
      <c r="B42" s="237" t="str">
        <f>D3</f>
        <v>2009/10.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 hidden="1">
      <c r="B43" s="149" t="s">
        <v>437</v>
      </c>
      <c r="C43" s="177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 hidden="1">
      <c r="B44" t="s">
        <v>438</v>
      </c>
      <c r="C44" s="176"/>
    </row>
    <row r="45" spans="2:23" ht="13.5" hidden="1" thickBot="1">
      <c r="B45" s="178" t="s">
        <v>439</v>
      </c>
    </row>
    <row r="46" spans="2:23" ht="13.5" thickBot="1">
      <c r="B46" s="99"/>
      <c r="C46" s="179">
        <f>R40*1000/C43*100</f>
        <v>9.0460027951961202</v>
      </c>
    </row>
    <row r="47" spans="2:23" ht="13.5" thickBot="1">
      <c r="B47" s="99"/>
    </row>
    <row r="48" spans="2:23" ht="13.5" thickBot="1">
      <c r="B48" s="86" t="s">
        <v>251</v>
      </c>
      <c r="D48" s="327" t="s">
        <v>447</v>
      </c>
      <c r="E48" s="328"/>
      <c r="F48" s="317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9"/>
      <c r="S48" s="316" t="str">
        <f>D3</f>
        <v>2009/10.</v>
      </c>
      <c r="T48" s="320"/>
    </row>
    <row r="49" spans="2:23" ht="25.5">
      <c r="D49" s="89" t="s">
        <v>405</v>
      </c>
      <c r="E49" s="126" t="s">
        <v>404</v>
      </c>
      <c r="F49" s="126" t="s">
        <v>271</v>
      </c>
      <c r="G49" s="126" t="s">
        <v>299</v>
      </c>
      <c r="H49" s="126" t="s">
        <v>344</v>
      </c>
      <c r="I49" s="126" t="s">
        <v>346</v>
      </c>
      <c r="J49" s="153" t="s">
        <v>363</v>
      </c>
      <c r="K49" s="153" t="s">
        <v>401</v>
      </c>
      <c r="L49" s="153" t="s">
        <v>403</v>
      </c>
      <c r="M49" s="153" t="s">
        <v>406</v>
      </c>
      <c r="N49" s="153" t="s">
        <v>408</v>
      </c>
      <c r="O49" s="153" t="s">
        <v>426</v>
      </c>
      <c r="P49" s="153" t="s">
        <v>428</v>
      </c>
      <c r="Q49" s="153" t="s">
        <v>429</v>
      </c>
      <c r="R49" s="90" t="s">
        <v>301</v>
      </c>
      <c r="S49" s="89" t="s">
        <v>272</v>
      </c>
      <c r="T49" s="90" t="str">
        <f>R49</f>
        <v>Year To Date</v>
      </c>
    </row>
    <row r="50" spans="2:23">
      <c r="D50" s="89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90"/>
      <c r="S50" s="89"/>
      <c r="T50" s="90"/>
      <c r="V50" s="95" t="s">
        <v>466</v>
      </c>
      <c r="W50" s="96">
        <f>(R51-T51)/T51*100</f>
        <v>-73.070552512922234</v>
      </c>
    </row>
    <row r="51" spans="2:23">
      <c r="B51" t="s">
        <v>252</v>
      </c>
      <c r="D51" s="91">
        <v>643239001</v>
      </c>
      <c r="E51" s="127">
        <v>673559175</v>
      </c>
      <c r="F51" s="127">
        <v>37006775</v>
      </c>
      <c r="G51" s="127">
        <v>38526421</v>
      </c>
      <c r="H51" s="127">
        <v>74652497</v>
      </c>
      <c r="I51" s="127">
        <v>43188235</v>
      </c>
      <c r="J51" s="127">
        <v>54060349</v>
      </c>
      <c r="K51" s="127">
        <v>56450912</v>
      </c>
      <c r="L51" s="127">
        <v>41014307</v>
      </c>
      <c r="M51" s="127">
        <v>43562059</v>
      </c>
      <c r="N51" s="127">
        <v>83242116</v>
      </c>
      <c r="O51" s="127">
        <v>47934349</v>
      </c>
      <c r="P51" s="127">
        <v>64550108</v>
      </c>
      <c r="Q51" s="127">
        <v>84807072</v>
      </c>
      <c r="R51" s="92">
        <f>SUM(F51:O51)</f>
        <v>519638020</v>
      </c>
      <c r="S51" s="207">
        <v>579685922</v>
      </c>
      <c r="T51" s="92">
        <f>SUM(F6:O45)</f>
        <v>1929627484</v>
      </c>
      <c r="V51" s="95" t="s">
        <v>275</v>
      </c>
      <c r="W51" s="97">
        <f>R51/10*12</f>
        <v>623565624</v>
      </c>
    </row>
    <row r="52" spans="2:23">
      <c r="D52" s="91"/>
      <c r="E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92">
        <f t="shared" ref="R52:R58" si="6">SUM(F52:N52)</f>
        <v>0</v>
      </c>
      <c r="S52" s="207"/>
      <c r="T52" s="92"/>
      <c r="V52" s="95" t="s">
        <v>276</v>
      </c>
      <c r="W52" s="97">
        <f>D51-W51</f>
        <v>19673377</v>
      </c>
    </row>
    <row r="53" spans="2:23">
      <c r="B53" t="s">
        <v>253</v>
      </c>
      <c r="D53" s="91">
        <v>818142943</v>
      </c>
      <c r="E53" s="127">
        <f>E55+E57+E64</f>
        <v>815678638</v>
      </c>
      <c r="F53" s="127">
        <v>62148799</v>
      </c>
      <c r="G53" s="127">
        <v>59384116</v>
      </c>
      <c r="H53" s="127">
        <v>65726819</v>
      </c>
      <c r="I53" s="127">
        <v>74868153</v>
      </c>
      <c r="J53" s="127">
        <v>63470501</v>
      </c>
      <c r="K53" s="127">
        <v>68875340</v>
      </c>
      <c r="L53" s="127">
        <f>L55+L57+L64</f>
        <v>58499608</v>
      </c>
      <c r="M53" s="127">
        <f>M55+M57+M64</f>
        <v>70534191</v>
      </c>
      <c r="N53" s="127">
        <f>N55+N57+N64</f>
        <v>77171933</v>
      </c>
      <c r="O53" s="127">
        <v>58637243</v>
      </c>
      <c r="P53" s="127">
        <f>P55+P57+P64</f>
        <v>56618009</v>
      </c>
      <c r="Q53" s="127">
        <v>89684288</v>
      </c>
      <c r="R53" s="92">
        <f>SUM(F53:O53)</f>
        <v>659316703</v>
      </c>
      <c r="S53" s="207">
        <v>747270581</v>
      </c>
      <c r="T53" s="92">
        <f>SUM(F8:O45)</f>
        <v>1478382891</v>
      </c>
    </row>
    <row r="54" spans="2:23">
      <c r="D54" s="91"/>
      <c r="E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92">
        <f t="shared" si="6"/>
        <v>0</v>
      </c>
      <c r="S54" s="207"/>
      <c r="T54" s="92"/>
      <c r="V54" s="166" t="s">
        <v>409</v>
      </c>
      <c r="W54" s="96">
        <f>(R53-T53)/T53*100</f>
        <v>-55.402845432415113</v>
      </c>
    </row>
    <row r="55" spans="2:23">
      <c r="C55" t="s">
        <v>254</v>
      </c>
      <c r="D55" s="91">
        <v>461517932</v>
      </c>
      <c r="E55" s="127">
        <v>466338623</v>
      </c>
      <c r="F55" s="127">
        <v>38373030</v>
      </c>
      <c r="G55" s="127">
        <v>34602092</v>
      </c>
      <c r="H55" s="127">
        <v>32536163</v>
      </c>
      <c r="I55" s="127">
        <v>48399286</v>
      </c>
      <c r="J55" s="127">
        <v>35856206</v>
      </c>
      <c r="K55" s="127">
        <v>33700788</v>
      </c>
      <c r="L55" s="127">
        <v>35393939</v>
      </c>
      <c r="M55" s="127">
        <v>45702974</v>
      </c>
      <c r="N55" s="127">
        <v>37700521</v>
      </c>
      <c r="O55" s="127">
        <v>31022346</v>
      </c>
      <c r="P55" s="127">
        <v>32286574</v>
      </c>
      <c r="Q55" s="127">
        <v>50458498</v>
      </c>
      <c r="R55" s="92">
        <f>SUM(F55:O55)</f>
        <v>373287345</v>
      </c>
      <c r="S55" s="207">
        <v>433327220</v>
      </c>
      <c r="T55" s="92">
        <f>SUM(F10:O10)</f>
        <v>353438245</v>
      </c>
    </row>
    <row r="56" spans="2:23">
      <c r="D56" s="91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92">
        <f t="shared" si="6"/>
        <v>0</v>
      </c>
      <c r="S56" s="207"/>
      <c r="T56" s="92"/>
    </row>
    <row r="57" spans="2:23">
      <c r="C57" t="s">
        <v>255</v>
      </c>
      <c r="D57" s="91">
        <v>350625011</v>
      </c>
      <c r="E57" s="127">
        <f t="shared" ref="E57:Q57" si="7">SUM(E59:E62)</f>
        <v>351040015</v>
      </c>
      <c r="F57" s="127">
        <f t="shared" si="7"/>
        <v>23775769</v>
      </c>
      <c r="G57" s="127">
        <f t="shared" si="7"/>
        <v>24782024</v>
      </c>
      <c r="H57" s="127">
        <f t="shared" si="7"/>
        <v>33190656</v>
      </c>
      <c r="I57" s="127">
        <f t="shared" si="7"/>
        <v>26468867</v>
      </c>
      <c r="J57" s="127">
        <f t="shared" si="7"/>
        <v>27614295</v>
      </c>
      <c r="K57" s="127">
        <f t="shared" si="7"/>
        <v>35174552</v>
      </c>
      <c r="L57" s="127">
        <f t="shared" si="7"/>
        <v>23105669</v>
      </c>
      <c r="M57" s="127">
        <f t="shared" si="7"/>
        <v>24831217</v>
      </c>
      <c r="N57" s="127">
        <f t="shared" si="7"/>
        <v>39471412</v>
      </c>
      <c r="O57" s="127">
        <f t="shared" si="7"/>
        <v>27614897</v>
      </c>
      <c r="P57" s="127">
        <f t="shared" si="7"/>
        <v>24331435</v>
      </c>
      <c r="Q57" s="127">
        <f t="shared" si="7"/>
        <v>39225790</v>
      </c>
      <c r="R57" s="92">
        <f>SUM(F57:O57)</f>
        <v>286029358</v>
      </c>
      <c r="S57" s="207">
        <v>313943361</v>
      </c>
      <c r="T57" s="92">
        <f>SUM(F12:O45)</f>
        <v>514777944</v>
      </c>
      <c r="V57" s="166" t="s">
        <v>410</v>
      </c>
      <c r="W57" s="96">
        <f>(R60-T60)/T60*100</f>
        <v>9.9736935110315343</v>
      </c>
    </row>
    <row r="58" spans="2:23">
      <c r="D58" s="91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92">
        <f t="shared" si="6"/>
        <v>0</v>
      </c>
      <c r="S58" s="207"/>
      <c r="T58" s="92"/>
    </row>
    <row r="59" spans="2:23">
      <c r="C59" s="88" t="s">
        <v>256</v>
      </c>
      <c r="D59" s="91">
        <v>71357578</v>
      </c>
      <c r="E59" s="127">
        <v>67606879</v>
      </c>
      <c r="F59" s="127">
        <v>1682076</v>
      </c>
      <c r="G59" s="127">
        <v>1945794</v>
      </c>
      <c r="H59" s="127">
        <v>10672571</v>
      </c>
      <c r="I59" s="127">
        <v>3877771</v>
      </c>
      <c r="J59" s="127">
        <v>2524554</v>
      </c>
      <c r="K59" s="127">
        <v>12284947</v>
      </c>
      <c r="L59" s="127">
        <v>1189516</v>
      </c>
      <c r="M59" s="127">
        <v>1440570</v>
      </c>
      <c r="N59" s="127">
        <v>11197832</v>
      </c>
      <c r="O59" s="127">
        <v>4555421</v>
      </c>
      <c r="P59" s="127">
        <v>2011769</v>
      </c>
      <c r="Q59" s="127">
        <v>12844023</v>
      </c>
      <c r="R59" s="92">
        <f>SUM(F59:O59)</f>
        <v>51371052</v>
      </c>
      <c r="S59" s="207">
        <v>57129217</v>
      </c>
      <c r="T59" s="92">
        <f>SUM(F14:O14)</f>
        <v>43720766</v>
      </c>
      <c r="V59" s="95" t="s">
        <v>277</v>
      </c>
      <c r="W59" s="97">
        <f>R60/10*12</f>
        <v>265057677.60000002</v>
      </c>
    </row>
    <row r="60" spans="2:23">
      <c r="C60" s="88" t="s">
        <v>257</v>
      </c>
      <c r="D60" s="91">
        <v>260973745</v>
      </c>
      <c r="E60" s="127">
        <v>265139448</v>
      </c>
      <c r="F60" s="127">
        <v>21747817</v>
      </c>
      <c r="G60" s="127">
        <v>21747817</v>
      </c>
      <c r="H60" s="127">
        <v>21747816</v>
      </c>
      <c r="I60" s="127">
        <v>21747814</v>
      </c>
      <c r="J60" s="127">
        <v>21747813</v>
      </c>
      <c r="K60" s="127">
        <v>21747813</v>
      </c>
      <c r="L60" s="127">
        <v>21747811</v>
      </c>
      <c r="M60" s="127">
        <v>21747810</v>
      </c>
      <c r="N60" s="127">
        <v>24769861</v>
      </c>
      <c r="O60" s="127">
        <v>22129026</v>
      </c>
      <c r="P60" s="127">
        <v>22129025</v>
      </c>
      <c r="Q60" s="127">
        <v>22129025</v>
      </c>
      <c r="R60" s="92">
        <f>SUM(F60:O60)</f>
        <v>220881398</v>
      </c>
      <c r="S60" s="207">
        <v>240046103</v>
      </c>
      <c r="T60" s="92">
        <f>SUM(F15:O15)</f>
        <v>200849304</v>
      </c>
      <c r="V60" s="95" t="s">
        <v>278</v>
      </c>
      <c r="W60" s="97">
        <f>W59-D60</f>
        <v>4083932.6000000238</v>
      </c>
    </row>
    <row r="61" spans="2:23">
      <c r="C61" s="88" t="s">
        <v>258</v>
      </c>
      <c r="D61" s="91">
        <v>7542361</v>
      </c>
      <c r="E61" s="127">
        <v>7542361</v>
      </c>
      <c r="F61" s="127"/>
      <c r="G61" s="127"/>
      <c r="H61" s="127"/>
      <c r="I61" s="127"/>
      <c r="J61" s="127">
        <v>2514120</v>
      </c>
      <c r="K61" s="127"/>
      <c r="L61" s="127"/>
      <c r="M61" s="127"/>
      <c r="N61" s="127">
        <v>2514120</v>
      </c>
      <c r="O61" s="127" t="s">
        <v>471</v>
      </c>
      <c r="P61" s="127">
        <v>0</v>
      </c>
      <c r="Q61" s="127">
        <v>2514121</v>
      </c>
      <c r="R61" s="92">
        <f>SUM(F61:O61)</f>
        <v>5028240</v>
      </c>
      <c r="S61" s="207">
        <v>6800104</v>
      </c>
      <c r="T61" s="92">
        <f>SUM(F16:O16)</f>
        <v>3946822</v>
      </c>
    </row>
    <row r="62" spans="2:23">
      <c r="C62" s="88" t="s">
        <v>82</v>
      </c>
      <c r="D62" s="91">
        <v>10751327</v>
      </c>
      <c r="E62" s="127">
        <v>10751327</v>
      </c>
      <c r="F62" s="127">
        <v>345876</v>
      </c>
      <c r="G62" s="127">
        <v>1088413</v>
      </c>
      <c r="H62" s="127">
        <v>770269</v>
      </c>
      <c r="I62" s="127">
        <v>843282</v>
      </c>
      <c r="J62" s="127">
        <v>827808</v>
      </c>
      <c r="K62" s="127">
        <v>1141792</v>
      </c>
      <c r="L62" s="127">
        <v>168342</v>
      </c>
      <c r="M62" s="127">
        <v>1642837</v>
      </c>
      <c r="N62" s="127">
        <v>989599</v>
      </c>
      <c r="O62" s="127">
        <v>930450</v>
      </c>
      <c r="P62" s="127">
        <v>190641</v>
      </c>
      <c r="Q62" s="127">
        <v>1738621</v>
      </c>
      <c r="R62" s="92">
        <f>SUM(F62:O62)</f>
        <v>8748668</v>
      </c>
      <c r="S62" s="207">
        <v>9967937</v>
      </c>
      <c r="T62" s="92">
        <f>SUM(F17:O17)</f>
        <v>8211565</v>
      </c>
    </row>
    <row r="63" spans="2:23">
      <c r="D63" s="91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92"/>
      <c r="S63" s="207"/>
      <c r="T63" s="92"/>
    </row>
    <row r="64" spans="2:23">
      <c r="C64" t="s">
        <v>259</v>
      </c>
      <c r="D64" s="91">
        <v>6000000</v>
      </c>
      <c r="E64" s="127">
        <v>-1700000</v>
      </c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92"/>
      <c r="S64" s="207"/>
      <c r="T64" s="92"/>
    </row>
    <row r="65" spans="2:23">
      <c r="D65" s="91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92"/>
      <c r="S65" s="207"/>
      <c r="T65" s="92"/>
    </row>
    <row r="66" spans="2:23">
      <c r="B66" t="s">
        <v>260</v>
      </c>
      <c r="D66" s="91">
        <f t="shared" ref="D66:Q66" si="8">D51-D53</f>
        <v>-174903942</v>
      </c>
      <c r="E66" s="127">
        <f t="shared" si="8"/>
        <v>-142119463</v>
      </c>
      <c r="F66" s="127">
        <f t="shared" si="8"/>
        <v>-25142024</v>
      </c>
      <c r="G66" s="127">
        <f t="shared" si="8"/>
        <v>-20857695</v>
      </c>
      <c r="H66" s="127">
        <f t="shared" si="8"/>
        <v>8925678</v>
      </c>
      <c r="I66" s="127">
        <f t="shared" si="8"/>
        <v>-31679918</v>
      </c>
      <c r="J66" s="127">
        <f t="shared" si="8"/>
        <v>-9410152</v>
      </c>
      <c r="K66" s="127">
        <f t="shared" si="8"/>
        <v>-12424428</v>
      </c>
      <c r="L66" s="127">
        <f t="shared" si="8"/>
        <v>-17485301</v>
      </c>
      <c r="M66" s="127">
        <f t="shared" si="8"/>
        <v>-26972132</v>
      </c>
      <c r="N66" s="127">
        <f t="shared" si="8"/>
        <v>6070183</v>
      </c>
      <c r="O66" s="127">
        <f t="shared" si="8"/>
        <v>-10702894</v>
      </c>
      <c r="P66" s="127">
        <f t="shared" si="8"/>
        <v>7932099</v>
      </c>
      <c r="Q66" s="127">
        <f t="shared" si="8"/>
        <v>-4877216</v>
      </c>
      <c r="R66" s="92">
        <f>SUM(F66:O66)</f>
        <v>-139678683</v>
      </c>
      <c r="S66" s="207">
        <v>-167584659</v>
      </c>
      <c r="T66" s="92">
        <f>SUM(F21:O41)</f>
        <v>1321030</v>
      </c>
    </row>
    <row r="67" spans="2:23">
      <c r="D67" s="91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92"/>
      <c r="S67" s="207"/>
      <c r="T67" s="92"/>
    </row>
    <row r="68" spans="2:23">
      <c r="C68" t="s">
        <v>261</v>
      </c>
      <c r="D68" s="91"/>
      <c r="E68" s="127">
        <v>2450000</v>
      </c>
      <c r="F68" s="127">
        <v>318</v>
      </c>
      <c r="G68" s="127">
        <v>298309</v>
      </c>
      <c r="H68" s="127">
        <v>26115</v>
      </c>
      <c r="I68" s="127">
        <v>375196</v>
      </c>
      <c r="J68" s="127">
        <v>221424</v>
      </c>
      <c r="K68" s="127">
        <v>77660</v>
      </c>
      <c r="L68" s="127">
        <v>109931</v>
      </c>
      <c r="M68" s="127">
        <v>426995</v>
      </c>
      <c r="N68" s="127">
        <v>7114</v>
      </c>
      <c r="O68" s="127">
        <v>174361</v>
      </c>
      <c r="P68" s="127">
        <v>522028</v>
      </c>
      <c r="Q68" s="127">
        <v>770287</v>
      </c>
      <c r="R68" s="92">
        <f>SUM(F68:O68)</f>
        <v>1717423</v>
      </c>
      <c r="S68" s="207">
        <v>6434648</v>
      </c>
      <c r="T68" s="92">
        <f>SUM(F23:O43)</f>
        <v>160243139</v>
      </c>
    </row>
    <row r="69" spans="2:23">
      <c r="D69" s="91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92"/>
      <c r="S69" s="207"/>
      <c r="T69" s="92"/>
    </row>
    <row r="70" spans="2:23">
      <c r="C70" t="s">
        <v>262</v>
      </c>
      <c r="D70" s="91"/>
      <c r="E70" s="127">
        <v>-572000</v>
      </c>
      <c r="F70" s="183">
        <v>-66828</v>
      </c>
      <c r="G70" s="127">
        <v>-325</v>
      </c>
      <c r="H70" s="127">
        <v>-84</v>
      </c>
      <c r="I70" s="127">
        <v>-302</v>
      </c>
      <c r="J70" s="127">
        <v>-4227</v>
      </c>
      <c r="K70" s="127">
        <v>-195996</v>
      </c>
      <c r="L70" s="127">
        <v>-117325</v>
      </c>
      <c r="M70" s="127">
        <v>-287095</v>
      </c>
      <c r="N70" s="127">
        <v>-42196</v>
      </c>
      <c r="O70" s="127">
        <v>-47415</v>
      </c>
      <c r="P70" s="127">
        <v>-11453</v>
      </c>
      <c r="Q70" s="127">
        <v>-65371</v>
      </c>
      <c r="R70" s="92">
        <f>SUM(F70:O70)</f>
        <v>-761793</v>
      </c>
      <c r="S70" s="207">
        <v>650661</v>
      </c>
      <c r="T70" s="92">
        <f>SUM(F25:O45)</f>
        <v>154281856</v>
      </c>
    </row>
    <row r="71" spans="2:23">
      <c r="D71" s="91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92"/>
      <c r="S71" s="207"/>
      <c r="T71" s="92"/>
      <c r="V71" s="95" t="s">
        <v>467</v>
      </c>
      <c r="W71" s="96">
        <f>(R72+T72)/T72*100</f>
        <v>9.6980588133259431</v>
      </c>
    </row>
    <row r="72" spans="2:23">
      <c r="B72" t="s">
        <v>263</v>
      </c>
      <c r="D72" s="91">
        <f>D51-D53+D68-D70</f>
        <v>-174903942</v>
      </c>
      <c r="E72" s="127">
        <f t="shared" ref="E72:Q72" si="9">E51-E53+E68+E70</f>
        <v>-140241463</v>
      </c>
      <c r="F72" s="127">
        <f t="shared" si="9"/>
        <v>-25208534</v>
      </c>
      <c r="G72" s="127">
        <f t="shared" si="9"/>
        <v>-20559711</v>
      </c>
      <c r="H72" s="127">
        <f t="shared" si="9"/>
        <v>8951709</v>
      </c>
      <c r="I72" s="127">
        <f t="shared" si="9"/>
        <v>-31305024</v>
      </c>
      <c r="J72" s="127">
        <f t="shared" si="9"/>
        <v>-9192955</v>
      </c>
      <c r="K72" s="127">
        <f t="shared" si="9"/>
        <v>-12542764</v>
      </c>
      <c r="L72" s="127">
        <f t="shared" si="9"/>
        <v>-17492695</v>
      </c>
      <c r="M72" s="127">
        <f t="shared" si="9"/>
        <v>-26832232</v>
      </c>
      <c r="N72" s="127">
        <f t="shared" si="9"/>
        <v>6035101</v>
      </c>
      <c r="O72" s="127">
        <f t="shared" si="9"/>
        <v>-10575948</v>
      </c>
      <c r="P72" s="127">
        <f t="shared" si="9"/>
        <v>8442674</v>
      </c>
      <c r="Q72" s="127">
        <f t="shared" si="9"/>
        <v>-4172300</v>
      </c>
      <c r="R72" s="92">
        <f>SUM(F72:O72)</f>
        <v>-138723053</v>
      </c>
      <c r="S72" s="207">
        <v>-161821224</v>
      </c>
      <c r="T72" s="92">
        <f>SUM(F27:O45)</f>
        <v>153621341</v>
      </c>
      <c r="V72" s="95" t="s">
        <v>300</v>
      </c>
      <c r="W72" s="96">
        <f>R72/D72*100</f>
        <v>79.313851599754116</v>
      </c>
    </row>
    <row r="73" spans="2:23">
      <c r="D73" s="91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92"/>
      <c r="S73" s="207"/>
      <c r="T73" s="92"/>
      <c r="V73" s="95" t="s">
        <v>280</v>
      </c>
      <c r="W73" s="97">
        <f>R72/10*12</f>
        <v>-166467663.60000002</v>
      </c>
    </row>
    <row r="74" spans="2:23">
      <c r="D74" s="91"/>
      <c r="E74" s="127"/>
      <c r="F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92"/>
      <c r="S74" s="207"/>
      <c r="T74" s="92"/>
      <c r="V74" s="95" t="s">
        <v>281</v>
      </c>
      <c r="W74" s="97">
        <f>W73-D72</f>
        <v>8436278.3999999762</v>
      </c>
    </row>
    <row r="75" spans="2:23">
      <c r="B75" s="329" t="s">
        <v>264</v>
      </c>
      <c r="C75" s="330"/>
      <c r="D75" s="91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92"/>
      <c r="S75" s="207"/>
      <c r="T75" s="92"/>
      <c r="V75" s="98"/>
      <c r="W75" s="23"/>
    </row>
    <row r="76" spans="2:23">
      <c r="D76" s="91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92"/>
      <c r="S76" s="207"/>
      <c r="T76" s="92"/>
    </row>
    <row r="77" spans="2:23">
      <c r="B77" t="s">
        <v>265</v>
      </c>
      <c r="D77" s="91">
        <v>22000000</v>
      </c>
      <c r="E77" s="127">
        <v>22000000</v>
      </c>
      <c r="F77" s="127">
        <v>3491872</v>
      </c>
      <c r="G77" s="127">
        <v>5104250</v>
      </c>
      <c r="H77" s="127">
        <v>10305563</v>
      </c>
      <c r="I77" s="127">
        <v>100367</v>
      </c>
      <c r="J77" s="127">
        <v>5571633</v>
      </c>
      <c r="K77" s="127">
        <v>1547001</v>
      </c>
      <c r="L77" s="127">
        <v>2044415</v>
      </c>
      <c r="M77" s="127">
        <v>6868423</v>
      </c>
      <c r="N77" s="127">
        <v>4462732</v>
      </c>
      <c r="O77" s="127">
        <v>-4758494</v>
      </c>
      <c r="P77" s="127">
        <v>2197732</v>
      </c>
      <c r="Q77" s="127">
        <v>-2042495</v>
      </c>
      <c r="R77" s="92">
        <f>SUM(F77:O77)</f>
        <v>34737762</v>
      </c>
      <c r="S77" s="207">
        <v>49770311</v>
      </c>
      <c r="T77" s="92">
        <f>SUM(F32:O32)</f>
        <v>50181885</v>
      </c>
      <c r="V77" s="95" t="s">
        <v>300</v>
      </c>
      <c r="W77" s="96">
        <f>R77/D77*100</f>
        <v>157.89891818181817</v>
      </c>
    </row>
    <row r="78" spans="2:23">
      <c r="D78" s="91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92">
        <f t="shared" ref="R78:R82" si="10">SUM(F78:N78)</f>
        <v>0</v>
      </c>
      <c r="S78" s="207"/>
      <c r="T78" s="92"/>
      <c r="V78" s="95"/>
      <c r="W78" s="96"/>
    </row>
    <row r="79" spans="2:23">
      <c r="B79" t="s">
        <v>266</v>
      </c>
      <c r="D79" s="91">
        <v>137740042</v>
      </c>
      <c r="E79" s="127">
        <v>137740042</v>
      </c>
      <c r="F79" s="127">
        <v>10634428</v>
      </c>
      <c r="G79" s="127">
        <v>14282461</v>
      </c>
      <c r="H79" s="127">
        <v>12650855</v>
      </c>
      <c r="I79" s="127">
        <v>14242923</v>
      </c>
      <c r="J79" s="127">
        <v>834955</v>
      </c>
      <c r="K79" s="127">
        <v>13172310</v>
      </c>
      <c r="L79" s="127">
        <v>14916608</v>
      </c>
      <c r="M79" s="127">
        <v>13007363</v>
      </c>
      <c r="N79" s="127">
        <v>8654266</v>
      </c>
      <c r="O79" s="127">
        <v>8607704</v>
      </c>
      <c r="P79" s="127">
        <v>13305054</v>
      </c>
      <c r="Q79" s="127">
        <v>12540789</v>
      </c>
      <c r="R79" s="92">
        <f>SUM(F79:O79)</f>
        <v>111003873</v>
      </c>
      <c r="S79" s="207">
        <v>118855725</v>
      </c>
      <c r="T79" s="92">
        <f>SUM(F34:O34)</f>
        <v>92439858</v>
      </c>
      <c r="V79" s="95" t="s">
        <v>300</v>
      </c>
      <c r="W79" s="96">
        <f>R79/D79*100</f>
        <v>80.589399704117994</v>
      </c>
    </row>
    <row r="80" spans="2:23">
      <c r="D80" s="91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92">
        <f t="shared" si="10"/>
        <v>0</v>
      </c>
      <c r="S80" s="207"/>
      <c r="T80" s="92"/>
      <c r="V80" s="95"/>
      <c r="W80" s="96"/>
    </row>
    <row r="81" spans="2:23">
      <c r="B81" t="s">
        <v>267</v>
      </c>
      <c r="D81" s="91">
        <v>11563900</v>
      </c>
      <c r="E81" s="127">
        <v>-2430700</v>
      </c>
      <c r="F81" s="127">
        <v>-688349</v>
      </c>
      <c r="G81" s="127">
        <v>-164907</v>
      </c>
      <c r="H81" s="127">
        <v>-60791</v>
      </c>
      <c r="I81" s="127">
        <v>-300868</v>
      </c>
      <c r="J81" s="127">
        <v>-55094</v>
      </c>
      <c r="K81" s="127">
        <v>-17707</v>
      </c>
      <c r="L81" s="127">
        <v>-340372</v>
      </c>
      <c r="M81" s="127">
        <v>-180360</v>
      </c>
      <c r="N81" s="127">
        <v>-53272</v>
      </c>
      <c r="O81" s="127">
        <v>-401817</v>
      </c>
      <c r="P81" s="127">
        <v>-58646</v>
      </c>
      <c r="Q81" s="127">
        <v>5161662</v>
      </c>
      <c r="R81" s="92">
        <f>SUM(F81:O81)</f>
        <v>-2263537</v>
      </c>
      <c r="S81" s="207">
        <v>23257569</v>
      </c>
      <c r="T81" s="92">
        <f>SUM(F36:O36)</f>
        <v>8493991</v>
      </c>
      <c r="V81" s="95" t="s">
        <v>300</v>
      </c>
      <c r="W81" s="96">
        <f>R81/D81*100</f>
        <v>-19.574166155016908</v>
      </c>
    </row>
    <row r="82" spans="2:23">
      <c r="D82" s="91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92">
        <f t="shared" si="10"/>
        <v>0</v>
      </c>
      <c r="S82" s="207"/>
      <c r="T82" s="92"/>
      <c r="V82" s="95"/>
      <c r="W82" s="96"/>
    </row>
    <row r="83" spans="2:23">
      <c r="B83" t="s">
        <v>268</v>
      </c>
      <c r="D83" s="91">
        <v>3600000</v>
      </c>
      <c r="E83" s="127">
        <v>-17067879</v>
      </c>
      <c r="F83" s="127">
        <v>11770583</v>
      </c>
      <c r="G83" s="127">
        <v>1337907</v>
      </c>
      <c r="H83" s="127">
        <v>-31847336</v>
      </c>
      <c r="I83" s="127">
        <v>17262602</v>
      </c>
      <c r="J83" s="127">
        <v>2841461</v>
      </c>
      <c r="K83" s="127">
        <v>-2158840</v>
      </c>
      <c r="L83" s="127">
        <v>872044</v>
      </c>
      <c r="M83" s="127">
        <v>7136806</v>
      </c>
      <c r="N83" s="127">
        <v>-19098827</v>
      </c>
      <c r="O83" s="127">
        <v>7128555</v>
      </c>
      <c r="P83" s="127">
        <v>-23886814</v>
      </c>
      <c r="Q83" s="127">
        <v>-11487656</v>
      </c>
      <c r="R83" s="92">
        <f>SUM(F83:O83)</f>
        <v>-4755045</v>
      </c>
      <c r="S83" s="207">
        <v>-30062381</v>
      </c>
      <c r="T83" s="92">
        <f>SUM(F38:O38)</f>
        <v>2505607</v>
      </c>
      <c r="V83" s="95" t="s">
        <v>300</v>
      </c>
      <c r="W83" s="96">
        <f>R83/D83*100</f>
        <v>-132.08458333333334</v>
      </c>
    </row>
    <row r="84" spans="2:23">
      <c r="D84" s="91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92"/>
      <c r="S84" s="207"/>
      <c r="T84" s="92"/>
      <c r="V84" s="95"/>
      <c r="W84" s="96"/>
    </row>
    <row r="85" spans="2:23" ht="13.5" thickBot="1">
      <c r="B85" t="s">
        <v>269</v>
      </c>
      <c r="D85" s="93">
        <f>SUM(D77:D83)</f>
        <v>174903942</v>
      </c>
      <c r="E85" s="128">
        <f t="shared" ref="E85:Q85" si="11">SUM(E77:E83)</f>
        <v>140241463</v>
      </c>
      <c r="F85" s="128">
        <f t="shared" si="11"/>
        <v>25208534</v>
      </c>
      <c r="G85" s="128">
        <f t="shared" si="11"/>
        <v>20559711</v>
      </c>
      <c r="H85" s="128">
        <f t="shared" si="11"/>
        <v>-8951709</v>
      </c>
      <c r="I85" s="128">
        <f t="shared" si="11"/>
        <v>31305024</v>
      </c>
      <c r="J85" s="128">
        <f t="shared" si="11"/>
        <v>9192955</v>
      </c>
      <c r="K85" s="128">
        <f t="shared" si="11"/>
        <v>12542764</v>
      </c>
      <c r="L85" s="128">
        <f t="shared" si="11"/>
        <v>17492695</v>
      </c>
      <c r="M85" s="128">
        <f t="shared" si="11"/>
        <v>26832232</v>
      </c>
      <c r="N85" s="128">
        <f t="shared" si="11"/>
        <v>-6035101</v>
      </c>
      <c r="O85" s="128">
        <f t="shared" si="11"/>
        <v>10575948</v>
      </c>
      <c r="P85" s="128">
        <f t="shared" si="11"/>
        <v>-8442674</v>
      </c>
      <c r="Q85" s="128">
        <f t="shared" si="11"/>
        <v>4172300</v>
      </c>
      <c r="R85" s="94">
        <f>SUM(F85:O85)</f>
        <v>138723053</v>
      </c>
      <c r="S85" s="208">
        <v>161821224</v>
      </c>
      <c r="T85" s="94">
        <f>SUM(F40:O40)</f>
        <v>153621341</v>
      </c>
      <c r="V85" s="95" t="s">
        <v>300</v>
      </c>
      <c r="W85" s="96">
        <f>R85/D85*100</f>
        <v>79.313851599754116</v>
      </c>
    </row>
    <row r="87" spans="2:23">
      <c r="B87" s="237" t="str">
        <f>D48</f>
        <v>2010/11.</v>
      </c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</row>
    <row r="88" spans="2:23">
      <c r="B88" s="149" t="s">
        <v>437</v>
      </c>
      <c r="C88" s="177">
        <v>1849437545970.9705</v>
      </c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</row>
    <row r="89" spans="2:23">
      <c r="B89" t="s">
        <v>438</v>
      </c>
      <c r="C89" s="176"/>
    </row>
    <row r="90" spans="2:23" ht="13.5" thickBot="1">
      <c r="B90" s="178" t="s">
        <v>439</v>
      </c>
    </row>
    <row r="91" spans="2:23" ht="13.5" thickBot="1">
      <c r="B91" s="99"/>
      <c r="C91" s="179">
        <f>R85*1000/C88*100</f>
        <v>7.5008238749240492</v>
      </c>
    </row>
    <row r="92" spans="2:23" ht="13.5" thickBot="1">
      <c r="B92" s="99"/>
    </row>
    <row r="93" spans="2:23" ht="13.5" thickBot="1">
      <c r="B93" s="86" t="s">
        <v>251</v>
      </c>
      <c r="D93" s="327" t="s">
        <v>498</v>
      </c>
      <c r="E93" s="328"/>
      <c r="F93" s="317"/>
      <c r="G93" s="318"/>
      <c r="H93" s="318"/>
      <c r="I93" s="318"/>
      <c r="J93" s="318"/>
      <c r="K93" s="318"/>
      <c r="L93" s="318"/>
      <c r="M93" s="318"/>
      <c r="N93" s="318"/>
      <c r="O93" s="318"/>
      <c r="P93" s="318"/>
      <c r="Q93" s="318"/>
      <c r="R93" s="319"/>
      <c r="S93" s="316" t="str">
        <f>D48</f>
        <v>2010/11.</v>
      </c>
      <c r="T93" s="320"/>
    </row>
    <row r="94" spans="2:23" ht="25.5">
      <c r="D94" s="89" t="s">
        <v>405</v>
      </c>
      <c r="E94" s="126" t="s">
        <v>404</v>
      </c>
      <c r="F94" s="126" t="s">
        <v>271</v>
      </c>
      <c r="G94" s="126" t="s">
        <v>299</v>
      </c>
      <c r="H94" s="126" t="s">
        <v>344</v>
      </c>
      <c r="I94" s="126" t="s">
        <v>346</v>
      </c>
      <c r="J94" s="153" t="s">
        <v>363</v>
      </c>
      <c r="K94" s="153" t="s">
        <v>401</v>
      </c>
      <c r="L94" s="153" t="s">
        <v>403</v>
      </c>
      <c r="M94" s="153" t="s">
        <v>406</v>
      </c>
      <c r="N94" s="153" t="s">
        <v>408</v>
      </c>
      <c r="O94" s="153" t="s">
        <v>426</v>
      </c>
      <c r="P94" s="153" t="s">
        <v>428</v>
      </c>
      <c r="Q94" s="153" t="s">
        <v>429</v>
      </c>
      <c r="R94" s="90" t="s">
        <v>301</v>
      </c>
      <c r="S94" s="89" t="s">
        <v>272</v>
      </c>
      <c r="T94" s="90" t="str">
        <f>R94</f>
        <v>Year To Date</v>
      </c>
    </row>
    <row r="95" spans="2:23">
      <c r="D95" s="89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90"/>
      <c r="S95" s="89"/>
      <c r="T95" s="90"/>
      <c r="V95" s="95" t="s">
        <v>466</v>
      </c>
      <c r="W95" s="96">
        <f>(R96-T96)/T96*100</f>
        <v>11.242425448391941</v>
      </c>
    </row>
    <row r="96" spans="2:23">
      <c r="B96" t="s">
        <v>252</v>
      </c>
      <c r="D96" s="91">
        <v>729857668</v>
      </c>
      <c r="E96" s="127"/>
      <c r="F96" s="127">
        <v>36997670</v>
      </c>
      <c r="G96" s="127">
        <v>42075894</v>
      </c>
      <c r="H96" s="127">
        <v>82200460</v>
      </c>
      <c r="I96" s="127">
        <v>41175954</v>
      </c>
      <c r="J96" s="127">
        <v>62289400</v>
      </c>
      <c r="K96" s="127">
        <v>60799593</v>
      </c>
      <c r="L96" s="127">
        <v>48397926</v>
      </c>
      <c r="M96" s="127">
        <v>50824697</v>
      </c>
      <c r="N96" s="127">
        <v>102065243</v>
      </c>
      <c r="O96" s="127">
        <v>51231100</v>
      </c>
      <c r="P96" s="127"/>
      <c r="Q96" s="127"/>
      <c r="R96" s="92">
        <f>SUM(F96:O96)</f>
        <v>578057937</v>
      </c>
      <c r="S96" s="207">
        <v>668995200</v>
      </c>
      <c r="T96" s="92">
        <f>SUM(F51:O51)</f>
        <v>519638020</v>
      </c>
      <c r="V96" s="95" t="s">
        <v>275</v>
      </c>
      <c r="W96" s="97">
        <f>R96/10*12</f>
        <v>693669524.4000001</v>
      </c>
    </row>
    <row r="97" spans="2:23">
      <c r="D97" s="91"/>
      <c r="E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92"/>
      <c r="S97" s="207"/>
      <c r="T97" s="92"/>
      <c r="V97" s="95" t="s">
        <v>276</v>
      </c>
      <c r="W97" s="97">
        <f>D96-W96</f>
        <v>36188143.599999905</v>
      </c>
    </row>
    <row r="98" spans="2:23">
      <c r="B98" t="s">
        <v>253</v>
      </c>
      <c r="D98" s="91">
        <f>D100+D102+D109</f>
        <v>888923308</v>
      </c>
      <c r="E98" s="127"/>
      <c r="F98" s="127">
        <f t="shared" ref="F98:Q98" si="12">F100+F102+F109</f>
        <v>62584555</v>
      </c>
      <c r="G98" s="127">
        <f t="shared" si="12"/>
        <v>66302576</v>
      </c>
      <c r="H98" s="127">
        <v>69642934</v>
      </c>
      <c r="I98" s="127">
        <v>85237035</v>
      </c>
      <c r="J98" s="127">
        <v>67722731</v>
      </c>
      <c r="K98" s="127">
        <v>77807680</v>
      </c>
      <c r="L98" s="127">
        <v>58263409</v>
      </c>
      <c r="M98" s="127">
        <v>79406737</v>
      </c>
      <c r="N98" s="127">
        <v>81123686</v>
      </c>
      <c r="O98" s="127">
        <v>73969242</v>
      </c>
      <c r="P98" s="127">
        <f t="shared" si="12"/>
        <v>0</v>
      </c>
      <c r="Q98" s="127">
        <f t="shared" si="12"/>
        <v>0</v>
      </c>
      <c r="R98" s="92">
        <f>SUM(F98:O98)</f>
        <v>722060585</v>
      </c>
      <c r="S98" s="207">
        <v>805619000</v>
      </c>
      <c r="T98" s="92">
        <f>SUM(F53:O53)</f>
        <v>659316703</v>
      </c>
    </row>
    <row r="99" spans="2:23">
      <c r="D99" s="91"/>
      <c r="E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92"/>
      <c r="S99" s="207"/>
      <c r="T99" s="92"/>
      <c r="V99" s="166" t="s">
        <v>409</v>
      </c>
      <c r="W99" s="96">
        <f>(R98-T98)/T98*100</f>
        <v>9.5165012071596191</v>
      </c>
    </row>
    <row r="100" spans="2:23">
      <c r="C100" t="s">
        <v>254</v>
      </c>
      <c r="D100" s="91">
        <v>499480936</v>
      </c>
      <c r="E100" s="127"/>
      <c r="F100" s="127">
        <v>35695898</v>
      </c>
      <c r="G100" s="127">
        <v>39876109</v>
      </c>
      <c r="H100" s="127">
        <v>32522502</v>
      </c>
      <c r="I100" s="127">
        <v>55034037</v>
      </c>
      <c r="J100" s="127">
        <v>37310787</v>
      </c>
      <c r="K100" s="127">
        <v>39067262</v>
      </c>
      <c r="L100" s="127">
        <v>31691346</v>
      </c>
      <c r="M100" s="127">
        <v>52328042</v>
      </c>
      <c r="N100" s="127">
        <v>39538272</v>
      </c>
      <c r="O100" s="127">
        <v>40839423</v>
      </c>
      <c r="P100" s="127"/>
      <c r="Q100" s="127"/>
      <c r="R100" s="92">
        <f>SUM(F100:O100)</f>
        <v>403903678</v>
      </c>
      <c r="S100" s="207">
        <v>456032417</v>
      </c>
      <c r="T100" s="92">
        <f>SUM(F55:O55)</f>
        <v>373287345</v>
      </c>
    </row>
    <row r="101" spans="2:23">
      <c r="D101" s="91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92"/>
      <c r="S101" s="207"/>
      <c r="T101" s="92"/>
    </row>
    <row r="102" spans="2:23">
      <c r="C102" t="s">
        <v>255</v>
      </c>
      <c r="D102" s="91">
        <f>SUM(D104:D107)</f>
        <v>385311972</v>
      </c>
      <c r="E102" s="127"/>
      <c r="F102" s="127">
        <f t="shared" ref="F102:Q102" si="13">SUM(F104:F107)</f>
        <v>26888657</v>
      </c>
      <c r="G102" s="127">
        <f t="shared" si="13"/>
        <v>26426467</v>
      </c>
      <c r="H102" s="127">
        <v>37120433</v>
      </c>
      <c r="I102" s="127">
        <v>30202998</v>
      </c>
      <c r="J102" s="127">
        <v>30411944</v>
      </c>
      <c r="K102" s="127">
        <v>38740418</v>
      </c>
      <c r="L102" s="127">
        <v>26572063</v>
      </c>
      <c r="M102" s="127">
        <v>27078695</v>
      </c>
      <c r="N102" s="127">
        <v>41584959</v>
      </c>
      <c r="O102" s="127">
        <v>33129819</v>
      </c>
      <c r="P102" s="127">
        <f t="shared" si="13"/>
        <v>0</v>
      </c>
      <c r="Q102" s="127">
        <f t="shared" si="13"/>
        <v>0</v>
      </c>
      <c r="R102" s="92">
        <f>SUM(F102:O102)</f>
        <v>318156453</v>
      </c>
      <c r="S102" s="207">
        <v>349586583</v>
      </c>
      <c r="T102" s="92">
        <f>SUM(F57:O57)</f>
        <v>286029358</v>
      </c>
      <c r="V102" s="166" t="s">
        <v>410</v>
      </c>
      <c r="W102" s="96">
        <f>(R105-T105)/T105*100</f>
        <v>10.288317262461369</v>
      </c>
    </row>
    <row r="103" spans="2:23">
      <c r="D103" s="91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92"/>
      <c r="S103" s="207"/>
      <c r="T103" s="92"/>
    </row>
    <row r="104" spans="2:23">
      <c r="C104" s="88" t="s">
        <v>256</v>
      </c>
      <c r="D104" s="91">
        <v>76578687</v>
      </c>
      <c r="E104" s="127"/>
      <c r="F104" s="127">
        <v>1763753</v>
      </c>
      <c r="G104" s="127">
        <v>2180975</v>
      </c>
      <c r="H104" s="127">
        <v>12123487</v>
      </c>
      <c r="I104" s="127">
        <v>5003366</v>
      </c>
      <c r="J104" s="127">
        <v>2610341</v>
      </c>
      <c r="K104" s="127">
        <v>13717255</v>
      </c>
      <c r="L104" s="127"/>
      <c r="M104" s="127">
        <v>1913082</v>
      </c>
      <c r="N104" s="127">
        <v>12967264</v>
      </c>
      <c r="O104" s="127">
        <v>5655974</v>
      </c>
      <c r="P104" s="127"/>
      <c r="Q104" s="127"/>
      <c r="R104" s="92">
        <f>SUM(F104:O104)</f>
        <v>57935497</v>
      </c>
      <c r="S104" s="207">
        <v>66226844</v>
      </c>
      <c r="T104" s="92">
        <f>SUM(F59:O59)</f>
        <v>51371052</v>
      </c>
      <c r="V104" s="95" t="s">
        <v>277</v>
      </c>
      <c r="W104" s="97">
        <f>R105/10*12</f>
        <v>292327652.39999998</v>
      </c>
    </row>
    <row r="105" spans="2:23">
      <c r="C105" s="88" t="s">
        <v>257</v>
      </c>
      <c r="D105" s="91">
        <v>288492831</v>
      </c>
      <c r="E105" s="127"/>
      <c r="F105" s="127">
        <v>24041073</v>
      </c>
      <c r="G105" s="127">
        <v>24041073</v>
      </c>
      <c r="H105" s="127">
        <v>24041072</v>
      </c>
      <c r="I105" s="127">
        <v>24041072</v>
      </c>
      <c r="J105" s="127">
        <v>24041071</v>
      </c>
      <c r="K105" s="127">
        <v>24041069</v>
      </c>
      <c r="L105" s="127">
        <v>24014069</v>
      </c>
      <c r="M105" s="127">
        <v>24041067</v>
      </c>
      <c r="N105" s="127">
        <v>24041067</v>
      </c>
      <c r="O105" s="127">
        <v>27263744</v>
      </c>
      <c r="P105" s="127"/>
      <c r="Q105" s="127"/>
      <c r="R105" s="92">
        <f>SUM(F105:O105)</f>
        <v>243606377</v>
      </c>
      <c r="S105" s="207">
        <v>265139448</v>
      </c>
      <c r="T105" s="92">
        <f>SUM(F60:O60)</f>
        <v>220881398</v>
      </c>
      <c r="V105" s="95" t="s">
        <v>278</v>
      </c>
      <c r="W105" s="97">
        <f>W104-D105</f>
        <v>3834821.3999999762</v>
      </c>
    </row>
    <row r="106" spans="2:23">
      <c r="C106" s="88" t="s">
        <v>258</v>
      </c>
      <c r="D106" s="91">
        <v>8573130</v>
      </c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92"/>
      <c r="S106" s="207">
        <v>7542361</v>
      </c>
      <c r="T106" s="92"/>
    </row>
    <row r="107" spans="2:23">
      <c r="C107" s="88" t="s">
        <v>82</v>
      </c>
      <c r="D107" s="91">
        <v>11667324</v>
      </c>
      <c r="E107" s="127"/>
      <c r="F107" s="127">
        <v>1083831</v>
      </c>
      <c r="G107" s="127">
        <v>204419</v>
      </c>
      <c r="H107" s="127">
        <v>955874</v>
      </c>
      <c r="I107" s="127">
        <v>1158560</v>
      </c>
      <c r="J107" s="127">
        <v>2857710</v>
      </c>
      <c r="K107" s="127"/>
      <c r="L107" s="127">
        <v>1061789</v>
      </c>
      <c r="M107" s="127">
        <v>1124546</v>
      </c>
      <c r="N107" s="127">
        <v>1718918</v>
      </c>
      <c r="O107" s="127">
        <v>190101</v>
      </c>
      <c r="P107" s="127"/>
      <c r="Q107" s="127"/>
      <c r="R107" s="92">
        <f>SUM(F107:O107)</f>
        <v>10355748</v>
      </c>
      <c r="S107" s="207">
        <v>10677930</v>
      </c>
      <c r="T107" s="92">
        <f>SUM(F62:O62)</f>
        <v>8748668</v>
      </c>
    </row>
    <row r="108" spans="2:23">
      <c r="D108" s="91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92"/>
      <c r="S108" s="207"/>
      <c r="T108" s="92"/>
    </row>
    <row r="109" spans="2:23">
      <c r="C109" t="s">
        <v>259</v>
      </c>
      <c r="D109" s="91">
        <f>40000+4090400</f>
        <v>4130400</v>
      </c>
      <c r="E109" s="127"/>
      <c r="F109" s="127"/>
      <c r="G109" s="127"/>
      <c r="H109" s="127"/>
      <c r="I109" s="127"/>
      <c r="J109" s="127">
        <v>902822</v>
      </c>
      <c r="K109" s="127"/>
      <c r="L109" s="127"/>
      <c r="M109" s="127"/>
      <c r="N109" s="127"/>
      <c r="O109" s="127"/>
      <c r="P109" s="127"/>
      <c r="Q109" s="127"/>
      <c r="R109" s="92"/>
      <c r="S109" s="207"/>
      <c r="T109" s="92"/>
    </row>
    <row r="110" spans="2:23">
      <c r="D110" s="91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92"/>
      <c r="S110" s="207"/>
      <c r="T110" s="92"/>
    </row>
    <row r="111" spans="2:23">
      <c r="B111" t="s">
        <v>260</v>
      </c>
      <c r="D111" s="91">
        <f>D96-D98</f>
        <v>-159065640</v>
      </c>
      <c r="E111" s="127"/>
      <c r="F111" s="127">
        <f t="shared" ref="F111:Q111" si="14">F96-F98</f>
        <v>-25586885</v>
      </c>
      <c r="G111" s="127">
        <f t="shared" si="14"/>
        <v>-24226682</v>
      </c>
      <c r="H111" s="127">
        <f t="shared" si="14"/>
        <v>12557526</v>
      </c>
      <c r="I111" s="127">
        <f t="shared" si="14"/>
        <v>-44061081</v>
      </c>
      <c r="J111" s="127">
        <f t="shared" si="14"/>
        <v>-5433331</v>
      </c>
      <c r="K111" s="127">
        <f t="shared" si="14"/>
        <v>-17008087</v>
      </c>
      <c r="L111" s="127">
        <f t="shared" si="14"/>
        <v>-9865483</v>
      </c>
      <c r="M111" s="127">
        <f t="shared" si="14"/>
        <v>-28582040</v>
      </c>
      <c r="N111" s="127">
        <f t="shared" si="14"/>
        <v>20941557</v>
      </c>
      <c r="O111" s="127">
        <f t="shared" si="14"/>
        <v>-22738142</v>
      </c>
      <c r="P111" s="127">
        <f t="shared" si="14"/>
        <v>0</v>
      </c>
      <c r="Q111" s="127">
        <f t="shared" si="14"/>
        <v>0</v>
      </c>
      <c r="R111" s="92">
        <f>SUM(F111:O111)</f>
        <v>-144002648</v>
      </c>
      <c r="S111" s="207">
        <v>-136623800</v>
      </c>
      <c r="T111" s="92">
        <f>SUM(F66:O66)</f>
        <v>-139678683</v>
      </c>
    </row>
    <row r="112" spans="2:23">
      <c r="D112" s="91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92"/>
      <c r="S112" s="207"/>
      <c r="T112" s="92"/>
    </row>
    <row r="113" spans="2:23">
      <c r="C113" t="s">
        <v>261</v>
      </c>
      <c r="D113" s="91">
        <v>1350000</v>
      </c>
      <c r="E113" s="127"/>
      <c r="F113" s="127">
        <v>280276</v>
      </c>
      <c r="G113" s="127">
        <v>202806</v>
      </c>
      <c r="H113" s="127">
        <v>361054</v>
      </c>
      <c r="I113" s="127">
        <v>300945</v>
      </c>
      <c r="J113" s="127">
        <v>354282</v>
      </c>
      <c r="K113" s="127">
        <v>713220</v>
      </c>
      <c r="L113" s="127">
        <v>548904</v>
      </c>
      <c r="M113" s="127">
        <v>736582</v>
      </c>
      <c r="N113" s="127">
        <v>298420</v>
      </c>
      <c r="O113" s="127">
        <v>89949</v>
      </c>
      <c r="P113" s="127"/>
      <c r="Q113" s="127"/>
      <c r="R113" s="92">
        <f>SUM(F113:O113)</f>
        <v>3886438</v>
      </c>
      <c r="S113" s="207">
        <v>3009738</v>
      </c>
      <c r="T113" s="92">
        <f>SUM(F68:O68)</f>
        <v>1717423</v>
      </c>
    </row>
    <row r="114" spans="2:23">
      <c r="D114" s="91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92"/>
      <c r="S114" s="207"/>
      <c r="T114" s="92"/>
    </row>
    <row r="115" spans="2:23">
      <c r="C115" t="s">
        <v>262</v>
      </c>
      <c r="D115" s="91">
        <v>-150000</v>
      </c>
      <c r="E115" s="127"/>
      <c r="F115" s="183">
        <v>-206868</v>
      </c>
      <c r="G115" s="127">
        <v>-116641</v>
      </c>
      <c r="H115" s="127">
        <v>-191358</v>
      </c>
      <c r="I115" s="127">
        <v>25855</v>
      </c>
      <c r="J115" s="127">
        <v>-2744</v>
      </c>
      <c r="K115" s="127">
        <v>-1139</v>
      </c>
      <c r="L115" s="127"/>
      <c r="M115" s="127"/>
      <c r="N115" s="127"/>
      <c r="O115" s="127">
        <v>-9206</v>
      </c>
      <c r="P115" s="127"/>
      <c r="Q115" s="127"/>
      <c r="R115" s="92">
        <f>SUM(F115:O115)</f>
        <v>-502101</v>
      </c>
      <c r="S115" s="207">
        <v>-838617</v>
      </c>
      <c r="T115" s="92">
        <f>SUM(F70:O70)</f>
        <v>-761793</v>
      </c>
    </row>
    <row r="116" spans="2:23">
      <c r="D116" s="91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92"/>
      <c r="S116" s="207"/>
      <c r="T116" s="92"/>
      <c r="V116" s="95" t="s">
        <v>467</v>
      </c>
      <c r="W116" s="96">
        <f>(R117+T117)/T117*100</f>
        <v>185.08052298993161</v>
      </c>
    </row>
    <row r="117" spans="2:23">
      <c r="B117" t="s">
        <v>263</v>
      </c>
      <c r="D117" s="91">
        <f>D96-D98+D113+D115</f>
        <v>-157865640</v>
      </c>
      <c r="E117" s="127"/>
      <c r="F117" s="127">
        <f t="shared" ref="F117:Q117" si="15">F96-F98+F113+F115</f>
        <v>-25513477</v>
      </c>
      <c r="G117" s="127">
        <f>G96-G98+G113+G115</f>
        <v>-24140517</v>
      </c>
      <c r="H117" s="127">
        <f>H96-H98+H113+H115</f>
        <v>12727222</v>
      </c>
      <c r="I117" s="127">
        <f t="shared" si="15"/>
        <v>-43734281</v>
      </c>
      <c r="J117" s="127">
        <f t="shared" si="15"/>
        <v>-5081793</v>
      </c>
      <c r="K117" s="127">
        <v>6296006</v>
      </c>
      <c r="L117" s="127">
        <f t="shared" si="15"/>
        <v>-9316579</v>
      </c>
      <c r="M117" s="127">
        <f t="shared" si="15"/>
        <v>-27845458</v>
      </c>
      <c r="N117" s="127">
        <f t="shared" si="15"/>
        <v>21239977</v>
      </c>
      <c r="O117" s="127">
        <f t="shared" si="15"/>
        <v>-22657399</v>
      </c>
      <c r="P117" s="127">
        <f t="shared" si="15"/>
        <v>0</v>
      </c>
      <c r="Q117" s="127">
        <f t="shared" si="15"/>
        <v>0</v>
      </c>
      <c r="R117" s="92">
        <f>SUM(F117:O117)</f>
        <v>-118026299</v>
      </c>
      <c r="S117" s="207">
        <v>-134452679</v>
      </c>
      <c r="T117" s="92">
        <f>SUM(F72:O72)</f>
        <v>-138723053</v>
      </c>
      <c r="V117" s="95" t="s">
        <v>300</v>
      </c>
      <c r="W117" s="96">
        <f>R117/D117*100</f>
        <v>74.76376683361876</v>
      </c>
    </row>
    <row r="118" spans="2:23">
      <c r="D118" s="91"/>
      <c r="E118" s="127"/>
      <c r="F118" s="127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  <c r="R118" s="92"/>
      <c r="S118" s="207"/>
      <c r="T118" s="92"/>
      <c r="V118" s="95" t="s">
        <v>280</v>
      </c>
      <c r="W118" s="97">
        <f>R117/10*12</f>
        <v>-141631558.80000001</v>
      </c>
    </row>
    <row r="119" spans="2:23">
      <c r="D119" s="91"/>
      <c r="E119" s="127"/>
      <c r="F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  <c r="R119" s="92"/>
      <c r="S119" s="207"/>
      <c r="T119" s="92"/>
      <c r="V119" s="95" t="s">
        <v>281</v>
      </c>
      <c r="W119" s="97">
        <f>W118-D117</f>
        <v>16234081.199999988</v>
      </c>
    </row>
    <row r="120" spans="2:23">
      <c r="B120" s="329" t="s">
        <v>264</v>
      </c>
      <c r="C120" s="330"/>
      <c r="D120" s="91"/>
      <c r="E120" s="127"/>
      <c r="F120" s="127"/>
      <c r="G120" s="127"/>
      <c r="H120" s="127"/>
      <c r="I120" s="127"/>
      <c r="J120" s="127"/>
      <c r="K120" s="127"/>
      <c r="L120" s="127"/>
      <c r="M120" s="127"/>
      <c r="N120" s="127"/>
      <c r="O120" s="127"/>
      <c r="P120" s="127"/>
      <c r="Q120" s="127"/>
      <c r="R120" s="92"/>
      <c r="S120" s="207"/>
      <c r="T120" s="92"/>
      <c r="V120" s="98"/>
      <c r="W120" s="23"/>
    </row>
    <row r="121" spans="2:23">
      <c r="D121" s="91"/>
      <c r="E121" s="127"/>
      <c r="F121" s="127"/>
      <c r="G121" s="127"/>
      <c r="H121" s="127"/>
      <c r="I121" s="127"/>
      <c r="J121" s="127"/>
      <c r="K121" s="127"/>
      <c r="L121" s="127"/>
      <c r="M121" s="127"/>
      <c r="N121" s="127"/>
      <c r="O121" s="127"/>
      <c r="P121" s="127"/>
      <c r="Q121" s="127"/>
      <c r="R121" s="92"/>
      <c r="S121" s="207"/>
      <c r="T121" s="92"/>
    </row>
    <row r="122" spans="2:23">
      <c r="B122" t="s">
        <v>265</v>
      </c>
      <c r="D122" s="91">
        <v>22000000</v>
      </c>
      <c r="E122" s="127"/>
      <c r="F122" s="127">
        <v>-246256</v>
      </c>
      <c r="G122" s="127">
        <v>2370485</v>
      </c>
      <c r="H122" s="127">
        <v>5226110</v>
      </c>
      <c r="I122" s="127">
        <v>9353101</v>
      </c>
      <c r="J122" s="127">
        <v>1627102</v>
      </c>
      <c r="K122" s="127">
        <v>-647011</v>
      </c>
      <c r="L122" s="127">
        <v>9107858</v>
      </c>
      <c r="M122" s="127">
        <v>6769658</v>
      </c>
      <c r="N122" s="127">
        <v>100932</v>
      </c>
      <c r="O122" s="127">
        <v>-626076</v>
      </c>
      <c r="P122" s="127"/>
      <c r="Q122" s="127"/>
      <c r="R122" s="92">
        <f>SUM(F122:O122)</f>
        <v>33035903</v>
      </c>
      <c r="S122" s="207">
        <v>34892999</v>
      </c>
      <c r="T122" s="92">
        <f>SUM(F77:O77)</f>
        <v>34737762</v>
      </c>
      <c r="V122" s="95" t="s">
        <v>300</v>
      </c>
      <c r="W122" s="96">
        <f>R122/D122*100</f>
        <v>150.16319545454547</v>
      </c>
    </row>
    <row r="123" spans="2:23">
      <c r="D123" s="91"/>
      <c r="E123" s="127"/>
      <c r="F123" s="127"/>
      <c r="G123" s="127"/>
      <c r="H123" s="127"/>
      <c r="I123" s="127"/>
      <c r="J123" s="127"/>
      <c r="K123" s="127"/>
      <c r="L123" s="127"/>
      <c r="M123" s="127"/>
      <c r="N123" s="127"/>
      <c r="O123" s="127"/>
      <c r="P123" s="127"/>
      <c r="Q123" s="127"/>
      <c r="R123" s="92"/>
      <c r="S123" s="207"/>
      <c r="T123" s="92"/>
      <c r="V123" s="95"/>
      <c r="W123" s="96"/>
    </row>
    <row r="124" spans="2:23">
      <c r="B124" t="s">
        <v>266</v>
      </c>
      <c r="D124" s="91">
        <v>135367000</v>
      </c>
      <c r="E124" s="127"/>
      <c r="F124" s="127">
        <v>10528543</v>
      </c>
      <c r="G124" s="127">
        <v>11861698</v>
      </c>
      <c r="H124" s="127">
        <v>12479571</v>
      </c>
      <c r="I124" s="127">
        <v>14439042</v>
      </c>
      <c r="J124" s="127">
        <v>1209159</v>
      </c>
      <c r="K124" s="127">
        <v>12307670</v>
      </c>
      <c r="L124" s="127">
        <v>14167473</v>
      </c>
      <c r="M124" s="127">
        <v>15379538</v>
      </c>
      <c r="N124" s="127">
        <v>8661736</v>
      </c>
      <c r="O124" s="127">
        <v>8972610</v>
      </c>
      <c r="P124" s="127"/>
      <c r="Q124" s="127"/>
      <c r="R124" s="92">
        <f>SUM(F124:O124)</f>
        <v>110007040</v>
      </c>
      <c r="S124" s="207">
        <v>136849716</v>
      </c>
      <c r="T124" s="92">
        <f>SUM(F79:O79)</f>
        <v>111003873</v>
      </c>
      <c r="V124" s="95" t="s">
        <v>300</v>
      </c>
      <c r="W124" s="96">
        <f>R124/D124*100</f>
        <v>81.265773785339107</v>
      </c>
    </row>
    <row r="125" spans="2:23">
      <c r="D125" s="91"/>
      <c r="E125" s="127"/>
      <c r="F125" s="127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  <c r="R125" s="92"/>
      <c r="S125" s="207"/>
      <c r="T125" s="92"/>
      <c r="V125" s="95"/>
      <c r="W125" s="96"/>
    </row>
    <row r="126" spans="2:23">
      <c r="B126" t="s">
        <v>267</v>
      </c>
      <c r="D126" s="91">
        <v>4999000</v>
      </c>
      <c r="E126" s="127"/>
      <c r="F126" s="127">
        <v>-770381</v>
      </c>
      <c r="G126" s="127">
        <v>-189454</v>
      </c>
      <c r="H126" s="127">
        <v>-74183</v>
      </c>
      <c r="I126" s="127">
        <v>-405823</v>
      </c>
      <c r="J126" s="127">
        <v>-38830</v>
      </c>
      <c r="K126" s="127">
        <v>-20741</v>
      </c>
      <c r="L126" s="127">
        <v>-796155</v>
      </c>
      <c r="M126" s="127">
        <v>-216319</v>
      </c>
      <c r="N126" s="127">
        <v>32010</v>
      </c>
      <c r="O126" s="127">
        <v>11597452</v>
      </c>
      <c r="P126" s="127"/>
      <c r="Q126" s="127"/>
      <c r="R126" s="92">
        <f>SUM(F126:O126)</f>
        <v>9117576</v>
      </c>
      <c r="S126" s="207">
        <v>2839479</v>
      </c>
      <c r="T126" s="92">
        <f>SUM(F81:O81)</f>
        <v>-2263537</v>
      </c>
      <c r="V126" s="95" t="s">
        <v>300</v>
      </c>
      <c r="W126" s="96">
        <f>R126/D126*100</f>
        <v>182.38799759951991</v>
      </c>
    </row>
    <row r="127" spans="2:23">
      <c r="D127" s="91"/>
      <c r="E127" s="127"/>
      <c r="F127" s="127"/>
      <c r="G127" s="127"/>
      <c r="H127" s="127"/>
      <c r="I127" s="127"/>
      <c r="J127" s="127"/>
      <c r="K127" s="127"/>
      <c r="L127" s="127"/>
      <c r="M127" s="127"/>
      <c r="N127" s="127"/>
      <c r="O127" s="127"/>
      <c r="P127" s="127"/>
      <c r="Q127" s="127"/>
      <c r="R127" s="92"/>
      <c r="S127" s="207"/>
      <c r="T127" s="92"/>
      <c r="V127" s="95"/>
      <c r="W127" s="96"/>
    </row>
    <row r="128" spans="2:23">
      <c r="B128" t="s">
        <v>268</v>
      </c>
      <c r="D128" s="91">
        <v>-4500360</v>
      </c>
      <c r="E128" s="127"/>
      <c r="F128" s="127">
        <v>16001571</v>
      </c>
      <c r="G128" s="127">
        <v>10097788</v>
      </c>
      <c r="H128" s="127">
        <v>-30358720</v>
      </c>
      <c r="I128" s="127">
        <v>20347961</v>
      </c>
      <c r="J128" s="127">
        <v>2284362</v>
      </c>
      <c r="K128" s="127">
        <v>4656088</v>
      </c>
      <c r="L128" s="127">
        <v>-13162597</v>
      </c>
      <c r="M128" s="127">
        <v>5912581</v>
      </c>
      <c r="N128" s="127">
        <v>-30034655</v>
      </c>
      <c r="O128" s="127">
        <v>2713413</v>
      </c>
      <c r="P128" s="127"/>
      <c r="Q128" s="127"/>
      <c r="R128" s="92">
        <f>SUM(F128:O128)</f>
        <v>-11542208</v>
      </c>
      <c r="S128" s="207">
        <v>-40129515</v>
      </c>
      <c r="T128" s="92">
        <f>SUM(F83:O83)</f>
        <v>-4755045</v>
      </c>
      <c r="V128" s="95" t="s">
        <v>300</v>
      </c>
      <c r="W128" s="96">
        <f>R128/D128*100</f>
        <v>256.47299327164939</v>
      </c>
    </row>
    <row r="129" spans="2:23">
      <c r="D129" s="91"/>
      <c r="E129" s="127"/>
      <c r="F129" s="127"/>
      <c r="G129" s="127"/>
      <c r="H129" s="127"/>
      <c r="I129" s="127"/>
      <c r="J129" s="127"/>
      <c r="K129" s="127"/>
      <c r="L129" s="127"/>
      <c r="M129" s="127"/>
      <c r="N129" s="127"/>
      <c r="O129" s="127"/>
      <c r="P129" s="127"/>
      <c r="Q129" s="127"/>
      <c r="R129" s="92"/>
      <c r="S129" s="207"/>
      <c r="T129" s="92"/>
      <c r="V129" s="95"/>
      <c r="W129" s="96"/>
    </row>
    <row r="130" spans="2:23" ht="13.5" thickBot="1">
      <c r="B130" t="s">
        <v>269</v>
      </c>
      <c r="D130" s="93">
        <f>SUM(D122:D128)</f>
        <v>157865640</v>
      </c>
      <c r="E130" s="128"/>
      <c r="F130" s="128">
        <f t="shared" ref="F130:Q130" si="16">SUM(F122:F128)</f>
        <v>25513477</v>
      </c>
      <c r="G130" s="128">
        <f>SUM(G122:G128)</f>
        <v>24140517</v>
      </c>
      <c r="H130" s="128">
        <f t="shared" si="16"/>
        <v>-12727222</v>
      </c>
      <c r="I130" s="128">
        <f>SUM(I122:I128)</f>
        <v>43734281</v>
      </c>
      <c r="J130" s="128">
        <f t="shared" si="16"/>
        <v>5081793</v>
      </c>
      <c r="K130" s="128">
        <f>SUM(K122:K128)</f>
        <v>16296006</v>
      </c>
      <c r="L130" s="128">
        <f t="shared" si="16"/>
        <v>9316579</v>
      </c>
      <c r="M130" s="128">
        <f t="shared" si="16"/>
        <v>27845458</v>
      </c>
      <c r="N130" s="128">
        <f t="shared" si="16"/>
        <v>-21239977</v>
      </c>
      <c r="O130" s="128">
        <f t="shared" si="16"/>
        <v>22657399</v>
      </c>
      <c r="P130" s="128">
        <f t="shared" si="16"/>
        <v>0</v>
      </c>
      <c r="Q130" s="128">
        <f t="shared" si="16"/>
        <v>0</v>
      </c>
      <c r="R130" s="94">
        <f>SUM(F130:O130)</f>
        <v>140618311</v>
      </c>
      <c r="S130" s="208">
        <v>134452679</v>
      </c>
      <c r="T130" s="94">
        <f>SUM(F85:O85)</f>
        <v>138723053</v>
      </c>
      <c r="V130" s="95" t="s">
        <v>300</v>
      </c>
      <c r="W130" s="96">
        <f>R130/D130*100</f>
        <v>89.074678315053234</v>
      </c>
    </row>
    <row r="131" spans="2:23" ht="13.5" thickBot="1"/>
    <row r="132" spans="2:23" ht="32.25" thickBot="1">
      <c r="C132" s="182" t="s">
        <v>449</v>
      </c>
      <c r="D132" s="182" t="s">
        <v>451</v>
      </c>
      <c r="E132" s="182" t="s">
        <v>450</v>
      </c>
    </row>
    <row r="133" spans="2:23">
      <c r="B133" s="238">
        <v>36495</v>
      </c>
      <c r="C133" s="239">
        <v>391420</v>
      </c>
      <c r="D133" s="240"/>
      <c r="E133" s="240"/>
    </row>
    <row r="134" spans="2:23">
      <c r="B134" s="238">
        <v>36526</v>
      </c>
      <c r="C134" s="239">
        <v>390273</v>
      </c>
      <c r="D134" s="241">
        <f>(C134-C133)/C133*100</f>
        <v>-0.29303561391855298</v>
      </c>
      <c r="E134" s="240"/>
    </row>
    <row r="135" spans="2:23">
      <c r="B135" s="238">
        <v>36557</v>
      </c>
      <c r="C135" s="239">
        <v>394235</v>
      </c>
      <c r="D135" s="241">
        <f t="shared" ref="D135:D198" si="17">(C135-C134)/C134*100</f>
        <v>1.0151868051338422</v>
      </c>
      <c r="E135" s="240"/>
    </row>
    <row r="136" spans="2:23">
      <c r="B136" s="238">
        <v>36586</v>
      </c>
      <c r="C136" s="239">
        <v>390438</v>
      </c>
      <c r="D136" s="241">
        <f t="shared" si="17"/>
        <v>-0.96313112737326723</v>
      </c>
      <c r="E136" s="240"/>
    </row>
    <row r="137" spans="2:23">
      <c r="B137" s="238">
        <v>36617</v>
      </c>
      <c r="C137" s="239">
        <v>398920</v>
      </c>
      <c r="D137" s="241">
        <f t="shared" si="17"/>
        <v>2.1724319866406447</v>
      </c>
      <c r="E137" s="240"/>
    </row>
    <row r="138" spans="2:23">
      <c r="B138" s="238">
        <v>36647</v>
      </c>
      <c r="C138" s="239">
        <v>400927</v>
      </c>
      <c r="D138" s="241">
        <f t="shared" si="17"/>
        <v>0.50310839266018248</v>
      </c>
      <c r="E138" s="240"/>
    </row>
    <row r="139" spans="2:23">
      <c r="B139" s="238">
        <v>36678</v>
      </c>
      <c r="C139" s="239">
        <v>402707</v>
      </c>
      <c r="D139" s="241">
        <f t="shared" si="17"/>
        <v>0.44397109698274251</v>
      </c>
      <c r="E139" s="240"/>
    </row>
    <row r="140" spans="2:23">
      <c r="B140" s="238">
        <v>36708</v>
      </c>
      <c r="C140" s="239">
        <v>406735</v>
      </c>
      <c r="D140" s="241">
        <f t="shared" si="17"/>
        <v>1.0002309371329527</v>
      </c>
      <c r="E140" s="240"/>
    </row>
    <row r="141" spans="2:23">
      <c r="B141" s="238">
        <v>36739</v>
      </c>
      <c r="C141" s="239">
        <v>409790</v>
      </c>
      <c r="D141" s="241">
        <f t="shared" si="17"/>
        <v>0.75110329821628341</v>
      </c>
      <c r="E141" s="240"/>
    </row>
    <row r="142" spans="2:23">
      <c r="B142" s="238">
        <v>36770</v>
      </c>
      <c r="C142" s="239">
        <v>411984</v>
      </c>
      <c r="D142" s="241">
        <f t="shared" si="17"/>
        <v>0.53539617853046684</v>
      </c>
      <c r="E142" s="240"/>
    </row>
    <row r="143" spans="2:23">
      <c r="B143" s="238">
        <v>36800</v>
      </c>
      <c r="C143" s="239">
        <v>412123</v>
      </c>
      <c r="D143" s="241">
        <f t="shared" si="17"/>
        <v>3.3739174336867447E-2</v>
      </c>
      <c r="E143" s="240"/>
    </row>
    <row r="144" spans="2:23">
      <c r="B144" s="238">
        <v>36831</v>
      </c>
      <c r="C144" s="239">
        <v>409058</v>
      </c>
      <c r="D144" s="241">
        <f t="shared" si="17"/>
        <v>-0.74371000890510841</v>
      </c>
      <c r="E144" s="240"/>
    </row>
    <row r="145" spans="2:5">
      <c r="B145" s="238">
        <v>36861</v>
      </c>
      <c r="C145" s="239">
        <v>409363</v>
      </c>
      <c r="D145" s="241">
        <f t="shared" si="17"/>
        <v>7.4561553618313292E-2</v>
      </c>
      <c r="E145" s="241">
        <f>(C145-C133)/C133*100</f>
        <v>4.5840784834704413</v>
      </c>
    </row>
    <row r="146" spans="2:5">
      <c r="B146" s="238">
        <v>36892</v>
      </c>
      <c r="C146" s="239">
        <v>411498</v>
      </c>
      <c r="D146" s="241">
        <f t="shared" si="17"/>
        <v>0.52154200550611562</v>
      </c>
      <c r="E146" s="241">
        <f t="shared" ref="E146:E209" si="18">(C146-C134)/C134*100</f>
        <v>5.4385007417884408</v>
      </c>
    </row>
    <row r="147" spans="2:5">
      <c r="B147" s="238">
        <v>36923</v>
      </c>
      <c r="C147" s="239">
        <v>412351</v>
      </c>
      <c r="D147" s="241">
        <f t="shared" si="17"/>
        <v>0.20729140846371064</v>
      </c>
      <c r="E147" s="241">
        <f t="shared" si="18"/>
        <v>4.5952287341306581</v>
      </c>
    </row>
    <row r="148" spans="2:5">
      <c r="B148" s="238">
        <v>36951</v>
      </c>
      <c r="C148" s="239">
        <v>417454</v>
      </c>
      <c r="D148" s="241">
        <f t="shared" si="17"/>
        <v>1.2375379227890801</v>
      </c>
      <c r="E148" s="241">
        <f t="shared" si="18"/>
        <v>6.9194084592175962</v>
      </c>
    </row>
    <row r="149" spans="2:5">
      <c r="B149" s="238">
        <v>36982</v>
      </c>
      <c r="C149" s="239">
        <v>428488</v>
      </c>
      <c r="D149" s="241">
        <f t="shared" si="17"/>
        <v>2.643165474519348</v>
      </c>
      <c r="E149" s="241">
        <f t="shared" si="18"/>
        <v>7.4120124335706405</v>
      </c>
    </row>
    <row r="150" spans="2:5">
      <c r="B150" s="238">
        <v>37012</v>
      </c>
      <c r="C150" s="239">
        <v>430293</v>
      </c>
      <c r="D150" s="241">
        <f t="shared" si="17"/>
        <v>0.42124866974104291</v>
      </c>
      <c r="E150" s="241">
        <f t="shared" si="18"/>
        <v>7.3245254123568619</v>
      </c>
    </row>
    <row r="151" spans="2:5">
      <c r="B151" s="238">
        <v>37043</v>
      </c>
      <c r="C151" s="239">
        <v>434404</v>
      </c>
      <c r="D151" s="241">
        <f t="shared" si="17"/>
        <v>0.95539550957138508</v>
      </c>
      <c r="E151" s="241">
        <f t="shared" si="18"/>
        <v>7.8709831217237349</v>
      </c>
    </row>
    <row r="152" spans="2:5">
      <c r="B152" s="238">
        <v>37073</v>
      </c>
      <c r="C152" s="239">
        <v>437815</v>
      </c>
      <c r="D152" s="241">
        <f t="shared" si="17"/>
        <v>0.78521376414581823</v>
      </c>
      <c r="E152" s="241">
        <f t="shared" si="18"/>
        <v>7.6413389553394717</v>
      </c>
    </row>
    <row r="153" spans="2:5">
      <c r="B153" s="238">
        <v>37104</v>
      </c>
      <c r="C153" s="239">
        <v>442511</v>
      </c>
      <c r="D153" s="241">
        <f t="shared" si="17"/>
        <v>1.0725991571782603</v>
      </c>
      <c r="E153" s="241">
        <f t="shared" si="18"/>
        <v>7.984821493935919</v>
      </c>
    </row>
    <row r="154" spans="2:5">
      <c r="B154" s="238">
        <v>37135</v>
      </c>
      <c r="C154" s="239">
        <v>447699</v>
      </c>
      <c r="D154" s="241">
        <f t="shared" si="17"/>
        <v>1.1724002341184738</v>
      </c>
      <c r="E154" s="241">
        <f t="shared" si="18"/>
        <v>8.6690259815915169</v>
      </c>
    </row>
    <row r="155" spans="2:5">
      <c r="B155" s="238">
        <v>37165</v>
      </c>
      <c r="C155" s="239">
        <v>451659</v>
      </c>
      <c r="D155" s="241">
        <f t="shared" si="17"/>
        <v>0.88452286022528537</v>
      </c>
      <c r="E155" s="241">
        <f t="shared" si="18"/>
        <v>9.593252499860478</v>
      </c>
    </row>
    <row r="156" spans="2:5">
      <c r="B156" s="238">
        <v>37196</v>
      </c>
      <c r="C156" s="239">
        <v>456536</v>
      </c>
      <c r="D156" s="241">
        <f t="shared" si="17"/>
        <v>1.0797969264422937</v>
      </c>
      <c r="E156" s="241">
        <f t="shared" si="18"/>
        <v>11.606667025214028</v>
      </c>
    </row>
    <row r="157" spans="2:5">
      <c r="B157" s="238">
        <v>37226</v>
      </c>
      <c r="C157" s="239">
        <v>462446</v>
      </c>
      <c r="D157" s="241">
        <f t="shared" si="17"/>
        <v>1.2945309898890778</v>
      </c>
      <c r="E157" s="241">
        <f t="shared" si="18"/>
        <v>12.967219802473599</v>
      </c>
    </row>
    <row r="158" spans="2:5">
      <c r="B158" s="238">
        <v>37257</v>
      </c>
      <c r="C158" s="239">
        <v>451790</v>
      </c>
      <c r="D158" s="241">
        <f t="shared" si="17"/>
        <v>-2.3042690389796863</v>
      </c>
      <c r="E158" s="241">
        <f t="shared" si="18"/>
        <v>9.7915421217114051</v>
      </c>
    </row>
    <row r="159" spans="2:5">
      <c r="B159" s="238">
        <v>37288</v>
      </c>
      <c r="C159" s="239">
        <v>450727</v>
      </c>
      <c r="D159" s="241">
        <f t="shared" si="17"/>
        <v>-0.23528630558445296</v>
      </c>
      <c r="E159" s="241">
        <f t="shared" si="18"/>
        <v>9.3066343964244052</v>
      </c>
    </row>
    <row r="160" spans="2:5">
      <c r="B160" s="238">
        <v>37316</v>
      </c>
      <c r="C160" s="239">
        <v>460199</v>
      </c>
      <c r="D160" s="241">
        <f t="shared" si="17"/>
        <v>2.1014938088909698</v>
      </c>
      <c r="E160" s="241">
        <f t="shared" si="18"/>
        <v>10.239451532384408</v>
      </c>
    </row>
    <row r="161" spans="2:5">
      <c r="B161" s="238">
        <v>37347</v>
      </c>
      <c r="C161" s="239">
        <v>472181</v>
      </c>
      <c r="D161" s="241">
        <f t="shared" si="17"/>
        <v>2.6036562443638513</v>
      </c>
      <c r="E161" s="241">
        <f t="shared" si="18"/>
        <v>10.197018352906033</v>
      </c>
    </row>
    <row r="162" spans="2:5">
      <c r="B162" s="238">
        <v>37377</v>
      </c>
      <c r="C162" s="239">
        <v>470381</v>
      </c>
      <c r="D162" s="241">
        <f t="shared" si="17"/>
        <v>-0.38120974795682161</v>
      </c>
      <c r="E162" s="241">
        <f t="shared" si="18"/>
        <v>9.3164425170755738</v>
      </c>
    </row>
    <row r="163" spans="2:5">
      <c r="B163" s="238">
        <v>37408</v>
      </c>
      <c r="C163" s="239">
        <v>479594</v>
      </c>
      <c r="D163" s="241">
        <f t="shared" si="17"/>
        <v>1.9586250294973648</v>
      </c>
      <c r="E163" s="241">
        <f t="shared" si="18"/>
        <v>10.402758722295374</v>
      </c>
    </row>
    <row r="164" spans="2:5">
      <c r="B164" s="238">
        <v>37438</v>
      </c>
      <c r="C164" s="239">
        <v>478033</v>
      </c>
      <c r="D164" s="241">
        <f t="shared" si="17"/>
        <v>-0.32548363824401472</v>
      </c>
      <c r="E164" s="241">
        <f t="shared" si="18"/>
        <v>9.1860717426310199</v>
      </c>
    </row>
    <row r="165" spans="2:5">
      <c r="B165" s="238">
        <v>37469</v>
      </c>
      <c r="C165" s="239">
        <v>480097</v>
      </c>
      <c r="D165" s="241">
        <f t="shared" si="17"/>
        <v>0.43176935483533568</v>
      </c>
      <c r="E165" s="241">
        <f t="shared" si="18"/>
        <v>8.4938001541204624</v>
      </c>
    </row>
    <row r="166" spans="2:5">
      <c r="B166" s="238">
        <v>37500</v>
      </c>
      <c r="C166" s="239">
        <v>479696</v>
      </c>
      <c r="D166" s="241">
        <f t="shared" si="17"/>
        <v>-8.3524787699152461E-2</v>
      </c>
      <c r="E166" s="241">
        <f t="shared" si="18"/>
        <v>7.1469893834920333</v>
      </c>
    </row>
    <row r="167" spans="2:5">
      <c r="B167" s="238">
        <v>37530</v>
      </c>
      <c r="C167" s="239">
        <v>462215</v>
      </c>
      <c r="D167" s="241">
        <f t="shared" si="17"/>
        <v>-3.6441829825556189</v>
      </c>
      <c r="E167" s="241">
        <f t="shared" si="18"/>
        <v>2.3371614425927523</v>
      </c>
    </row>
    <row r="168" spans="2:5">
      <c r="B168" s="238">
        <v>37561</v>
      </c>
      <c r="C168" s="239">
        <v>456658</v>
      </c>
      <c r="D168" s="241">
        <f t="shared" si="17"/>
        <v>-1.2022543621474855</v>
      </c>
      <c r="E168" s="241">
        <f t="shared" si="18"/>
        <v>2.6722974748979268E-2</v>
      </c>
    </row>
    <row r="169" spans="2:5">
      <c r="B169" s="238">
        <v>37591</v>
      </c>
      <c r="C169" s="239">
        <v>454278</v>
      </c>
      <c r="D169" s="241">
        <f t="shared" si="17"/>
        <v>-0.52117777417673616</v>
      </c>
      <c r="E169" s="241">
        <f t="shared" si="18"/>
        <v>-1.7662602768755704</v>
      </c>
    </row>
    <row r="170" spans="2:5">
      <c r="B170" s="238">
        <v>37622</v>
      </c>
      <c r="C170" s="239">
        <v>454011</v>
      </c>
      <c r="D170" s="241">
        <f t="shared" si="17"/>
        <v>-5.8774582964616379E-2</v>
      </c>
      <c r="E170" s="241">
        <f t="shared" si="18"/>
        <v>0.49160007968303859</v>
      </c>
    </row>
    <row r="171" spans="2:5">
      <c r="B171" s="238">
        <v>37653</v>
      </c>
      <c r="C171" s="239">
        <v>454401</v>
      </c>
      <c r="D171" s="241">
        <f t="shared" si="17"/>
        <v>8.5901002398620294E-2</v>
      </c>
      <c r="E171" s="241">
        <f t="shared" si="18"/>
        <v>0.8151275605854541</v>
      </c>
    </row>
    <row r="172" spans="2:5">
      <c r="B172" s="238">
        <v>37681</v>
      </c>
      <c r="C172" s="239">
        <v>462645</v>
      </c>
      <c r="D172" s="241">
        <f t="shared" si="17"/>
        <v>1.8142565707381806</v>
      </c>
      <c r="E172" s="241">
        <f t="shared" si="18"/>
        <v>0.53150919493523452</v>
      </c>
    </row>
    <row r="173" spans="2:5">
      <c r="B173" s="238">
        <v>37712</v>
      </c>
      <c r="C173" s="239">
        <v>464132</v>
      </c>
      <c r="D173" s="241">
        <f t="shared" si="17"/>
        <v>0.32141274627414107</v>
      </c>
      <c r="E173" s="241">
        <f t="shared" si="18"/>
        <v>-1.7046429229469209</v>
      </c>
    </row>
    <row r="174" spans="2:5">
      <c r="B174" s="238">
        <v>37742</v>
      </c>
      <c r="C174" s="239">
        <v>487451</v>
      </c>
      <c r="D174" s="241">
        <f t="shared" si="17"/>
        <v>5.0242172485413636</v>
      </c>
      <c r="E174" s="241">
        <f t="shared" si="18"/>
        <v>3.6289731090328905</v>
      </c>
    </row>
    <row r="175" spans="2:5">
      <c r="B175" s="238">
        <v>37773</v>
      </c>
      <c r="C175" s="239">
        <v>481651</v>
      </c>
      <c r="D175" s="241">
        <f t="shared" si="17"/>
        <v>-1.1898631862484639</v>
      </c>
      <c r="E175" s="241">
        <f t="shared" si="18"/>
        <v>0.42890444834589253</v>
      </c>
    </row>
    <row r="176" spans="2:5">
      <c r="B176" s="238">
        <v>37803</v>
      </c>
      <c r="C176" s="239">
        <v>479705</v>
      </c>
      <c r="D176" s="241">
        <f t="shared" si="17"/>
        <v>-0.40402698219250038</v>
      </c>
      <c r="E176" s="241">
        <f t="shared" si="18"/>
        <v>0.34976664790924478</v>
      </c>
    </row>
    <row r="177" spans="2:5">
      <c r="B177" s="238">
        <v>37834</v>
      </c>
      <c r="C177" s="239">
        <v>483253</v>
      </c>
      <c r="D177" s="241">
        <f t="shared" si="17"/>
        <v>0.7396212255448662</v>
      </c>
      <c r="E177" s="241">
        <f t="shared" si="18"/>
        <v>0.65736715705367876</v>
      </c>
    </row>
    <row r="178" spans="2:5">
      <c r="B178" s="238">
        <v>37865</v>
      </c>
      <c r="C178" s="239">
        <v>486429</v>
      </c>
      <c r="D178" s="241">
        <f t="shared" si="17"/>
        <v>0.65721268155603785</v>
      </c>
      <c r="E178" s="241">
        <f t="shared" si="18"/>
        <v>1.4035972782762416</v>
      </c>
    </row>
    <row r="179" spans="2:5">
      <c r="B179" s="238">
        <v>37895</v>
      </c>
      <c r="C179" s="239">
        <v>491107</v>
      </c>
      <c r="D179" s="241">
        <f t="shared" si="17"/>
        <v>0.96170253007119233</v>
      </c>
      <c r="E179" s="241">
        <f t="shared" si="18"/>
        <v>6.2507707452159709</v>
      </c>
    </row>
    <row r="180" spans="2:5">
      <c r="B180" s="238">
        <v>37926</v>
      </c>
      <c r="C180" s="239">
        <v>492137</v>
      </c>
      <c r="D180" s="241">
        <f t="shared" si="17"/>
        <v>0.20973026244789833</v>
      </c>
      <c r="E180" s="241">
        <f t="shared" si="18"/>
        <v>7.7692715336203459</v>
      </c>
    </row>
    <row r="181" spans="2:5">
      <c r="B181" s="238">
        <v>37956</v>
      </c>
      <c r="C181" s="239">
        <v>499812</v>
      </c>
      <c r="D181" s="241">
        <f t="shared" si="17"/>
        <v>1.5595250915903498</v>
      </c>
      <c r="E181" s="241">
        <f t="shared" si="18"/>
        <v>10.023377755471319</v>
      </c>
    </row>
    <row r="182" spans="2:5">
      <c r="B182" s="238">
        <v>37987</v>
      </c>
      <c r="C182" s="239">
        <v>503300</v>
      </c>
      <c r="D182" s="241">
        <f t="shared" si="17"/>
        <v>0.69786239626099411</v>
      </c>
      <c r="E182" s="241">
        <f t="shared" si="18"/>
        <v>10.85634489032204</v>
      </c>
    </row>
    <row r="183" spans="2:5">
      <c r="B183" s="238">
        <v>38018</v>
      </c>
      <c r="C183" s="239">
        <v>480400</v>
      </c>
      <c r="D183" s="241">
        <f t="shared" si="17"/>
        <v>-4.5499701967017687</v>
      </c>
      <c r="E183" s="241">
        <f t="shared" si="18"/>
        <v>5.72159832394735</v>
      </c>
    </row>
    <row r="184" spans="2:5">
      <c r="B184" s="238">
        <v>38047</v>
      </c>
      <c r="C184" s="239">
        <v>473096</v>
      </c>
      <c r="D184" s="241">
        <f t="shared" si="17"/>
        <v>-1.520399666944213</v>
      </c>
      <c r="E184" s="241">
        <f t="shared" si="18"/>
        <v>2.2589674588507385</v>
      </c>
    </row>
    <row r="185" spans="2:5">
      <c r="B185" s="238">
        <v>38078</v>
      </c>
      <c r="C185" s="239">
        <v>480809</v>
      </c>
      <c r="D185" s="241">
        <f t="shared" si="17"/>
        <v>1.63032450073558</v>
      </c>
      <c r="E185" s="241">
        <f t="shared" si="18"/>
        <v>3.5931588427430126</v>
      </c>
    </row>
    <row r="186" spans="2:5">
      <c r="B186" s="238">
        <v>38108</v>
      </c>
      <c r="C186" s="239">
        <v>482532</v>
      </c>
      <c r="D186" s="241">
        <f t="shared" si="17"/>
        <v>0.35835435692759493</v>
      </c>
      <c r="E186" s="241">
        <f t="shared" si="18"/>
        <v>-1.0091270712338265</v>
      </c>
    </row>
    <row r="187" spans="2:5">
      <c r="B187" s="238">
        <v>38139</v>
      </c>
      <c r="C187" s="239">
        <v>487776</v>
      </c>
      <c r="D187" s="241">
        <f t="shared" si="17"/>
        <v>1.0867673024794211</v>
      </c>
      <c r="E187" s="241">
        <f t="shared" si="18"/>
        <v>1.2716676597785534</v>
      </c>
    </row>
    <row r="188" spans="2:5">
      <c r="B188" s="238">
        <v>38169</v>
      </c>
      <c r="C188" s="239">
        <v>493193</v>
      </c>
      <c r="D188" s="241">
        <f t="shared" si="17"/>
        <v>1.1105507446040805</v>
      </c>
      <c r="E188" s="241">
        <f t="shared" si="18"/>
        <v>2.8117280411919827</v>
      </c>
    </row>
    <row r="189" spans="2:5">
      <c r="B189" s="238">
        <v>38200</v>
      </c>
      <c r="C189" s="239">
        <v>505055</v>
      </c>
      <c r="D189" s="241">
        <f t="shared" si="17"/>
        <v>2.4051436253150387</v>
      </c>
      <c r="E189" s="241">
        <f t="shared" si="18"/>
        <v>4.5115084645103085</v>
      </c>
    </row>
    <row r="190" spans="2:5">
      <c r="B190" s="238">
        <v>38231</v>
      </c>
      <c r="C190" s="239">
        <v>509421</v>
      </c>
      <c r="D190" s="241">
        <f t="shared" si="17"/>
        <v>0.86446030630327397</v>
      </c>
      <c r="E190" s="241">
        <f t="shared" si="18"/>
        <v>4.7266918707560617</v>
      </c>
    </row>
    <row r="191" spans="2:5">
      <c r="B191" s="238">
        <v>38261</v>
      </c>
      <c r="C191" s="239">
        <v>512480</v>
      </c>
      <c r="D191" s="241">
        <f t="shared" si="17"/>
        <v>0.60048564939411608</v>
      </c>
      <c r="E191" s="241">
        <f t="shared" si="18"/>
        <v>4.3520047566009037</v>
      </c>
    </row>
    <row r="192" spans="2:5">
      <c r="B192" s="238">
        <v>38292</v>
      </c>
      <c r="C192" s="239">
        <v>516001</v>
      </c>
      <c r="D192" s="241">
        <f t="shared" si="17"/>
        <v>0.68705120199812675</v>
      </c>
      <c r="E192" s="241">
        <f t="shared" si="18"/>
        <v>4.8490562587247048</v>
      </c>
    </row>
    <row r="193" spans="2:5">
      <c r="B193" s="238">
        <v>38322</v>
      </c>
      <c r="C193" s="239">
        <v>519344</v>
      </c>
      <c r="D193" s="241">
        <f t="shared" si="17"/>
        <v>0.64786696149813661</v>
      </c>
      <c r="E193" s="241">
        <f t="shared" si="18"/>
        <v>3.9078693588789384</v>
      </c>
    </row>
    <row r="194" spans="2:5" hidden="1">
      <c r="B194" s="62">
        <v>38353</v>
      </c>
      <c r="C194" s="20">
        <v>525851</v>
      </c>
      <c r="D194" s="7">
        <f t="shared" si="17"/>
        <v>1.252926769154934</v>
      </c>
      <c r="E194" s="7">
        <f t="shared" si="18"/>
        <v>4.4806278561494137</v>
      </c>
    </row>
    <row r="195" spans="2:5" hidden="1">
      <c r="B195" s="62">
        <v>38384</v>
      </c>
      <c r="C195" s="20">
        <v>502321</v>
      </c>
      <c r="D195" s="7">
        <f t="shared" si="17"/>
        <v>-4.4746515647968721</v>
      </c>
      <c r="E195" s="7">
        <f t="shared" si="18"/>
        <v>4.5630724396336388</v>
      </c>
    </row>
    <row r="196" spans="2:5" hidden="1">
      <c r="B196" s="62">
        <v>38412</v>
      </c>
      <c r="C196" s="20">
        <v>506970</v>
      </c>
      <c r="D196" s="7">
        <f t="shared" si="17"/>
        <v>0.9255038113079086</v>
      </c>
      <c r="E196" s="7">
        <f t="shared" si="18"/>
        <v>7.1600689923398217</v>
      </c>
    </row>
    <row r="197" spans="2:5" hidden="1">
      <c r="B197" s="62">
        <v>38443</v>
      </c>
      <c r="C197" s="20">
        <v>509272</v>
      </c>
      <c r="D197" s="7">
        <f t="shared" si="17"/>
        <v>0.45407026056768646</v>
      </c>
      <c r="E197" s="7">
        <f t="shared" si="18"/>
        <v>5.9198143129600318</v>
      </c>
    </row>
    <row r="198" spans="2:5" hidden="1">
      <c r="B198" s="62">
        <v>38473</v>
      </c>
      <c r="C198" s="20">
        <v>525072</v>
      </c>
      <c r="D198" s="7">
        <f t="shared" si="17"/>
        <v>3.1024678364410372</v>
      </c>
      <c r="E198" s="7">
        <f t="shared" si="18"/>
        <v>8.8159956230882095</v>
      </c>
    </row>
    <row r="199" spans="2:5" hidden="1">
      <c r="B199" s="62">
        <v>38504</v>
      </c>
      <c r="C199" s="20">
        <v>530144</v>
      </c>
      <c r="D199" s="7">
        <f t="shared" ref="D199:D259" si="19">(C199-C198)/C198*100</f>
        <v>0.96596276320199892</v>
      </c>
      <c r="E199" s="7">
        <f t="shared" si="18"/>
        <v>8.685954208489143</v>
      </c>
    </row>
    <row r="200" spans="2:5" hidden="1">
      <c r="B200" s="62">
        <v>38534</v>
      </c>
      <c r="C200" s="20">
        <v>537439</v>
      </c>
      <c r="D200" s="7">
        <f t="shared" si="19"/>
        <v>1.3760412265346773</v>
      </c>
      <c r="E200" s="7">
        <f t="shared" si="18"/>
        <v>8.9713357651061543</v>
      </c>
    </row>
    <row r="201" spans="2:5" hidden="1">
      <c r="B201" s="62">
        <v>38565</v>
      </c>
      <c r="C201" s="20">
        <v>535490</v>
      </c>
      <c r="D201" s="7">
        <f t="shared" si="19"/>
        <v>-0.36264580724510131</v>
      </c>
      <c r="E201" s="7">
        <f t="shared" si="18"/>
        <v>6.026076367920326</v>
      </c>
    </row>
    <row r="202" spans="2:5" hidden="1">
      <c r="B202" s="62">
        <v>38596</v>
      </c>
      <c r="C202" s="20">
        <v>536404</v>
      </c>
      <c r="D202" s="7">
        <f t="shared" si="19"/>
        <v>0.17068479336682291</v>
      </c>
      <c r="E202" s="7">
        <f t="shared" si="18"/>
        <v>5.296797737038716</v>
      </c>
    </row>
    <row r="203" spans="2:5" hidden="1">
      <c r="B203" s="62">
        <v>38626</v>
      </c>
      <c r="C203" s="20">
        <v>542244</v>
      </c>
      <c r="D203" s="7">
        <f t="shared" si="19"/>
        <v>1.0887316276537833</v>
      </c>
      <c r="E203" s="7">
        <f t="shared" si="18"/>
        <v>5.807836403371839</v>
      </c>
    </row>
    <row r="204" spans="2:5" hidden="1">
      <c r="B204" s="62">
        <v>38657</v>
      </c>
      <c r="C204" s="20">
        <v>545276</v>
      </c>
      <c r="D204" s="7">
        <f t="shared" si="19"/>
        <v>0.55915786988883232</v>
      </c>
      <c r="E204" s="7">
        <f t="shared" si="18"/>
        <v>5.6734386173670206</v>
      </c>
    </row>
    <row r="205" spans="2:5" hidden="1">
      <c r="B205" s="62">
        <v>38687</v>
      </c>
      <c r="C205" s="20">
        <v>545128</v>
      </c>
      <c r="D205" s="7">
        <f t="shared" si="19"/>
        <v>-2.7142217885988015E-2</v>
      </c>
      <c r="E205" s="7">
        <f t="shared" si="18"/>
        <v>4.9647247296589541</v>
      </c>
    </row>
    <row r="206" spans="2:5" hidden="1">
      <c r="B206" s="62">
        <v>38718</v>
      </c>
      <c r="C206" s="20">
        <v>546897</v>
      </c>
      <c r="D206" s="7">
        <f t="shared" si="19"/>
        <v>0.32451094054974244</v>
      </c>
      <c r="E206" s="7">
        <f t="shared" si="18"/>
        <v>4.0022744085301731</v>
      </c>
    </row>
    <row r="207" spans="2:5" hidden="1">
      <c r="B207" s="62">
        <v>38749</v>
      </c>
      <c r="C207" s="20">
        <v>524552</v>
      </c>
      <c r="D207" s="7">
        <f t="shared" si="19"/>
        <v>-4.0857784921109461</v>
      </c>
      <c r="E207" s="7">
        <f t="shared" si="18"/>
        <v>4.4256561043635445</v>
      </c>
    </row>
    <row r="208" spans="2:5" hidden="1">
      <c r="B208" s="62">
        <v>38777</v>
      </c>
      <c r="C208" s="20">
        <v>526715</v>
      </c>
      <c r="D208" s="7">
        <f t="shared" si="19"/>
        <v>0.41235187359880426</v>
      </c>
      <c r="E208" s="7">
        <f t="shared" si="18"/>
        <v>3.8947077736355209</v>
      </c>
    </row>
    <row r="209" spans="2:5" hidden="1">
      <c r="B209" s="62">
        <v>38808</v>
      </c>
      <c r="C209" s="20">
        <v>537467</v>
      </c>
      <c r="D209" s="7">
        <f t="shared" si="19"/>
        <v>2.0413316499435177</v>
      </c>
      <c r="E209" s="7">
        <f t="shared" si="18"/>
        <v>5.5363342182566484</v>
      </c>
    </row>
    <row r="210" spans="2:5" hidden="1">
      <c r="B210" s="62">
        <v>38838</v>
      </c>
      <c r="C210" s="20">
        <v>548318</v>
      </c>
      <c r="D210" s="7">
        <f t="shared" si="19"/>
        <v>2.0189146496436061</v>
      </c>
      <c r="E210" s="7">
        <f t="shared" ref="E210:E252" si="20">(C210-C198)/C198*100</f>
        <v>4.4272023646280889</v>
      </c>
    </row>
    <row r="211" spans="2:5" hidden="1">
      <c r="B211" s="62">
        <v>38869</v>
      </c>
      <c r="C211" s="20">
        <v>559024</v>
      </c>
      <c r="D211" s="7">
        <f t="shared" si="19"/>
        <v>1.9525166053275655</v>
      </c>
      <c r="E211" s="7">
        <f t="shared" si="20"/>
        <v>5.44757650751494</v>
      </c>
    </row>
    <row r="212" spans="2:5" hidden="1">
      <c r="B212" s="62">
        <v>38899</v>
      </c>
      <c r="C212" s="20">
        <v>563399</v>
      </c>
      <c r="D212" s="7">
        <f t="shared" si="19"/>
        <v>0.78261398437276397</v>
      </c>
      <c r="E212" s="7">
        <f t="shared" si="20"/>
        <v>4.8303156265176135</v>
      </c>
    </row>
    <row r="213" spans="2:5" hidden="1">
      <c r="B213" s="62">
        <v>38930</v>
      </c>
      <c r="C213" s="20">
        <v>568044</v>
      </c>
      <c r="D213" s="7">
        <f t="shared" si="19"/>
        <v>0.82446010731293451</v>
      </c>
      <c r="E213" s="7">
        <f t="shared" si="20"/>
        <v>6.0792918635268629</v>
      </c>
    </row>
    <row r="214" spans="2:5" hidden="1">
      <c r="B214" s="62">
        <v>38961</v>
      </c>
      <c r="C214" s="20">
        <v>581234</v>
      </c>
      <c r="D214" s="7">
        <f t="shared" si="19"/>
        <v>2.3220032251022809</v>
      </c>
      <c r="E214" s="7">
        <f t="shared" si="20"/>
        <v>8.3575066554313544</v>
      </c>
    </row>
    <row r="215" spans="2:5" hidden="1">
      <c r="B215" s="62">
        <v>38991</v>
      </c>
      <c r="C215" s="20">
        <v>579275</v>
      </c>
      <c r="D215" s="7">
        <f t="shared" si="19"/>
        <v>-0.33704153576700607</v>
      </c>
      <c r="E215" s="7">
        <f t="shared" si="20"/>
        <v>6.8292134168381757</v>
      </c>
    </row>
    <row r="216" spans="2:5" hidden="1">
      <c r="B216" s="62">
        <v>39022</v>
      </c>
      <c r="C216" s="20">
        <v>579296</v>
      </c>
      <c r="D216" s="7">
        <f t="shared" si="19"/>
        <v>3.6252211816494755E-3</v>
      </c>
      <c r="E216" s="7">
        <f t="shared" si="20"/>
        <v>6.2390422464953526</v>
      </c>
    </row>
    <row r="217" spans="2:5" hidden="1">
      <c r="B217" s="62">
        <v>39052</v>
      </c>
      <c r="C217" s="20">
        <v>574871</v>
      </c>
      <c r="D217" s="7">
        <f t="shared" si="19"/>
        <v>-0.7638582002982931</v>
      </c>
      <c r="E217" s="7">
        <f t="shared" si="20"/>
        <v>5.4561497483159913</v>
      </c>
    </row>
    <row r="218" spans="2:5" hidden="1">
      <c r="B218" s="62">
        <v>39083</v>
      </c>
      <c r="C218" s="20">
        <v>579940</v>
      </c>
      <c r="D218" s="7">
        <f t="shared" si="19"/>
        <v>0.88176303901223063</v>
      </c>
      <c r="E218" s="7">
        <f t="shared" si="20"/>
        <v>6.0419055142010283</v>
      </c>
    </row>
    <row r="219" spans="2:5" hidden="1">
      <c r="B219" s="62">
        <v>39114</v>
      </c>
      <c r="C219" s="20">
        <v>560487</v>
      </c>
      <c r="D219" s="7">
        <f t="shared" si="19"/>
        <v>-3.3543125150877677</v>
      </c>
      <c r="E219" s="7">
        <f t="shared" si="20"/>
        <v>6.8506077567143011</v>
      </c>
    </row>
    <row r="220" spans="2:5" hidden="1">
      <c r="B220" s="62">
        <v>39142</v>
      </c>
      <c r="C220" s="20">
        <v>523396</v>
      </c>
      <c r="D220" s="7">
        <f t="shared" si="19"/>
        <v>-6.6176378756331546</v>
      </c>
      <c r="E220" s="7">
        <f t="shared" si="20"/>
        <v>-0.63013204484398577</v>
      </c>
    </row>
    <row r="221" spans="2:5" hidden="1">
      <c r="B221" s="62">
        <v>39173</v>
      </c>
      <c r="C221" s="20">
        <v>524621</v>
      </c>
      <c r="D221" s="7">
        <f t="shared" si="19"/>
        <v>0.2340484069423534</v>
      </c>
      <c r="E221" s="7">
        <f t="shared" si="20"/>
        <v>-2.3901002294094336</v>
      </c>
    </row>
    <row r="222" spans="2:5" hidden="1">
      <c r="B222" s="62">
        <v>39203</v>
      </c>
      <c r="C222" s="20">
        <v>527942</v>
      </c>
      <c r="D222" s="7">
        <f t="shared" si="19"/>
        <v>0.6330284147984927</v>
      </c>
      <c r="E222" s="7">
        <f t="shared" si="20"/>
        <v>-3.7160917569731429</v>
      </c>
    </row>
    <row r="223" spans="2:5" hidden="1">
      <c r="B223" s="62">
        <v>39234</v>
      </c>
      <c r="C223" s="20">
        <v>530434</v>
      </c>
      <c r="D223" s="7">
        <f t="shared" si="19"/>
        <v>0.47202154782154099</v>
      </c>
      <c r="E223" s="7">
        <f t="shared" si="20"/>
        <v>-5.1142705858782449</v>
      </c>
    </row>
    <row r="224" spans="2:5" hidden="1">
      <c r="B224" s="62">
        <v>39264</v>
      </c>
      <c r="C224" s="20">
        <v>531558</v>
      </c>
      <c r="D224" s="7">
        <f t="shared" si="19"/>
        <v>0.21190195198648654</v>
      </c>
      <c r="E224" s="7">
        <f t="shared" si="20"/>
        <v>-5.6515897259313563</v>
      </c>
    </row>
    <row r="225" spans="2:5" hidden="1">
      <c r="B225" s="62">
        <v>39295</v>
      </c>
      <c r="C225" s="20">
        <v>539582</v>
      </c>
      <c r="D225" s="7">
        <f t="shared" si="19"/>
        <v>1.5095248307804605</v>
      </c>
      <c r="E225" s="7">
        <f t="shared" si="20"/>
        <v>-5.0105273535148687</v>
      </c>
    </row>
    <row r="226" spans="2:5" hidden="1">
      <c r="B226" s="62">
        <v>39326</v>
      </c>
      <c r="C226" s="20">
        <v>537478</v>
      </c>
      <c r="D226" s="7">
        <f t="shared" si="19"/>
        <v>-0.3899314654677139</v>
      </c>
      <c r="E226" s="7">
        <f t="shared" si="20"/>
        <v>-7.528121204196589</v>
      </c>
    </row>
    <row r="227" spans="2:5" hidden="1">
      <c r="B227" s="62">
        <v>39356</v>
      </c>
      <c r="C227" s="20">
        <v>535520</v>
      </c>
      <c r="D227" s="7">
        <f t="shared" si="19"/>
        <v>-0.36429398040477934</v>
      </c>
      <c r="E227" s="7">
        <f t="shared" si="20"/>
        <v>-7.5534072763368005</v>
      </c>
    </row>
    <row r="228" spans="2:5" hidden="1">
      <c r="B228" s="62">
        <v>39387</v>
      </c>
      <c r="C228" s="20">
        <v>544475</v>
      </c>
      <c r="D228" s="7">
        <f t="shared" si="19"/>
        <v>1.6722064535404839</v>
      </c>
      <c r="E228" s="7">
        <f t="shared" si="20"/>
        <v>-6.0109166988896865</v>
      </c>
    </row>
    <row r="229" spans="2:5" hidden="1">
      <c r="B229" s="62">
        <v>39417</v>
      </c>
      <c r="C229" s="20">
        <v>542150</v>
      </c>
      <c r="D229" s="7">
        <f t="shared" si="19"/>
        <v>-0.42701685109509158</v>
      </c>
      <c r="E229" s="7">
        <f t="shared" si="20"/>
        <v>-5.6918856578258428</v>
      </c>
    </row>
    <row r="230" spans="2:5" hidden="1">
      <c r="B230" s="62">
        <v>39448</v>
      </c>
      <c r="C230" s="20">
        <v>554165</v>
      </c>
      <c r="D230" s="7">
        <f t="shared" si="19"/>
        <v>2.2161763349626487</v>
      </c>
      <c r="E230" s="7">
        <f t="shared" si="20"/>
        <v>-4.4444252853743489</v>
      </c>
    </row>
    <row r="231" spans="2:5" hidden="1">
      <c r="B231" s="62">
        <v>39479</v>
      </c>
      <c r="C231" s="20">
        <v>544227</v>
      </c>
      <c r="D231" s="7">
        <f t="shared" si="19"/>
        <v>-1.7933287017404562</v>
      </c>
      <c r="E231" s="7">
        <f t="shared" si="20"/>
        <v>-2.9010485524195921</v>
      </c>
    </row>
    <row r="232" spans="2:5" hidden="1">
      <c r="B232" s="62">
        <v>39508</v>
      </c>
      <c r="C232" s="20">
        <v>499477</v>
      </c>
      <c r="D232" s="7">
        <f t="shared" si="19"/>
        <v>-8.2226717895290022</v>
      </c>
      <c r="E232" s="7">
        <f t="shared" si="20"/>
        <v>-4.5699623229829802</v>
      </c>
    </row>
    <row r="233" spans="2:5" hidden="1">
      <c r="B233" s="62">
        <v>39539</v>
      </c>
      <c r="C233" s="20">
        <v>495477</v>
      </c>
      <c r="D233" s="7">
        <f t="shared" si="19"/>
        <v>-0.80083767620931501</v>
      </c>
      <c r="E233" s="7">
        <f t="shared" si="20"/>
        <v>-5.5552484555517223</v>
      </c>
    </row>
    <row r="234" spans="2:5" hidden="1">
      <c r="B234" s="62">
        <v>39569</v>
      </c>
      <c r="C234" s="20">
        <v>501431</v>
      </c>
      <c r="D234" s="7">
        <f t="shared" si="19"/>
        <v>1.2016703096208301</v>
      </c>
      <c r="E234" s="7">
        <f t="shared" si="20"/>
        <v>-5.021574339605487</v>
      </c>
    </row>
    <row r="235" spans="2:5" hidden="1">
      <c r="B235" s="62">
        <v>39600</v>
      </c>
      <c r="C235" s="20">
        <v>508744</v>
      </c>
      <c r="D235" s="7">
        <f t="shared" si="19"/>
        <v>1.4584259848314125</v>
      </c>
      <c r="E235" s="7">
        <f t="shared" si="20"/>
        <v>-4.0891043937605804</v>
      </c>
    </row>
    <row r="236" spans="2:5" hidden="1">
      <c r="B236" s="62">
        <v>39630</v>
      </c>
      <c r="C236" s="20">
        <v>504051</v>
      </c>
      <c r="D236" s="7">
        <f t="shared" si="19"/>
        <v>-0.9224678816850912</v>
      </c>
      <c r="E236" s="7">
        <f t="shared" si="20"/>
        <v>-5.1747880758073439</v>
      </c>
    </row>
    <row r="237" spans="2:5" hidden="1">
      <c r="B237" s="62">
        <v>39661</v>
      </c>
      <c r="C237" s="20">
        <v>509923</v>
      </c>
      <c r="D237" s="7">
        <f t="shared" si="19"/>
        <v>1.1649614820722507</v>
      </c>
      <c r="E237" s="7">
        <f t="shared" si="20"/>
        <v>-5.4966622311344704</v>
      </c>
    </row>
    <row r="238" spans="2:5" hidden="1">
      <c r="B238" s="62">
        <v>39692</v>
      </c>
      <c r="C238" s="20">
        <v>520117</v>
      </c>
      <c r="D238" s="7">
        <f t="shared" si="19"/>
        <v>1.9991253581423076</v>
      </c>
      <c r="E238" s="7">
        <f t="shared" si="20"/>
        <v>-3.2300856965308351</v>
      </c>
    </row>
    <row r="239" spans="2:5" hidden="1">
      <c r="B239" s="62">
        <v>39722</v>
      </c>
      <c r="C239" s="20">
        <v>537441</v>
      </c>
      <c r="D239" s="7">
        <f t="shared" si="19"/>
        <v>3.3307890340058099</v>
      </c>
      <c r="E239" s="7">
        <f t="shared" si="20"/>
        <v>0.35871676127875712</v>
      </c>
    </row>
    <row r="240" spans="2:5" hidden="1">
      <c r="B240" s="62">
        <v>39753</v>
      </c>
      <c r="C240" s="20">
        <v>541689</v>
      </c>
      <c r="D240" s="7">
        <f t="shared" si="19"/>
        <v>0.79041234293624785</v>
      </c>
      <c r="E240" s="7">
        <f t="shared" si="20"/>
        <v>-0.51168556866706461</v>
      </c>
    </row>
    <row r="241" spans="2:5" hidden="1">
      <c r="B241" s="62">
        <v>39783</v>
      </c>
      <c r="C241" s="20">
        <v>543693</v>
      </c>
      <c r="D241" s="7">
        <f t="shared" si="19"/>
        <v>0.36995397728216745</v>
      </c>
      <c r="E241" s="7">
        <f t="shared" si="20"/>
        <v>0.28460758092778754</v>
      </c>
    </row>
    <row r="242" spans="2:5" hidden="1">
      <c r="B242" s="62">
        <v>39814</v>
      </c>
      <c r="C242" s="20">
        <v>553094</v>
      </c>
      <c r="D242" s="7">
        <f t="shared" si="19"/>
        <v>1.7291007976928157</v>
      </c>
      <c r="E242" s="7">
        <f t="shared" si="20"/>
        <v>-0.19326373913906508</v>
      </c>
    </row>
    <row r="243" spans="2:5" hidden="1">
      <c r="B243" s="62">
        <v>39845</v>
      </c>
      <c r="C243" s="20">
        <v>536654</v>
      </c>
      <c r="D243" s="7">
        <f t="shared" si="19"/>
        <v>-2.9723699768936203</v>
      </c>
      <c r="E243" s="7">
        <f t="shared" si="20"/>
        <v>-1.3915149377006286</v>
      </c>
    </row>
    <row r="244" spans="2:5" hidden="1">
      <c r="B244" s="62">
        <v>39873</v>
      </c>
      <c r="C244" s="20">
        <v>514809</v>
      </c>
      <c r="D244" s="7">
        <f t="shared" si="19"/>
        <v>-4.0705929705173167</v>
      </c>
      <c r="E244" s="7">
        <f t="shared" si="20"/>
        <v>3.0696108129103039</v>
      </c>
    </row>
    <row r="245" spans="2:5" hidden="1">
      <c r="B245" s="62">
        <v>39904</v>
      </c>
      <c r="C245" s="20">
        <v>520262</v>
      </c>
      <c r="D245" s="7">
        <f t="shared" si="19"/>
        <v>1.0592277912779302</v>
      </c>
      <c r="E245" s="7">
        <f t="shared" si="20"/>
        <v>5.0022503567269521</v>
      </c>
    </row>
    <row r="246" spans="2:5" hidden="1">
      <c r="B246" s="62">
        <v>39934</v>
      </c>
      <c r="C246" s="20">
        <v>543135</v>
      </c>
      <c r="D246" s="7">
        <f t="shared" si="19"/>
        <v>4.3964387174154558</v>
      </c>
      <c r="E246" s="7">
        <f t="shared" si="20"/>
        <v>8.3169967552863717</v>
      </c>
    </row>
    <row r="247" spans="2:5" hidden="1">
      <c r="B247" s="62">
        <v>39965</v>
      </c>
      <c r="C247" s="20">
        <v>556911</v>
      </c>
      <c r="D247" s="7">
        <f t="shared" si="19"/>
        <v>2.5363859813858434</v>
      </c>
      <c r="E247" s="7">
        <f t="shared" si="20"/>
        <v>9.4678266475869979</v>
      </c>
    </row>
    <row r="248" spans="2:5" hidden="1">
      <c r="B248" s="62">
        <v>39995</v>
      </c>
      <c r="C248" s="20">
        <v>571008</v>
      </c>
      <c r="D248" s="7">
        <f t="shared" si="19"/>
        <v>2.5312841728750195</v>
      </c>
      <c r="E248" s="7">
        <f t="shared" si="20"/>
        <v>13.283774856115752</v>
      </c>
    </row>
    <row r="249" spans="2:5" hidden="1">
      <c r="B249" s="62">
        <v>40026</v>
      </c>
      <c r="C249" s="20">
        <v>574564</v>
      </c>
      <c r="D249" s="7">
        <f t="shared" si="19"/>
        <v>0.62275835014570724</v>
      </c>
      <c r="E249" s="7">
        <f t="shared" si="20"/>
        <v>12.67661980338208</v>
      </c>
    </row>
    <row r="250" spans="2:5" hidden="1">
      <c r="B250" s="62">
        <v>40057</v>
      </c>
      <c r="C250" s="20">
        <v>600780</v>
      </c>
      <c r="D250" s="7">
        <f t="shared" si="19"/>
        <v>4.5627641133102665</v>
      </c>
      <c r="E250" s="7">
        <f t="shared" si="20"/>
        <v>15.508625943778034</v>
      </c>
    </row>
    <row r="251" spans="2:5" hidden="1">
      <c r="B251" s="62">
        <v>40087</v>
      </c>
      <c r="C251" s="20">
        <v>619947</v>
      </c>
      <c r="D251" s="7">
        <f t="shared" si="19"/>
        <v>3.1903525416957956</v>
      </c>
      <c r="E251" s="7">
        <f t="shared" si="20"/>
        <v>15.351638598469414</v>
      </c>
    </row>
    <row r="252" spans="2:5" hidden="1">
      <c r="B252" s="62">
        <v>40118</v>
      </c>
      <c r="C252" s="20">
        <v>633425</v>
      </c>
      <c r="D252" s="7">
        <f t="shared" si="19"/>
        <v>2.1740568145341457</v>
      </c>
      <c r="E252" s="7">
        <f t="shared" si="20"/>
        <v>16.935178672633189</v>
      </c>
    </row>
    <row r="253" spans="2:5" hidden="1">
      <c r="B253" s="62">
        <v>40148</v>
      </c>
      <c r="C253" s="20">
        <v>642429</v>
      </c>
      <c r="D253" s="7">
        <f t="shared" si="19"/>
        <v>1.4214784702214152</v>
      </c>
      <c r="E253" s="7">
        <f>(C253-C241)/C241*100</f>
        <v>18.160248522603748</v>
      </c>
    </row>
    <row r="254" spans="2:5" hidden="1">
      <c r="B254" s="62">
        <v>40179</v>
      </c>
      <c r="C254" s="20">
        <v>655853</v>
      </c>
      <c r="D254" s="7">
        <f t="shared" si="19"/>
        <v>2.0895694310188362</v>
      </c>
      <c r="E254" s="7">
        <f t="shared" ref="E254:E259" si="21">(C254-C242)/C242*100</f>
        <v>18.578939565426491</v>
      </c>
    </row>
    <row r="255" spans="2:5">
      <c r="B255" s="62">
        <v>40210</v>
      </c>
      <c r="C255" s="20">
        <v>667084</v>
      </c>
      <c r="D255" s="7">
        <f t="shared" si="19"/>
        <v>1.7124264126259998</v>
      </c>
      <c r="E255" s="7">
        <f t="shared" si="21"/>
        <v>24.304300349946146</v>
      </c>
    </row>
    <row r="256" spans="2:5">
      <c r="B256" s="62">
        <v>40238</v>
      </c>
      <c r="C256" s="20">
        <v>752975</v>
      </c>
      <c r="D256" s="7">
        <f t="shared" si="19"/>
        <v>12.875589880734662</v>
      </c>
      <c r="E256" s="7">
        <f t="shared" si="21"/>
        <v>46.262982970383192</v>
      </c>
    </row>
    <row r="257" spans="2:5">
      <c r="B257" s="62">
        <v>40269</v>
      </c>
      <c r="C257" s="20">
        <v>766786</v>
      </c>
      <c r="D257" s="7">
        <f t="shared" si="19"/>
        <v>1.8341910421992762</v>
      </c>
      <c r="E257" s="7">
        <f t="shared" si="21"/>
        <v>47.384586996551739</v>
      </c>
    </row>
    <row r="258" spans="2:5">
      <c r="B258" s="62">
        <v>40299</v>
      </c>
      <c r="C258" s="20">
        <v>788994</v>
      </c>
      <c r="D258" s="7">
        <f t="shared" si="19"/>
        <v>2.8962448453675469</v>
      </c>
      <c r="E258" s="7">
        <f t="shared" si="21"/>
        <v>45.266646413875009</v>
      </c>
    </row>
    <row r="259" spans="2:5">
      <c r="B259" s="62">
        <v>40330</v>
      </c>
      <c r="C259" s="20">
        <v>812815</v>
      </c>
      <c r="D259" s="7">
        <f t="shared" si="19"/>
        <v>3.0191611089564687</v>
      </c>
      <c r="E259" s="7">
        <f t="shared" si="21"/>
        <v>45.95060970244797</v>
      </c>
    </row>
    <row r="260" spans="2:5">
      <c r="B260" s="62">
        <v>40360</v>
      </c>
      <c r="C260" s="20">
        <v>826237</v>
      </c>
      <c r="D260" s="7">
        <f t="shared" ref="D260:D265" si="22">(C260-C259)/C259*100</f>
        <v>1.6512982659030653</v>
      </c>
      <c r="E260" s="7">
        <f t="shared" ref="E260:E265" si="23">(C260-C248)/C248*100</f>
        <v>44.697972707913024</v>
      </c>
    </row>
    <row r="261" spans="2:5">
      <c r="B261" s="62">
        <v>40391</v>
      </c>
      <c r="C261" s="20">
        <v>833602</v>
      </c>
      <c r="D261" s="7">
        <f t="shared" si="22"/>
        <v>0.8913907268737663</v>
      </c>
      <c r="E261" s="7">
        <f t="shared" si="23"/>
        <v>45.084272596264299</v>
      </c>
    </row>
    <row r="262" spans="2:5">
      <c r="B262" s="62">
        <v>40422</v>
      </c>
      <c r="C262" s="20">
        <v>846072</v>
      </c>
      <c r="D262" s="7">
        <f t="shared" si="22"/>
        <v>1.4959177161283204</v>
      </c>
      <c r="E262" s="7">
        <f t="shared" si="23"/>
        <v>40.828922400878859</v>
      </c>
    </row>
    <row r="263" spans="2:5">
      <c r="B263" s="62">
        <v>40452</v>
      </c>
      <c r="C263" s="20">
        <v>863609</v>
      </c>
      <c r="D263" s="7">
        <f t="shared" si="22"/>
        <v>2.0727550373963446</v>
      </c>
      <c r="E263" s="7">
        <f t="shared" si="23"/>
        <v>39.303682411560985</v>
      </c>
    </row>
    <row r="264" spans="2:5">
      <c r="B264" s="62">
        <v>40483</v>
      </c>
      <c r="C264" s="20">
        <v>883099</v>
      </c>
      <c r="D264" s="7">
        <f t="shared" si="22"/>
        <v>2.2568083472960567</v>
      </c>
      <c r="E264" s="7">
        <f t="shared" si="23"/>
        <v>39.416505505782055</v>
      </c>
    </row>
    <row r="265" spans="2:5">
      <c r="B265" s="62">
        <v>40513</v>
      </c>
      <c r="C265" s="20">
        <v>891132</v>
      </c>
      <c r="D265" s="7">
        <f t="shared" si="22"/>
        <v>0.90963753780719947</v>
      </c>
      <c r="E265" s="7">
        <f t="shared" si="23"/>
        <v>38.712916135479567</v>
      </c>
    </row>
    <row r="266" spans="2:5" ht="13.5" thickBot="1"/>
    <row r="267" spans="2:5">
      <c r="B267" s="209" t="s">
        <v>16</v>
      </c>
      <c r="C267" s="210">
        <f>AVERAGE(C134:C145)</f>
        <v>403046.08333333331</v>
      </c>
      <c r="D267" s="211">
        <f>AVERAGE(D134:D145)</f>
        <v>0.3774877227546139</v>
      </c>
      <c r="E267" s="212">
        <f>AVERAGE(E134:E145)</f>
        <v>4.5840784834704413</v>
      </c>
    </row>
    <row r="268" spans="2:5">
      <c r="B268" s="213" t="s">
        <v>17</v>
      </c>
      <c r="C268" s="214">
        <f>AVERAGE(C146:C157)</f>
        <v>436096.16666666669</v>
      </c>
      <c r="D268" s="215">
        <f>AVERAGE(D146:D157)</f>
        <v>1.022937076882491</v>
      </c>
      <c r="E268" s="216">
        <f>AVERAGE(E146:E157)</f>
        <v>8.168582055100245</v>
      </c>
    </row>
    <row r="269" spans="2:5">
      <c r="B269" s="213" t="s">
        <v>18</v>
      </c>
      <c r="C269" s="214">
        <f>AVERAGE(C158:C169)</f>
        <v>466320.75</v>
      </c>
      <c r="D269" s="215">
        <f>AVERAGE(D158:D169)</f>
        <v>-0.1334870166463705</v>
      </c>
      <c r="E269" s="216">
        <f>AVERAGE(E158:E169)</f>
        <v>7.0565277552922394</v>
      </c>
    </row>
    <row r="270" spans="2:5">
      <c r="B270" s="213" t="s">
        <v>19</v>
      </c>
      <c r="C270" s="214">
        <f>AVERAGE(C170:C181)</f>
        <v>478061.16666666669</v>
      </c>
      <c r="D270" s="215">
        <f>AVERAGE(D170:D181)</f>
        <v>0.81007621731308899</v>
      </c>
      <c r="E270" s="216">
        <f>AVERAGE(E170:E181)</f>
        <v>2.5538018822651991</v>
      </c>
    </row>
    <row r="271" spans="2:5">
      <c r="B271" s="213" t="s">
        <v>20</v>
      </c>
      <c r="C271" s="214">
        <f>AVERAGE(C182:C193)</f>
        <v>496950.58333333331</v>
      </c>
      <c r="D271" s="215">
        <f>AVERAGE(D182:D193)</f>
        <v>0.33487476515586506</v>
      </c>
      <c r="E271" s="216">
        <f>AVERAGE(E182:E193)</f>
        <v>3.9876224045892315</v>
      </c>
    </row>
    <row r="272" spans="2:5">
      <c r="B272" s="213" t="s">
        <v>21</v>
      </c>
      <c r="C272" s="214">
        <f>AVERAGE(C194:C205)</f>
        <v>528467.58333333337</v>
      </c>
      <c r="D272" s="215">
        <f>AVERAGE(D194:D205)</f>
        <v>0.41925894734914326</v>
      </c>
      <c r="E272" s="216">
        <f>AVERAGE(E194:E205)</f>
        <v>6.3638119210936068</v>
      </c>
    </row>
    <row r="273" spans="2:5">
      <c r="B273" s="213" t="s">
        <v>22</v>
      </c>
      <c r="C273" s="214">
        <f>AVERAGE(C206:C217)</f>
        <v>557424.33333333337</v>
      </c>
      <c r="D273" s="215">
        <f>AVERAGE(D206:D217)</f>
        <v>0.45797083573805158</v>
      </c>
      <c r="E273" s="216">
        <f>AVERAGE(E206:E217)</f>
        <v>5.4604392445045207</v>
      </c>
    </row>
    <row r="274" spans="2:5">
      <c r="B274" s="213" t="s">
        <v>23</v>
      </c>
      <c r="C274" s="214">
        <f>AVERAGE(C218:C229)</f>
        <v>539798.58333333337</v>
      </c>
      <c r="D274" s="215">
        <f>AVERAGE(D218:D229)</f>
        <v>-0.46155817023387175</v>
      </c>
      <c r="E274" s="216">
        <f>AVERAGE(E218:E229)</f>
        <v>-3.0337107719070517</v>
      </c>
    </row>
    <row r="275" spans="2:5">
      <c r="B275" s="213" t="s">
        <v>24</v>
      </c>
      <c r="C275" s="214">
        <f>AVERAGE(C230:C241)</f>
        <v>521702.91666666669</v>
      </c>
      <c r="D275" s="215">
        <f>AVERAGE(D230:D241)</f>
        <v>6.6017397890817453E-2</v>
      </c>
      <c r="E275" s="216">
        <f>AVERAGE(E230:E241)</f>
        <v>-3.3626050483023229</v>
      </c>
    </row>
    <row r="276" spans="2:5">
      <c r="B276" s="213" t="s">
        <v>25</v>
      </c>
      <c r="C276" s="214">
        <f>AVERAGE(C242:C253)</f>
        <v>572251.5</v>
      </c>
      <c r="D276" s="215">
        <f>AVERAGE(D242:D253)</f>
        <v>1.4317404002619547</v>
      </c>
      <c r="E276" s="216">
        <f>AVERAGE(E242:E253)</f>
        <v>9.6823326910544285</v>
      </c>
    </row>
    <row r="277" spans="2:5" ht="13.5" thickBot="1">
      <c r="B277" s="217" t="s">
        <v>430</v>
      </c>
      <c r="C277" s="218">
        <f>AVERAGE(C254:C265)</f>
        <v>799021.5</v>
      </c>
      <c r="D277" s="219">
        <f>AVERAGE(D254:D265)</f>
        <v>2.8087491960256283</v>
      </c>
      <c r="E277" s="220">
        <f>AVERAGE(E254:E265)</f>
        <v>39.649361479709107</v>
      </c>
    </row>
  </sheetData>
  <mergeCells count="10">
    <mergeCell ref="D93:R93"/>
    <mergeCell ref="S93:T93"/>
    <mergeCell ref="B120:C120"/>
    <mergeCell ref="B75:C75"/>
    <mergeCell ref="B1:AA1"/>
    <mergeCell ref="S3:T3"/>
    <mergeCell ref="D3:R3"/>
    <mergeCell ref="D48:R48"/>
    <mergeCell ref="S48:T48"/>
    <mergeCell ref="B30:C30"/>
  </mergeCells>
  <phoneticPr fontId="13" type="noConversion"/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209"/>
  <sheetViews>
    <sheetView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  <col min="4" max="4" width="9.140625" customWidth="1"/>
  </cols>
  <sheetData>
    <row r="1" spans="1:3" ht="40.5" customHeight="1" thickBot="1">
      <c r="A1" s="334" t="s">
        <v>239</v>
      </c>
      <c r="B1" s="335"/>
      <c r="C1" s="336"/>
    </row>
    <row r="2" spans="1:3" ht="13.5" thickBot="1"/>
    <row r="3" spans="1:3">
      <c r="B3" s="73" t="s">
        <v>228</v>
      </c>
      <c r="C3" s="151" t="s">
        <v>349</v>
      </c>
    </row>
    <row r="4" spans="1:3" ht="13.5" thickBot="1">
      <c r="B4" s="75" t="s">
        <v>227</v>
      </c>
      <c r="C4" s="76" t="s">
        <v>226</v>
      </c>
    </row>
    <row r="6" spans="1:3" hidden="1">
      <c r="A6" s="62">
        <v>35796</v>
      </c>
      <c r="B6" s="1">
        <v>76.900000000000006</v>
      </c>
      <c r="C6" s="1">
        <v>40276088</v>
      </c>
    </row>
    <row r="7" spans="1:3" hidden="1">
      <c r="A7" s="62">
        <v>35827</v>
      </c>
      <c r="B7" s="1">
        <v>87.3</v>
      </c>
      <c r="C7" s="1">
        <v>39494290</v>
      </c>
    </row>
    <row r="8" spans="1:3" hidden="1">
      <c r="A8" s="62">
        <v>35855</v>
      </c>
      <c r="B8" s="1">
        <v>88.4</v>
      </c>
      <c r="C8" s="1">
        <v>39779879</v>
      </c>
    </row>
    <row r="9" spans="1:3" hidden="1">
      <c r="A9" s="62">
        <v>35886</v>
      </c>
      <c r="B9" s="1">
        <v>82.7</v>
      </c>
      <c r="C9" s="1">
        <v>40837325</v>
      </c>
    </row>
    <row r="10" spans="1:3" hidden="1">
      <c r="A10" s="62">
        <v>35916</v>
      </c>
      <c r="B10" s="1">
        <v>87.1</v>
      </c>
      <c r="C10" s="1">
        <v>39204839</v>
      </c>
    </row>
    <row r="11" spans="1:3" hidden="1">
      <c r="A11" s="62">
        <v>35947</v>
      </c>
      <c r="B11" s="1">
        <v>89.6</v>
      </c>
      <c r="C11" s="1">
        <v>40226963</v>
      </c>
    </row>
    <row r="12" spans="1:3" hidden="1">
      <c r="A12" s="62">
        <v>35977</v>
      </c>
      <c r="B12" s="1">
        <v>89.8</v>
      </c>
      <c r="C12" s="1">
        <v>41053694</v>
      </c>
    </row>
    <row r="13" spans="1:3" hidden="1">
      <c r="A13" s="62">
        <v>36008</v>
      </c>
      <c r="B13" s="1">
        <v>85.9</v>
      </c>
      <c r="C13" s="1">
        <v>39012908</v>
      </c>
    </row>
    <row r="14" spans="1:3" hidden="1">
      <c r="A14" s="62">
        <v>36039</v>
      </c>
      <c r="B14" s="1">
        <v>91.9</v>
      </c>
      <c r="C14" s="1">
        <v>41059985</v>
      </c>
    </row>
    <row r="15" spans="1:3" hidden="1">
      <c r="A15" s="62">
        <v>36069</v>
      </c>
      <c r="B15" s="1">
        <v>95.7</v>
      </c>
      <c r="C15" s="1">
        <v>40422982</v>
      </c>
    </row>
    <row r="16" spans="1:3" hidden="1">
      <c r="A16" s="62">
        <v>36100</v>
      </c>
      <c r="B16" s="1">
        <v>94.5</v>
      </c>
      <c r="C16" s="1">
        <v>39850547</v>
      </c>
    </row>
    <row r="17" spans="1:3" hidden="1">
      <c r="A17" s="62">
        <v>36130</v>
      </c>
      <c r="B17" s="1">
        <v>72.7</v>
      </c>
      <c r="C17" s="1">
        <v>40663405</v>
      </c>
    </row>
    <row r="18" spans="1:3" hidden="1">
      <c r="A18" s="62">
        <v>36161</v>
      </c>
      <c r="B18" s="1">
        <v>74.7</v>
      </c>
      <c r="C18" s="1">
        <v>40861074</v>
      </c>
    </row>
    <row r="19" spans="1:3" hidden="1">
      <c r="A19" s="62">
        <v>36192</v>
      </c>
      <c r="B19" s="1">
        <v>84</v>
      </c>
      <c r="C19" s="1">
        <v>40326647</v>
      </c>
    </row>
    <row r="20" spans="1:3" hidden="1">
      <c r="A20" s="62">
        <v>36220</v>
      </c>
      <c r="B20" s="1">
        <v>87.5</v>
      </c>
      <c r="C20" s="1">
        <v>40344613</v>
      </c>
    </row>
    <row r="21" spans="1:3" hidden="1">
      <c r="A21" s="62">
        <v>36251</v>
      </c>
      <c r="B21" s="1">
        <v>81.400000000000006</v>
      </c>
      <c r="C21" s="1">
        <v>41327602</v>
      </c>
    </row>
    <row r="22" spans="1:3" hidden="1">
      <c r="A22" s="62">
        <v>36281</v>
      </c>
      <c r="B22" s="1">
        <v>86</v>
      </c>
      <c r="C22" s="1">
        <v>42191565</v>
      </c>
    </row>
    <row r="23" spans="1:3" hidden="1">
      <c r="A23" s="62">
        <v>36312</v>
      </c>
      <c r="B23" s="1">
        <v>85.1</v>
      </c>
      <c r="C23" s="1">
        <v>42024710</v>
      </c>
    </row>
    <row r="24" spans="1:3" hidden="1">
      <c r="A24" s="62">
        <v>36342</v>
      </c>
      <c r="B24" s="1">
        <v>88.3</v>
      </c>
      <c r="C24" s="1">
        <v>42905008</v>
      </c>
    </row>
    <row r="25" spans="1:3" hidden="1">
      <c r="A25" s="62">
        <v>36373</v>
      </c>
      <c r="B25" s="1">
        <v>87.8</v>
      </c>
      <c r="C25" s="1">
        <v>42853377</v>
      </c>
    </row>
    <row r="26" spans="1:3" hidden="1">
      <c r="A26" s="62">
        <v>36404</v>
      </c>
      <c r="B26" s="1">
        <v>90.4</v>
      </c>
      <c r="C26" s="1">
        <v>44414416</v>
      </c>
    </row>
    <row r="27" spans="1:3" hidden="1">
      <c r="A27" s="62">
        <v>36434</v>
      </c>
      <c r="B27" s="1">
        <v>96.4</v>
      </c>
      <c r="C27" s="1">
        <v>43372854</v>
      </c>
    </row>
    <row r="28" spans="1:3" hidden="1">
      <c r="A28" s="62">
        <v>36465</v>
      </c>
      <c r="B28" s="1">
        <v>98.5</v>
      </c>
      <c r="C28" s="1">
        <v>44835506</v>
      </c>
    </row>
    <row r="29" spans="1:3" hidden="1">
      <c r="A29" s="62">
        <v>36495</v>
      </c>
      <c r="B29" s="1">
        <v>77.099999999999994</v>
      </c>
      <c r="C29" s="1">
        <v>46039568</v>
      </c>
    </row>
    <row r="30" spans="1:3" hidden="1">
      <c r="A30" s="62">
        <v>36526</v>
      </c>
      <c r="B30" s="1">
        <v>76.599999999999994</v>
      </c>
      <c r="C30" s="1">
        <v>44017070</v>
      </c>
    </row>
    <row r="31" spans="1:3" hidden="1">
      <c r="A31" s="62">
        <v>36557</v>
      </c>
      <c r="B31" s="1">
        <v>88.5</v>
      </c>
      <c r="C31" s="1">
        <v>45828470</v>
      </c>
    </row>
    <row r="32" spans="1:3" hidden="1">
      <c r="A32" s="62">
        <v>36586</v>
      </c>
      <c r="B32" s="1">
        <v>93.9</v>
      </c>
      <c r="C32" s="1">
        <v>47280156</v>
      </c>
    </row>
    <row r="33" spans="1:3" hidden="1">
      <c r="A33" s="62">
        <v>36617</v>
      </c>
      <c r="B33" s="1">
        <v>79.8</v>
      </c>
      <c r="C33" s="1">
        <v>44328809</v>
      </c>
    </row>
    <row r="34" spans="1:3" hidden="1">
      <c r="A34" s="62">
        <v>36647</v>
      </c>
      <c r="B34" s="1">
        <v>89.5</v>
      </c>
      <c r="C34" s="1">
        <v>47438326</v>
      </c>
    </row>
    <row r="35" spans="1:3" hidden="1">
      <c r="A35" s="62">
        <v>36678</v>
      </c>
      <c r="B35" s="1">
        <v>91.7</v>
      </c>
      <c r="C35" s="1">
        <v>49086257</v>
      </c>
    </row>
    <row r="36" spans="1:3" hidden="1">
      <c r="A36" s="62">
        <v>36708</v>
      </c>
      <c r="B36" s="1">
        <v>89.8</v>
      </c>
      <c r="C36" s="1">
        <v>47158454</v>
      </c>
    </row>
    <row r="37" spans="1:3" hidden="1">
      <c r="A37" s="62">
        <v>36739</v>
      </c>
      <c r="B37" s="1">
        <v>91.7</v>
      </c>
      <c r="C37" s="1">
        <v>49659498</v>
      </c>
    </row>
    <row r="38" spans="1:3" hidden="1">
      <c r="A38" s="62">
        <v>36770</v>
      </c>
      <c r="B38" s="1">
        <v>93.7</v>
      </c>
      <c r="C38" s="1">
        <v>50061151</v>
      </c>
    </row>
    <row r="39" spans="1:3" hidden="1">
      <c r="A39" s="62">
        <v>36800</v>
      </c>
      <c r="B39" s="1">
        <v>98.5</v>
      </c>
      <c r="C39" s="1">
        <v>49228701</v>
      </c>
    </row>
    <row r="40" spans="1:3" hidden="1">
      <c r="A40" s="62">
        <v>36831</v>
      </c>
      <c r="B40" s="1">
        <v>101.3</v>
      </c>
      <c r="C40" s="1">
        <v>51284966</v>
      </c>
    </row>
    <row r="41" spans="1:3" hidden="1">
      <c r="A41" s="62">
        <v>36861</v>
      </c>
      <c r="B41" s="1">
        <v>79.8</v>
      </c>
      <c r="C41" s="1">
        <v>52299203</v>
      </c>
    </row>
    <row r="42" spans="1:3" hidden="1">
      <c r="A42" s="62">
        <v>36892</v>
      </c>
      <c r="B42" s="1">
        <v>81.400000000000006</v>
      </c>
      <c r="C42" s="1">
        <v>52033739</v>
      </c>
    </row>
    <row r="43" spans="1:3" hidden="1">
      <c r="A43" s="62">
        <v>36923</v>
      </c>
      <c r="B43" s="1">
        <v>91.4</v>
      </c>
      <c r="C43" s="1">
        <v>52164271</v>
      </c>
    </row>
    <row r="44" spans="1:3" hidden="1">
      <c r="A44" s="62">
        <v>36951</v>
      </c>
      <c r="B44" s="1">
        <v>95</v>
      </c>
      <c r="C44" s="1">
        <v>53320357</v>
      </c>
    </row>
    <row r="45" spans="1:3" hidden="1">
      <c r="A45" s="62">
        <v>36982</v>
      </c>
      <c r="B45" s="1">
        <v>84.8</v>
      </c>
      <c r="C45" s="1">
        <v>51935488</v>
      </c>
    </row>
    <row r="46" spans="1:3" hidden="1">
      <c r="A46" s="62">
        <v>37012</v>
      </c>
      <c r="B46" s="1">
        <v>89.2</v>
      </c>
      <c r="C46" s="1">
        <v>53258511</v>
      </c>
    </row>
    <row r="47" spans="1:3" hidden="1">
      <c r="A47" s="62">
        <v>37043</v>
      </c>
      <c r="B47" s="1">
        <v>92.5</v>
      </c>
      <c r="C47" s="1">
        <v>54654593</v>
      </c>
    </row>
    <row r="48" spans="1:3" hidden="1">
      <c r="A48" s="62">
        <v>37073</v>
      </c>
      <c r="B48" s="1">
        <v>91.7</v>
      </c>
      <c r="C48" s="1">
        <v>53370113</v>
      </c>
    </row>
    <row r="49" spans="1:3" hidden="1">
      <c r="A49" s="62">
        <v>37104</v>
      </c>
      <c r="B49" s="1">
        <v>91.4</v>
      </c>
      <c r="C49" s="1">
        <v>52562279</v>
      </c>
    </row>
    <row r="50" spans="1:3" hidden="1">
      <c r="A50" s="62">
        <v>37135</v>
      </c>
      <c r="B50" s="1">
        <v>91.6</v>
      </c>
      <c r="C50" s="1">
        <v>52417549</v>
      </c>
    </row>
    <row r="51" spans="1:3" hidden="1">
      <c r="A51" s="62">
        <v>37165</v>
      </c>
      <c r="B51" s="1">
        <v>101.9</v>
      </c>
      <c r="C51" s="1">
        <v>56715737</v>
      </c>
    </row>
    <row r="52" spans="1:3" hidden="1">
      <c r="A52" s="62">
        <v>37196</v>
      </c>
      <c r="B52" s="1">
        <v>104.6</v>
      </c>
      <c r="C52" s="1">
        <v>57101876</v>
      </c>
    </row>
    <row r="53" spans="1:3" hidden="1">
      <c r="A53" s="62">
        <v>37226</v>
      </c>
      <c r="B53" s="1">
        <v>82.1</v>
      </c>
      <c r="C53" s="1">
        <v>58558763</v>
      </c>
    </row>
    <row r="54" spans="1:3" hidden="1">
      <c r="A54" s="62">
        <v>37257</v>
      </c>
      <c r="B54" s="1">
        <v>83.4</v>
      </c>
      <c r="C54" s="1">
        <v>61168094</v>
      </c>
    </row>
    <row r="55" spans="1:3" hidden="1">
      <c r="A55" s="62">
        <v>37288</v>
      </c>
      <c r="B55" s="1">
        <v>91.9</v>
      </c>
      <c r="C55" s="1">
        <v>62040402</v>
      </c>
    </row>
    <row r="56" spans="1:3" hidden="1">
      <c r="A56" s="62">
        <v>37316</v>
      </c>
      <c r="B56" s="1">
        <v>95.9</v>
      </c>
      <c r="C56" s="1">
        <v>61895145</v>
      </c>
    </row>
    <row r="57" spans="1:3" hidden="1">
      <c r="A57" s="62">
        <v>37347</v>
      </c>
      <c r="B57" s="1">
        <v>92.6</v>
      </c>
      <c r="C57" s="1">
        <v>68517749</v>
      </c>
    </row>
    <row r="58" spans="1:3" hidden="1">
      <c r="A58" s="62">
        <v>37377</v>
      </c>
      <c r="B58" s="1">
        <v>97.9</v>
      </c>
      <c r="C58" s="1">
        <v>66448300</v>
      </c>
    </row>
    <row r="59" spans="1:3" hidden="1">
      <c r="A59" s="62">
        <v>37408</v>
      </c>
      <c r="B59" s="1">
        <v>94.8</v>
      </c>
      <c r="C59" s="1">
        <v>64352064</v>
      </c>
    </row>
    <row r="60" spans="1:3" hidden="1">
      <c r="A60" s="62">
        <v>37438</v>
      </c>
      <c r="B60" s="1">
        <v>96.6</v>
      </c>
      <c r="C60" s="1">
        <v>66996118</v>
      </c>
    </row>
    <row r="61" spans="1:3" hidden="1">
      <c r="A61" s="62">
        <v>37469</v>
      </c>
      <c r="B61" s="1">
        <v>97.5</v>
      </c>
      <c r="C61" s="1">
        <v>67372133</v>
      </c>
    </row>
    <row r="62" spans="1:3" hidden="1">
      <c r="A62" s="62">
        <v>37500</v>
      </c>
      <c r="B62" s="1">
        <v>99.1</v>
      </c>
      <c r="C62" s="1">
        <v>68427820</v>
      </c>
    </row>
    <row r="63" spans="1:3" hidden="1">
      <c r="A63" s="62">
        <v>37530</v>
      </c>
      <c r="B63" s="1">
        <v>106.2</v>
      </c>
      <c r="C63" s="1">
        <v>69028915</v>
      </c>
    </row>
    <row r="64" spans="1:3" hidden="1">
      <c r="A64" s="62">
        <v>37561</v>
      </c>
      <c r="B64" s="1">
        <v>106.2</v>
      </c>
      <c r="C64" s="1">
        <v>68717265</v>
      </c>
    </row>
    <row r="65" spans="1:3" hidden="1">
      <c r="A65" s="62">
        <v>37591</v>
      </c>
      <c r="B65" s="1">
        <v>82</v>
      </c>
      <c r="C65" s="1">
        <v>66452513</v>
      </c>
    </row>
    <row r="66" spans="1:3" hidden="1">
      <c r="A66" s="62">
        <v>37622</v>
      </c>
      <c r="B66" s="1">
        <v>84.2</v>
      </c>
      <c r="C66" s="1">
        <v>66990683</v>
      </c>
    </row>
    <row r="67" spans="1:3" hidden="1">
      <c r="A67" s="62">
        <v>37653</v>
      </c>
      <c r="B67" s="1">
        <v>92.6</v>
      </c>
      <c r="C67" s="1">
        <v>66556306</v>
      </c>
    </row>
    <row r="68" spans="1:3" hidden="1">
      <c r="A68" s="62">
        <v>37681</v>
      </c>
      <c r="B68" s="1">
        <v>96</v>
      </c>
      <c r="C68" s="1">
        <v>64822966</v>
      </c>
    </row>
    <row r="69" spans="1:3" hidden="1">
      <c r="A69" s="62">
        <v>37712</v>
      </c>
      <c r="B69" s="1">
        <v>88.8</v>
      </c>
      <c r="C69" s="1">
        <v>66373529</v>
      </c>
    </row>
    <row r="70" spans="1:3" hidden="1">
      <c r="A70" s="62">
        <v>37742</v>
      </c>
      <c r="B70" s="1">
        <v>93.8</v>
      </c>
      <c r="C70" s="1">
        <v>63832794</v>
      </c>
    </row>
    <row r="71" spans="1:3" hidden="1">
      <c r="A71" s="62">
        <v>37773</v>
      </c>
      <c r="B71" s="1">
        <v>93.4</v>
      </c>
      <c r="C71" s="1">
        <v>64373348</v>
      </c>
    </row>
    <row r="72" spans="1:3" hidden="1">
      <c r="A72" s="62">
        <v>37803</v>
      </c>
      <c r="B72" s="1">
        <v>96.5</v>
      </c>
      <c r="C72" s="1">
        <v>65347080</v>
      </c>
    </row>
    <row r="73" spans="1:3" hidden="1">
      <c r="A73" s="62">
        <v>37834</v>
      </c>
      <c r="B73" s="1">
        <v>93.9</v>
      </c>
      <c r="C73" s="1">
        <v>64327702</v>
      </c>
    </row>
    <row r="74" spans="1:3" hidden="1">
      <c r="A74" s="62">
        <v>37865</v>
      </c>
      <c r="B74" s="1">
        <v>96.1</v>
      </c>
      <c r="C74" s="1">
        <v>64376280</v>
      </c>
    </row>
    <row r="75" spans="1:3" hidden="1">
      <c r="A75" s="62">
        <v>37895</v>
      </c>
      <c r="B75" s="1">
        <v>103.3</v>
      </c>
      <c r="C75" s="1">
        <v>65849413</v>
      </c>
    </row>
    <row r="76" spans="1:3" hidden="1">
      <c r="A76" s="62">
        <v>37926</v>
      </c>
      <c r="B76" s="1">
        <v>101.6</v>
      </c>
      <c r="C76" s="1">
        <v>63754901</v>
      </c>
    </row>
    <row r="77" spans="1:3" hidden="1">
      <c r="A77" s="62">
        <v>37956</v>
      </c>
      <c r="B77" s="1">
        <v>80.7</v>
      </c>
      <c r="C77" s="1">
        <v>65421226</v>
      </c>
    </row>
    <row r="78" spans="1:3" hidden="1">
      <c r="A78" s="62">
        <v>37987</v>
      </c>
      <c r="B78" s="1">
        <v>82.6</v>
      </c>
      <c r="C78" s="1">
        <v>67574401</v>
      </c>
    </row>
    <row r="79" spans="1:3" hidden="1">
      <c r="A79" s="62">
        <v>38018</v>
      </c>
      <c r="B79" s="1">
        <v>91.5</v>
      </c>
      <c r="C79" s="1">
        <v>68973628</v>
      </c>
    </row>
    <row r="80" spans="1:3" hidden="1">
      <c r="A80" s="62">
        <v>38047</v>
      </c>
      <c r="B80" s="1">
        <v>100.8</v>
      </c>
      <c r="C80" s="1">
        <v>70892648</v>
      </c>
    </row>
    <row r="81" spans="1:3" hidden="1">
      <c r="A81" s="62">
        <v>38078</v>
      </c>
      <c r="B81" s="1">
        <v>88.9</v>
      </c>
      <c r="C81" s="1">
        <v>69016072</v>
      </c>
    </row>
    <row r="82" spans="1:3" hidden="1">
      <c r="A82" s="62">
        <v>38108</v>
      </c>
      <c r="B82" s="1">
        <v>98.7</v>
      </c>
      <c r="C82" s="1">
        <v>70901228</v>
      </c>
    </row>
    <row r="83" spans="1:3" hidden="1">
      <c r="A83" s="62">
        <v>38139</v>
      </c>
      <c r="B83" s="1">
        <v>97.6</v>
      </c>
      <c r="C83" s="1">
        <v>70388492</v>
      </c>
    </row>
    <row r="84" spans="1:3" hidden="1">
      <c r="A84" s="62">
        <v>38169</v>
      </c>
      <c r="B84" s="1">
        <v>100</v>
      </c>
      <c r="C84" s="1">
        <v>70931844</v>
      </c>
    </row>
    <row r="85" spans="1:3" hidden="1">
      <c r="A85" s="62">
        <v>38200</v>
      </c>
      <c r="B85" s="1">
        <v>100.3</v>
      </c>
      <c r="C85" s="1">
        <v>70545976</v>
      </c>
    </row>
    <row r="86" spans="1:3" hidden="1">
      <c r="A86" s="62">
        <v>38231</v>
      </c>
      <c r="B86" s="1">
        <v>102.3</v>
      </c>
      <c r="C86" s="1">
        <v>72119291</v>
      </c>
    </row>
    <row r="87" spans="1:3" hidden="1">
      <c r="A87" s="62">
        <v>38261</v>
      </c>
      <c r="B87" s="1">
        <v>108.2</v>
      </c>
      <c r="C87" s="1">
        <v>71336375</v>
      </c>
    </row>
    <row r="88" spans="1:3" hidden="1">
      <c r="A88" s="62">
        <v>38292</v>
      </c>
      <c r="B88" s="1">
        <v>107.5</v>
      </c>
      <c r="C88" s="1">
        <v>72560049</v>
      </c>
    </row>
    <row r="89" spans="1:3" hidden="1">
      <c r="A89" s="62">
        <v>38322</v>
      </c>
      <c r="B89" s="1">
        <v>87</v>
      </c>
      <c r="C89" s="1">
        <v>72414465</v>
      </c>
    </row>
    <row r="90" spans="1:3" hidden="1">
      <c r="A90" s="62">
        <v>38353</v>
      </c>
      <c r="B90" s="1">
        <v>85.2</v>
      </c>
      <c r="C90" s="1">
        <v>71178072</v>
      </c>
    </row>
    <row r="91" spans="1:3" hidden="1">
      <c r="A91" s="62">
        <v>38384</v>
      </c>
      <c r="B91" s="1">
        <v>95.5</v>
      </c>
      <c r="C91" s="1">
        <v>72006906</v>
      </c>
    </row>
    <row r="92" spans="1:3" hidden="1">
      <c r="A92" s="62">
        <v>38412</v>
      </c>
      <c r="B92" s="1">
        <v>101.8</v>
      </c>
      <c r="C92" s="1">
        <v>71964647</v>
      </c>
    </row>
    <row r="93" spans="1:3" hidden="1">
      <c r="A93" s="62">
        <v>38443</v>
      </c>
      <c r="B93" s="1">
        <v>96.2</v>
      </c>
      <c r="C93" s="1">
        <v>76926211</v>
      </c>
    </row>
    <row r="94" spans="1:3" hidden="1">
      <c r="A94" s="62">
        <v>38473</v>
      </c>
      <c r="B94" s="1">
        <v>100.3</v>
      </c>
      <c r="C94" s="1">
        <v>74333077</v>
      </c>
    </row>
    <row r="95" spans="1:3" hidden="1">
      <c r="A95" s="62">
        <v>38504</v>
      </c>
      <c r="B95" s="1">
        <v>100.1</v>
      </c>
      <c r="C95" s="1">
        <v>75170767</v>
      </c>
    </row>
    <row r="96" spans="1:3" hidden="1">
      <c r="A96" s="62">
        <v>38534</v>
      </c>
      <c r="B96" s="1">
        <v>100.9</v>
      </c>
      <c r="C96" s="1">
        <v>74972790</v>
      </c>
    </row>
    <row r="97" spans="1:3" hidden="1">
      <c r="A97" s="62">
        <v>38565</v>
      </c>
      <c r="B97" s="1">
        <v>103.3</v>
      </c>
      <c r="C97" s="1">
        <v>76192136</v>
      </c>
    </row>
    <row r="98" spans="1:3" hidden="1">
      <c r="A98" s="62">
        <v>38596</v>
      </c>
      <c r="B98" s="1">
        <v>107.5</v>
      </c>
      <c r="C98" s="1">
        <v>77377689</v>
      </c>
    </row>
    <row r="99" spans="1:3" hidden="1">
      <c r="A99" s="62">
        <v>38626</v>
      </c>
      <c r="B99" s="1">
        <v>106.9</v>
      </c>
      <c r="C99" s="1">
        <v>74187773</v>
      </c>
    </row>
    <row r="100" spans="1:3" hidden="1">
      <c r="A100" s="62">
        <v>38657</v>
      </c>
      <c r="B100" s="1">
        <v>110.7</v>
      </c>
      <c r="C100" s="1">
        <v>76405817</v>
      </c>
    </row>
    <row r="101" spans="1:3" hidden="1">
      <c r="A101" s="62">
        <v>38687</v>
      </c>
      <c r="B101" s="1">
        <v>91.4</v>
      </c>
      <c r="C101" s="1">
        <v>80140609</v>
      </c>
    </row>
    <row r="102" spans="1:3" hidden="1">
      <c r="A102" s="62">
        <v>38718</v>
      </c>
      <c r="B102" s="1">
        <v>89.8</v>
      </c>
      <c r="C102" s="1">
        <v>78873112</v>
      </c>
    </row>
    <row r="103" spans="1:3" hidden="1">
      <c r="A103" s="62">
        <v>38749</v>
      </c>
      <c r="B103" s="1">
        <v>96.8</v>
      </c>
      <c r="C103" s="1">
        <v>77080556</v>
      </c>
    </row>
    <row r="104" spans="1:3" hidden="1">
      <c r="A104" s="62">
        <v>38777</v>
      </c>
      <c r="B104" s="1">
        <v>106.3</v>
      </c>
      <c r="C104" s="1">
        <v>79964912</v>
      </c>
    </row>
    <row r="105" spans="1:3" hidden="1">
      <c r="A105" s="62">
        <v>38808</v>
      </c>
      <c r="B105" s="1">
        <v>95.4</v>
      </c>
      <c r="C105" s="1">
        <v>78476928</v>
      </c>
    </row>
    <row r="106" spans="1:3" hidden="1">
      <c r="A106" s="62">
        <v>38838</v>
      </c>
      <c r="B106" s="1">
        <v>104.2</v>
      </c>
      <c r="C106" s="1">
        <v>82380953</v>
      </c>
    </row>
    <row r="107" spans="1:3" hidden="1">
      <c r="A107" s="62">
        <v>38869</v>
      </c>
      <c r="B107" s="1">
        <v>106.6</v>
      </c>
      <c r="C107" s="1">
        <v>85015063</v>
      </c>
    </row>
    <row r="108" spans="1:3" hidden="1">
      <c r="A108" s="62">
        <v>38899</v>
      </c>
      <c r="B108" s="1">
        <v>107.4</v>
      </c>
      <c r="C108" s="1">
        <v>85846084</v>
      </c>
    </row>
    <row r="109" spans="1:3" hidden="1">
      <c r="A109" s="62">
        <v>38930</v>
      </c>
      <c r="B109" s="1">
        <v>108.7</v>
      </c>
      <c r="C109" s="1">
        <v>88106808</v>
      </c>
    </row>
    <row r="110" spans="1:3" hidden="1">
      <c r="A110" s="62">
        <v>38961</v>
      </c>
      <c r="B110" s="1">
        <v>109.6</v>
      </c>
      <c r="C110" s="1">
        <v>88440882</v>
      </c>
    </row>
    <row r="111" spans="1:3" hidden="1">
      <c r="A111" s="62">
        <v>38991</v>
      </c>
      <c r="B111" s="1">
        <v>117</v>
      </c>
      <c r="C111" s="1">
        <v>89571102</v>
      </c>
    </row>
    <row r="112" spans="1:3" hidden="1">
      <c r="A112" s="62">
        <v>39022</v>
      </c>
      <c r="B112" s="1">
        <v>119</v>
      </c>
      <c r="C112" s="1">
        <v>91800581</v>
      </c>
    </row>
    <row r="113" spans="1:3" hidden="1">
      <c r="A113" s="62">
        <v>39052</v>
      </c>
      <c r="B113" s="1">
        <v>96.9</v>
      </c>
      <c r="C113" s="1">
        <v>91344536</v>
      </c>
    </row>
    <row r="114" spans="1:3" hidden="1">
      <c r="A114" s="62">
        <v>39083</v>
      </c>
      <c r="B114" s="1">
        <v>95.2</v>
      </c>
      <c r="C114" s="1">
        <v>95542489</v>
      </c>
    </row>
    <row r="115" spans="1:3" hidden="1">
      <c r="A115" s="62">
        <v>39114</v>
      </c>
      <c r="B115" s="1">
        <v>104.6</v>
      </c>
      <c r="C115" s="1">
        <v>96255886</v>
      </c>
    </row>
    <row r="116" spans="1:3" hidden="1">
      <c r="A116" s="62">
        <v>39142</v>
      </c>
      <c r="B116" s="1">
        <v>113.4</v>
      </c>
      <c r="C116" s="1">
        <v>95870969</v>
      </c>
    </row>
    <row r="117" spans="1:3" hidden="1">
      <c r="A117" s="62">
        <v>39173</v>
      </c>
      <c r="B117" s="1">
        <v>100.6</v>
      </c>
      <c r="C117" s="1">
        <v>95493853</v>
      </c>
    </row>
    <row r="118" spans="1:3" hidden="1">
      <c r="A118" s="62">
        <v>39203</v>
      </c>
      <c r="B118" s="1">
        <v>113.2</v>
      </c>
      <c r="C118" s="1">
        <v>99652583</v>
      </c>
    </row>
    <row r="119" spans="1:3" hidden="1">
      <c r="A119" s="62">
        <v>39234</v>
      </c>
      <c r="B119" s="1">
        <v>108.9</v>
      </c>
      <c r="C119" s="1">
        <v>95371783</v>
      </c>
    </row>
    <row r="120" spans="1:3" hidden="1">
      <c r="A120" s="62">
        <v>39264</v>
      </c>
      <c r="B120" s="1">
        <v>111.1</v>
      </c>
      <c r="C120" s="1">
        <v>95679141</v>
      </c>
    </row>
    <row r="121" spans="1:3" hidden="1">
      <c r="A121" s="62">
        <v>39295</v>
      </c>
      <c r="B121" s="1">
        <v>114.4</v>
      </c>
      <c r="C121" s="1">
        <v>99863446</v>
      </c>
    </row>
    <row r="122" spans="1:3" hidden="1">
      <c r="A122" s="62">
        <v>39326</v>
      </c>
      <c r="B122" s="1">
        <v>108.8</v>
      </c>
      <c r="C122" s="1">
        <v>93785753</v>
      </c>
    </row>
    <row r="123" spans="1:3" hidden="1">
      <c r="A123" s="62">
        <v>39356</v>
      </c>
      <c r="B123" s="1">
        <v>124.2</v>
      </c>
      <c r="C123" s="1">
        <v>101388452</v>
      </c>
    </row>
    <row r="124" spans="1:3" hidden="1">
      <c r="A124" s="62">
        <v>39387</v>
      </c>
      <c r="B124" s="1">
        <v>124.3</v>
      </c>
      <c r="C124" s="1">
        <v>103068403</v>
      </c>
    </row>
    <row r="125" spans="1:3" hidden="1">
      <c r="A125" s="62">
        <v>39417</v>
      </c>
      <c r="B125" s="1">
        <v>96.6</v>
      </c>
      <c r="C125" s="1">
        <v>101625083</v>
      </c>
    </row>
    <row r="126" spans="1:3" hidden="1">
      <c r="A126" s="62">
        <v>39448</v>
      </c>
      <c r="B126" s="1">
        <v>96.2</v>
      </c>
      <c r="C126" s="1">
        <v>106837800</v>
      </c>
    </row>
    <row r="127" spans="1:3" hidden="1">
      <c r="A127" s="62">
        <v>39479</v>
      </c>
      <c r="B127" s="1">
        <v>108.5</v>
      </c>
      <c r="C127" s="1">
        <v>112096414</v>
      </c>
    </row>
    <row r="128" spans="1:3" hidden="1">
      <c r="A128" s="62">
        <v>39508</v>
      </c>
      <c r="B128" s="1">
        <v>112</v>
      </c>
      <c r="C128" s="1">
        <v>109856320</v>
      </c>
    </row>
    <row r="129" spans="1:3" hidden="1">
      <c r="A129" s="62">
        <v>39539</v>
      </c>
      <c r="B129" s="1">
        <v>111.8</v>
      </c>
      <c r="C129" s="1">
        <v>123722860</v>
      </c>
    </row>
    <row r="130" spans="1:3" hidden="1">
      <c r="A130" s="62">
        <v>39569</v>
      </c>
      <c r="B130" s="1">
        <v>114.3</v>
      </c>
      <c r="C130" s="1">
        <v>117647229</v>
      </c>
    </row>
    <row r="131" spans="1:3" hidden="1">
      <c r="A131" s="62">
        <v>39600</v>
      </c>
      <c r="B131" s="1">
        <v>115.1</v>
      </c>
      <c r="C131" s="1">
        <v>120090523</v>
      </c>
    </row>
    <row r="132" spans="1:3" hidden="1">
      <c r="A132" s="62">
        <v>39630</v>
      </c>
      <c r="B132" s="1">
        <v>115.3</v>
      </c>
      <c r="C132" s="1">
        <v>122752902</v>
      </c>
    </row>
    <row r="133" spans="1:3" hidden="1">
      <c r="A133" s="62">
        <v>39661</v>
      </c>
      <c r="B133" s="1">
        <v>115</v>
      </c>
      <c r="C133" s="1">
        <v>119667842</v>
      </c>
    </row>
    <row r="134" spans="1:3" hidden="1">
      <c r="A134" s="62">
        <v>39692</v>
      </c>
      <c r="B134" s="1">
        <v>114.5</v>
      </c>
      <c r="C134" s="1">
        <v>117358783</v>
      </c>
    </row>
    <row r="135" spans="1:3" hidden="1">
      <c r="A135" s="62">
        <v>39722</v>
      </c>
      <c r="B135" s="1">
        <v>121.4</v>
      </c>
      <c r="C135" s="1">
        <v>117691677</v>
      </c>
    </row>
    <row r="136" spans="1:3" hidden="1">
      <c r="A136" s="62">
        <v>39753</v>
      </c>
      <c r="B136" s="1">
        <v>114.7</v>
      </c>
      <c r="C136" s="1">
        <v>109001947</v>
      </c>
    </row>
    <row r="137" spans="1:3" hidden="1">
      <c r="A137" s="62">
        <v>39783</v>
      </c>
      <c r="B137" s="1">
        <v>88.2</v>
      </c>
      <c r="C137" s="1">
        <v>105077691</v>
      </c>
    </row>
    <row r="138" spans="1:3" hidden="1">
      <c r="A138" s="62">
        <v>39814</v>
      </c>
      <c r="B138" s="1">
        <v>83.9</v>
      </c>
      <c r="C138" s="72">
        <v>101212992</v>
      </c>
    </row>
    <row r="139" spans="1:3" hidden="1">
      <c r="A139" s="62">
        <v>39845</v>
      </c>
      <c r="B139" s="1">
        <v>92</v>
      </c>
      <c r="C139" s="72">
        <v>100900864</v>
      </c>
    </row>
    <row r="140" spans="1:3" hidden="1">
      <c r="A140" s="62">
        <v>39873</v>
      </c>
      <c r="B140" s="1">
        <v>98.9</v>
      </c>
      <c r="C140" s="72">
        <v>100499088</v>
      </c>
    </row>
    <row r="141" spans="1:3" hidden="1">
      <c r="A141" s="62">
        <v>39904</v>
      </c>
      <c r="B141" s="1">
        <v>87</v>
      </c>
      <c r="C141" s="72">
        <v>96950573</v>
      </c>
    </row>
    <row r="142" spans="1:3" hidden="1">
      <c r="A142" s="62">
        <v>39934</v>
      </c>
      <c r="B142" s="1">
        <v>94</v>
      </c>
      <c r="C142" s="72">
        <v>96828110</v>
      </c>
    </row>
    <row r="143" spans="1:3" hidden="1">
      <c r="A143" s="62">
        <v>39965</v>
      </c>
      <c r="B143" s="1">
        <v>94.9</v>
      </c>
      <c r="C143" s="72">
        <v>96146553</v>
      </c>
    </row>
    <row r="144" spans="1:3" hidden="1">
      <c r="A144" s="62">
        <v>39995</v>
      </c>
      <c r="B144" s="1">
        <v>98.9</v>
      </c>
      <c r="C144" s="72">
        <v>97750354</v>
      </c>
    </row>
    <row r="145" spans="1:3" hidden="1">
      <c r="A145" s="62">
        <v>40026</v>
      </c>
      <c r="B145" s="1">
        <v>96.7</v>
      </c>
      <c r="C145" s="72">
        <v>97953170</v>
      </c>
    </row>
    <row r="146" spans="1:3" hidden="1">
      <c r="A146" s="62">
        <v>40057</v>
      </c>
      <c r="B146" s="1">
        <v>100.8</v>
      </c>
      <c r="C146" s="72">
        <v>99279765</v>
      </c>
    </row>
    <row r="147" spans="1:3" hidden="1">
      <c r="A147" s="62">
        <v>40087</v>
      </c>
      <c r="B147" s="1">
        <v>109.2</v>
      </c>
      <c r="C147" s="72">
        <v>100039095</v>
      </c>
    </row>
    <row r="148" spans="1:3" hidden="1">
      <c r="A148" s="62">
        <v>40118</v>
      </c>
      <c r="B148" s="1">
        <v>108.5</v>
      </c>
      <c r="C148" s="72">
        <v>100695566</v>
      </c>
    </row>
    <row r="149" spans="1:3" hidden="1">
      <c r="A149" s="62">
        <v>40148</v>
      </c>
      <c r="B149" s="1">
        <v>90.5</v>
      </c>
      <c r="C149" s="72">
        <v>104473679</v>
      </c>
    </row>
    <row r="150" spans="1:3">
      <c r="A150" s="62">
        <v>40179</v>
      </c>
      <c r="B150" s="1">
        <v>85.9</v>
      </c>
      <c r="C150" s="72">
        <v>103694323</v>
      </c>
    </row>
    <row r="151" spans="1:3">
      <c r="A151" s="62">
        <v>40210</v>
      </c>
      <c r="B151" s="1">
        <v>93.7</v>
      </c>
      <c r="C151" s="72">
        <v>101920168</v>
      </c>
    </row>
    <row r="152" spans="1:3">
      <c r="A152" s="62">
        <v>40238</v>
      </c>
      <c r="B152" s="1">
        <v>104.7</v>
      </c>
      <c r="C152" s="72">
        <v>105562135</v>
      </c>
    </row>
    <row r="153" spans="1:3">
      <c r="A153" s="62">
        <v>40269</v>
      </c>
      <c r="B153" s="1">
        <v>94.6</v>
      </c>
      <c r="C153" s="72">
        <v>105649062</v>
      </c>
    </row>
    <row r="154" spans="1:3">
      <c r="A154" s="62">
        <v>40299</v>
      </c>
      <c r="B154" s="1">
        <v>101.9</v>
      </c>
      <c r="C154" s="72">
        <v>105429228</v>
      </c>
    </row>
    <row r="155" spans="1:3">
      <c r="A155" s="62">
        <v>40330</v>
      </c>
      <c r="B155" s="1">
        <v>103.8</v>
      </c>
      <c r="C155" s="72">
        <v>106760501</v>
      </c>
    </row>
    <row r="156" spans="1:3">
      <c r="A156" s="62">
        <v>40360</v>
      </c>
      <c r="B156" s="1">
        <v>106</v>
      </c>
      <c r="C156" s="72">
        <v>106527456</v>
      </c>
    </row>
    <row r="157" spans="1:3">
      <c r="A157" s="62">
        <v>40391</v>
      </c>
      <c r="B157" s="1">
        <v>101.7</v>
      </c>
      <c r="C157" s="72">
        <v>103976663</v>
      </c>
    </row>
    <row r="158" spans="1:3">
      <c r="A158" s="62">
        <v>40422</v>
      </c>
      <c r="B158" s="1">
        <v>102.1</v>
      </c>
      <c r="C158" s="72">
        <v>102656671</v>
      </c>
    </row>
    <row r="159" spans="1:3">
      <c r="A159" s="62">
        <v>40452</v>
      </c>
      <c r="B159" s="1">
        <v>111.8</v>
      </c>
      <c r="C159" s="72">
        <v>106679649</v>
      </c>
    </row>
    <row r="160" spans="1:3">
      <c r="A160" s="62">
        <v>40483</v>
      </c>
      <c r="B160" s="1">
        <v>113.7</v>
      </c>
      <c r="C160" s="72">
        <v>109215545</v>
      </c>
    </row>
    <row r="161" spans="1:3">
      <c r="A161" s="62">
        <v>40513</v>
      </c>
      <c r="B161" s="1">
        <v>90.9</v>
      </c>
      <c r="C161" s="72">
        <v>109595719</v>
      </c>
    </row>
    <row r="162" spans="1:3">
      <c r="A162" s="62">
        <v>40544</v>
      </c>
      <c r="B162" s="1">
        <v>88</v>
      </c>
      <c r="C162" s="72">
        <v>110671825</v>
      </c>
    </row>
    <row r="163" spans="1:3">
      <c r="A163" s="62">
        <v>40575</v>
      </c>
      <c r="B163" s="1">
        <v>99.7</v>
      </c>
      <c r="C163" s="72">
        <v>111582150</v>
      </c>
    </row>
    <row r="164" spans="1:3">
      <c r="A164" s="62">
        <v>40603</v>
      </c>
      <c r="B164" s="1">
        <v>110.4</v>
      </c>
      <c r="C164" s="72">
        <v>115953839</v>
      </c>
    </row>
    <row r="165" spans="1:3">
      <c r="A165" s="62">
        <v>40634</v>
      </c>
      <c r="B165" s="1">
        <v>94.7</v>
      </c>
      <c r="C165" s="72">
        <v>112568124</v>
      </c>
    </row>
    <row r="166" spans="1:3">
      <c r="A166" s="62">
        <v>40664</v>
      </c>
      <c r="B166" s="1">
        <v>102.8</v>
      </c>
      <c r="C166" s="72">
        <v>113754679</v>
      </c>
    </row>
    <row r="167" spans="1:3">
      <c r="A167" s="62">
        <v>40695</v>
      </c>
      <c r="B167" s="1">
        <v>104.9</v>
      </c>
      <c r="C167" s="72">
        <v>114718061</v>
      </c>
    </row>
    <row r="168" spans="1:3">
      <c r="A168" s="62">
        <v>40725</v>
      </c>
      <c r="B168" s="1">
        <v>99.4</v>
      </c>
      <c r="C168" s="72">
        <v>106542430</v>
      </c>
    </row>
    <row r="169" spans="1:3">
      <c r="A169" s="62">
        <v>40756</v>
      </c>
      <c r="B169" s="1">
        <v>107.7</v>
      </c>
      <c r="C169" s="72">
        <v>117584364</v>
      </c>
    </row>
    <row r="170" spans="1:3">
      <c r="A170" s="62">
        <v>40787</v>
      </c>
      <c r="B170" s="1">
        <v>110.5</v>
      </c>
      <c r="C170" s="72">
        <v>120819660</v>
      </c>
    </row>
    <row r="171" spans="1:3">
      <c r="A171" s="62">
        <v>40817</v>
      </c>
      <c r="B171" s="1">
        <v>113.2</v>
      </c>
      <c r="C171" s="72">
        <v>117644591</v>
      </c>
    </row>
    <row r="172" spans="1:3">
      <c r="A172" s="62">
        <v>40848</v>
      </c>
      <c r="B172" s="1">
        <v>117.1</v>
      </c>
      <c r="C172" s="72">
        <v>120632433</v>
      </c>
    </row>
    <row r="173" spans="1:3">
      <c r="A173" s="62">
        <v>40878</v>
      </c>
      <c r="B173" s="1">
        <v>93.1</v>
      </c>
      <c r="C173" s="72">
        <v>123687284</v>
      </c>
    </row>
    <row r="174" spans="1:3">
      <c r="A174" s="62">
        <v>40909</v>
      </c>
      <c r="B174" s="1">
        <v>90</v>
      </c>
      <c r="C174" s="72">
        <v>122712607</v>
      </c>
    </row>
    <row r="175" spans="1:3">
      <c r="A175" s="62">
        <v>40940</v>
      </c>
      <c r="B175" s="1">
        <v>103.7</v>
      </c>
      <c r="C175" s="72">
        <v>126525786</v>
      </c>
    </row>
    <row r="176" spans="1:3">
      <c r="A176" s="62">
        <v>40969</v>
      </c>
      <c r="B176" s="1">
        <v>107.2</v>
      </c>
      <c r="C176" s="72">
        <v>122813426</v>
      </c>
    </row>
    <row r="177" spans="1:3">
      <c r="A177" s="62">
        <v>41000</v>
      </c>
      <c r="B177" s="1">
        <v>95.8</v>
      </c>
      <c r="C177" s="72">
        <v>122533399</v>
      </c>
    </row>
    <row r="178" spans="1:3">
      <c r="B178" s="1"/>
    </row>
    <row r="179" spans="1:3">
      <c r="A179" s="1" t="s">
        <v>14</v>
      </c>
      <c r="B179" s="7">
        <f>AVERAGE(B6:B17)</f>
        <v>86.875</v>
      </c>
      <c r="C179" s="72">
        <f>AVERAGE(C6:C17)</f>
        <v>40156908.75</v>
      </c>
    </row>
    <row r="180" spans="1:3">
      <c r="A180" s="1" t="s">
        <v>15</v>
      </c>
      <c r="B180" s="7">
        <f>AVERAGE(B18:B29)</f>
        <v>86.433333333333323</v>
      </c>
      <c r="C180" s="72">
        <f>AVERAGE(C18:C29)</f>
        <v>42624745</v>
      </c>
    </row>
    <row r="181" spans="1:3">
      <c r="A181" s="1" t="s">
        <v>16</v>
      </c>
      <c r="B181" s="7">
        <f>AVERAGE(B30:B41)</f>
        <v>89.566666666666663</v>
      </c>
      <c r="C181" s="72">
        <f>AVERAGE(C30:C41)</f>
        <v>48139255.083333336</v>
      </c>
    </row>
    <row r="182" spans="1:3">
      <c r="A182" s="1" t="s">
        <v>17</v>
      </c>
      <c r="B182" s="7">
        <f>AVERAGE(B42:B53)</f>
        <v>91.466666666666654</v>
      </c>
      <c r="C182" s="72">
        <f>AVERAGE(C42:C53)</f>
        <v>54007773</v>
      </c>
    </row>
    <row r="183" spans="1:3">
      <c r="A183" s="1" t="s">
        <v>18</v>
      </c>
      <c r="B183" s="7">
        <f>AVERAGE(B54:B65)</f>
        <v>95.341666666666683</v>
      </c>
      <c r="C183" s="72">
        <f>AVERAGE(C54:C65)</f>
        <v>65951376.5</v>
      </c>
    </row>
    <row r="184" spans="1:3">
      <c r="A184" s="1" t="s">
        <v>19</v>
      </c>
      <c r="B184" s="7">
        <f>AVERAGE(B66:B77)</f>
        <v>93.408333333333346</v>
      </c>
      <c r="C184" s="72">
        <f>AVERAGE(C66:C77)</f>
        <v>65168852.333333336</v>
      </c>
    </row>
    <row r="185" spans="1:3">
      <c r="A185" s="1" t="s">
        <v>20</v>
      </c>
      <c r="B185" s="7">
        <f>AVERAGE(B78:B89)</f>
        <v>97.11666666666666</v>
      </c>
      <c r="C185" s="72">
        <f>AVERAGE(C78:C89)</f>
        <v>70637872.416666672</v>
      </c>
    </row>
    <row r="186" spans="1:3">
      <c r="A186" s="1" t="s">
        <v>21</v>
      </c>
      <c r="B186" s="7">
        <f>AVERAGE(B90:B101)</f>
        <v>99.983333333333334</v>
      </c>
      <c r="C186" s="72">
        <f>AVERAGE(C90:C101)</f>
        <v>75071374.5</v>
      </c>
    </row>
    <row r="187" spans="1:3">
      <c r="A187" s="1" t="s">
        <v>22</v>
      </c>
      <c r="B187" s="7">
        <f>AVERAGE(B102:B113)</f>
        <v>104.80833333333334</v>
      </c>
      <c r="C187" s="72">
        <f>AVERAGE(C102:C113)</f>
        <v>84741793.083333328</v>
      </c>
    </row>
    <row r="188" spans="1:3">
      <c r="A188" s="1" t="s">
        <v>23</v>
      </c>
      <c r="B188" s="7">
        <f>AVERAGE(B115:B125)</f>
        <v>110.91818181818181</v>
      </c>
      <c r="C188" s="72">
        <f>AVERAGE(C115:C125)</f>
        <v>98005032</v>
      </c>
    </row>
    <row r="189" spans="1:3">
      <c r="A189" s="1" t="s">
        <v>24</v>
      </c>
      <c r="B189" s="7">
        <f>AVERAGE(B126:B137)</f>
        <v>110.58333333333333</v>
      </c>
      <c r="C189" s="72">
        <f>AVERAGE(C126:C137)</f>
        <v>115150165.66666667</v>
      </c>
    </row>
    <row r="190" spans="1:3">
      <c r="A190" s="1" t="s">
        <v>25</v>
      </c>
      <c r="B190" s="7">
        <f>AVERAGE(B138:B149)</f>
        <v>96.27500000000002</v>
      </c>
      <c r="C190" s="72">
        <f>AVERAGE(C138:C149)</f>
        <v>99394150.75</v>
      </c>
    </row>
    <row r="191" spans="1:3">
      <c r="A191" s="1" t="s">
        <v>430</v>
      </c>
      <c r="B191" s="7">
        <f>AVERAGE(B150:B161)</f>
        <v>100.89999999999999</v>
      </c>
      <c r="C191" s="72">
        <f>AVERAGE(C150:C161)</f>
        <v>105638926.66666667</v>
      </c>
    </row>
    <row r="192" spans="1:3">
      <c r="A192" s="1" t="s">
        <v>472</v>
      </c>
      <c r="B192" s="7">
        <f>AVERAGE(B162:B173)</f>
        <v>103.45833333333331</v>
      </c>
      <c r="C192" s="72">
        <f>AVERAGE(C162:C173)</f>
        <v>115513286.66666667</v>
      </c>
    </row>
    <row r="193" spans="1:3">
      <c r="A193" s="1" t="s">
        <v>519</v>
      </c>
      <c r="B193" s="7">
        <f>AVERAGE(B174:B177)</f>
        <v>99.174999999999997</v>
      </c>
      <c r="C193" s="72">
        <f>AVERAGE(C174:C177)</f>
        <v>123646304.5</v>
      </c>
    </row>
    <row r="195" spans="1:3">
      <c r="A195" s="1" t="s">
        <v>229</v>
      </c>
      <c r="B195" s="7">
        <f>(B180-B179)/B179*100</f>
        <v>-0.50839328537171469</v>
      </c>
      <c r="C195" s="7">
        <f>(C180/C179-1)*100</f>
        <v>6.1454836211714214</v>
      </c>
    </row>
    <row r="196" spans="1:3">
      <c r="A196" s="1" t="s">
        <v>230</v>
      </c>
      <c r="B196" s="7">
        <f t="shared" ref="B196:B205" si="0">(B181-B180)/B180*100</f>
        <v>3.6251446201311301</v>
      </c>
      <c r="C196" s="7">
        <f t="shared" ref="C196:C205" si="1">(C181/C180-1)*100</f>
        <v>12.937344454103684</v>
      </c>
    </row>
    <row r="197" spans="1:3">
      <c r="A197" s="1" t="s">
        <v>231</v>
      </c>
      <c r="B197" s="7">
        <f t="shared" si="0"/>
        <v>2.1213248976553682</v>
      </c>
      <c r="C197" s="7">
        <f t="shared" si="1"/>
        <v>12.190711938744659</v>
      </c>
    </row>
    <row r="198" spans="1:3">
      <c r="A198" s="1" t="s">
        <v>232</v>
      </c>
      <c r="B198" s="7">
        <f t="shared" si="0"/>
        <v>4.2365160349854545</v>
      </c>
      <c r="C198" s="7">
        <f t="shared" si="1"/>
        <v>22.114600985306311</v>
      </c>
    </row>
    <row r="199" spans="1:3">
      <c r="A199" s="1" t="s">
        <v>217</v>
      </c>
      <c r="B199" s="7">
        <f t="shared" si="0"/>
        <v>-2.0277947731841657</v>
      </c>
      <c r="C199" s="7">
        <f t="shared" si="1"/>
        <v>-1.1865168070702259</v>
      </c>
    </row>
    <row r="200" spans="1:3">
      <c r="A200" s="1" t="s">
        <v>218</v>
      </c>
      <c r="B200" s="7">
        <f t="shared" si="0"/>
        <v>3.9700240877865793</v>
      </c>
      <c r="C200" s="7">
        <f t="shared" si="1"/>
        <v>8.3920767168949695</v>
      </c>
    </row>
    <row r="201" spans="1:3">
      <c r="A201" s="1" t="s">
        <v>219</v>
      </c>
      <c r="B201" s="7">
        <f t="shared" si="0"/>
        <v>2.9517762141753985</v>
      </c>
      <c r="C201" s="7">
        <f t="shared" si="1"/>
        <v>6.2763811134935343</v>
      </c>
    </row>
    <row r="202" spans="1:3">
      <c r="A202" s="225" t="s">
        <v>220</v>
      </c>
      <c r="B202" s="7">
        <f t="shared" si="0"/>
        <v>4.825804300716789</v>
      </c>
      <c r="C202" s="7">
        <f t="shared" si="1"/>
        <v>12.881632510049922</v>
      </c>
    </row>
    <row r="203" spans="1:3">
      <c r="A203" s="1" t="s">
        <v>221</v>
      </c>
      <c r="B203" s="7">
        <f t="shared" si="0"/>
        <v>5.8295445510202466</v>
      </c>
      <c r="C203" s="7">
        <f t="shared" si="1"/>
        <v>15.651355056440529</v>
      </c>
    </row>
    <row r="204" spans="1:3">
      <c r="A204" s="1" t="s">
        <v>222</v>
      </c>
      <c r="B204" s="7">
        <f t="shared" si="0"/>
        <v>-0.30188782340244785</v>
      </c>
      <c r="C204" s="7">
        <f t="shared" si="1"/>
        <v>17.494136083407085</v>
      </c>
    </row>
    <row r="205" spans="1:3">
      <c r="A205" s="1" t="s">
        <v>223</v>
      </c>
      <c r="B205" s="7">
        <f t="shared" si="0"/>
        <v>-12.938960060286339</v>
      </c>
      <c r="C205" s="7">
        <f t="shared" si="1"/>
        <v>-13.683015413348798</v>
      </c>
    </row>
    <row r="206" spans="1:3">
      <c r="A206" s="1" t="s">
        <v>431</v>
      </c>
      <c r="B206" s="7">
        <f>(B191-B190)/B190*100</f>
        <v>4.8039470267462692</v>
      </c>
      <c r="C206" s="7">
        <f>(C191/C190-1)*100</f>
        <v>6.2828404584629682</v>
      </c>
    </row>
    <row r="207" spans="1:3">
      <c r="A207" s="1" t="s">
        <v>473</v>
      </c>
      <c r="B207" s="7">
        <f>(B192-B191)/B191*100</f>
        <v>2.5355137099438285</v>
      </c>
      <c r="C207" s="7">
        <f>(C192/C191-1)*100</f>
        <v>9.3472740698677939</v>
      </c>
    </row>
    <row r="208" spans="1:3">
      <c r="A208" s="1" t="s">
        <v>520</v>
      </c>
      <c r="B208" s="7">
        <f>(B193-B192)/B192*100</f>
        <v>-4.1401530406765863</v>
      </c>
      <c r="C208" s="7">
        <f>(C193-C192)/C192*100</f>
        <v>7.0407639398249842</v>
      </c>
    </row>
    <row r="209" spans="1:3">
      <c r="A209" s="1"/>
      <c r="B209" s="7"/>
      <c r="C209" s="7"/>
    </row>
  </sheetData>
  <mergeCells count="1">
    <mergeCell ref="A1:C1"/>
  </mergeCells>
  <phoneticPr fontId="13" type="noConversion"/>
  <conditionalFormatting sqref="B138:B162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C138:C162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B163:B171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C163:C175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B172:B175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B175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176:B178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B176:B178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76:C17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176:C17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08"/>
  <sheetViews>
    <sheetView workbookViewId="0">
      <selection sqref="A1:D1"/>
    </sheetView>
  </sheetViews>
  <sheetFormatPr defaultRowHeight="12.75"/>
  <cols>
    <col min="1" max="1" width="23.85546875" customWidth="1"/>
    <col min="2" max="2" width="29.7109375" customWidth="1"/>
    <col min="3" max="3" width="27.7109375" customWidth="1"/>
    <col min="4" max="4" width="26.140625" customWidth="1"/>
  </cols>
  <sheetData>
    <row r="1" spans="1:4" ht="37.5" customHeight="1" thickBot="1">
      <c r="A1" s="334" t="s">
        <v>240</v>
      </c>
      <c r="B1" s="335"/>
      <c r="C1" s="335"/>
      <c r="D1" s="337"/>
    </row>
    <row r="2" spans="1:4" ht="13.5" thickBot="1"/>
    <row r="3" spans="1:4" ht="13.5" thickBot="1">
      <c r="B3" s="73" t="s">
        <v>237</v>
      </c>
      <c r="C3" s="78" t="s">
        <v>235</v>
      </c>
      <c r="D3" s="74" t="s">
        <v>236</v>
      </c>
    </row>
    <row r="4" spans="1:4" ht="11.25" customHeight="1" thickBot="1">
      <c r="A4" s="155" t="s">
        <v>238</v>
      </c>
      <c r="B4" s="77" t="s">
        <v>233</v>
      </c>
      <c r="C4" s="79" t="s">
        <v>234</v>
      </c>
      <c r="D4" s="76" t="s">
        <v>234</v>
      </c>
    </row>
    <row r="5" spans="1:4" hidden="1"/>
    <row r="6" spans="1:4" hidden="1">
      <c r="A6" s="62">
        <v>35796</v>
      </c>
      <c r="B6" s="1">
        <v>17027</v>
      </c>
      <c r="C6" s="1">
        <v>7973</v>
      </c>
      <c r="D6" s="1">
        <v>26051</v>
      </c>
    </row>
    <row r="7" spans="1:4" hidden="1">
      <c r="A7" s="62">
        <v>35827</v>
      </c>
      <c r="B7" s="1">
        <v>15707</v>
      </c>
      <c r="C7" s="1">
        <v>7862</v>
      </c>
      <c r="D7" s="1">
        <v>26099</v>
      </c>
    </row>
    <row r="8" spans="1:4" hidden="1">
      <c r="A8" s="62">
        <v>35855</v>
      </c>
      <c r="B8" s="1">
        <v>17393</v>
      </c>
      <c r="C8" s="1">
        <v>7890</v>
      </c>
      <c r="D8" s="1">
        <v>26606</v>
      </c>
    </row>
    <row r="9" spans="1:4" hidden="1">
      <c r="A9" s="62">
        <v>35886</v>
      </c>
      <c r="B9" s="1">
        <v>16979</v>
      </c>
      <c r="C9" s="1">
        <v>8289</v>
      </c>
      <c r="D9" s="1">
        <v>26537</v>
      </c>
    </row>
    <row r="10" spans="1:4" hidden="1">
      <c r="A10" s="62">
        <v>35916</v>
      </c>
      <c r="B10" s="1">
        <v>17358</v>
      </c>
      <c r="C10" s="1">
        <v>7727</v>
      </c>
      <c r="D10" s="1">
        <v>25951</v>
      </c>
    </row>
    <row r="11" spans="1:4" hidden="1">
      <c r="A11" s="62">
        <v>35947</v>
      </c>
      <c r="B11" s="1">
        <v>16469</v>
      </c>
      <c r="C11" s="1">
        <v>7671</v>
      </c>
      <c r="D11" s="1">
        <v>26449</v>
      </c>
    </row>
    <row r="12" spans="1:4" hidden="1">
      <c r="A12" s="62">
        <v>35977</v>
      </c>
      <c r="B12" s="1">
        <v>16675</v>
      </c>
      <c r="C12" s="1">
        <v>8335</v>
      </c>
      <c r="D12" s="1">
        <v>27102</v>
      </c>
    </row>
    <row r="13" spans="1:4" hidden="1">
      <c r="A13" s="62">
        <v>36008</v>
      </c>
      <c r="B13" s="1">
        <v>16318</v>
      </c>
      <c r="C13" s="1">
        <v>7536</v>
      </c>
      <c r="D13" s="1">
        <v>26222</v>
      </c>
    </row>
    <row r="14" spans="1:4" hidden="1">
      <c r="A14" s="62">
        <v>36039</v>
      </c>
      <c r="B14" s="1">
        <v>16501</v>
      </c>
      <c r="C14" s="1">
        <v>7411</v>
      </c>
      <c r="D14" s="1">
        <v>26632</v>
      </c>
    </row>
    <row r="15" spans="1:4" hidden="1">
      <c r="A15" s="62">
        <v>36069</v>
      </c>
      <c r="B15" s="1">
        <v>17236</v>
      </c>
      <c r="C15" s="1">
        <v>7761</v>
      </c>
      <c r="D15" s="1">
        <v>26370</v>
      </c>
    </row>
    <row r="16" spans="1:4" hidden="1">
      <c r="A16" s="62">
        <v>36100</v>
      </c>
      <c r="B16" s="1">
        <v>17810</v>
      </c>
      <c r="C16" s="1">
        <v>7771</v>
      </c>
      <c r="D16" s="1">
        <v>25781</v>
      </c>
    </row>
    <row r="17" spans="1:4" hidden="1">
      <c r="A17" s="62">
        <v>36130</v>
      </c>
      <c r="B17" s="1">
        <v>23633</v>
      </c>
      <c r="C17" s="1">
        <v>7935</v>
      </c>
      <c r="D17" s="1">
        <v>25786</v>
      </c>
    </row>
    <row r="18" spans="1:4" hidden="1">
      <c r="A18" s="62">
        <v>36161</v>
      </c>
      <c r="B18" s="1">
        <v>16315</v>
      </c>
      <c r="C18" s="1">
        <v>7820</v>
      </c>
      <c r="D18" s="1">
        <v>26146</v>
      </c>
    </row>
    <row r="19" spans="1:4" hidden="1">
      <c r="A19" s="62">
        <v>36192</v>
      </c>
      <c r="B19" s="1">
        <v>15469</v>
      </c>
      <c r="C19" s="1">
        <v>7732</v>
      </c>
      <c r="D19" s="1">
        <v>26115</v>
      </c>
    </row>
    <row r="20" spans="1:4" hidden="1">
      <c r="A20" s="62">
        <v>36220</v>
      </c>
      <c r="B20" s="1">
        <v>17194</v>
      </c>
      <c r="C20" s="1">
        <v>7890</v>
      </c>
      <c r="D20" s="1">
        <v>25764</v>
      </c>
    </row>
    <row r="21" spans="1:4" hidden="1">
      <c r="A21" s="62">
        <v>36251</v>
      </c>
      <c r="B21" s="1">
        <v>16738</v>
      </c>
      <c r="C21" s="1">
        <v>8052</v>
      </c>
      <c r="D21" s="1">
        <v>26441</v>
      </c>
    </row>
    <row r="22" spans="1:4" hidden="1">
      <c r="A22" s="62">
        <v>36281</v>
      </c>
      <c r="B22" s="1">
        <v>17163</v>
      </c>
      <c r="C22" s="1">
        <v>7837</v>
      </c>
      <c r="D22" s="1">
        <v>26121</v>
      </c>
    </row>
    <row r="23" spans="1:4" hidden="1">
      <c r="A23" s="62">
        <v>36312</v>
      </c>
      <c r="B23" s="1">
        <v>15970</v>
      </c>
      <c r="C23" s="1">
        <v>7529</v>
      </c>
      <c r="D23" s="1">
        <v>26178</v>
      </c>
    </row>
    <row r="24" spans="1:4" hidden="1">
      <c r="A24" s="62">
        <v>36342</v>
      </c>
      <c r="B24" s="1">
        <v>16840</v>
      </c>
      <c r="C24" s="1">
        <v>8247</v>
      </c>
      <c r="D24" s="1">
        <v>26914</v>
      </c>
    </row>
    <row r="25" spans="1:4" hidden="1">
      <c r="A25" s="62">
        <v>36373</v>
      </c>
      <c r="B25" s="1">
        <v>16358</v>
      </c>
      <c r="C25" s="1">
        <v>8353</v>
      </c>
      <c r="D25" s="1">
        <v>28651</v>
      </c>
    </row>
    <row r="26" spans="1:4" hidden="1">
      <c r="A26" s="62">
        <v>36404</v>
      </c>
      <c r="B26" s="1">
        <v>16221</v>
      </c>
      <c r="C26" s="1">
        <v>8626</v>
      </c>
      <c r="D26" s="1">
        <v>28641</v>
      </c>
    </row>
    <row r="27" spans="1:4" hidden="1">
      <c r="A27" s="62">
        <v>36434</v>
      </c>
      <c r="B27" s="1">
        <v>17290</v>
      </c>
      <c r="C27" s="1">
        <v>8577</v>
      </c>
      <c r="D27" s="1">
        <v>26239</v>
      </c>
    </row>
    <row r="28" spans="1:4" hidden="1">
      <c r="A28" s="62">
        <v>36465</v>
      </c>
      <c r="B28" s="1">
        <v>17697</v>
      </c>
      <c r="C28" s="1">
        <v>8536</v>
      </c>
      <c r="D28" s="1">
        <v>28969</v>
      </c>
    </row>
    <row r="29" spans="1:4" hidden="1">
      <c r="A29" s="62">
        <v>36495</v>
      </c>
      <c r="B29" s="1">
        <v>23596</v>
      </c>
      <c r="C29" s="1">
        <v>8656</v>
      </c>
      <c r="D29" s="1">
        <v>28850</v>
      </c>
    </row>
    <row r="30" spans="1:4" hidden="1">
      <c r="A30" s="62">
        <v>36526</v>
      </c>
      <c r="B30" s="1">
        <v>16454</v>
      </c>
      <c r="C30" s="1">
        <v>9219</v>
      </c>
      <c r="D30" s="1">
        <v>28491</v>
      </c>
    </row>
    <row r="31" spans="1:4" hidden="1">
      <c r="A31" s="62">
        <v>36557</v>
      </c>
      <c r="B31" s="1">
        <v>15758</v>
      </c>
      <c r="C31" s="1">
        <v>9991</v>
      </c>
      <c r="D31" s="1">
        <v>29344</v>
      </c>
    </row>
    <row r="32" spans="1:4" hidden="1">
      <c r="A32" s="62">
        <v>36586</v>
      </c>
      <c r="B32" s="1">
        <v>17150</v>
      </c>
      <c r="C32" s="1">
        <v>9996</v>
      </c>
      <c r="D32" s="1">
        <v>31139</v>
      </c>
    </row>
    <row r="33" spans="1:4" hidden="1">
      <c r="A33" s="62">
        <v>36617</v>
      </c>
      <c r="B33" s="1">
        <v>16788</v>
      </c>
      <c r="C33" s="1">
        <v>10072</v>
      </c>
      <c r="D33" s="1">
        <v>29671</v>
      </c>
    </row>
    <row r="34" spans="1:4" hidden="1">
      <c r="A34" s="62">
        <v>36647</v>
      </c>
      <c r="B34" s="1">
        <v>16907</v>
      </c>
      <c r="C34" s="1">
        <v>10691</v>
      </c>
      <c r="D34" s="1">
        <v>30401</v>
      </c>
    </row>
    <row r="35" spans="1:4" hidden="1">
      <c r="A35" s="62">
        <v>36678</v>
      </c>
      <c r="B35" s="1">
        <v>16509</v>
      </c>
      <c r="C35" s="1">
        <v>10984</v>
      </c>
      <c r="D35" s="1">
        <v>30201</v>
      </c>
    </row>
    <row r="36" spans="1:4" hidden="1">
      <c r="A36" s="62">
        <v>36708</v>
      </c>
      <c r="B36" s="1">
        <v>16455</v>
      </c>
      <c r="C36" s="1">
        <v>10924</v>
      </c>
      <c r="D36" s="1">
        <v>29653</v>
      </c>
    </row>
    <row r="37" spans="1:4" hidden="1">
      <c r="A37" s="62">
        <v>36739</v>
      </c>
      <c r="B37" s="1">
        <v>16229</v>
      </c>
      <c r="C37" s="1">
        <v>11329</v>
      </c>
      <c r="D37" s="1">
        <v>30366</v>
      </c>
    </row>
    <row r="38" spans="1:4" hidden="1">
      <c r="A38" s="62">
        <v>36770</v>
      </c>
      <c r="B38" s="1">
        <v>16389</v>
      </c>
      <c r="C38" s="1">
        <v>11297</v>
      </c>
      <c r="D38" s="1">
        <v>29585</v>
      </c>
    </row>
    <row r="39" spans="1:4" hidden="1">
      <c r="A39" s="62">
        <v>36800</v>
      </c>
      <c r="B39" s="1">
        <v>16980</v>
      </c>
      <c r="C39" s="1">
        <v>11119</v>
      </c>
      <c r="D39" s="1">
        <v>30258</v>
      </c>
    </row>
    <row r="40" spans="1:4" hidden="1">
      <c r="A40" s="62">
        <v>36831</v>
      </c>
      <c r="B40" s="1">
        <v>18136</v>
      </c>
      <c r="C40" s="1">
        <v>11623</v>
      </c>
      <c r="D40" s="1">
        <v>30578</v>
      </c>
    </row>
    <row r="41" spans="1:4" hidden="1">
      <c r="A41" s="62">
        <v>36861</v>
      </c>
      <c r="B41" s="1">
        <v>23853</v>
      </c>
      <c r="C41" s="1">
        <v>11389</v>
      </c>
      <c r="D41" s="1">
        <v>30909</v>
      </c>
    </row>
    <row r="42" spans="1:4" hidden="1">
      <c r="A42" s="62">
        <v>36892</v>
      </c>
      <c r="B42" s="1">
        <v>16292</v>
      </c>
      <c r="C42" s="1">
        <v>11861</v>
      </c>
      <c r="D42" s="1">
        <v>31897</v>
      </c>
    </row>
    <row r="43" spans="1:4" hidden="1">
      <c r="A43" s="62">
        <v>36923</v>
      </c>
      <c r="B43" s="1">
        <v>15729</v>
      </c>
      <c r="C43" s="1">
        <v>12117</v>
      </c>
      <c r="D43" s="1">
        <v>31589</v>
      </c>
    </row>
    <row r="44" spans="1:4" hidden="1">
      <c r="A44" s="62">
        <v>36951</v>
      </c>
      <c r="B44" s="1">
        <v>17334</v>
      </c>
      <c r="C44" s="1">
        <v>12545</v>
      </c>
      <c r="D44" s="1">
        <v>30722</v>
      </c>
    </row>
    <row r="45" spans="1:4" hidden="1">
      <c r="A45" s="62">
        <v>36982</v>
      </c>
      <c r="B45" s="1">
        <v>17071</v>
      </c>
      <c r="C45" s="1">
        <v>12029</v>
      </c>
      <c r="D45" s="1">
        <v>31210</v>
      </c>
    </row>
    <row r="46" spans="1:4" hidden="1">
      <c r="A46" s="62">
        <v>37012</v>
      </c>
      <c r="B46" s="1">
        <v>17291</v>
      </c>
      <c r="C46" s="1">
        <v>12190</v>
      </c>
      <c r="D46" s="1">
        <v>31122</v>
      </c>
    </row>
    <row r="47" spans="1:4" hidden="1">
      <c r="A47" s="62">
        <v>37043</v>
      </c>
      <c r="B47" s="1">
        <v>17115</v>
      </c>
      <c r="C47" s="1">
        <v>12519</v>
      </c>
      <c r="D47" s="1">
        <v>31443</v>
      </c>
    </row>
    <row r="48" spans="1:4" hidden="1">
      <c r="A48" s="62">
        <v>37073</v>
      </c>
      <c r="B48" s="1">
        <v>17338</v>
      </c>
      <c r="C48" s="1">
        <v>12314</v>
      </c>
      <c r="D48" s="1">
        <v>31020</v>
      </c>
    </row>
    <row r="49" spans="1:4" hidden="1">
      <c r="A49" s="62">
        <v>37104</v>
      </c>
      <c r="B49" s="1">
        <v>17143</v>
      </c>
      <c r="C49" s="1">
        <v>12279</v>
      </c>
      <c r="D49" s="1">
        <v>30750</v>
      </c>
    </row>
    <row r="50" spans="1:4" hidden="1">
      <c r="A50" s="62">
        <v>37135</v>
      </c>
      <c r="B50" s="1">
        <v>16957</v>
      </c>
      <c r="C50" s="1">
        <v>11770</v>
      </c>
      <c r="D50" s="1">
        <v>28766</v>
      </c>
    </row>
    <row r="51" spans="1:4" hidden="1">
      <c r="A51" s="62">
        <v>37165</v>
      </c>
      <c r="B51" s="1">
        <v>17886</v>
      </c>
      <c r="C51" s="1">
        <v>13010</v>
      </c>
      <c r="D51" s="1">
        <v>30739</v>
      </c>
    </row>
    <row r="52" spans="1:4" hidden="1">
      <c r="A52" s="62">
        <v>37196</v>
      </c>
      <c r="B52" s="1">
        <v>18711</v>
      </c>
      <c r="C52" s="1">
        <v>12828</v>
      </c>
      <c r="D52" s="1">
        <v>30980</v>
      </c>
    </row>
    <row r="53" spans="1:4" hidden="1">
      <c r="A53" s="62">
        <v>37226</v>
      </c>
      <c r="B53" s="1">
        <v>24407</v>
      </c>
      <c r="C53" s="1">
        <v>13724</v>
      </c>
      <c r="D53" s="1">
        <v>32659</v>
      </c>
    </row>
    <row r="54" spans="1:4" hidden="1">
      <c r="A54" s="62">
        <v>37257</v>
      </c>
      <c r="B54" s="1">
        <v>25780</v>
      </c>
      <c r="C54" s="1">
        <v>13655</v>
      </c>
      <c r="D54" s="1">
        <v>32815</v>
      </c>
    </row>
    <row r="55" spans="1:4" hidden="1">
      <c r="A55" s="62">
        <v>37288</v>
      </c>
      <c r="B55" s="1">
        <v>25046</v>
      </c>
      <c r="C55" s="1">
        <v>13819</v>
      </c>
      <c r="D55" s="1">
        <v>31200</v>
      </c>
    </row>
    <row r="56" spans="1:4" hidden="1">
      <c r="A56" s="62">
        <v>37316</v>
      </c>
      <c r="B56" s="1">
        <v>27579</v>
      </c>
      <c r="C56" s="1">
        <v>13824</v>
      </c>
      <c r="D56" s="1">
        <v>31939</v>
      </c>
    </row>
    <row r="57" spans="1:4" hidden="1">
      <c r="A57" s="62">
        <v>37347</v>
      </c>
      <c r="B57" s="1">
        <v>26524</v>
      </c>
      <c r="C57" s="1">
        <v>15175</v>
      </c>
      <c r="D57" s="1">
        <v>33327</v>
      </c>
    </row>
    <row r="58" spans="1:4" hidden="1">
      <c r="A58" s="62">
        <v>37377</v>
      </c>
      <c r="B58" s="1">
        <v>27786</v>
      </c>
      <c r="C58" s="1">
        <v>14858</v>
      </c>
      <c r="D58" s="1">
        <v>31604</v>
      </c>
    </row>
    <row r="59" spans="1:4" hidden="1">
      <c r="A59" s="62">
        <v>37408</v>
      </c>
      <c r="B59" s="1">
        <v>27036</v>
      </c>
      <c r="C59" s="1">
        <v>14376</v>
      </c>
      <c r="D59" s="1">
        <v>30747</v>
      </c>
    </row>
    <row r="60" spans="1:4" hidden="1">
      <c r="A60" s="62">
        <v>37438</v>
      </c>
      <c r="B60" s="1">
        <v>26702</v>
      </c>
      <c r="C60" s="1">
        <v>14901</v>
      </c>
      <c r="D60" s="1">
        <v>30792</v>
      </c>
    </row>
    <row r="61" spans="1:4" hidden="1">
      <c r="A61" s="62">
        <v>37469</v>
      </c>
      <c r="B61" s="1">
        <v>26897</v>
      </c>
      <c r="C61" s="1">
        <v>15493</v>
      </c>
      <c r="D61" s="1">
        <v>30965</v>
      </c>
    </row>
    <row r="62" spans="1:4" hidden="1">
      <c r="A62" s="62">
        <v>37500</v>
      </c>
      <c r="B62" s="1">
        <v>26495</v>
      </c>
      <c r="C62" s="1">
        <v>15423</v>
      </c>
      <c r="D62" s="1">
        <v>31627</v>
      </c>
    </row>
    <row r="63" spans="1:4" hidden="1">
      <c r="A63" s="62">
        <v>37530</v>
      </c>
      <c r="B63" s="1">
        <v>27436</v>
      </c>
      <c r="C63" s="1">
        <v>15453</v>
      </c>
      <c r="D63" s="1">
        <v>33249</v>
      </c>
    </row>
    <row r="64" spans="1:4" hidden="1">
      <c r="A64" s="62">
        <v>37561</v>
      </c>
      <c r="B64" s="1">
        <v>29179</v>
      </c>
      <c r="C64" s="1">
        <v>15807</v>
      </c>
      <c r="D64" s="1">
        <v>32048</v>
      </c>
    </row>
    <row r="65" spans="1:4" hidden="1">
      <c r="A65" s="62">
        <v>37591</v>
      </c>
      <c r="B65" s="1">
        <v>37648</v>
      </c>
      <c r="C65" s="1">
        <v>15398</v>
      </c>
      <c r="D65" s="1">
        <v>32141</v>
      </c>
    </row>
    <row r="66" spans="1:4" hidden="1">
      <c r="A66" s="62">
        <v>37622</v>
      </c>
      <c r="B66" s="1">
        <v>26580</v>
      </c>
      <c r="C66" s="1">
        <v>16355</v>
      </c>
      <c r="D66" s="1">
        <v>33036</v>
      </c>
    </row>
    <row r="67" spans="1:4" hidden="1">
      <c r="A67" s="62">
        <v>37653</v>
      </c>
      <c r="B67" s="1">
        <v>25539</v>
      </c>
      <c r="C67" s="1">
        <v>16170</v>
      </c>
      <c r="D67" s="1">
        <v>34633</v>
      </c>
    </row>
    <row r="68" spans="1:4" hidden="1">
      <c r="A68" s="62">
        <v>37681</v>
      </c>
      <c r="B68" s="1">
        <v>28272</v>
      </c>
      <c r="C68" s="1">
        <v>16054</v>
      </c>
      <c r="D68" s="1">
        <v>34245</v>
      </c>
    </row>
    <row r="69" spans="1:4" hidden="1">
      <c r="A69" s="62">
        <v>37712</v>
      </c>
      <c r="B69" s="1">
        <v>27334</v>
      </c>
      <c r="C69" s="1">
        <v>16150</v>
      </c>
      <c r="D69" s="1">
        <v>34229</v>
      </c>
    </row>
    <row r="70" spans="1:4" hidden="1">
      <c r="A70" s="62">
        <v>37742</v>
      </c>
      <c r="B70" s="1">
        <v>28713</v>
      </c>
      <c r="C70" s="1">
        <v>15777</v>
      </c>
      <c r="D70" s="1">
        <v>33827</v>
      </c>
    </row>
    <row r="71" spans="1:4" hidden="1">
      <c r="A71" s="62">
        <v>37773</v>
      </c>
      <c r="B71" s="1">
        <v>27900</v>
      </c>
      <c r="C71" s="1">
        <v>16218</v>
      </c>
      <c r="D71" s="1">
        <v>34662</v>
      </c>
    </row>
    <row r="72" spans="1:4" hidden="1">
      <c r="A72" s="62">
        <v>37803</v>
      </c>
      <c r="B72" s="1">
        <v>28104</v>
      </c>
      <c r="C72" s="1">
        <v>17324</v>
      </c>
      <c r="D72" s="1">
        <v>36000</v>
      </c>
    </row>
    <row r="73" spans="1:4" hidden="1">
      <c r="A73" s="62">
        <v>37834</v>
      </c>
      <c r="B73" s="1">
        <v>27883</v>
      </c>
      <c r="C73" s="1">
        <v>15917</v>
      </c>
      <c r="D73" s="1">
        <v>34368</v>
      </c>
    </row>
    <row r="74" spans="1:4" hidden="1">
      <c r="A74" s="62">
        <v>37865</v>
      </c>
      <c r="B74" s="1">
        <v>28465</v>
      </c>
      <c r="C74" s="1">
        <v>16618</v>
      </c>
      <c r="D74" s="1">
        <v>34511</v>
      </c>
    </row>
    <row r="75" spans="1:4" hidden="1">
      <c r="A75" s="62">
        <v>37895</v>
      </c>
      <c r="B75" s="1">
        <v>29263</v>
      </c>
      <c r="C75" s="1">
        <v>17575</v>
      </c>
      <c r="D75" s="1">
        <v>34215</v>
      </c>
    </row>
    <row r="76" spans="1:4" hidden="1">
      <c r="A76" s="62">
        <v>37926</v>
      </c>
      <c r="B76" s="1">
        <v>31443</v>
      </c>
      <c r="C76" s="1">
        <v>17703</v>
      </c>
      <c r="D76" s="1">
        <v>34064</v>
      </c>
    </row>
    <row r="77" spans="1:4" hidden="1">
      <c r="A77" s="62">
        <v>37956</v>
      </c>
      <c r="B77" s="1">
        <v>41144</v>
      </c>
      <c r="C77" s="1">
        <v>18343</v>
      </c>
      <c r="D77" s="1">
        <v>32503</v>
      </c>
    </row>
    <row r="78" spans="1:4" hidden="1">
      <c r="A78" s="62">
        <v>37987</v>
      </c>
      <c r="B78" s="1">
        <v>29550</v>
      </c>
      <c r="C78" s="1">
        <v>18762</v>
      </c>
      <c r="D78" s="1">
        <v>34848</v>
      </c>
    </row>
    <row r="79" spans="1:4" hidden="1">
      <c r="A79" s="62">
        <v>38018</v>
      </c>
      <c r="B79" s="1">
        <v>28689</v>
      </c>
      <c r="C79" s="1">
        <v>17871</v>
      </c>
      <c r="D79" s="1">
        <v>35809</v>
      </c>
    </row>
    <row r="80" spans="1:4" hidden="1">
      <c r="A80" s="62">
        <v>38047</v>
      </c>
      <c r="B80" s="1">
        <v>30218</v>
      </c>
      <c r="C80" s="1">
        <v>17955</v>
      </c>
      <c r="D80" s="1">
        <v>37101</v>
      </c>
    </row>
    <row r="81" spans="1:4" hidden="1">
      <c r="A81" s="62">
        <v>38078</v>
      </c>
      <c r="B81" s="1">
        <v>29729</v>
      </c>
      <c r="C81" s="1">
        <v>17763</v>
      </c>
      <c r="D81" s="1">
        <v>35662</v>
      </c>
    </row>
    <row r="82" spans="1:4" hidden="1">
      <c r="A82" s="62">
        <v>38108</v>
      </c>
      <c r="B82" s="1">
        <v>31339</v>
      </c>
      <c r="C82" s="1">
        <v>20012</v>
      </c>
      <c r="D82" s="1">
        <v>39491</v>
      </c>
    </row>
    <row r="83" spans="1:4" hidden="1">
      <c r="A83" s="62">
        <v>38139</v>
      </c>
      <c r="B83" s="1">
        <v>31284</v>
      </c>
      <c r="C83" s="1">
        <v>19896</v>
      </c>
      <c r="D83" s="1">
        <v>40144</v>
      </c>
    </row>
    <row r="84" spans="1:4" hidden="1">
      <c r="A84" s="62">
        <v>38169</v>
      </c>
      <c r="B84" s="1">
        <v>31704</v>
      </c>
      <c r="C84" s="1">
        <v>20040</v>
      </c>
      <c r="D84" s="1">
        <v>39282</v>
      </c>
    </row>
    <row r="85" spans="1:4" hidden="1">
      <c r="A85" s="62">
        <v>38200</v>
      </c>
      <c r="B85" s="1">
        <v>30682</v>
      </c>
      <c r="C85" s="1">
        <v>19976</v>
      </c>
      <c r="D85" s="1">
        <v>39631</v>
      </c>
    </row>
    <row r="86" spans="1:4" hidden="1">
      <c r="A86" s="62">
        <v>38231</v>
      </c>
      <c r="B86" s="1">
        <v>32159</v>
      </c>
      <c r="C86" s="1">
        <v>20738</v>
      </c>
      <c r="D86" s="1">
        <v>39264</v>
      </c>
    </row>
    <row r="87" spans="1:4" hidden="1">
      <c r="A87" s="62">
        <v>38261</v>
      </c>
      <c r="B87" s="1">
        <v>33443</v>
      </c>
      <c r="C87" s="1">
        <v>20352</v>
      </c>
      <c r="D87" s="1">
        <v>39922</v>
      </c>
    </row>
    <row r="88" spans="1:4" hidden="1">
      <c r="A88" s="62">
        <v>38292</v>
      </c>
      <c r="B88" s="1">
        <v>35037</v>
      </c>
      <c r="C88" s="1">
        <v>20692</v>
      </c>
      <c r="D88" s="1">
        <v>40966</v>
      </c>
    </row>
    <row r="89" spans="1:4" hidden="1">
      <c r="A89" s="62">
        <v>38322</v>
      </c>
      <c r="B89" s="1">
        <v>46040</v>
      </c>
      <c r="C89" s="1">
        <v>22224</v>
      </c>
      <c r="D89" s="1">
        <v>40182</v>
      </c>
    </row>
    <row r="90" spans="1:4" hidden="1">
      <c r="A90" s="62">
        <v>38353</v>
      </c>
      <c r="B90" s="1">
        <v>30727</v>
      </c>
      <c r="C90" s="1">
        <v>20573</v>
      </c>
      <c r="D90" s="1">
        <v>38173</v>
      </c>
    </row>
    <row r="91" spans="1:4" hidden="1">
      <c r="A91" s="62">
        <v>38384</v>
      </c>
      <c r="B91" s="1">
        <v>30361</v>
      </c>
      <c r="C91" s="1">
        <v>20767</v>
      </c>
      <c r="D91" s="1">
        <v>36463</v>
      </c>
    </row>
    <row r="92" spans="1:4" hidden="1">
      <c r="A92" s="62">
        <v>38412</v>
      </c>
      <c r="B92" s="1">
        <v>32401</v>
      </c>
      <c r="C92" s="1">
        <v>21302</v>
      </c>
      <c r="D92" s="1">
        <v>36821</v>
      </c>
    </row>
    <row r="93" spans="1:4" hidden="1">
      <c r="A93" s="62">
        <v>38443</v>
      </c>
      <c r="B93" s="1">
        <v>32904</v>
      </c>
      <c r="C93" s="1">
        <v>23193</v>
      </c>
      <c r="D93" s="1">
        <v>41092</v>
      </c>
    </row>
    <row r="94" spans="1:4" hidden="1">
      <c r="A94" s="62">
        <v>38473</v>
      </c>
      <c r="B94" s="1">
        <v>33808</v>
      </c>
      <c r="C94" s="1">
        <v>22546</v>
      </c>
      <c r="D94" s="1">
        <v>38862</v>
      </c>
    </row>
    <row r="95" spans="1:4" hidden="1">
      <c r="A95" s="62">
        <v>38504</v>
      </c>
      <c r="B95" s="1">
        <v>33206</v>
      </c>
      <c r="C95" s="1">
        <v>23090</v>
      </c>
      <c r="D95" s="1">
        <v>39935</v>
      </c>
    </row>
    <row r="96" spans="1:4" hidden="1">
      <c r="A96" s="62">
        <v>38534</v>
      </c>
      <c r="B96" s="1">
        <v>33392</v>
      </c>
      <c r="C96" s="1">
        <v>23084</v>
      </c>
      <c r="D96" s="1">
        <v>39886</v>
      </c>
    </row>
    <row r="97" spans="1:4" hidden="1">
      <c r="A97" s="62">
        <v>38565</v>
      </c>
      <c r="B97" s="1">
        <v>34007</v>
      </c>
      <c r="C97" s="1">
        <v>23636</v>
      </c>
      <c r="D97" s="1">
        <v>40672</v>
      </c>
    </row>
    <row r="98" spans="1:4" hidden="1">
      <c r="A98" s="62">
        <v>38596</v>
      </c>
      <c r="B98" s="1">
        <v>34718</v>
      </c>
      <c r="C98" s="1">
        <v>23871</v>
      </c>
      <c r="D98" s="1">
        <v>41650</v>
      </c>
    </row>
    <row r="99" spans="1:4" hidden="1">
      <c r="A99" s="62">
        <v>38626</v>
      </c>
      <c r="B99" s="1">
        <v>36752</v>
      </c>
      <c r="C99" s="1">
        <v>23586</v>
      </c>
      <c r="D99" s="1">
        <v>40612</v>
      </c>
    </row>
    <row r="100" spans="1:4" hidden="1">
      <c r="A100" s="62">
        <v>38657</v>
      </c>
      <c r="B100" s="1">
        <v>38622</v>
      </c>
      <c r="C100" s="1">
        <v>24416</v>
      </c>
      <c r="D100" s="1">
        <v>41355</v>
      </c>
    </row>
    <row r="101" spans="1:4" hidden="1">
      <c r="A101" s="62">
        <v>38687</v>
      </c>
      <c r="B101" s="1">
        <v>50893</v>
      </c>
      <c r="C101" s="1">
        <v>24281</v>
      </c>
      <c r="D101" s="1">
        <v>40728</v>
      </c>
    </row>
    <row r="102" spans="1:4" hidden="1">
      <c r="A102" s="62">
        <v>38718</v>
      </c>
      <c r="B102" s="1">
        <v>33760</v>
      </c>
      <c r="C102" s="1">
        <v>24106</v>
      </c>
      <c r="D102" s="1">
        <v>40250</v>
      </c>
    </row>
    <row r="103" spans="1:4" hidden="1">
      <c r="A103" s="62">
        <v>38749</v>
      </c>
      <c r="B103" s="1">
        <v>34578</v>
      </c>
      <c r="C103" s="1">
        <v>25042</v>
      </c>
      <c r="D103" s="1">
        <v>40593</v>
      </c>
    </row>
    <row r="104" spans="1:4" hidden="1">
      <c r="A104" s="62">
        <v>38777</v>
      </c>
      <c r="B104" s="1">
        <v>36639</v>
      </c>
      <c r="C104" s="1">
        <v>25442</v>
      </c>
      <c r="D104" s="1">
        <v>41396</v>
      </c>
    </row>
    <row r="105" spans="1:4" hidden="1">
      <c r="A105" s="62">
        <v>38808</v>
      </c>
      <c r="B105" s="1">
        <v>36969</v>
      </c>
      <c r="C105" s="1">
        <v>25340</v>
      </c>
      <c r="D105" s="1">
        <v>40765</v>
      </c>
    </row>
    <row r="106" spans="1:4" hidden="1">
      <c r="A106" s="62">
        <v>38838</v>
      </c>
      <c r="B106" s="1">
        <v>38078</v>
      </c>
      <c r="C106" s="1">
        <v>25789</v>
      </c>
      <c r="D106" s="1">
        <v>42707</v>
      </c>
    </row>
    <row r="107" spans="1:4" hidden="1">
      <c r="A107" s="62">
        <v>38869</v>
      </c>
      <c r="B107" s="1">
        <v>37172</v>
      </c>
      <c r="C107" s="1">
        <v>25913</v>
      </c>
      <c r="D107" s="1">
        <v>42245</v>
      </c>
    </row>
    <row r="108" spans="1:4" hidden="1">
      <c r="A108" s="62">
        <v>38899</v>
      </c>
      <c r="B108" s="1">
        <v>37724</v>
      </c>
      <c r="C108" s="1">
        <v>26860</v>
      </c>
      <c r="D108" s="1">
        <v>43096</v>
      </c>
    </row>
    <row r="109" spans="1:4" hidden="1">
      <c r="A109" s="62">
        <v>38930</v>
      </c>
      <c r="B109" s="1">
        <v>38137</v>
      </c>
      <c r="C109" s="1">
        <v>27110</v>
      </c>
      <c r="D109" s="1">
        <v>43549</v>
      </c>
    </row>
    <row r="110" spans="1:4" hidden="1">
      <c r="A110" s="62">
        <v>38961</v>
      </c>
      <c r="B110" s="1">
        <v>40081</v>
      </c>
      <c r="C110" s="1">
        <v>27672</v>
      </c>
      <c r="D110" s="1">
        <v>43099</v>
      </c>
    </row>
    <row r="111" spans="1:4" hidden="1">
      <c r="A111" s="62">
        <v>38991</v>
      </c>
      <c r="B111" s="1">
        <v>40248</v>
      </c>
      <c r="C111" s="1">
        <v>27246</v>
      </c>
      <c r="D111" s="1">
        <v>43051</v>
      </c>
    </row>
    <row r="112" spans="1:4" hidden="1">
      <c r="A112" s="62">
        <v>39022</v>
      </c>
      <c r="B112" s="1">
        <v>43634</v>
      </c>
      <c r="C112" s="1">
        <v>27320</v>
      </c>
      <c r="D112" s="1">
        <v>43340</v>
      </c>
    </row>
    <row r="113" spans="1:4" hidden="1">
      <c r="A113" s="62">
        <v>39052</v>
      </c>
      <c r="B113" s="1">
        <v>55049</v>
      </c>
      <c r="C113" s="1">
        <v>27145</v>
      </c>
      <c r="D113" s="1">
        <v>42791</v>
      </c>
    </row>
    <row r="114" spans="1:4" hidden="1">
      <c r="A114" s="62">
        <v>39083</v>
      </c>
      <c r="B114" s="1">
        <v>37601</v>
      </c>
      <c r="C114" s="1">
        <v>28929</v>
      </c>
      <c r="D114" s="1">
        <v>44686</v>
      </c>
    </row>
    <row r="115" spans="1:4" hidden="1">
      <c r="A115" s="62">
        <v>39114</v>
      </c>
      <c r="B115" s="1">
        <v>37554</v>
      </c>
      <c r="C115" s="1">
        <v>28701</v>
      </c>
      <c r="D115" s="1">
        <v>44149</v>
      </c>
    </row>
    <row r="116" spans="1:4" hidden="1">
      <c r="A116" s="62">
        <v>39142</v>
      </c>
      <c r="B116" s="1">
        <v>40949</v>
      </c>
      <c r="C116" s="1">
        <v>29312</v>
      </c>
      <c r="D116" s="1">
        <v>43849</v>
      </c>
    </row>
    <row r="117" spans="1:4" hidden="1">
      <c r="A117" s="62">
        <v>39173</v>
      </c>
      <c r="B117" s="1">
        <v>40333</v>
      </c>
      <c r="C117" s="1">
        <v>27770</v>
      </c>
      <c r="D117" s="1">
        <v>43509</v>
      </c>
    </row>
    <row r="118" spans="1:4" hidden="1">
      <c r="A118" s="62">
        <v>39203</v>
      </c>
      <c r="B118" s="1">
        <v>41939</v>
      </c>
      <c r="C118" s="1">
        <v>29537</v>
      </c>
      <c r="D118" s="1">
        <v>44737</v>
      </c>
    </row>
    <row r="119" spans="1:4" hidden="1">
      <c r="A119" s="62">
        <v>39234</v>
      </c>
      <c r="B119" s="1">
        <v>40428</v>
      </c>
      <c r="C119" s="1">
        <v>28209</v>
      </c>
      <c r="D119" s="1">
        <v>44032</v>
      </c>
    </row>
    <row r="120" spans="1:4" hidden="1">
      <c r="A120" s="62">
        <v>39264</v>
      </c>
      <c r="B120" s="1">
        <v>40007</v>
      </c>
      <c r="C120" s="1">
        <v>28067</v>
      </c>
      <c r="D120" s="1">
        <v>44548</v>
      </c>
    </row>
    <row r="121" spans="1:4" hidden="1">
      <c r="A121" s="62">
        <v>39295</v>
      </c>
      <c r="B121" s="1">
        <v>40622</v>
      </c>
      <c r="C121" s="1">
        <v>29068</v>
      </c>
      <c r="D121" s="1">
        <v>45738</v>
      </c>
    </row>
    <row r="122" spans="1:4" hidden="1">
      <c r="A122" s="62">
        <v>39326</v>
      </c>
      <c r="B122" s="1">
        <v>40941</v>
      </c>
      <c r="C122" s="1">
        <v>27523</v>
      </c>
      <c r="D122" s="1">
        <v>44817</v>
      </c>
    </row>
    <row r="123" spans="1:4" hidden="1">
      <c r="A123" s="62">
        <v>39356</v>
      </c>
      <c r="B123" s="1">
        <v>41659</v>
      </c>
      <c r="C123" s="1">
        <v>30022</v>
      </c>
      <c r="D123" s="1">
        <v>46403</v>
      </c>
    </row>
    <row r="124" spans="1:4" hidden="1">
      <c r="A124" s="62">
        <v>39387</v>
      </c>
      <c r="B124" s="1">
        <v>44333</v>
      </c>
      <c r="C124" s="1">
        <v>29990</v>
      </c>
      <c r="D124" s="1">
        <v>46086</v>
      </c>
    </row>
    <row r="125" spans="1:4" hidden="1">
      <c r="A125" s="62">
        <v>39417</v>
      </c>
      <c r="B125" s="1">
        <v>56261</v>
      </c>
      <c r="C125" s="1">
        <v>27763</v>
      </c>
      <c r="D125" s="1">
        <v>43493</v>
      </c>
    </row>
    <row r="126" spans="1:4" hidden="1">
      <c r="A126" s="62">
        <v>39448</v>
      </c>
      <c r="B126" s="1">
        <v>38204</v>
      </c>
      <c r="C126" s="1">
        <v>30624</v>
      </c>
      <c r="D126" s="1">
        <v>48204</v>
      </c>
    </row>
    <row r="127" spans="1:4" hidden="1">
      <c r="A127" s="62">
        <v>39479</v>
      </c>
      <c r="B127" s="1">
        <v>39315</v>
      </c>
      <c r="C127" s="1">
        <v>30848</v>
      </c>
      <c r="D127" s="1">
        <v>48516</v>
      </c>
    </row>
    <row r="128" spans="1:4" hidden="1">
      <c r="A128" s="62">
        <v>39508</v>
      </c>
      <c r="B128" s="1">
        <v>41204</v>
      </c>
      <c r="C128" s="1">
        <v>29271</v>
      </c>
      <c r="D128" s="1">
        <v>46354</v>
      </c>
    </row>
    <row r="129" spans="1:4" hidden="1">
      <c r="A129" s="62">
        <v>39539</v>
      </c>
      <c r="B129" s="1">
        <v>41305</v>
      </c>
      <c r="C129" s="1">
        <v>32749</v>
      </c>
      <c r="D129" s="1">
        <v>52394</v>
      </c>
    </row>
    <row r="130" spans="1:4" hidden="1">
      <c r="A130" s="62">
        <v>39569</v>
      </c>
      <c r="B130" s="1">
        <v>41083</v>
      </c>
      <c r="C130" s="1">
        <v>30087</v>
      </c>
      <c r="D130" s="1">
        <v>48064</v>
      </c>
    </row>
    <row r="131" spans="1:4" hidden="1">
      <c r="A131" s="62">
        <v>39600</v>
      </c>
      <c r="B131" s="1">
        <v>40855</v>
      </c>
      <c r="C131" s="1">
        <v>29905</v>
      </c>
      <c r="D131" s="1">
        <v>47881</v>
      </c>
    </row>
    <row r="132" spans="1:4" hidden="1">
      <c r="A132" s="62">
        <v>39630</v>
      </c>
      <c r="B132" s="1">
        <v>40218</v>
      </c>
      <c r="C132" s="1">
        <v>30511</v>
      </c>
      <c r="D132" s="1">
        <v>48681</v>
      </c>
    </row>
    <row r="133" spans="1:4" hidden="1">
      <c r="A133" s="62">
        <v>39661</v>
      </c>
      <c r="B133" s="1">
        <v>40071</v>
      </c>
      <c r="C133" s="1">
        <v>29513</v>
      </c>
      <c r="D133" s="1">
        <v>46944</v>
      </c>
    </row>
    <row r="134" spans="1:4" hidden="1">
      <c r="A134" s="62">
        <v>39692</v>
      </c>
      <c r="B134" s="1">
        <v>40104</v>
      </c>
      <c r="C134" s="1">
        <v>29488</v>
      </c>
      <c r="D134" s="1">
        <v>47778</v>
      </c>
    </row>
    <row r="135" spans="1:4" hidden="1">
      <c r="A135" s="62">
        <v>39722</v>
      </c>
      <c r="B135" s="1">
        <v>42002</v>
      </c>
      <c r="C135" s="1">
        <v>30467</v>
      </c>
      <c r="D135" s="1">
        <v>47769</v>
      </c>
    </row>
    <row r="136" spans="1:4" hidden="1">
      <c r="A136" s="62">
        <v>39753</v>
      </c>
      <c r="B136" s="1">
        <v>43377</v>
      </c>
      <c r="C136" s="1">
        <v>27933</v>
      </c>
      <c r="D136" s="1">
        <v>48069</v>
      </c>
    </row>
    <row r="137" spans="1:4" ht="11.25" hidden="1" customHeight="1">
      <c r="A137" s="62">
        <v>39783</v>
      </c>
      <c r="B137" s="1">
        <v>56325</v>
      </c>
      <c r="C137" s="1">
        <v>27823</v>
      </c>
      <c r="D137" s="1">
        <v>46890</v>
      </c>
    </row>
    <row r="138" spans="1:4" hidden="1">
      <c r="A138" s="62">
        <v>39814</v>
      </c>
      <c r="B138" s="72">
        <v>38772</v>
      </c>
      <c r="C138" s="222">
        <v>26098</v>
      </c>
      <c r="D138" s="222">
        <v>47015</v>
      </c>
    </row>
    <row r="139" spans="1:4">
      <c r="A139" s="62">
        <v>39845</v>
      </c>
      <c r="B139" s="72">
        <v>37788</v>
      </c>
      <c r="C139" s="222">
        <v>26168</v>
      </c>
      <c r="D139" s="222">
        <v>44795</v>
      </c>
    </row>
    <row r="140" spans="1:4">
      <c r="A140" s="62">
        <v>39873</v>
      </c>
      <c r="B140" s="72">
        <v>39336</v>
      </c>
      <c r="C140" s="222">
        <v>26510</v>
      </c>
      <c r="D140" s="222">
        <v>44097</v>
      </c>
    </row>
    <row r="141" spans="1:4">
      <c r="A141" s="62">
        <v>39904</v>
      </c>
      <c r="B141" s="72">
        <v>38496</v>
      </c>
      <c r="C141" s="222">
        <v>25915</v>
      </c>
      <c r="D141" s="222">
        <v>44169</v>
      </c>
    </row>
    <row r="142" spans="1:4">
      <c r="A142" s="62">
        <v>39934</v>
      </c>
      <c r="B142" s="72">
        <v>39554</v>
      </c>
      <c r="C142" s="222">
        <v>25379</v>
      </c>
      <c r="D142" s="222">
        <v>42457</v>
      </c>
    </row>
    <row r="143" spans="1:4">
      <c r="A143" s="62">
        <v>39965</v>
      </c>
      <c r="B143" s="72">
        <v>38462</v>
      </c>
      <c r="C143" s="222">
        <v>26876</v>
      </c>
      <c r="D143" s="222">
        <v>43355</v>
      </c>
    </row>
    <row r="144" spans="1:4">
      <c r="A144" s="62">
        <v>39995</v>
      </c>
      <c r="B144" s="72">
        <v>39113</v>
      </c>
      <c r="C144" s="222">
        <v>27036</v>
      </c>
      <c r="D144" s="222">
        <v>43093</v>
      </c>
    </row>
    <row r="145" spans="1:4">
      <c r="A145" s="62">
        <v>40026</v>
      </c>
      <c r="B145" s="72">
        <v>38308</v>
      </c>
      <c r="C145" s="222">
        <v>25074</v>
      </c>
      <c r="D145" s="222">
        <v>42328</v>
      </c>
    </row>
    <row r="146" spans="1:4">
      <c r="A146" s="62">
        <v>40057</v>
      </c>
      <c r="B146" s="72">
        <v>38940</v>
      </c>
      <c r="C146" s="222">
        <v>26951</v>
      </c>
      <c r="D146" s="222">
        <v>42609</v>
      </c>
    </row>
    <row r="147" spans="1:4">
      <c r="A147" s="62">
        <v>40087</v>
      </c>
      <c r="B147" s="72">
        <v>40234</v>
      </c>
      <c r="C147" s="222">
        <v>27628</v>
      </c>
      <c r="D147" s="222">
        <v>43169</v>
      </c>
    </row>
    <row r="148" spans="1:4">
      <c r="A148" s="62">
        <v>40118</v>
      </c>
      <c r="B148" s="72">
        <v>41366</v>
      </c>
      <c r="C148" s="222">
        <v>27882</v>
      </c>
      <c r="D148" s="222">
        <v>41890</v>
      </c>
    </row>
    <row r="149" spans="1:4">
      <c r="A149" s="62">
        <v>40148</v>
      </c>
      <c r="B149" s="72">
        <v>55187</v>
      </c>
      <c r="C149" s="222">
        <v>29442</v>
      </c>
      <c r="D149" s="222">
        <v>43946</v>
      </c>
    </row>
    <row r="150" spans="1:4">
      <c r="A150" s="62">
        <v>40179</v>
      </c>
      <c r="B150" s="72">
        <v>38913</v>
      </c>
      <c r="C150" s="222">
        <v>28769</v>
      </c>
      <c r="D150" s="222">
        <v>42344</v>
      </c>
    </row>
    <row r="151" spans="1:4">
      <c r="A151" s="62">
        <v>40210</v>
      </c>
      <c r="B151" s="72">
        <v>38051</v>
      </c>
      <c r="C151" s="222">
        <v>29358</v>
      </c>
      <c r="D151" s="222">
        <v>43946</v>
      </c>
    </row>
    <row r="152" spans="1:4">
      <c r="A152" s="62">
        <v>40238</v>
      </c>
      <c r="B152" s="72">
        <v>40394</v>
      </c>
      <c r="C152" s="222">
        <v>29924</v>
      </c>
      <c r="D152" s="222">
        <v>44567</v>
      </c>
    </row>
    <row r="153" spans="1:4">
      <c r="A153" s="62">
        <v>40269</v>
      </c>
      <c r="B153" s="72">
        <v>39853</v>
      </c>
      <c r="C153" s="222">
        <v>30938</v>
      </c>
      <c r="D153" s="222">
        <v>44782</v>
      </c>
    </row>
    <row r="154" spans="1:4">
      <c r="A154" s="62">
        <v>40299</v>
      </c>
      <c r="B154" s="72">
        <v>41122</v>
      </c>
      <c r="C154" s="222">
        <v>31062</v>
      </c>
      <c r="D154" s="222">
        <v>44888</v>
      </c>
    </row>
    <row r="155" spans="1:4">
      <c r="A155" s="62">
        <v>40330</v>
      </c>
      <c r="B155" s="72">
        <v>41337</v>
      </c>
      <c r="C155" s="222">
        <v>30366</v>
      </c>
      <c r="D155" s="222">
        <v>44547</v>
      </c>
    </row>
    <row r="156" spans="1:4">
      <c r="A156" s="62">
        <v>40360</v>
      </c>
      <c r="B156" s="72">
        <v>42216</v>
      </c>
      <c r="C156" s="222">
        <v>30194</v>
      </c>
      <c r="D156" s="222">
        <v>44367</v>
      </c>
    </row>
    <row r="157" spans="1:4">
      <c r="A157" s="62">
        <v>40391</v>
      </c>
      <c r="B157" s="72">
        <v>40152</v>
      </c>
      <c r="C157" s="222">
        <v>31425</v>
      </c>
      <c r="D157" s="222">
        <v>45195</v>
      </c>
    </row>
    <row r="158" spans="1:4">
      <c r="A158" s="62">
        <v>40422</v>
      </c>
      <c r="B158" s="72">
        <v>41188</v>
      </c>
      <c r="C158" s="222">
        <v>30782</v>
      </c>
      <c r="D158" s="222">
        <v>45219</v>
      </c>
    </row>
    <row r="159" spans="1:4">
      <c r="A159" s="62">
        <v>40452</v>
      </c>
      <c r="B159" s="72">
        <v>42729</v>
      </c>
      <c r="C159" s="222">
        <v>31235</v>
      </c>
      <c r="D159" s="222">
        <v>43638</v>
      </c>
    </row>
    <row r="160" spans="1:4">
      <c r="A160" s="62">
        <v>40483</v>
      </c>
      <c r="B160" s="72">
        <v>44782</v>
      </c>
      <c r="C160" s="222">
        <v>32457</v>
      </c>
      <c r="D160" s="222">
        <v>46052</v>
      </c>
    </row>
    <row r="161" spans="1:6">
      <c r="A161" s="62">
        <v>40513</v>
      </c>
      <c r="B161" s="72">
        <v>59655</v>
      </c>
      <c r="C161" s="222">
        <v>33196</v>
      </c>
      <c r="D161" s="222">
        <v>46392</v>
      </c>
    </row>
    <row r="162" spans="1:6">
      <c r="A162" s="62">
        <v>40544</v>
      </c>
      <c r="B162" s="72">
        <v>41381</v>
      </c>
      <c r="C162" s="222">
        <v>33815</v>
      </c>
      <c r="D162" s="222">
        <v>45186</v>
      </c>
    </row>
    <row r="163" spans="1:6">
      <c r="A163" s="62">
        <v>40575</v>
      </c>
      <c r="B163" s="72">
        <v>40068</v>
      </c>
      <c r="C163" s="222">
        <v>33702</v>
      </c>
      <c r="D163" s="222">
        <v>45672</v>
      </c>
    </row>
    <row r="164" spans="1:6">
      <c r="A164" s="62">
        <v>40603</v>
      </c>
      <c r="B164" s="72">
        <v>42309</v>
      </c>
      <c r="C164" s="222">
        <v>34662</v>
      </c>
      <c r="D164" s="222">
        <v>47044</v>
      </c>
    </row>
    <row r="165" spans="1:6" ht="13.5" customHeight="1">
      <c r="A165" s="62">
        <v>40634</v>
      </c>
      <c r="B165" s="72">
        <v>43848</v>
      </c>
      <c r="C165" s="222">
        <v>34053</v>
      </c>
      <c r="D165" s="222">
        <v>46394</v>
      </c>
      <c r="E165">
        <v>31675</v>
      </c>
      <c r="F165">
        <v>33115</v>
      </c>
    </row>
    <row r="166" spans="1:6" ht="13.5" customHeight="1">
      <c r="A166" s="62">
        <v>40664</v>
      </c>
      <c r="B166" s="72">
        <v>41580</v>
      </c>
      <c r="C166" s="222">
        <v>34404</v>
      </c>
      <c r="D166" s="222">
        <v>47392</v>
      </c>
    </row>
    <row r="167" spans="1:6" ht="13.5" customHeight="1">
      <c r="A167" s="62">
        <v>40695</v>
      </c>
      <c r="B167" s="72">
        <v>42333</v>
      </c>
      <c r="C167" s="222">
        <v>35515</v>
      </c>
      <c r="D167" s="222">
        <v>48036</v>
      </c>
    </row>
    <row r="168" spans="1:6" ht="13.5" customHeight="1">
      <c r="A168" s="62">
        <v>40725</v>
      </c>
      <c r="B168" s="72">
        <v>43475</v>
      </c>
      <c r="C168" s="222">
        <v>33115</v>
      </c>
      <c r="D168" s="222">
        <v>45677</v>
      </c>
    </row>
    <row r="169" spans="1:6" ht="13.5" customHeight="1">
      <c r="A169" s="62">
        <v>40756</v>
      </c>
      <c r="B169" s="72">
        <v>43230</v>
      </c>
      <c r="C169" s="222">
        <v>35521</v>
      </c>
      <c r="D169" s="222">
        <v>48965</v>
      </c>
    </row>
    <row r="170" spans="1:6" ht="13.5" customHeight="1">
      <c r="A170" s="62">
        <v>40787</v>
      </c>
      <c r="B170" s="72">
        <v>44357</v>
      </c>
      <c r="C170" s="222">
        <v>37304</v>
      </c>
      <c r="D170" s="222">
        <v>49346</v>
      </c>
    </row>
    <row r="171" spans="1:6" ht="13.5" customHeight="1">
      <c r="A171" s="62">
        <v>40817</v>
      </c>
      <c r="B171" s="72">
        <v>45938</v>
      </c>
      <c r="C171" s="222">
        <v>36115</v>
      </c>
      <c r="D171" s="222">
        <v>47825</v>
      </c>
    </row>
    <row r="172" spans="1:6" ht="13.5" customHeight="1">
      <c r="A172" s="62">
        <v>40848</v>
      </c>
      <c r="B172" s="72">
        <v>47988</v>
      </c>
      <c r="C172" s="222">
        <v>37091</v>
      </c>
      <c r="D172" s="222">
        <v>48767</v>
      </c>
    </row>
    <row r="173" spans="1:6" ht="13.5" customHeight="1">
      <c r="A173" s="62">
        <v>40878</v>
      </c>
      <c r="B173" s="72">
        <v>64850</v>
      </c>
      <c r="C173" s="222">
        <v>35833</v>
      </c>
      <c r="D173" s="222">
        <v>48949</v>
      </c>
    </row>
    <row r="174" spans="1:6">
      <c r="A174" s="62">
        <v>40909</v>
      </c>
      <c r="B174" s="72">
        <v>43109</v>
      </c>
      <c r="C174" s="222">
        <v>37612</v>
      </c>
      <c r="D174" s="222">
        <v>50218</v>
      </c>
    </row>
    <row r="175" spans="1:6">
      <c r="A175" s="62">
        <v>40940</v>
      </c>
      <c r="B175" s="72">
        <v>42756</v>
      </c>
      <c r="C175" s="222">
        <v>38084</v>
      </c>
      <c r="D175" s="222">
        <v>52145</v>
      </c>
    </row>
    <row r="176" spans="1:6">
      <c r="A176" s="62">
        <v>40969</v>
      </c>
      <c r="B176" s="72">
        <v>45163</v>
      </c>
      <c r="C176" s="222">
        <v>37536</v>
      </c>
      <c r="D176" s="222">
        <v>49500</v>
      </c>
    </row>
    <row r="177" spans="1:4">
      <c r="A177" s="62">
        <v>41000</v>
      </c>
      <c r="B177" s="72">
        <v>44284</v>
      </c>
      <c r="C177" s="222">
        <v>38164</v>
      </c>
      <c r="D177" s="222">
        <v>50193</v>
      </c>
    </row>
    <row r="178" spans="1:4">
      <c r="A178" s="62"/>
      <c r="B178" s="72"/>
    </row>
    <row r="179" spans="1:4">
      <c r="A179" s="1" t="s">
        <v>14</v>
      </c>
      <c r="B179" s="72">
        <f>AVERAGE(B6:B17)</f>
        <v>17425.5</v>
      </c>
      <c r="C179" s="72">
        <f>AVERAGE(C6:C17)</f>
        <v>7846.75</v>
      </c>
      <c r="D179" s="72">
        <f>AVERAGE(D6:D17)</f>
        <v>26298.833333333332</v>
      </c>
    </row>
    <row r="180" spans="1:4">
      <c r="A180" s="1" t="s">
        <v>15</v>
      </c>
      <c r="B180" s="72">
        <f>AVERAGE(B18:B29)</f>
        <v>17237.583333333332</v>
      </c>
      <c r="C180" s="72">
        <f>AVERAGE(C18:C29)</f>
        <v>8154.583333333333</v>
      </c>
      <c r="D180" s="72">
        <f>AVERAGE(D18:D29)</f>
        <v>27085.75</v>
      </c>
    </row>
    <row r="181" spans="1:4">
      <c r="A181" s="1" t="s">
        <v>16</v>
      </c>
      <c r="B181" s="72">
        <f>AVERAGE(B30:B41)</f>
        <v>17300.666666666668</v>
      </c>
      <c r="C181" s="72">
        <f>AVERAGE(C30:C41)</f>
        <v>10719.5</v>
      </c>
      <c r="D181" s="72">
        <f>AVERAGE(D30:D41)</f>
        <v>30049.666666666668</v>
      </c>
    </row>
    <row r="182" spans="1:4">
      <c r="A182" s="1" t="s">
        <v>17</v>
      </c>
      <c r="B182" s="72">
        <f>AVERAGE(B42:B53)</f>
        <v>17772.833333333332</v>
      </c>
      <c r="C182" s="72">
        <f>AVERAGE(C42:C53)</f>
        <v>12432.166666666666</v>
      </c>
      <c r="D182" s="72">
        <f>AVERAGE(D42:D53)</f>
        <v>31074.75</v>
      </c>
    </row>
    <row r="183" spans="1:4">
      <c r="A183" s="1" t="s">
        <v>18</v>
      </c>
      <c r="B183" s="72">
        <f>AVERAGE(B54:B65)</f>
        <v>27842.333333333332</v>
      </c>
      <c r="C183" s="72">
        <f>AVERAGE(C54:C65)</f>
        <v>14848.5</v>
      </c>
      <c r="D183" s="72">
        <f>AVERAGE(D54:D65)</f>
        <v>31871.166666666668</v>
      </c>
    </row>
    <row r="184" spans="1:4">
      <c r="A184" s="1" t="s">
        <v>19</v>
      </c>
      <c r="B184" s="72">
        <f>AVERAGE(B66:B77)</f>
        <v>29220</v>
      </c>
      <c r="C184" s="72">
        <f>AVERAGE(C66:C77)</f>
        <v>16683.666666666668</v>
      </c>
      <c r="D184" s="72">
        <f>AVERAGE(D66:D77)</f>
        <v>34191.083333333336</v>
      </c>
    </row>
    <row r="185" spans="1:4">
      <c r="A185" s="1" t="s">
        <v>20</v>
      </c>
      <c r="B185" s="72">
        <f>AVERAGE(B78:B89)</f>
        <v>32489.5</v>
      </c>
      <c r="C185" s="72">
        <f>AVERAGE(C78:C89)</f>
        <v>19690.083333333332</v>
      </c>
      <c r="D185" s="72">
        <f>AVERAGE(D78:D89)</f>
        <v>38525.166666666664</v>
      </c>
    </row>
    <row r="186" spans="1:4">
      <c r="A186" s="1" t="s">
        <v>21</v>
      </c>
      <c r="B186" s="72">
        <f>AVERAGE(B90:B101)</f>
        <v>35149.25</v>
      </c>
      <c r="C186" s="72">
        <f>AVERAGE(C90:C101)</f>
        <v>22862.083333333332</v>
      </c>
      <c r="D186" s="72">
        <f>AVERAGE(D90:D101)</f>
        <v>39687.416666666664</v>
      </c>
    </row>
    <row r="187" spans="1:4">
      <c r="A187" s="1" t="s">
        <v>22</v>
      </c>
      <c r="B187" s="72">
        <f>AVERAGE(B102:B113)</f>
        <v>39339.083333333336</v>
      </c>
      <c r="C187" s="72">
        <f>AVERAGE(C102:C113)</f>
        <v>26248.75</v>
      </c>
      <c r="D187" s="72">
        <f>AVERAGE(D102:D113)</f>
        <v>42240.166666666664</v>
      </c>
    </row>
    <row r="188" spans="1:4">
      <c r="A188" s="1" t="s">
        <v>23</v>
      </c>
      <c r="B188" s="72">
        <f>AVERAGE(B115:B125)</f>
        <v>42275.090909090912</v>
      </c>
      <c r="C188" s="72">
        <f>AVERAGE(C115:C125)</f>
        <v>28723.81818181818</v>
      </c>
      <c r="D188" s="72">
        <f>AVERAGE(D115:D125)</f>
        <v>44669.181818181816</v>
      </c>
    </row>
    <row r="189" spans="1:4">
      <c r="A189" s="1" t="s">
        <v>24</v>
      </c>
      <c r="B189" s="72">
        <f>AVERAGE(B126:B137)</f>
        <v>42005.25</v>
      </c>
      <c r="C189" s="72">
        <f>AVERAGE(C126:C137)</f>
        <v>29934.916666666668</v>
      </c>
      <c r="D189" s="72">
        <f>AVERAGE(D126:D137)</f>
        <v>48128.666666666664</v>
      </c>
    </row>
    <row r="190" spans="1:4">
      <c r="A190" s="1" t="s">
        <v>25</v>
      </c>
      <c r="B190" s="72">
        <f>AVERAGE(B138:B149)</f>
        <v>40463</v>
      </c>
      <c r="C190" s="72">
        <f>AVERAGE(C138:C149)</f>
        <v>26746.583333333332</v>
      </c>
      <c r="D190" s="72">
        <f>AVERAGE(D138:D149)</f>
        <v>43576.916666666664</v>
      </c>
    </row>
    <row r="191" spans="1:4">
      <c r="A191" s="1" t="s">
        <v>430</v>
      </c>
      <c r="B191" s="72">
        <f>AVERAGE(B150:B161)</f>
        <v>42532.666666666664</v>
      </c>
      <c r="C191" s="72">
        <f>AVERAGE(C150:C161)</f>
        <v>30808.833333333332</v>
      </c>
      <c r="D191" s="72">
        <f>AVERAGE(D150:D161)</f>
        <v>44661.416666666664</v>
      </c>
    </row>
    <row r="192" spans="1:4">
      <c r="A192" s="225" t="s">
        <v>472</v>
      </c>
      <c r="B192" s="72">
        <f>AVERAGE(B162:B173)</f>
        <v>45113.083333333336</v>
      </c>
      <c r="C192" s="72">
        <f>AVERAGE(C162:C173)</f>
        <v>35094.166666666664</v>
      </c>
      <c r="D192" s="72">
        <f>AVERAGE(D162:D173)</f>
        <v>47437.75</v>
      </c>
    </row>
    <row r="193" spans="1:4">
      <c r="A193" s="225" t="s">
        <v>519</v>
      </c>
      <c r="B193" s="72">
        <f>AVERAGE(B174:B177)</f>
        <v>43828</v>
      </c>
      <c r="C193" s="72">
        <f t="shared" ref="C193:D193" si="0">AVERAGE(C174:C177)</f>
        <v>37849</v>
      </c>
      <c r="D193" s="72">
        <f t="shared" si="0"/>
        <v>50514</v>
      </c>
    </row>
    <row r="194" spans="1:4">
      <c r="A194" s="225"/>
    </row>
    <row r="195" spans="1:4">
      <c r="A195" s="1" t="s">
        <v>229</v>
      </c>
      <c r="B195" s="7">
        <f>(B180-B179)/B179*100</f>
        <v>-1.0784004284908202</v>
      </c>
      <c r="C195" s="7">
        <f>(C180/C179-1)*100</f>
        <v>3.9230679368315924</v>
      </c>
      <c r="D195" s="7">
        <f>(D180/D179-1)*100</f>
        <v>2.992211314823856</v>
      </c>
    </row>
    <row r="196" spans="1:4">
      <c r="A196" s="1" t="s">
        <v>230</v>
      </c>
      <c r="B196" s="7">
        <f t="shared" ref="B196:B204" si="1">(B181-B180)/B180*100</f>
        <v>0.36596390638673693</v>
      </c>
      <c r="C196" s="7">
        <f t="shared" ref="C196:D205" si="2">(C181/C180-1)*100</f>
        <v>31.453681467477402</v>
      </c>
      <c r="D196" s="7">
        <f>(D181/D180-1)*100</f>
        <v>10.942715880736809</v>
      </c>
    </row>
    <row r="197" spans="1:4">
      <c r="A197" s="1" t="s">
        <v>231</v>
      </c>
      <c r="B197" s="7">
        <f t="shared" si="1"/>
        <v>2.7291819197718636</v>
      </c>
      <c r="C197" s="7">
        <f t="shared" si="2"/>
        <v>15.977113360386831</v>
      </c>
      <c r="D197" s="7">
        <f t="shared" si="2"/>
        <v>3.4112968529878218</v>
      </c>
    </row>
    <row r="198" spans="1:4">
      <c r="A198" s="1" t="s">
        <v>232</v>
      </c>
      <c r="B198" s="7">
        <f t="shared" si="1"/>
        <v>56.656695143336741</v>
      </c>
      <c r="C198" s="7">
        <f t="shared" si="2"/>
        <v>19.436140120386636</v>
      </c>
      <c r="D198" s="7">
        <f t="shared" si="2"/>
        <v>2.5629061108027207</v>
      </c>
    </row>
    <row r="199" spans="1:4">
      <c r="A199" s="1" t="s">
        <v>217</v>
      </c>
      <c r="B199" s="7">
        <f t="shared" si="1"/>
        <v>4.9481006141726676</v>
      </c>
      <c r="C199" s="7">
        <f t="shared" si="2"/>
        <v>12.359273102782552</v>
      </c>
      <c r="D199" s="7">
        <f t="shared" si="2"/>
        <v>7.2790453230976881</v>
      </c>
    </row>
    <row r="200" spans="1:4">
      <c r="A200" s="1" t="s">
        <v>218</v>
      </c>
      <c r="B200" s="7">
        <f t="shared" si="1"/>
        <v>11.189253935660506</v>
      </c>
      <c r="C200" s="7">
        <f t="shared" si="2"/>
        <v>18.02011947813229</v>
      </c>
      <c r="D200" s="7">
        <f t="shared" si="2"/>
        <v>12.676063203613008</v>
      </c>
    </row>
    <row r="201" spans="1:4">
      <c r="A201" s="1" t="s">
        <v>219</v>
      </c>
      <c r="B201" s="7">
        <f t="shared" si="1"/>
        <v>8.1864910201757493</v>
      </c>
      <c r="C201" s="7">
        <f t="shared" si="2"/>
        <v>16.109632175248969</v>
      </c>
      <c r="D201" s="7">
        <f t="shared" si="2"/>
        <v>3.0168591094133168</v>
      </c>
    </row>
    <row r="202" spans="1:4">
      <c r="A202" s="1" t="s">
        <v>220</v>
      </c>
      <c r="B202" s="7">
        <f t="shared" si="1"/>
        <v>11.920121576799891</v>
      </c>
      <c r="C202" s="7">
        <f t="shared" si="2"/>
        <v>14.813464797973364</v>
      </c>
      <c r="D202" s="7">
        <f t="shared" si="2"/>
        <v>6.4321394900566764</v>
      </c>
    </row>
    <row r="203" spans="1:4">
      <c r="A203" s="1" t="s">
        <v>221</v>
      </c>
      <c r="B203" s="7">
        <f t="shared" si="1"/>
        <v>7.4633350016821502</v>
      </c>
      <c r="C203" s="7">
        <f t="shared" si="2"/>
        <v>9.4292801821731729</v>
      </c>
      <c r="D203" s="7">
        <f>(D188/D187-1)*100</f>
        <v>5.7504866651768793</v>
      </c>
    </row>
    <row r="204" spans="1:4">
      <c r="A204" s="1" t="s">
        <v>222</v>
      </c>
      <c r="B204" s="7">
        <f t="shared" si="1"/>
        <v>-0.63829764357262364</v>
      </c>
      <c r="C204" s="7">
        <f t="shared" si="2"/>
        <v>4.2163561862924581</v>
      </c>
      <c r="D204" s="7">
        <f t="shared" si="2"/>
        <v>7.7446792344800119</v>
      </c>
    </row>
    <row r="205" spans="1:4">
      <c r="A205" s="1" t="s">
        <v>223</v>
      </c>
      <c r="B205" s="7">
        <f>(B190-B189)/B189*100</f>
        <v>-3.6715648639158203</v>
      </c>
      <c r="C205" s="7">
        <f t="shared" si="2"/>
        <v>-10.650884279506379</v>
      </c>
      <c r="D205" s="7">
        <f t="shared" si="2"/>
        <v>-9.4574612497056449</v>
      </c>
    </row>
    <row r="206" spans="1:4">
      <c r="A206" s="1" t="s">
        <v>431</v>
      </c>
      <c r="B206" s="7">
        <f>(B191-B190)/B190*100</f>
        <v>5.1149609931707101</v>
      </c>
      <c r="C206" s="7">
        <f t="shared" ref="C206:D208" si="3">(C191/C190-1)*100</f>
        <v>15.187921198657772</v>
      </c>
      <c r="D206" s="7">
        <f t="shared" si="3"/>
        <v>2.4887029256697391</v>
      </c>
    </row>
    <row r="207" spans="1:4">
      <c r="A207" s="1" t="s">
        <v>473</v>
      </c>
      <c r="B207" s="7">
        <f>(B192-B191)/B191*100</f>
        <v>6.0669054373893125</v>
      </c>
      <c r="C207" s="7">
        <f t="shared" si="3"/>
        <v>13.909430736855777</v>
      </c>
      <c r="D207" s="7">
        <f t="shared" si="3"/>
        <v>6.2164023010167213</v>
      </c>
    </row>
    <row r="208" spans="1:4">
      <c r="A208" s="1" t="s">
        <v>520</v>
      </c>
      <c r="B208" s="7">
        <f>(B193-B192)/B192*100</f>
        <v>-2.8485823587761914</v>
      </c>
      <c r="C208" s="7">
        <f t="shared" si="3"/>
        <v>7.8498325932609969</v>
      </c>
      <c r="D208" s="7">
        <f t="shared" si="3"/>
        <v>6.4848143092790078</v>
      </c>
    </row>
  </sheetData>
  <mergeCells count="1">
    <mergeCell ref="A1:D1"/>
  </mergeCells>
  <phoneticPr fontId="13" type="noConversion"/>
  <conditionalFormatting sqref="B138:B178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38:C173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138:D173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C174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174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175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76:C17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76:D17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36"/>
  <sheetViews>
    <sheetView workbookViewId="0">
      <selection sqref="A1:E1"/>
    </sheetView>
  </sheetViews>
  <sheetFormatPr defaultRowHeight="12.75"/>
  <cols>
    <col min="1" max="1" width="23.85546875" customWidth="1"/>
    <col min="2" max="2" width="26.42578125" customWidth="1"/>
    <col min="3" max="3" width="28.140625" customWidth="1"/>
    <col min="4" max="4" width="29.42578125" customWidth="1"/>
    <col min="5" max="5" width="26.7109375" customWidth="1"/>
  </cols>
  <sheetData>
    <row r="1" spans="1:5" ht="37.5" customHeight="1" thickBot="1">
      <c r="A1" s="334" t="s">
        <v>248</v>
      </c>
      <c r="B1" s="335"/>
      <c r="C1" s="335"/>
      <c r="D1" s="338"/>
      <c r="E1" s="339"/>
    </row>
    <row r="2" spans="1:5" ht="13.5" thickBot="1"/>
    <row r="3" spans="1:5">
      <c r="B3" s="73" t="s">
        <v>242</v>
      </c>
      <c r="C3" s="78" t="s">
        <v>244</v>
      </c>
      <c r="D3" s="78" t="s">
        <v>245</v>
      </c>
      <c r="E3" s="74" t="s">
        <v>246</v>
      </c>
    </row>
    <row r="4" spans="1:5" ht="13.5" thickBot="1">
      <c r="B4" s="75" t="s">
        <v>243</v>
      </c>
      <c r="C4" s="147" t="s">
        <v>345</v>
      </c>
      <c r="D4" s="79"/>
      <c r="E4" s="76" t="s">
        <v>247</v>
      </c>
    </row>
    <row r="5" spans="1:5" hidden="1"/>
    <row r="6" spans="1:5" hidden="1">
      <c r="A6" s="62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2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2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2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2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2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2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2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2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2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2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2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2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2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2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2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2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2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2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2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2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2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2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2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2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2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2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2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2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2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2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2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2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2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2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2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2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83"/>
    </row>
    <row r="43" spans="1:6" hidden="1">
      <c r="A43" s="62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83"/>
    </row>
    <row r="44" spans="1:6" hidden="1">
      <c r="A44" s="62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83"/>
    </row>
    <row r="45" spans="1:6" hidden="1">
      <c r="A45" s="62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83"/>
    </row>
    <row r="46" spans="1:6" hidden="1">
      <c r="A46" s="62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83"/>
    </row>
    <row r="47" spans="1:6" hidden="1">
      <c r="A47" s="62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83"/>
    </row>
    <row r="48" spans="1:6" hidden="1">
      <c r="A48" s="62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83"/>
    </row>
    <row r="49" spans="1:6" hidden="1">
      <c r="A49" s="62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83"/>
    </row>
    <row r="50" spans="1:6" hidden="1">
      <c r="A50" s="62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83"/>
    </row>
    <row r="51" spans="1:6" hidden="1">
      <c r="A51" s="62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83"/>
    </row>
    <row r="52" spans="1:6" hidden="1">
      <c r="A52" s="62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83"/>
    </row>
    <row r="53" spans="1:6" hidden="1">
      <c r="A53" s="62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83"/>
    </row>
    <row r="54" spans="1:6" hidden="1">
      <c r="A54" s="62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83"/>
    </row>
    <row r="55" spans="1:6" hidden="1">
      <c r="A55" s="62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83"/>
    </row>
    <row r="56" spans="1:6" hidden="1">
      <c r="A56" s="62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83"/>
    </row>
    <row r="57" spans="1:6" hidden="1">
      <c r="A57" s="62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83"/>
    </row>
    <row r="58" spans="1:6" hidden="1">
      <c r="A58" s="62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83"/>
    </row>
    <row r="59" spans="1:6" hidden="1">
      <c r="A59" s="62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83"/>
    </row>
    <row r="60" spans="1:6" hidden="1">
      <c r="A60" s="62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83"/>
    </row>
    <row r="61" spans="1:6" hidden="1">
      <c r="A61" s="62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83"/>
    </row>
    <row r="62" spans="1:6" hidden="1">
      <c r="A62" s="62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83"/>
    </row>
    <row r="63" spans="1:6" hidden="1">
      <c r="A63" s="62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83"/>
    </row>
    <row r="64" spans="1:6" hidden="1">
      <c r="A64" s="62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83"/>
    </row>
    <row r="65" spans="1:6" hidden="1">
      <c r="A65" s="62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83"/>
    </row>
    <row r="66" spans="1:6" hidden="1">
      <c r="A66" s="62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83"/>
    </row>
    <row r="67" spans="1:6" hidden="1">
      <c r="A67" s="62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83"/>
    </row>
    <row r="68" spans="1:6" hidden="1">
      <c r="A68" s="62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83"/>
    </row>
    <row r="69" spans="1:6" hidden="1">
      <c r="A69" s="62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83"/>
    </row>
    <row r="70" spans="1:6" hidden="1">
      <c r="A70" s="62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83"/>
    </row>
    <row r="71" spans="1:6" hidden="1">
      <c r="A71" s="62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83"/>
    </row>
    <row r="72" spans="1:6" hidden="1">
      <c r="A72" s="62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83"/>
    </row>
    <row r="73" spans="1:6" hidden="1">
      <c r="A73" s="62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83"/>
    </row>
    <row r="74" spans="1:6" hidden="1">
      <c r="A74" s="62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83"/>
    </row>
    <row r="75" spans="1:6" hidden="1">
      <c r="A75" s="62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83"/>
    </row>
    <row r="76" spans="1:6" hidden="1">
      <c r="A76" s="62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83"/>
    </row>
    <row r="77" spans="1:6" hidden="1">
      <c r="A77" s="62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83"/>
    </row>
    <row r="78" spans="1:6" hidden="1">
      <c r="A78" s="62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83"/>
    </row>
    <row r="79" spans="1:6" hidden="1">
      <c r="A79" s="62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83"/>
    </row>
    <row r="80" spans="1:6" hidden="1">
      <c r="A80" s="62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83"/>
    </row>
    <row r="81" spans="1:6" hidden="1">
      <c r="A81" s="62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83"/>
    </row>
    <row r="82" spans="1:6" hidden="1">
      <c r="A82" s="62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83"/>
    </row>
    <row r="83" spans="1:6" hidden="1">
      <c r="A83" s="62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83"/>
    </row>
    <row r="84" spans="1:6" hidden="1">
      <c r="A84" s="62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83"/>
    </row>
    <row r="85" spans="1:6" hidden="1">
      <c r="A85" s="62">
        <v>38200</v>
      </c>
      <c r="B85" s="1">
        <v>1</v>
      </c>
      <c r="C85" s="7">
        <v>9.5350000000000001</v>
      </c>
      <c r="D85" s="7">
        <f t="shared" si="1"/>
        <v>8.5350000000000001</v>
      </c>
      <c r="E85" s="7">
        <v>6.7176</v>
      </c>
      <c r="F85" s="83"/>
    </row>
    <row r="86" spans="1:6" hidden="1">
      <c r="A86" s="62">
        <v>38231</v>
      </c>
      <c r="B86" s="1">
        <v>1.3</v>
      </c>
      <c r="C86" s="7">
        <v>9.36</v>
      </c>
      <c r="D86" s="7">
        <f t="shared" si="1"/>
        <v>8.0599999999999987</v>
      </c>
      <c r="E86" s="7">
        <v>6.4387999999999996</v>
      </c>
      <c r="F86" s="83"/>
    </row>
    <row r="87" spans="1:6" hidden="1">
      <c r="A87" s="62">
        <v>38261</v>
      </c>
      <c r="B87" s="1">
        <v>2.4</v>
      </c>
      <c r="C87" s="7">
        <v>9.0150000000000006</v>
      </c>
      <c r="D87" s="7">
        <f t="shared" si="1"/>
        <v>6.6150000000000002</v>
      </c>
      <c r="E87" s="7">
        <v>6.1406000000000001</v>
      </c>
      <c r="F87" s="83"/>
    </row>
    <row r="88" spans="1:6" hidden="1">
      <c r="A88" s="62">
        <v>38292</v>
      </c>
      <c r="B88" s="1">
        <v>3.7</v>
      </c>
      <c r="C88" s="7">
        <v>8.6750000000000007</v>
      </c>
      <c r="D88" s="7">
        <f t="shared" si="1"/>
        <v>4.9750000000000005</v>
      </c>
      <c r="E88" s="7">
        <v>5.8125999999999998</v>
      </c>
      <c r="F88" s="83"/>
    </row>
    <row r="89" spans="1:6" hidden="1">
      <c r="A89" s="62">
        <v>38322</v>
      </c>
      <c r="B89" s="1">
        <v>3.4</v>
      </c>
      <c r="C89" s="7">
        <v>8.1150000000000002</v>
      </c>
      <c r="D89" s="7">
        <f t="shared" si="1"/>
        <v>4.7149999999999999</v>
      </c>
      <c r="E89" s="7">
        <v>5.6451000000000002</v>
      </c>
      <c r="F89" s="83"/>
    </row>
    <row r="90" spans="1:6" hidden="1">
      <c r="A90" s="62">
        <v>38353</v>
      </c>
      <c r="B90" s="1">
        <v>3</v>
      </c>
      <c r="C90" s="7">
        <v>7.9550000000000001</v>
      </c>
      <c r="D90" s="7">
        <f t="shared" si="1"/>
        <v>4.9550000000000001</v>
      </c>
      <c r="E90" s="7">
        <v>5.9576000000000002</v>
      </c>
      <c r="F90" s="83"/>
    </row>
    <row r="91" spans="1:6" hidden="1">
      <c r="A91" s="62">
        <v>38384</v>
      </c>
      <c r="B91" s="1">
        <v>2.6</v>
      </c>
      <c r="C91" s="7">
        <v>7.67</v>
      </c>
      <c r="D91" s="7">
        <f t="shared" si="1"/>
        <v>5.07</v>
      </c>
      <c r="E91" s="7">
        <v>5.7888000000000002</v>
      </c>
      <c r="F91" s="83"/>
    </row>
    <row r="92" spans="1:6" hidden="1">
      <c r="A92" s="62">
        <v>38412</v>
      </c>
      <c r="B92" s="1">
        <v>3</v>
      </c>
      <c r="C92" s="7">
        <v>8.5749999999999993</v>
      </c>
      <c r="D92" s="7">
        <f t="shared" si="1"/>
        <v>5.5749999999999993</v>
      </c>
      <c r="E92" s="7">
        <v>6.2210000000000001</v>
      </c>
      <c r="F92" s="83"/>
    </row>
    <row r="93" spans="1:6" hidden="1">
      <c r="A93" s="62">
        <v>38443</v>
      </c>
      <c r="B93" s="1">
        <v>3.4</v>
      </c>
      <c r="C93" s="7">
        <v>8.3249999999999993</v>
      </c>
      <c r="D93" s="7">
        <f t="shared" si="1"/>
        <v>4.9249999999999989</v>
      </c>
      <c r="E93" s="7">
        <v>6.0776000000000003</v>
      </c>
      <c r="F93" s="83"/>
    </row>
    <row r="94" spans="1:6" hidden="1">
      <c r="A94" s="62">
        <v>38473</v>
      </c>
      <c r="B94" s="1">
        <v>3.3</v>
      </c>
      <c r="C94" s="7">
        <v>8.4550000000000001</v>
      </c>
      <c r="D94" s="7">
        <f t="shared" si="1"/>
        <v>5.1550000000000002</v>
      </c>
      <c r="E94" s="7">
        <v>6.7461000000000002</v>
      </c>
      <c r="F94" s="83"/>
    </row>
    <row r="95" spans="1:6" hidden="1">
      <c r="A95" s="62">
        <v>38504</v>
      </c>
      <c r="B95" s="1">
        <v>2.8</v>
      </c>
      <c r="C95" s="7">
        <v>8</v>
      </c>
      <c r="D95" s="7">
        <f t="shared" si="1"/>
        <v>5.2</v>
      </c>
      <c r="E95" s="7">
        <v>6.6692</v>
      </c>
      <c r="F95" s="83"/>
    </row>
    <row r="96" spans="1:6" hidden="1">
      <c r="A96" s="62">
        <v>38534</v>
      </c>
      <c r="B96" s="1">
        <v>3.4</v>
      </c>
      <c r="C96" s="7">
        <v>7.9</v>
      </c>
      <c r="D96" s="7">
        <f t="shared" si="1"/>
        <v>4.5</v>
      </c>
      <c r="E96" s="7">
        <v>6.5778999999999996</v>
      </c>
      <c r="F96" s="83"/>
    </row>
    <row r="97" spans="1:6" hidden="1">
      <c r="A97" s="62">
        <v>38565</v>
      </c>
      <c r="B97" s="1">
        <v>3.9</v>
      </c>
      <c r="C97" s="7">
        <v>8.01</v>
      </c>
      <c r="D97" s="7">
        <f t="shared" si="1"/>
        <v>4.1099999999999994</v>
      </c>
      <c r="E97" s="7">
        <v>6.5274999999999999</v>
      </c>
      <c r="F97" s="83"/>
    </row>
    <row r="98" spans="1:6" hidden="1">
      <c r="A98" s="62">
        <v>38596</v>
      </c>
      <c r="B98" s="1">
        <v>4.4000000000000004</v>
      </c>
      <c r="C98" s="7">
        <v>8.1</v>
      </c>
      <c r="D98" s="7">
        <f t="shared" si="1"/>
        <v>3.6999999999999993</v>
      </c>
      <c r="E98" s="7">
        <v>6.3550000000000004</v>
      </c>
      <c r="F98" s="83"/>
    </row>
    <row r="99" spans="1:6" hidden="1">
      <c r="A99" s="62">
        <v>38626</v>
      </c>
      <c r="B99" s="1">
        <v>4</v>
      </c>
      <c r="C99" s="7">
        <v>8.0749999999999993</v>
      </c>
      <c r="D99" s="7">
        <f t="shared" si="1"/>
        <v>4.0749999999999993</v>
      </c>
      <c r="E99" s="7">
        <v>6.7092999999999998</v>
      </c>
      <c r="F99" s="83"/>
    </row>
    <row r="100" spans="1:6" hidden="1">
      <c r="A100" s="62">
        <v>38657</v>
      </c>
      <c r="B100" s="1">
        <v>3.4</v>
      </c>
      <c r="C100" s="7">
        <v>7.7450000000000001</v>
      </c>
      <c r="D100" s="7">
        <f t="shared" si="1"/>
        <v>4.3450000000000006</v>
      </c>
      <c r="E100" s="7">
        <v>6.4611000000000001</v>
      </c>
      <c r="F100" s="83"/>
    </row>
    <row r="101" spans="1:6" hidden="1">
      <c r="A101" s="62">
        <v>38687</v>
      </c>
      <c r="B101" s="1">
        <v>3.6</v>
      </c>
      <c r="C101" s="7">
        <v>7.46</v>
      </c>
      <c r="D101" s="7">
        <f t="shared" si="1"/>
        <v>3.86</v>
      </c>
      <c r="E101" s="7">
        <v>6.3179999999999996</v>
      </c>
      <c r="F101" s="83"/>
    </row>
    <row r="102" spans="1:6" hidden="1">
      <c r="A102" s="62">
        <v>38718</v>
      </c>
      <c r="B102" s="1">
        <v>4</v>
      </c>
      <c r="C102" s="7">
        <v>7.3849999999999998</v>
      </c>
      <c r="D102" s="7">
        <f t="shared" si="1"/>
        <v>3.3849999999999998</v>
      </c>
      <c r="E102" s="7">
        <v>6.0915999999999997</v>
      </c>
      <c r="F102" s="83"/>
    </row>
    <row r="103" spans="1:6" hidden="1">
      <c r="A103" s="62">
        <v>38749</v>
      </c>
      <c r="B103" s="1">
        <v>3.9</v>
      </c>
      <c r="C103" s="7">
        <v>7.3250000000000002</v>
      </c>
      <c r="D103" s="7">
        <f t="shared" si="1"/>
        <v>3.4250000000000003</v>
      </c>
      <c r="E103" s="7">
        <v>6.1661999999999999</v>
      </c>
      <c r="F103" s="83"/>
    </row>
    <row r="104" spans="1:6" hidden="1">
      <c r="A104" s="62">
        <v>38777</v>
      </c>
      <c r="B104" s="1">
        <v>3.4</v>
      </c>
      <c r="C104" s="7">
        <v>7.5049999999999999</v>
      </c>
      <c r="D104" s="7">
        <f t="shared" si="1"/>
        <v>4.1050000000000004</v>
      </c>
      <c r="E104" s="7">
        <v>6.1444999999999999</v>
      </c>
      <c r="F104" s="83"/>
    </row>
    <row r="105" spans="1:6" hidden="1">
      <c r="A105" s="62">
        <v>38808</v>
      </c>
      <c r="B105" s="1">
        <v>3.3</v>
      </c>
      <c r="C105" s="7">
        <v>7.3849999999999998</v>
      </c>
      <c r="D105" s="7">
        <f t="shared" si="1"/>
        <v>4.085</v>
      </c>
      <c r="E105" s="7">
        <v>6.0213000000000001</v>
      </c>
      <c r="F105" s="83"/>
    </row>
    <row r="106" spans="1:6" hidden="1">
      <c r="A106" s="62">
        <v>38838</v>
      </c>
      <c r="B106" s="1">
        <v>3.3</v>
      </c>
      <c r="C106" s="7">
        <v>7.7450000000000001</v>
      </c>
      <c r="D106" s="7">
        <f t="shared" si="1"/>
        <v>4.4450000000000003</v>
      </c>
      <c r="E106" s="7">
        <v>6.7064000000000004</v>
      </c>
      <c r="F106" s="83"/>
    </row>
    <row r="107" spans="1:6" hidden="1">
      <c r="A107" s="62">
        <v>38869</v>
      </c>
      <c r="B107" s="1">
        <v>3.9</v>
      </c>
      <c r="C107" s="7">
        <v>8.65</v>
      </c>
      <c r="D107" s="7">
        <f t="shared" si="1"/>
        <v>4.75</v>
      </c>
      <c r="E107" s="7">
        <v>7.1627999999999998</v>
      </c>
      <c r="F107" s="83"/>
    </row>
    <row r="108" spans="1:6" hidden="1">
      <c r="A108" s="62">
        <v>38899</v>
      </c>
      <c r="B108" s="1">
        <v>4.9000000000000004</v>
      </c>
      <c r="C108" s="7">
        <v>8.65</v>
      </c>
      <c r="D108" s="7">
        <f t="shared" si="1"/>
        <v>3.75</v>
      </c>
      <c r="E108" s="7">
        <v>6.9226000000000001</v>
      </c>
      <c r="F108" s="83"/>
    </row>
    <row r="109" spans="1:6" hidden="1">
      <c r="A109" s="62">
        <v>38930</v>
      </c>
      <c r="B109" s="1">
        <v>5</v>
      </c>
      <c r="C109" s="7">
        <v>8.7750000000000004</v>
      </c>
      <c r="D109" s="7">
        <f t="shared" si="1"/>
        <v>3.7750000000000004</v>
      </c>
      <c r="E109" s="7">
        <v>7.2035999999999998</v>
      </c>
      <c r="F109" s="83"/>
    </row>
    <row r="110" spans="1:6" hidden="1">
      <c r="A110" s="62">
        <v>38961</v>
      </c>
      <c r="B110" s="1">
        <v>5.4</v>
      </c>
      <c r="C110" s="7">
        <v>8.6300000000000008</v>
      </c>
      <c r="D110" s="7">
        <f t="shared" si="1"/>
        <v>3.2300000000000004</v>
      </c>
      <c r="E110" s="7">
        <v>7.7549999999999999</v>
      </c>
      <c r="F110" s="83"/>
    </row>
    <row r="111" spans="1:6" hidden="1">
      <c r="A111" s="62">
        <v>38991</v>
      </c>
      <c r="B111" s="1">
        <v>5.3</v>
      </c>
      <c r="C111" s="7">
        <v>8.0850000000000009</v>
      </c>
      <c r="D111" s="7">
        <f t="shared" si="1"/>
        <v>2.785000000000001</v>
      </c>
      <c r="E111" s="7">
        <v>7.3597999999999999</v>
      </c>
      <c r="F111" s="83"/>
    </row>
    <row r="112" spans="1:6" hidden="1">
      <c r="A112" s="62">
        <v>39022</v>
      </c>
      <c r="B112" s="1">
        <v>5.4</v>
      </c>
      <c r="C112" s="7">
        <v>8.0250000000000004</v>
      </c>
      <c r="D112" s="7">
        <f t="shared" si="1"/>
        <v>2.625</v>
      </c>
      <c r="E112" s="7">
        <v>7.1576000000000004</v>
      </c>
      <c r="F112" s="83"/>
    </row>
    <row r="113" spans="1:6" hidden="1">
      <c r="A113" s="62">
        <v>39052</v>
      </c>
      <c r="B113" s="1">
        <v>5.4</v>
      </c>
      <c r="C113" s="7">
        <v>7.85</v>
      </c>
      <c r="D113" s="7">
        <f t="shared" si="1"/>
        <v>2.4499999999999993</v>
      </c>
      <c r="E113" s="7">
        <v>7.0496999999999996</v>
      </c>
      <c r="F113" s="83"/>
    </row>
    <row r="114" spans="1:6" hidden="1">
      <c r="A114" s="62">
        <v>39083</v>
      </c>
      <c r="B114" s="1">
        <v>5.8</v>
      </c>
      <c r="C114" s="7">
        <v>7.8</v>
      </c>
      <c r="D114" s="7">
        <f t="shared" si="1"/>
        <v>2</v>
      </c>
      <c r="E114" s="7">
        <v>7.2523</v>
      </c>
      <c r="F114" s="83"/>
    </row>
    <row r="115" spans="1:6" hidden="1">
      <c r="A115" s="62">
        <v>39114</v>
      </c>
      <c r="B115" s="1">
        <v>6</v>
      </c>
      <c r="C115" s="7">
        <v>7.63</v>
      </c>
      <c r="D115" s="7">
        <f t="shared" si="1"/>
        <v>1.63</v>
      </c>
      <c r="E115" s="7">
        <v>7.2462</v>
      </c>
      <c r="F115" s="83"/>
    </row>
    <row r="116" spans="1:6" hidden="1">
      <c r="A116" s="62">
        <v>39142</v>
      </c>
      <c r="B116" s="1">
        <v>5.7</v>
      </c>
      <c r="C116" s="7">
        <v>7.84</v>
      </c>
      <c r="D116" s="7">
        <f t="shared" si="1"/>
        <v>2.1399999999999997</v>
      </c>
      <c r="E116" s="7">
        <v>7.2859999999999996</v>
      </c>
      <c r="F116" s="83"/>
    </row>
    <row r="117" spans="1:6" hidden="1">
      <c r="A117" s="62">
        <v>39173</v>
      </c>
      <c r="B117" s="1">
        <v>6.1</v>
      </c>
      <c r="C117" s="7">
        <v>7.65</v>
      </c>
      <c r="D117" s="7">
        <f t="shared" si="1"/>
        <v>1.5500000000000007</v>
      </c>
      <c r="E117" s="7">
        <v>7.0260999999999996</v>
      </c>
      <c r="F117" s="83"/>
    </row>
    <row r="118" spans="1:6" hidden="1">
      <c r="A118" s="62">
        <v>39203</v>
      </c>
      <c r="B118" s="1">
        <v>7</v>
      </c>
      <c r="C118" s="7">
        <v>7.99</v>
      </c>
      <c r="D118" s="7">
        <f t="shared" si="1"/>
        <v>0.99000000000000021</v>
      </c>
      <c r="E118" s="7">
        <v>7.1228999999999996</v>
      </c>
      <c r="F118" s="83"/>
    </row>
    <row r="119" spans="1:6" hidden="1">
      <c r="A119" s="62">
        <v>39234</v>
      </c>
      <c r="B119" s="1">
        <v>6.9</v>
      </c>
      <c r="C119" s="7">
        <v>8.49</v>
      </c>
      <c r="D119" s="7">
        <f t="shared" si="1"/>
        <v>1.5899999999999999</v>
      </c>
      <c r="E119" s="7">
        <v>7.0544000000000002</v>
      </c>
      <c r="F119" s="83"/>
    </row>
    <row r="120" spans="1:6" hidden="1">
      <c r="A120" s="62">
        <v>39264</v>
      </c>
      <c r="B120" s="1">
        <v>7</v>
      </c>
      <c r="C120" s="7">
        <v>8.5649999999999995</v>
      </c>
      <c r="D120" s="7">
        <f t="shared" si="1"/>
        <v>1.5649999999999995</v>
      </c>
      <c r="E120" s="7">
        <v>7.0834999999999999</v>
      </c>
      <c r="F120" s="83"/>
    </row>
    <row r="121" spans="1:6" hidden="1">
      <c r="A121" s="62">
        <v>39295</v>
      </c>
      <c r="B121" s="1">
        <v>7</v>
      </c>
      <c r="C121" s="7">
        <v>8.61</v>
      </c>
      <c r="D121" s="7">
        <f t="shared" si="1"/>
        <v>1.6099999999999994</v>
      </c>
      <c r="E121" s="7">
        <v>7.1725000000000003</v>
      </c>
      <c r="F121" s="83"/>
    </row>
    <row r="122" spans="1:6" hidden="1">
      <c r="A122" s="62">
        <v>39326</v>
      </c>
      <c r="B122" s="1">
        <v>6.7</v>
      </c>
      <c r="C122" s="7">
        <v>8.26</v>
      </c>
      <c r="D122" s="7">
        <f t="shared" si="1"/>
        <v>1.5599999999999996</v>
      </c>
      <c r="E122" s="7">
        <v>6.8784000000000001</v>
      </c>
      <c r="F122" s="83"/>
    </row>
    <row r="123" spans="1:6" hidden="1">
      <c r="A123" s="62">
        <v>39356</v>
      </c>
      <c r="B123" s="1">
        <v>7.2</v>
      </c>
      <c r="C123" s="7">
        <v>8.0449999999999999</v>
      </c>
      <c r="D123" s="7">
        <f t="shared" si="1"/>
        <v>0.84499999999999975</v>
      </c>
      <c r="E123" s="7">
        <v>6.5446999999999997</v>
      </c>
      <c r="F123" s="83"/>
    </row>
    <row r="124" spans="1:6" hidden="1">
      <c r="A124" s="62">
        <v>39387</v>
      </c>
      <c r="B124" s="1">
        <v>7.9</v>
      </c>
      <c r="C124" s="7">
        <v>8.51</v>
      </c>
      <c r="D124" s="7">
        <f t="shared" si="1"/>
        <v>0.60999999999999943</v>
      </c>
      <c r="E124" s="7">
        <v>6.806</v>
      </c>
      <c r="F124" s="83"/>
    </row>
    <row r="125" spans="1:6" hidden="1">
      <c r="A125" s="62">
        <v>39417</v>
      </c>
      <c r="B125" s="1">
        <v>8.4</v>
      </c>
      <c r="C125" s="7">
        <v>8.5</v>
      </c>
      <c r="D125" s="7">
        <f t="shared" si="1"/>
        <v>9.9999999999999645E-2</v>
      </c>
      <c r="E125" s="7">
        <v>6.83</v>
      </c>
      <c r="F125" s="83"/>
    </row>
    <row r="126" spans="1:6" hidden="1">
      <c r="A126" s="62">
        <v>39448</v>
      </c>
      <c r="B126" s="1">
        <v>9</v>
      </c>
      <c r="C126" s="7">
        <v>8.73</v>
      </c>
      <c r="D126" s="7">
        <f t="shared" si="1"/>
        <v>-0.26999999999999957</v>
      </c>
      <c r="E126" s="7">
        <v>7.4574999999999996</v>
      </c>
      <c r="F126" s="83"/>
    </row>
    <row r="127" spans="1:6" hidden="1">
      <c r="A127" s="62">
        <v>39479</v>
      </c>
      <c r="B127" s="1">
        <v>9.3000000000000007</v>
      </c>
      <c r="C127" s="7">
        <v>8.9849999999999994</v>
      </c>
      <c r="D127" s="7">
        <f t="shared" si="1"/>
        <v>-0.31500000000000128</v>
      </c>
      <c r="E127" s="7">
        <v>7.7412000000000001</v>
      </c>
      <c r="F127" s="83"/>
    </row>
    <row r="128" spans="1:6" hidden="1">
      <c r="A128" s="62">
        <v>39508</v>
      </c>
      <c r="B128" s="1">
        <v>9.8000000000000007</v>
      </c>
      <c r="C128" s="7">
        <v>9.23</v>
      </c>
      <c r="D128" s="7">
        <f t="shared" si="1"/>
        <v>-0.57000000000000028</v>
      </c>
      <c r="E128" s="7">
        <v>8.1350999999999996</v>
      </c>
      <c r="F128" s="83"/>
    </row>
    <row r="129" spans="1:6" hidden="1">
      <c r="A129" s="62">
        <v>39539</v>
      </c>
      <c r="B129" s="1">
        <v>10.6</v>
      </c>
      <c r="C129" s="7">
        <v>9.5</v>
      </c>
      <c r="D129" s="7">
        <f t="shared" si="1"/>
        <v>-1.0999999999999996</v>
      </c>
      <c r="E129" s="7">
        <v>7.5640000000000001</v>
      </c>
      <c r="F129" s="83"/>
    </row>
    <row r="130" spans="1:6" hidden="1">
      <c r="A130" s="62">
        <v>39569</v>
      </c>
      <c r="B130" s="1">
        <v>11.1</v>
      </c>
      <c r="C130" s="7">
        <v>10.130000000000001</v>
      </c>
      <c r="D130" s="7">
        <f t="shared" si="1"/>
        <v>-0.96999999999999886</v>
      </c>
      <c r="E130" s="7">
        <v>7.5812999999999997</v>
      </c>
      <c r="F130" s="83"/>
    </row>
    <row r="131" spans="1:6" hidden="1">
      <c r="A131" s="62">
        <v>39600</v>
      </c>
      <c r="B131" s="1">
        <v>11.7</v>
      </c>
      <c r="C131" s="7">
        <v>10.715</v>
      </c>
      <c r="D131" s="7">
        <f t="shared" si="1"/>
        <v>-0.98499999999999943</v>
      </c>
      <c r="E131" s="7">
        <v>7.915</v>
      </c>
      <c r="F131" s="83"/>
    </row>
    <row r="132" spans="1:6" hidden="1">
      <c r="A132" s="62">
        <v>39630</v>
      </c>
      <c r="B132" s="1">
        <v>12.2</v>
      </c>
      <c r="C132" s="7">
        <v>9.2200000000000006</v>
      </c>
      <c r="D132" s="7">
        <f t="shared" si="1"/>
        <v>-2.9799999999999986</v>
      </c>
      <c r="E132" s="7">
        <v>7.3135000000000003</v>
      </c>
      <c r="F132" s="83"/>
    </row>
    <row r="133" spans="1:6" hidden="1">
      <c r="A133" s="62">
        <v>39661</v>
      </c>
      <c r="B133" s="1">
        <v>13.4</v>
      </c>
      <c r="C133" s="7">
        <v>9.16</v>
      </c>
      <c r="D133" s="7">
        <f t="shared" si="1"/>
        <v>-4.24</v>
      </c>
      <c r="E133" s="7">
        <v>6.6666999999999996</v>
      </c>
      <c r="F133" s="83"/>
    </row>
    <row r="134" spans="1:6" hidden="1">
      <c r="A134" s="62">
        <v>39692</v>
      </c>
      <c r="B134" s="1">
        <v>13.7</v>
      </c>
      <c r="C134" s="7">
        <v>8.86</v>
      </c>
      <c r="D134" s="7">
        <f t="shared" si="1"/>
        <v>-4.84</v>
      </c>
      <c r="E134" s="7">
        <v>6.7272999999999996</v>
      </c>
      <c r="F134" s="83"/>
    </row>
    <row r="135" spans="1:6" hidden="1">
      <c r="A135" s="62">
        <v>39722</v>
      </c>
      <c r="B135" s="1">
        <v>13.1</v>
      </c>
      <c r="C135" s="7">
        <v>9.0850000000000009</v>
      </c>
      <c r="D135" s="7">
        <f t="shared" ref="D135:D162" si="2">C135-B135</f>
        <v>-4.0149999999999988</v>
      </c>
      <c r="E135" s="7">
        <v>6.7542</v>
      </c>
      <c r="F135" s="83"/>
    </row>
    <row r="136" spans="1:6" hidden="1">
      <c r="A136" s="62">
        <v>39753</v>
      </c>
      <c r="B136" s="1">
        <v>12.1</v>
      </c>
      <c r="C136" s="7">
        <v>8.2850000000000001</v>
      </c>
      <c r="D136" s="7">
        <f t="shared" si="2"/>
        <v>-3.8149999999999995</v>
      </c>
      <c r="E136" s="7">
        <v>6.5065999999999997</v>
      </c>
      <c r="F136" s="83"/>
    </row>
    <row r="137" spans="1:6" hidden="1">
      <c r="A137" s="62">
        <v>39783</v>
      </c>
      <c r="B137" s="1">
        <v>11.8</v>
      </c>
      <c r="C137" s="7">
        <v>7.21</v>
      </c>
      <c r="D137" s="7">
        <f t="shared" si="2"/>
        <v>-4.5900000000000007</v>
      </c>
      <c r="E137" s="7">
        <v>6.5023</v>
      </c>
      <c r="F137" s="83"/>
    </row>
    <row r="138" spans="1:6" hidden="1">
      <c r="A138" s="62">
        <v>39814</v>
      </c>
      <c r="B138" s="1">
        <v>9.5</v>
      </c>
      <c r="C138" s="7">
        <v>7.42</v>
      </c>
      <c r="D138" s="7">
        <f t="shared" si="2"/>
        <v>-2.08</v>
      </c>
      <c r="E138" s="7">
        <v>6.5236999999999998</v>
      </c>
      <c r="F138" s="83"/>
    </row>
    <row r="139" spans="1:6" hidden="1">
      <c r="A139" s="62">
        <v>39845</v>
      </c>
      <c r="B139" s="1">
        <v>8.1</v>
      </c>
      <c r="C139" s="7">
        <v>8.07</v>
      </c>
      <c r="D139" s="7">
        <f t="shared" si="2"/>
        <v>-2.9999999999999361E-2</v>
      </c>
      <c r="E139" s="7">
        <v>6.4078999999999997</v>
      </c>
      <c r="F139" s="83"/>
    </row>
    <row r="140" spans="1:6" hidden="1">
      <c r="A140" s="62">
        <v>39873</v>
      </c>
      <c r="B140" s="1">
        <v>8.6</v>
      </c>
      <c r="C140" s="7">
        <v>8.17</v>
      </c>
      <c r="D140" s="7">
        <f t="shared" si="2"/>
        <v>-0.42999999999999972</v>
      </c>
      <c r="E140" s="7">
        <v>6.6070000000000002</v>
      </c>
      <c r="F140" s="83"/>
    </row>
    <row r="141" spans="1:6">
      <c r="A141" s="62">
        <v>39904</v>
      </c>
      <c r="B141" s="1">
        <v>8.5</v>
      </c>
      <c r="C141" s="7">
        <v>8.1199999999999992</v>
      </c>
      <c r="D141" s="7">
        <f t="shared" si="2"/>
        <v>-0.38000000000000078</v>
      </c>
      <c r="E141" s="7">
        <v>6.1723999999999997</v>
      </c>
      <c r="F141" s="83"/>
    </row>
    <row r="142" spans="1:6">
      <c r="A142" s="62">
        <v>39934</v>
      </c>
      <c r="B142" s="84">
        <v>8.4</v>
      </c>
      <c r="C142" s="7">
        <v>8.25</v>
      </c>
      <c r="D142" s="7">
        <f t="shared" si="2"/>
        <v>-0.15000000000000036</v>
      </c>
      <c r="E142" s="7">
        <v>6.2893999999999997</v>
      </c>
      <c r="F142" s="83"/>
    </row>
    <row r="143" spans="1:6" ht="15">
      <c r="A143" s="62">
        <v>39965</v>
      </c>
      <c r="B143" s="84">
        <v>8</v>
      </c>
      <c r="C143" s="7">
        <v>8.4700000000000006</v>
      </c>
      <c r="D143" s="7">
        <f t="shared" si="2"/>
        <v>0.47000000000000064</v>
      </c>
      <c r="E143" s="7">
        <v>6.3240999999999996</v>
      </c>
      <c r="F143" s="148"/>
    </row>
    <row r="144" spans="1:6" ht="15">
      <c r="A144" s="62">
        <v>39995</v>
      </c>
      <c r="B144" s="84">
        <v>6.9</v>
      </c>
      <c r="C144" s="7">
        <v>8.3699999999999992</v>
      </c>
      <c r="D144" s="7">
        <f t="shared" si="2"/>
        <v>1.4699999999999989</v>
      </c>
      <c r="E144" s="7">
        <v>6.46</v>
      </c>
      <c r="F144" s="148"/>
    </row>
    <row r="145" spans="1:6" ht="15">
      <c r="A145" s="62">
        <v>40026</v>
      </c>
      <c r="B145" s="84">
        <v>6.7</v>
      </c>
      <c r="C145" s="7">
        <v>8.18</v>
      </c>
      <c r="D145" s="7">
        <f t="shared" si="2"/>
        <v>1.4799999999999995</v>
      </c>
      <c r="E145" s="7">
        <v>6.5374999999999996</v>
      </c>
      <c r="F145" s="148"/>
    </row>
    <row r="146" spans="1:6">
      <c r="A146" s="62">
        <v>40057</v>
      </c>
      <c r="B146" s="1">
        <v>6.4</v>
      </c>
      <c r="C146" s="7">
        <v>8.2899999999999991</v>
      </c>
      <c r="D146" s="7">
        <f t="shared" si="2"/>
        <v>1.8899999999999988</v>
      </c>
      <c r="E146" s="7">
        <v>6.4663000000000004</v>
      </c>
      <c r="F146" s="85"/>
    </row>
    <row r="147" spans="1:6">
      <c r="A147" s="62">
        <v>40087</v>
      </c>
      <c r="B147" s="1">
        <v>6.1</v>
      </c>
      <c r="C147" s="7">
        <v>8.41</v>
      </c>
      <c r="D147" s="7">
        <f t="shared" si="2"/>
        <v>2.3100000000000005</v>
      </c>
      <c r="E147" s="7">
        <v>7.0730000000000004</v>
      </c>
      <c r="F147" s="83"/>
    </row>
    <row r="148" spans="1:6">
      <c r="A148" s="62">
        <v>40118</v>
      </c>
      <c r="B148" s="1">
        <v>5.9</v>
      </c>
      <c r="C148" s="7">
        <v>8.42</v>
      </c>
      <c r="D148" s="7">
        <f t="shared" si="2"/>
        <v>2.5199999999999996</v>
      </c>
      <c r="E148" s="7">
        <v>6.7133000000000003</v>
      </c>
      <c r="F148" s="83"/>
    </row>
    <row r="149" spans="1:6">
      <c r="A149" s="62">
        <v>40148</v>
      </c>
      <c r="B149" s="1">
        <v>5.8</v>
      </c>
      <c r="C149" s="7">
        <v>8.42</v>
      </c>
      <c r="D149" s="7">
        <f t="shared" si="2"/>
        <v>2.62</v>
      </c>
      <c r="E149" s="7">
        <v>6.6121999999999996</v>
      </c>
      <c r="F149" s="83"/>
    </row>
    <row r="150" spans="1:6">
      <c r="A150" s="62">
        <v>40179</v>
      </c>
      <c r="B150" s="1">
        <v>6.3</v>
      </c>
      <c r="C150" s="7">
        <v>8.3800000000000008</v>
      </c>
      <c r="D150" s="7">
        <f t="shared" si="2"/>
        <v>2.080000000000001</v>
      </c>
      <c r="E150" s="7">
        <v>6.7988999999999997</v>
      </c>
      <c r="F150" s="83"/>
    </row>
    <row r="151" spans="1:6">
      <c r="A151" s="62">
        <v>40210</v>
      </c>
      <c r="B151" s="1">
        <v>6.2</v>
      </c>
      <c r="C151" s="7">
        <v>8.17</v>
      </c>
      <c r="D151" s="7">
        <f t="shared" si="2"/>
        <v>1.9699999999999998</v>
      </c>
      <c r="E151" s="7">
        <v>6.8829000000000002</v>
      </c>
      <c r="F151" s="83"/>
    </row>
    <row r="152" spans="1:6">
      <c r="A152" s="62">
        <v>40238</v>
      </c>
      <c r="B152" s="1">
        <v>5.7</v>
      </c>
      <c r="C152" s="7">
        <v>7.9450000000000003</v>
      </c>
      <c r="D152" s="7">
        <f t="shared" si="2"/>
        <v>2.2450000000000001</v>
      </c>
      <c r="E152" s="7">
        <v>6.7770000000000001</v>
      </c>
      <c r="F152" s="83"/>
    </row>
    <row r="153" spans="1:6">
      <c r="A153" s="62">
        <v>40269</v>
      </c>
      <c r="B153" s="180">
        <v>5.0999999999999996</v>
      </c>
      <c r="C153" s="7">
        <v>7.79</v>
      </c>
      <c r="D153" s="7">
        <f t="shared" si="2"/>
        <v>2.6900000000000004</v>
      </c>
      <c r="E153" s="7">
        <v>6.8403999999999998</v>
      </c>
      <c r="F153" s="83"/>
    </row>
    <row r="154" spans="1:6">
      <c r="A154" s="62">
        <v>40299</v>
      </c>
      <c r="B154" s="180">
        <v>4.8</v>
      </c>
      <c r="C154" s="7">
        <v>8.0399999999999991</v>
      </c>
      <c r="D154" s="7">
        <f t="shared" si="2"/>
        <v>3.2399999999999993</v>
      </c>
      <c r="E154" s="7">
        <v>6.4306999999999999</v>
      </c>
      <c r="F154" s="83"/>
    </row>
    <row r="155" spans="1:6">
      <c r="A155" s="62">
        <v>40330</v>
      </c>
      <c r="B155" s="180">
        <v>4.5999999999999996</v>
      </c>
      <c r="C155" s="7">
        <v>8.0299999999999994</v>
      </c>
      <c r="D155" s="7">
        <f t="shared" si="2"/>
        <v>3.4299999999999997</v>
      </c>
      <c r="E155" s="7">
        <v>6.5244</v>
      </c>
      <c r="F155" s="83"/>
    </row>
    <row r="156" spans="1:6">
      <c r="A156" s="62">
        <v>40360</v>
      </c>
      <c r="B156" s="180">
        <v>4.2</v>
      </c>
      <c r="C156" s="7">
        <v>7.58</v>
      </c>
      <c r="D156" s="7">
        <f t="shared" si="2"/>
        <v>3.38</v>
      </c>
      <c r="E156" s="7">
        <v>6.6020000000000003</v>
      </c>
      <c r="F156" s="83"/>
    </row>
    <row r="157" spans="1:6">
      <c r="A157" s="62">
        <v>40391</v>
      </c>
      <c r="B157" s="180">
        <v>3.7</v>
      </c>
      <c r="C157" s="7">
        <v>7.23</v>
      </c>
      <c r="D157" s="7">
        <f t="shared" si="2"/>
        <v>3.5300000000000002</v>
      </c>
      <c r="E157" s="7">
        <v>6.5555000000000003</v>
      </c>
      <c r="F157" s="83"/>
    </row>
    <row r="158" spans="1:6">
      <c r="A158" s="62">
        <v>40422</v>
      </c>
      <c r="B158" s="180">
        <v>3.5</v>
      </c>
      <c r="C158" s="7">
        <v>7.3</v>
      </c>
      <c r="D158" s="7">
        <f t="shared" si="2"/>
        <v>3.8</v>
      </c>
      <c r="E158" s="7">
        <v>6.7468000000000004</v>
      </c>
      <c r="F158" s="83"/>
    </row>
    <row r="159" spans="1:6">
      <c r="A159" s="62">
        <v>40452</v>
      </c>
      <c r="B159" s="180">
        <v>3.2</v>
      </c>
      <c r="C159" s="7">
        <v>7.04</v>
      </c>
      <c r="D159" s="7">
        <f t="shared" si="2"/>
        <v>3.84</v>
      </c>
      <c r="E159" s="7">
        <v>6.8577000000000004</v>
      </c>
      <c r="F159" s="83"/>
    </row>
    <row r="160" spans="1:6">
      <c r="A160" s="62">
        <v>40483</v>
      </c>
      <c r="B160" s="180">
        <v>3.4</v>
      </c>
      <c r="C160" s="7">
        <v>7.46</v>
      </c>
      <c r="D160" s="7">
        <f t="shared" si="2"/>
        <v>4.0600000000000005</v>
      </c>
      <c r="E160" s="7">
        <v>6.8418000000000001</v>
      </c>
      <c r="F160" s="83"/>
    </row>
    <row r="161" spans="1:6">
      <c r="A161" s="62">
        <v>40513</v>
      </c>
      <c r="B161" s="180">
        <v>3.6</v>
      </c>
      <c r="C161" s="7">
        <v>7.31</v>
      </c>
      <c r="D161" s="7">
        <f t="shared" si="2"/>
        <v>3.7099999999999995</v>
      </c>
      <c r="E161" s="7">
        <v>6.7449000000000003</v>
      </c>
      <c r="F161" s="83"/>
    </row>
    <row r="162" spans="1:6">
      <c r="A162" s="62">
        <v>40544</v>
      </c>
      <c r="B162" s="180">
        <v>3.5</v>
      </c>
      <c r="C162" s="7">
        <v>7.88</v>
      </c>
      <c r="D162" s="7">
        <f t="shared" si="2"/>
        <v>4.38</v>
      </c>
      <c r="E162" s="7">
        <v>7.17</v>
      </c>
      <c r="F162" s="83"/>
    </row>
    <row r="163" spans="1:6">
      <c r="A163" s="62">
        <v>40575</v>
      </c>
      <c r="B163" s="180">
        <v>3.7</v>
      </c>
      <c r="C163" s="7">
        <v>7.77</v>
      </c>
      <c r="D163" s="7">
        <f t="shared" ref="D163:D168" si="3">C163-B163</f>
        <v>4.0699999999999994</v>
      </c>
      <c r="E163" s="7">
        <v>7</v>
      </c>
      <c r="F163" s="83"/>
    </row>
    <row r="164" spans="1:6">
      <c r="A164" s="62">
        <v>40603</v>
      </c>
      <c r="B164" s="180">
        <v>3.7</v>
      </c>
      <c r="C164" s="7">
        <v>7.82</v>
      </c>
      <c r="D164" s="7">
        <f t="shared" si="3"/>
        <v>4.12</v>
      </c>
      <c r="E164" s="7">
        <v>6.81</v>
      </c>
      <c r="F164" s="83"/>
    </row>
    <row r="165" spans="1:6">
      <c r="A165" s="62">
        <v>40634</v>
      </c>
      <c r="B165" s="180">
        <v>4.0999999999999996</v>
      </c>
      <c r="C165" s="7">
        <v>7.64</v>
      </c>
      <c r="D165" s="7">
        <f t="shared" si="3"/>
        <v>3.54</v>
      </c>
      <c r="E165" s="7">
        <v>6.92</v>
      </c>
      <c r="F165" s="83"/>
    </row>
    <row r="166" spans="1:6">
      <c r="A166" s="62">
        <v>40664</v>
      </c>
      <c r="B166" s="180">
        <v>4.2</v>
      </c>
      <c r="C166" s="7">
        <v>7.53</v>
      </c>
      <c r="D166" s="7">
        <f t="shared" si="3"/>
        <v>3.33</v>
      </c>
      <c r="E166" s="7">
        <v>6.92</v>
      </c>
      <c r="F166" s="83"/>
    </row>
    <row r="167" spans="1:6">
      <c r="A167" s="62">
        <v>40695</v>
      </c>
      <c r="B167" s="180">
        <v>4.5999999999999996</v>
      </c>
      <c r="C167" s="7">
        <v>7.5</v>
      </c>
      <c r="D167" s="7">
        <f t="shared" si="3"/>
        <v>2.9000000000000004</v>
      </c>
      <c r="E167" s="7">
        <v>6.79</v>
      </c>
      <c r="F167" s="83"/>
    </row>
    <row r="168" spans="1:6">
      <c r="A168" s="62">
        <v>40725</v>
      </c>
      <c r="B168" s="180">
        <v>5</v>
      </c>
      <c r="C168" s="7">
        <v>7.33</v>
      </c>
      <c r="D168" s="7">
        <f t="shared" si="3"/>
        <v>2.33</v>
      </c>
      <c r="E168" s="7">
        <v>6.73</v>
      </c>
      <c r="F168" s="83"/>
    </row>
    <row r="169" spans="1:6">
      <c r="A169" s="62">
        <v>40756</v>
      </c>
      <c r="B169" s="180">
        <v>5.3</v>
      </c>
      <c r="C169" s="7">
        <v>6.52</v>
      </c>
      <c r="D169" s="7">
        <f t="shared" ref="D169:D178" si="4">C169-B169</f>
        <v>1.2199999999999998</v>
      </c>
      <c r="E169" s="7">
        <v>7.07</v>
      </c>
      <c r="F169" s="83"/>
    </row>
    <row r="170" spans="1:6">
      <c r="A170" s="62">
        <v>40787</v>
      </c>
      <c r="B170" s="180">
        <v>5.3</v>
      </c>
      <c r="C170" s="7">
        <v>6.99</v>
      </c>
      <c r="D170" s="7">
        <f t="shared" si="4"/>
        <v>1.6900000000000004</v>
      </c>
      <c r="E170" s="7">
        <v>7.97</v>
      </c>
      <c r="F170" s="83"/>
    </row>
    <row r="171" spans="1:6">
      <c r="A171" s="62">
        <v>40817</v>
      </c>
      <c r="B171" s="180">
        <v>5.7</v>
      </c>
      <c r="C171" s="7">
        <v>6.585</v>
      </c>
      <c r="D171" s="7">
        <f t="shared" si="4"/>
        <v>0.88499999999999979</v>
      </c>
      <c r="E171" s="7">
        <v>7.7706</v>
      </c>
      <c r="F171" s="83"/>
    </row>
    <row r="172" spans="1:6">
      <c r="A172" s="62">
        <v>40848</v>
      </c>
      <c r="B172" s="180">
        <v>6</v>
      </c>
      <c r="C172" s="7">
        <v>6.77</v>
      </c>
      <c r="D172" s="7">
        <f t="shared" si="4"/>
        <v>0.76999999999999957</v>
      </c>
      <c r="E172" s="7">
        <v>8.3303999999999991</v>
      </c>
      <c r="F172" s="83"/>
    </row>
    <row r="173" spans="1:6">
      <c r="A173" s="62">
        <v>40878</v>
      </c>
      <c r="B173" s="180">
        <v>6</v>
      </c>
      <c r="C173" s="7">
        <v>6.75</v>
      </c>
      <c r="D173" s="7">
        <f t="shared" si="4"/>
        <v>0.75</v>
      </c>
      <c r="E173" s="7">
        <v>8.1590000000000007</v>
      </c>
      <c r="F173" s="83"/>
    </row>
    <row r="174" spans="1:6">
      <c r="A174" s="62">
        <v>40909</v>
      </c>
      <c r="B174" s="180">
        <v>6.1</v>
      </c>
      <c r="C174" s="7">
        <v>6.45</v>
      </c>
      <c r="D174" s="7">
        <f t="shared" si="4"/>
        <v>0.35000000000000053</v>
      </c>
      <c r="E174" s="7">
        <v>7.83</v>
      </c>
      <c r="F174" s="83"/>
    </row>
    <row r="175" spans="1:6">
      <c r="A175" s="62">
        <v>40940</v>
      </c>
      <c r="B175" s="180">
        <v>6.3</v>
      </c>
      <c r="C175" s="7">
        <v>6.6</v>
      </c>
      <c r="D175" s="7">
        <f t="shared" si="4"/>
        <v>0.29999999999999982</v>
      </c>
      <c r="E175" s="7">
        <v>7.48</v>
      </c>
      <c r="F175" s="83"/>
    </row>
    <row r="176" spans="1:6">
      <c r="A176" s="62">
        <v>40969</v>
      </c>
      <c r="B176" s="260">
        <v>6.1</v>
      </c>
      <c r="C176" s="259">
        <v>6.69</v>
      </c>
      <c r="D176" s="7">
        <f t="shared" si="4"/>
        <v>0.59000000000000075</v>
      </c>
      <c r="E176" s="1">
        <v>7.71</v>
      </c>
      <c r="F176" s="83"/>
    </row>
    <row r="177" spans="1:5">
      <c r="A177" s="62">
        <v>41000</v>
      </c>
      <c r="B177" s="260">
        <v>6</v>
      </c>
      <c r="C177" s="266">
        <v>6.46</v>
      </c>
      <c r="D177" s="7">
        <f t="shared" si="4"/>
        <v>0.45999999999999996</v>
      </c>
      <c r="E177" s="1">
        <v>7.74</v>
      </c>
    </row>
    <row r="178" spans="1:5">
      <c r="A178" s="62">
        <v>41030</v>
      </c>
      <c r="B178" s="260">
        <v>6.1</v>
      </c>
      <c r="C178" s="286">
        <v>6.39</v>
      </c>
      <c r="D178" s="7">
        <f t="shared" si="4"/>
        <v>0.29000000000000004</v>
      </c>
      <c r="E178" s="1">
        <v>8.5299999999999994</v>
      </c>
    </row>
    <row r="179" spans="1:5">
      <c r="A179" s="62"/>
      <c r="B179" s="260"/>
      <c r="C179" s="288"/>
      <c r="D179" s="7"/>
      <c r="E179" s="1"/>
    </row>
    <row r="180" spans="1:5">
      <c r="B180" s="260"/>
    </row>
    <row r="181" spans="1:5">
      <c r="A181" s="1" t="s">
        <v>14</v>
      </c>
      <c r="B181" s="85">
        <f>AVERAGE(B6:B17)</f>
        <v>6.8500000000000005</v>
      </c>
      <c r="C181" s="85">
        <f>AVERAGE(C6:C17)</f>
        <v>15.338666666666667</v>
      </c>
      <c r="D181" s="85">
        <f>AVERAGE(D6:D17)</f>
        <v>8.488666666666667</v>
      </c>
      <c r="E181" s="85">
        <f>AVERAGE(E6:E17)</f>
        <v>5.5551000000000004</v>
      </c>
    </row>
    <row r="182" spans="1:5">
      <c r="A182" s="1" t="s">
        <v>15</v>
      </c>
      <c r="B182" s="85">
        <f>AVERAGE(B18:B29)</f>
        <v>5.2583333333333337</v>
      </c>
      <c r="C182" s="85">
        <f>AVERAGE(C18:C29)</f>
        <v>14.825416666666664</v>
      </c>
      <c r="D182" s="85">
        <f>AVERAGE(D18:D29)</f>
        <v>9.5670833333333345</v>
      </c>
      <c r="E182" s="85">
        <f>AVERAGE(E18:E29)</f>
        <v>6.1224666666666678</v>
      </c>
    </row>
    <row r="183" spans="1:5">
      <c r="A183" s="1" t="s">
        <v>16</v>
      </c>
      <c r="B183" s="85">
        <f>AVERAGE(B30:B41)</f>
        <v>5.3250000000000002</v>
      </c>
      <c r="C183" s="85">
        <f>AVERAGE(C30:C41)</f>
        <v>13.722083333333332</v>
      </c>
      <c r="D183" s="85">
        <f>AVERAGE(D30:D41)</f>
        <v>8.3970833333333328</v>
      </c>
      <c r="E183" s="85">
        <f>AVERAGE(E30:E41)</f>
        <v>6.9959000000000016</v>
      </c>
    </row>
    <row r="184" spans="1:5">
      <c r="A184" s="1" t="s">
        <v>17</v>
      </c>
      <c r="B184" s="85">
        <f>AVERAGE(B42:B53)</f>
        <v>5.7249999999999988</v>
      </c>
      <c r="C184" s="85">
        <f>AVERAGE(C42:C53)</f>
        <v>11.306249999999999</v>
      </c>
      <c r="D184" s="85">
        <f>AVERAGE(D42:D53)</f>
        <v>5.5812499999999998</v>
      </c>
      <c r="E184" s="85">
        <f>AVERAGE(E42:E53)</f>
        <v>8.7372416666666641</v>
      </c>
    </row>
    <row r="185" spans="1:5">
      <c r="A185" s="1" t="s">
        <v>18</v>
      </c>
      <c r="B185" s="85">
        <f>AVERAGE(B54:B65)</f>
        <v>9.15</v>
      </c>
      <c r="C185" s="85">
        <f>AVERAGE(C54:C65)</f>
        <v>11.548333333333334</v>
      </c>
      <c r="D185" s="85">
        <f>AVERAGE(D54:D65)</f>
        <v>2.3983333333333334</v>
      </c>
      <c r="E185" s="85">
        <f>AVERAGE(E54:E65)</f>
        <v>10.360966666666664</v>
      </c>
    </row>
    <row r="186" spans="1:5">
      <c r="A186" s="1" t="s">
        <v>19</v>
      </c>
      <c r="B186" s="85">
        <f>AVERAGE(B66:B77)</f>
        <v>5.9666666666666659</v>
      </c>
      <c r="C186" s="85">
        <f>AVERAGE(C66:C77)</f>
        <v>9.5420833333333359</v>
      </c>
      <c r="D186" s="85">
        <f>AVERAGE(D66:D77)</f>
        <v>3.5754166666666669</v>
      </c>
      <c r="E186" s="85">
        <f>AVERAGE(E66:E77)</f>
        <v>7.4037250000000006</v>
      </c>
    </row>
    <row r="187" spans="1:5">
      <c r="A187" s="1" t="s">
        <v>20</v>
      </c>
      <c r="B187" s="85">
        <f>AVERAGE(B78:B89)</f>
        <v>1.3916666666666666</v>
      </c>
      <c r="C187" s="85">
        <f>AVERAGE(C78:C89)</f>
        <v>9.4999999999999982</v>
      </c>
      <c r="D187" s="85">
        <f>AVERAGE(D78:D89)</f>
        <v>8.1083333333333325</v>
      </c>
      <c r="E187" s="85">
        <f>AVERAGE(E78:E89)</f>
        <v>6.3881583333333332</v>
      </c>
    </row>
    <row r="188" spans="1:5">
      <c r="A188" s="1" t="s">
        <v>21</v>
      </c>
      <c r="B188" s="85">
        <f>AVERAGE(B90:B101)</f>
        <v>3.4</v>
      </c>
      <c r="C188" s="85">
        <f>AVERAGE(C90:C101)</f>
        <v>8.0224999999999991</v>
      </c>
      <c r="D188" s="85">
        <f>AVERAGE(D90:D101)</f>
        <v>4.6224999999999996</v>
      </c>
      <c r="E188" s="85">
        <f>AVERAGE(E90:E101)</f>
        <v>6.3674250000000008</v>
      </c>
    </row>
    <row r="189" spans="1:5">
      <c r="A189" s="1" t="s">
        <v>22</v>
      </c>
      <c r="B189" s="85">
        <f>AVERAGE(B102:B113)</f>
        <v>4.4333333333333327</v>
      </c>
      <c r="C189" s="85">
        <f>AVERAGE(C102:C113)</f>
        <v>8.0008333333333326</v>
      </c>
      <c r="D189" s="85">
        <f>AVERAGE(D102:D113)</f>
        <v>3.5675000000000003</v>
      </c>
      <c r="E189" s="85">
        <f>AVERAGE(E102:E113)</f>
        <v>6.8117583333333345</v>
      </c>
    </row>
    <row r="190" spans="1:5">
      <c r="A190" s="1" t="s">
        <v>23</v>
      </c>
      <c r="B190" s="85">
        <f>AVERAGE(B115:B125)</f>
        <v>6.9</v>
      </c>
      <c r="C190" s="85">
        <f>AVERAGE(C115:C125)</f>
        <v>8.19</v>
      </c>
      <c r="D190" s="85">
        <f>AVERAGE(D115:D125)</f>
        <v>1.2899999999999996</v>
      </c>
      <c r="E190" s="85">
        <f>AVERAGE(E115:E125)</f>
        <v>7.0046090909090903</v>
      </c>
    </row>
    <row r="191" spans="1:5">
      <c r="A191" s="1" t="s">
        <v>24</v>
      </c>
      <c r="B191" s="85">
        <f>AVERAGE(B126:B137)</f>
        <v>11.483333333333334</v>
      </c>
      <c r="C191" s="85">
        <f>AVERAGE(C126:C137)</f>
        <v>9.0924999999999994</v>
      </c>
      <c r="D191" s="85">
        <f>AVERAGE(D126:D137)</f>
        <v>-2.3908333333333327</v>
      </c>
      <c r="E191" s="85">
        <f>AVERAGE(E126:E137)</f>
        <v>7.2387249999999996</v>
      </c>
    </row>
    <row r="192" spans="1:5">
      <c r="A192" s="1" t="s">
        <v>25</v>
      </c>
      <c r="B192" s="85">
        <f>AVERAGE(B138:B149)</f>
        <v>7.4083333333333341</v>
      </c>
      <c r="C192" s="85">
        <f>AVERAGE(C138:C149)</f>
        <v>8.2158333333333342</v>
      </c>
      <c r="D192" s="85">
        <f>AVERAGE(D138:D149)</f>
        <v>0.80749999999999977</v>
      </c>
      <c r="E192" s="85">
        <f>AVERAGE(E138:E149)</f>
        <v>6.5155666666666674</v>
      </c>
    </row>
    <row r="193" spans="1:5">
      <c r="A193" s="1" t="s">
        <v>430</v>
      </c>
      <c r="B193" s="85">
        <f>AVERAGE(B150:B161)</f>
        <v>4.5250000000000004</v>
      </c>
      <c r="C193" s="85">
        <f>AVERAGE(C150:C161)</f>
        <v>7.6895833333333341</v>
      </c>
      <c r="D193" s="85">
        <f>AVERAGE(D150:D161)</f>
        <v>3.1645833333333333</v>
      </c>
      <c r="E193" s="85">
        <f>AVERAGE(E150:E161)</f>
        <v>6.7169166666666671</v>
      </c>
    </row>
    <row r="194" spans="1:5">
      <c r="A194" s="1" t="s">
        <v>472</v>
      </c>
      <c r="B194" s="85">
        <f>AVERAGE(B162:B173)</f>
        <v>4.7583333333333329</v>
      </c>
      <c r="C194" s="85">
        <f>AVERAGE(C162:C173)</f>
        <v>7.2570833333333313</v>
      </c>
      <c r="D194" s="85">
        <f>AVERAGE(D162:D173)</f>
        <v>2.4987499999999998</v>
      </c>
      <c r="E194" s="85">
        <f>AVERAGE(E162:E173)</f>
        <v>7.3033333333333337</v>
      </c>
    </row>
    <row r="195" spans="1:5">
      <c r="A195" s="1" t="s">
        <v>519</v>
      </c>
      <c r="B195" s="85">
        <f>AVERAGE(B174:B178)</f>
        <v>6.12</v>
      </c>
      <c r="C195" s="85">
        <f t="shared" ref="C195:E195" si="5">AVERAGE(C174:C178)</f>
        <v>6.5180000000000007</v>
      </c>
      <c r="D195" s="85">
        <f t="shared" si="5"/>
        <v>0.39800000000000024</v>
      </c>
      <c r="E195" s="85">
        <f t="shared" si="5"/>
        <v>7.8579999999999997</v>
      </c>
    </row>
    <row r="197" spans="1:5">
      <c r="A197" s="1" t="s">
        <v>229</v>
      </c>
      <c r="B197" s="7">
        <f>(B182-B181)/B181*100</f>
        <v>-23.236009732360095</v>
      </c>
      <c r="C197" s="7">
        <f>(C182-C181)/C181*100</f>
        <v>-3.3461187413073898</v>
      </c>
      <c r="D197" s="7">
        <f>(D182-D181)/D181*100</f>
        <v>12.704193827063545</v>
      </c>
      <c r="E197" s="7">
        <f>(E182-E181)/E181*100</f>
        <v>10.213437501875168</v>
      </c>
    </row>
    <row r="198" spans="1:5">
      <c r="A198" s="1" t="s">
        <v>230</v>
      </c>
      <c r="B198" s="7">
        <f t="shared" ref="B198:E208" si="6">(B183-B182)/B182*100</f>
        <v>1.2678288431061759</v>
      </c>
      <c r="C198" s="7">
        <f t="shared" si="6"/>
        <v>-7.4421741940923436</v>
      </c>
      <c r="D198" s="7">
        <f t="shared" si="6"/>
        <v>-12.229432516005417</v>
      </c>
      <c r="E198" s="7">
        <f t="shared" si="6"/>
        <v>14.26603656478326</v>
      </c>
    </row>
    <row r="199" spans="1:5">
      <c r="A199" s="1" t="s">
        <v>231</v>
      </c>
      <c r="B199" s="7">
        <f t="shared" si="6"/>
        <v>7.5117370892018505</v>
      </c>
      <c r="C199" s="7">
        <f t="shared" si="6"/>
        <v>-17.605441350620961</v>
      </c>
      <c r="D199" s="7">
        <f t="shared" si="6"/>
        <v>-33.533468962437354</v>
      </c>
      <c r="E199" s="7">
        <f t="shared" si="6"/>
        <v>24.890888472772083</v>
      </c>
    </row>
    <row r="200" spans="1:5">
      <c r="A200" s="1" t="s">
        <v>232</v>
      </c>
      <c r="B200" s="7">
        <f t="shared" si="6"/>
        <v>59.82532751091707</v>
      </c>
      <c r="C200" s="7">
        <f t="shared" si="6"/>
        <v>2.1411461212456406</v>
      </c>
      <c r="D200" s="7">
        <f t="shared" si="6"/>
        <v>-57.028742067935788</v>
      </c>
      <c r="E200" s="7">
        <f t="shared" si="6"/>
        <v>18.583954318153431</v>
      </c>
    </row>
    <row r="201" spans="1:5">
      <c r="A201" s="1" t="s">
        <v>217</v>
      </c>
      <c r="B201" s="7">
        <f t="shared" si="6"/>
        <v>-34.7905282331512</v>
      </c>
      <c r="C201" s="7">
        <f t="shared" si="6"/>
        <v>-17.372636744118903</v>
      </c>
      <c r="D201" s="7">
        <f t="shared" si="6"/>
        <v>49.079221681723425</v>
      </c>
      <c r="E201" s="7">
        <f t="shared" si="6"/>
        <v>-28.542140533862646</v>
      </c>
    </row>
    <row r="202" spans="1:5">
      <c r="A202" s="1" t="s">
        <v>218</v>
      </c>
      <c r="B202" s="7">
        <f t="shared" si="6"/>
        <v>-76.675977653631278</v>
      </c>
      <c r="C202" s="7">
        <f t="shared" si="6"/>
        <v>-0.44102877603602647</v>
      </c>
      <c r="D202" s="7">
        <f t="shared" si="6"/>
        <v>126.780095559958</v>
      </c>
      <c r="E202" s="7">
        <f t="shared" si="6"/>
        <v>-13.716969048238115</v>
      </c>
    </row>
    <row r="203" spans="1:5">
      <c r="A203" s="1" t="s">
        <v>219</v>
      </c>
      <c r="B203" s="7">
        <f t="shared" si="6"/>
        <v>144.31137724550896</v>
      </c>
      <c r="C203" s="7">
        <f t="shared" si="6"/>
        <v>-15.552631578947363</v>
      </c>
      <c r="D203" s="7">
        <f t="shared" si="6"/>
        <v>-42.990750256937304</v>
      </c>
      <c r="E203" s="7">
        <f t="shared" si="6"/>
        <v>-0.32455885172955246</v>
      </c>
    </row>
    <row r="204" spans="1:5">
      <c r="A204" s="1" t="s">
        <v>220</v>
      </c>
      <c r="B204" s="7">
        <f t="shared" si="6"/>
        <v>30.392156862745086</v>
      </c>
      <c r="C204" s="7">
        <f t="shared" si="6"/>
        <v>-0.27007375090890001</v>
      </c>
      <c r="D204" s="7">
        <f t="shared" si="6"/>
        <v>-22.823147647376945</v>
      </c>
      <c r="E204" s="7">
        <f t="shared" si="6"/>
        <v>6.9782264154400506</v>
      </c>
    </row>
    <row r="205" spans="1:5">
      <c r="A205" s="1" t="s">
        <v>221</v>
      </c>
      <c r="B205" s="7">
        <f t="shared" si="6"/>
        <v>55.639097744360932</v>
      </c>
      <c r="C205" s="7">
        <f t="shared" si="6"/>
        <v>2.3643370482241468</v>
      </c>
      <c r="D205" s="7">
        <f t="shared" si="6"/>
        <v>-63.840224246671355</v>
      </c>
      <c r="E205" s="7">
        <f t="shared" si="6"/>
        <v>2.831145030968595</v>
      </c>
    </row>
    <row r="206" spans="1:5">
      <c r="A206" s="1" t="s">
        <v>222</v>
      </c>
      <c r="B206" s="7">
        <f t="shared" si="6"/>
        <v>66.425120772946869</v>
      </c>
      <c r="C206" s="7">
        <f t="shared" si="6"/>
        <v>11.019536019536018</v>
      </c>
      <c r="D206" s="7">
        <f t="shared" si="6"/>
        <v>-285.33591731266148</v>
      </c>
      <c r="E206" s="7">
        <f t="shared" si="6"/>
        <v>3.3423122697133221</v>
      </c>
    </row>
    <row r="207" spans="1:5">
      <c r="A207" s="1" t="s">
        <v>223</v>
      </c>
      <c r="B207" s="7">
        <f t="shared" si="6"/>
        <v>-35.486211901306241</v>
      </c>
      <c r="C207" s="7">
        <f t="shared" si="6"/>
        <v>-9.6416460452753938</v>
      </c>
      <c r="D207" s="7">
        <f t="shared" si="6"/>
        <v>-133.7748344370861</v>
      </c>
      <c r="E207" s="7">
        <f t="shared" si="6"/>
        <v>-9.9901340820839621</v>
      </c>
    </row>
    <row r="208" spans="1:5">
      <c r="A208" s="1" t="s">
        <v>431</v>
      </c>
      <c r="B208" s="7">
        <f>(B193-B192)/B192*100</f>
        <v>-38.920134983127106</v>
      </c>
      <c r="C208" s="7">
        <f t="shared" si="6"/>
        <v>-6.4053149406633541</v>
      </c>
      <c r="D208" s="7">
        <f t="shared" si="6"/>
        <v>291.8988648090816</v>
      </c>
      <c r="E208" s="7">
        <f>(E193-E192)/E192*100</f>
        <v>3.0902914558467618</v>
      </c>
    </row>
    <row r="209" spans="1:5">
      <c r="A209" s="1" t="s">
        <v>473</v>
      </c>
      <c r="B209" s="7">
        <f>(B194-B193)/B193*100</f>
        <v>5.1565377532228176</v>
      </c>
      <c r="C209" s="7">
        <f t="shared" ref="C209:E209" si="7">(C194-C193)/C193*100</f>
        <v>-5.6244920075860554</v>
      </c>
      <c r="D209" s="7">
        <f t="shared" si="7"/>
        <v>-21.040157998683352</v>
      </c>
      <c r="E209" s="7">
        <f t="shared" si="7"/>
        <v>8.7304442762676313</v>
      </c>
    </row>
    <row r="210" spans="1:5">
      <c r="A210" s="1" t="s">
        <v>520</v>
      </c>
      <c r="B210" s="7">
        <f>(B195-B194)/B194*100</f>
        <v>28.616462346760084</v>
      </c>
      <c r="C210" s="7">
        <f>(C195-C194)/C194*100</f>
        <v>-10.184302692771396</v>
      </c>
      <c r="D210" s="7">
        <f>(D195-D194)/D194*100</f>
        <v>-84.072036018009001</v>
      </c>
      <c r="E210" s="7">
        <f>(E195-E194)/E194*100</f>
        <v>7.5947056138749334</v>
      </c>
    </row>
    <row r="211" spans="1:5">
      <c r="A211" s="1"/>
      <c r="B211" s="7"/>
      <c r="C211" s="7"/>
      <c r="D211" s="7"/>
      <c r="E211" s="7"/>
    </row>
    <row r="295" spans="3:5" hidden="1"/>
    <row r="296" spans="3:5" hidden="1">
      <c r="C296" s="83">
        <v>39822</v>
      </c>
      <c r="D296">
        <f>E296/10000</f>
        <v>10.2189</v>
      </c>
      <c r="E296">
        <v>102189</v>
      </c>
    </row>
    <row r="297" spans="3:5" hidden="1">
      <c r="C297" s="83">
        <v>39853</v>
      </c>
      <c r="D297">
        <f t="shared" ref="D297:D304" si="8">E297/10000</f>
        <v>10.060499999999999</v>
      </c>
      <c r="E297">
        <v>100605</v>
      </c>
    </row>
    <row r="298" spans="3:5" hidden="1">
      <c r="C298" s="83">
        <v>39881</v>
      </c>
      <c r="D298">
        <f t="shared" si="8"/>
        <v>9.5310000000000006</v>
      </c>
      <c r="E298">
        <v>95310</v>
      </c>
    </row>
    <row r="299" spans="3:5" hidden="1">
      <c r="C299" s="83">
        <v>39912</v>
      </c>
      <c r="D299">
        <f t="shared" si="8"/>
        <v>8.4534000000000002</v>
      </c>
      <c r="E299">
        <v>84534</v>
      </c>
    </row>
    <row r="300" spans="3:5" hidden="1">
      <c r="C300" s="83">
        <v>39942</v>
      </c>
      <c r="D300">
        <f t="shared" si="8"/>
        <v>7.9893999999999998</v>
      </c>
      <c r="E300">
        <v>79894</v>
      </c>
    </row>
    <row r="301" spans="3:5" hidden="1">
      <c r="C301" s="83">
        <v>39973</v>
      </c>
      <c r="D301">
        <f t="shared" si="8"/>
        <v>7.7460000000000004</v>
      </c>
      <c r="E301">
        <v>77460</v>
      </c>
    </row>
    <row r="302" spans="3:5" hidden="1">
      <c r="C302" s="83">
        <v>40003</v>
      </c>
      <c r="D302">
        <f t="shared" si="8"/>
        <v>7.7850000000000001</v>
      </c>
      <c r="E302">
        <v>77850</v>
      </c>
    </row>
    <row r="303" spans="3:5" hidden="1">
      <c r="C303" s="83">
        <v>40034</v>
      </c>
      <c r="D303">
        <f t="shared" si="8"/>
        <v>7.7796000000000003</v>
      </c>
      <c r="E303">
        <v>77796</v>
      </c>
    </row>
    <row r="304" spans="3:5" hidden="1">
      <c r="C304" s="83">
        <v>40065</v>
      </c>
      <c r="D304">
        <f t="shared" si="8"/>
        <v>7.5076999999999998</v>
      </c>
      <c r="E304">
        <v>75077</v>
      </c>
    </row>
    <row r="305" spans="3:5" hidden="1">
      <c r="C305" t="s">
        <v>366</v>
      </c>
      <c r="D305">
        <f t="shared" ref="D305:D360" si="9">E305/1000</f>
        <v>15.51</v>
      </c>
      <c r="E305">
        <v>15510</v>
      </c>
    </row>
    <row r="306" spans="3:5" hidden="1">
      <c r="C306" t="s">
        <v>367</v>
      </c>
      <c r="D306">
        <f t="shared" si="9"/>
        <v>16.02</v>
      </c>
      <c r="E306">
        <v>16020</v>
      </c>
    </row>
    <row r="307" spans="3:5" hidden="1">
      <c r="C307" t="s">
        <v>368</v>
      </c>
      <c r="D307">
        <f t="shared" si="9"/>
        <v>15.885</v>
      </c>
      <c r="E307">
        <v>15885</v>
      </c>
    </row>
    <row r="308" spans="3:5" hidden="1">
      <c r="C308" t="s">
        <v>369</v>
      </c>
      <c r="D308">
        <f t="shared" si="9"/>
        <v>15.605</v>
      </c>
      <c r="E308">
        <v>15605</v>
      </c>
    </row>
    <row r="309" spans="3:5" hidden="1">
      <c r="C309" t="s">
        <v>370</v>
      </c>
      <c r="D309">
        <f t="shared" si="9"/>
        <v>14.365</v>
      </c>
      <c r="E309">
        <v>14365</v>
      </c>
    </row>
    <row r="310" spans="3:5" hidden="1">
      <c r="C310" t="s">
        <v>371</v>
      </c>
      <c r="D310">
        <f t="shared" si="9"/>
        <v>14.82</v>
      </c>
      <c r="E310">
        <v>14820</v>
      </c>
    </row>
    <row r="311" spans="3:5" hidden="1">
      <c r="C311" t="s">
        <v>372</v>
      </c>
      <c r="D311">
        <f t="shared" si="9"/>
        <v>14.6</v>
      </c>
      <c r="E311">
        <v>14600</v>
      </c>
    </row>
    <row r="312" spans="3:5" hidden="1">
      <c r="C312" t="s">
        <v>373</v>
      </c>
      <c r="D312">
        <f t="shared" si="9"/>
        <v>15.09</v>
      </c>
      <c r="E312">
        <v>15090</v>
      </c>
    </row>
    <row r="313" spans="3:5" hidden="1">
      <c r="C313" t="s">
        <v>374</v>
      </c>
      <c r="D313">
        <f t="shared" si="9"/>
        <v>15.175000000000001</v>
      </c>
      <c r="E313">
        <v>15175</v>
      </c>
    </row>
    <row r="314" spans="3:5" hidden="1">
      <c r="C314" t="s">
        <v>375</v>
      </c>
      <c r="D314">
        <f t="shared" si="9"/>
        <v>15.195</v>
      </c>
      <c r="E314">
        <v>15195</v>
      </c>
    </row>
    <row r="315" spans="3:5" hidden="1">
      <c r="C315" t="s">
        <v>376</v>
      </c>
      <c r="D315">
        <f t="shared" si="9"/>
        <v>15.215</v>
      </c>
      <c r="E315">
        <v>15215</v>
      </c>
    </row>
    <row r="316" spans="3:5" hidden="1">
      <c r="C316" t="s">
        <v>377</v>
      </c>
      <c r="D316">
        <f t="shared" si="9"/>
        <v>15.015000000000001</v>
      </c>
      <c r="E316">
        <v>15015</v>
      </c>
    </row>
    <row r="317" spans="3:5" hidden="1">
      <c r="C317" t="s">
        <v>378</v>
      </c>
      <c r="D317">
        <f t="shared" si="9"/>
        <v>14.85</v>
      </c>
      <c r="E317">
        <v>14850</v>
      </c>
    </row>
    <row r="318" spans="3:5" hidden="1">
      <c r="C318" t="s">
        <v>379</v>
      </c>
      <c r="D318">
        <f t="shared" si="9"/>
        <v>14.32</v>
      </c>
      <c r="E318">
        <v>14320</v>
      </c>
    </row>
    <row r="319" spans="3:5" hidden="1">
      <c r="C319" t="s">
        <v>380</v>
      </c>
      <c r="D319">
        <f t="shared" si="9"/>
        <v>13.654999999999999</v>
      </c>
      <c r="E319">
        <v>13655</v>
      </c>
    </row>
    <row r="320" spans="3:5" hidden="1">
      <c r="C320" t="s">
        <v>381</v>
      </c>
      <c r="D320">
        <f t="shared" si="9"/>
        <v>13.744999999999999</v>
      </c>
      <c r="E320">
        <v>13745</v>
      </c>
    </row>
    <row r="321" spans="3:5" hidden="1">
      <c r="C321" t="s">
        <v>382</v>
      </c>
      <c r="D321">
        <f t="shared" si="9"/>
        <v>13.69</v>
      </c>
      <c r="E321">
        <v>13690</v>
      </c>
    </row>
    <row r="322" spans="3:5" hidden="1">
      <c r="C322" t="s">
        <v>383</v>
      </c>
      <c r="D322">
        <f t="shared" si="9"/>
        <v>14.085000000000001</v>
      </c>
      <c r="E322">
        <v>14085</v>
      </c>
    </row>
    <row r="323" spans="3:5" hidden="1">
      <c r="C323" t="s">
        <v>384</v>
      </c>
      <c r="D323">
        <f t="shared" si="9"/>
        <v>14.43</v>
      </c>
      <c r="E323">
        <v>14430</v>
      </c>
    </row>
    <row r="324" spans="3:5" hidden="1">
      <c r="C324" t="s">
        <v>385</v>
      </c>
      <c r="D324">
        <f t="shared" si="9"/>
        <v>14.365</v>
      </c>
      <c r="E324">
        <v>14365</v>
      </c>
    </row>
    <row r="325" spans="3:5" hidden="1">
      <c r="C325" t="s">
        <v>386</v>
      </c>
      <c r="D325">
        <f t="shared" si="9"/>
        <v>14.11</v>
      </c>
      <c r="E325">
        <v>14110</v>
      </c>
    </row>
    <row r="326" spans="3:5" hidden="1">
      <c r="C326" t="s">
        <v>387</v>
      </c>
      <c r="D326">
        <f t="shared" si="9"/>
        <v>13.64</v>
      </c>
      <c r="E326">
        <v>13640</v>
      </c>
    </row>
    <row r="327" spans="3:5" hidden="1">
      <c r="C327" t="s">
        <v>388</v>
      </c>
      <c r="D327">
        <f t="shared" si="9"/>
        <v>13.44</v>
      </c>
      <c r="E327">
        <v>13440</v>
      </c>
    </row>
    <row r="328" spans="3:5" hidden="1">
      <c r="C328" t="s">
        <v>389</v>
      </c>
      <c r="D328">
        <f t="shared" si="9"/>
        <v>13.465</v>
      </c>
      <c r="E328">
        <v>13465</v>
      </c>
    </row>
    <row r="329" spans="3:5" hidden="1">
      <c r="C329" t="s">
        <v>390</v>
      </c>
      <c r="D329">
        <f t="shared" si="9"/>
        <v>13.78</v>
      </c>
      <c r="E329">
        <v>13780</v>
      </c>
    </row>
    <row r="330" spans="3:5" hidden="1">
      <c r="C330" t="s">
        <v>391</v>
      </c>
      <c r="D330">
        <f t="shared" si="9"/>
        <v>13.225</v>
      </c>
      <c r="E330">
        <v>13225</v>
      </c>
    </row>
    <row r="331" spans="3:5" hidden="1">
      <c r="C331" t="s">
        <v>392</v>
      </c>
      <c r="D331">
        <f t="shared" si="9"/>
        <v>12.69</v>
      </c>
      <c r="E331">
        <v>12690</v>
      </c>
    </row>
    <row r="332" spans="3:5" hidden="1">
      <c r="C332" s="83">
        <v>39814</v>
      </c>
      <c r="D332">
        <f t="shared" si="9"/>
        <v>12.365</v>
      </c>
      <c r="E332">
        <v>12365</v>
      </c>
    </row>
    <row r="333" spans="3:5" hidden="1">
      <c r="C333" s="83">
        <v>39845</v>
      </c>
      <c r="D333">
        <f t="shared" si="9"/>
        <v>11.64</v>
      </c>
      <c r="E333">
        <v>11640</v>
      </c>
    </row>
    <row r="334" spans="3:5" hidden="1">
      <c r="C334" s="83">
        <v>39873</v>
      </c>
      <c r="D334">
        <f t="shared" si="9"/>
        <v>12.23</v>
      </c>
      <c r="E334">
        <v>12230</v>
      </c>
    </row>
    <row r="335" spans="3:5" hidden="1">
      <c r="C335" s="83">
        <v>39904</v>
      </c>
      <c r="D335">
        <f t="shared" si="9"/>
        <v>12.085000000000001</v>
      </c>
      <c r="E335">
        <v>12085</v>
      </c>
    </row>
    <row r="336" spans="3:5" hidden="1">
      <c r="C336" s="83">
        <v>39934</v>
      </c>
      <c r="D336">
        <f t="shared" si="9"/>
        <v>11.845000000000001</v>
      </c>
      <c r="E336">
        <v>11845</v>
      </c>
    </row>
    <row r="337" spans="3:5" hidden="1">
      <c r="C337" s="83">
        <v>39965</v>
      </c>
      <c r="D337">
        <f t="shared" si="9"/>
        <v>10.88</v>
      </c>
      <c r="E337">
        <v>10880</v>
      </c>
    </row>
    <row r="338" spans="3:5" hidden="1">
      <c r="C338" s="83">
        <v>39995</v>
      </c>
      <c r="D338">
        <f t="shared" si="9"/>
        <v>10.635</v>
      </c>
      <c r="E338">
        <v>10635</v>
      </c>
    </row>
    <row r="339" spans="3:5" hidden="1">
      <c r="C339" s="83">
        <v>40026</v>
      </c>
      <c r="D339">
        <f t="shared" si="9"/>
        <v>10.86</v>
      </c>
      <c r="E339">
        <v>10860</v>
      </c>
    </row>
    <row r="340" spans="3:5" hidden="1">
      <c r="C340" s="83">
        <v>40057</v>
      </c>
      <c r="D340">
        <f t="shared" si="9"/>
        <v>10.74</v>
      </c>
      <c r="E340">
        <v>10740</v>
      </c>
    </row>
    <row r="341" spans="3:5" hidden="1">
      <c r="C341" s="83">
        <v>40087</v>
      </c>
      <c r="D341">
        <f t="shared" si="9"/>
        <v>10.52</v>
      </c>
      <c r="E341">
        <v>10520</v>
      </c>
    </row>
    <row r="342" spans="3:5" hidden="1">
      <c r="C342" s="83">
        <v>40118</v>
      </c>
      <c r="D342">
        <f t="shared" si="9"/>
        <v>10.315</v>
      </c>
      <c r="E342">
        <v>10315</v>
      </c>
    </row>
    <row r="343" spans="3:5" hidden="1">
      <c r="C343" s="83">
        <v>40148</v>
      </c>
      <c r="D343">
        <f t="shared" si="9"/>
        <v>11.56</v>
      </c>
      <c r="E343">
        <v>11560</v>
      </c>
    </row>
    <row r="344" spans="3:5" hidden="1">
      <c r="C344" s="83">
        <v>39815</v>
      </c>
      <c r="D344">
        <f t="shared" si="9"/>
        <v>12.15</v>
      </c>
      <c r="E344">
        <v>12150</v>
      </c>
    </row>
    <row r="345" spans="3:5" hidden="1">
      <c r="C345" s="83">
        <v>39846</v>
      </c>
      <c r="D345">
        <f t="shared" si="9"/>
        <v>12.5</v>
      </c>
      <c r="E345">
        <v>12500</v>
      </c>
    </row>
    <row r="346" spans="3:5" hidden="1">
      <c r="C346" s="83">
        <v>39874</v>
      </c>
      <c r="D346">
        <f t="shared" si="9"/>
        <v>13.17</v>
      </c>
      <c r="E346">
        <v>13170</v>
      </c>
    </row>
    <row r="347" spans="3:5" hidden="1">
      <c r="C347" s="83">
        <v>39905</v>
      </c>
      <c r="D347">
        <f t="shared" si="9"/>
        <v>11.8</v>
      </c>
      <c r="E347">
        <v>11800</v>
      </c>
    </row>
    <row r="348" spans="3:5" hidden="1">
      <c r="C348" s="83">
        <v>39935</v>
      </c>
      <c r="D348">
        <f t="shared" si="9"/>
        <v>11.6</v>
      </c>
      <c r="E348">
        <v>11600</v>
      </c>
    </row>
    <row r="349" spans="3:5" hidden="1">
      <c r="C349" s="83">
        <v>39966</v>
      </c>
      <c r="D349">
        <f t="shared" si="9"/>
        <v>11.72</v>
      </c>
      <c r="E349">
        <v>11720</v>
      </c>
    </row>
    <row r="350" spans="3:5" hidden="1">
      <c r="C350" s="83">
        <v>39996</v>
      </c>
      <c r="D350">
        <f t="shared" si="9"/>
        <v>10.99</v>
      </c>
      <c r="E350">
        <v>10990</v>
      </c>
    </row>
    <row r="351" spans="3:5" hidden="1">
      <c r="C351" s="83">
        <v>40027</v>
      </c>
      <c r="D351">
        <f t="shared" si="9"/>
        <v>11.28</v>
      </c>
      <c r="E351">
        <v>11280</v>
      </c>
    </row>
    <row r="352" spans="3:5" hidden="1">
      <c r="C352" s="83">
        <v>40058</v>
      </c>
      <c r="D352">
        <f t="shared" si="9"/>
        <v>11.26</v>
      </c>
      <c r="E352">
        <v>11260</v>
      </c>
    </row>
    <row r="353" spans="3:5" hidden="1">
      <c r="C353" s="83">
        <v>40088</v>
      </c>
      <c r="D353">
        <f t="shared" si="9"/>
        <v>11.21</v>
      </c>
      <c r="E353">
        <v>11210</v>
      </c>
    </row>
    <row r="354" spans="3:5" hidden="1">
      <c r="C354" s="83">
        <v>40119</v>
      </c>
      <c r="D354">
        <f t="shared" si="9"/>
        <v>10.46</v>
      </c>
      <c r="E354">
        <v>10460</v>
      </c>
    </row>
    <row r="355" spans="3:5" hidden="1">
      <c r="C355" s="83">
        <v>40149</v>
      </c>
      <c r="D355">
        <f t="shared" si="9"/>
        <v>10.44</v>
      </c>
      <c r="E355">
        <v>10440</v>
      </c>
    </row>
    <row r="356" spans="3:5" hidden="1">
      <c r="C356" s="83">
        <v>39816</v>
      </c>
      <c r="D356">
        <f t="shared" si="9"/>
        <v>9.92</v>
      </c>
      <c r="E356">
        <v>9920</v>
      </c>
    </row>
    <row r="357" spans="3:5" hidden="1">
      <c r="C357" s="83">
        <v>39847</v>
      </c>
      <c r="D357">
        <f t="shared" si="9"/>
        <v>9.8699999999999992</v>
      </c>
      <c r="E357">
        <v>9870</v>
      </c>
    </row>
    <row r="358" spans="3:5" hidden="1">
      <c r="C358" s="83">
        <v>39875</v>
      </c>
      <c r="D358">
        <f t="shared" si="9"/>
        <v>9.8800000000000008</v>
      </c>
      <c r="E358">
        <v>9880</v>
      </c>
    </row>
    <row r="359" spans="3:5" hidden="1">
      <c r="C359" s="83">
        <v>39906</v>
      </c>
      <c r="D359">
        <f t="shared" si="9"/>
        <v>9.7899999999999991</v>
      </c>
      <c r="E359">
        <v>9790</v>
      </c>
    </row>
    <row r="360" spans="3:5" hidden="1">
      <c r="C360" s="83">
        <v>39936</v>
      </c>
      <c r="D360">
        <f t="shared" si="9"/>
        <v>9.4700000000000006</v>
      </c>
      <c r="E360">
        <v>9470</v>
      </c>
    </row>
    <row r="361" spans="3:5" hidden="1">
      <c r="C361" s="83">
        <v>39967</v>
      </c>
      <c r="D361">
        <f t="shared" ref="D361:D424" si="10">E361/1000</f>
        <v>9.4149999999999991</v>
      </c>
      <c r="E361">
        <v>9415</v>
      </c>
    </row>
    <row r="362" spans="3:5" hidden="1">
      <c r="C362" s="83">
        <v>39997</v>
      </c>
      <c r="D362">
        <f t="shared" si="10"/>
        <v>9.5250000000000004</v>
      </c>
      <c r="E362">
        <v>9525</v>
      </c>
    </row>
    <row r="363" spans="3:5" hidden="1">
      <c r="C363" s="83">
        <v>40028</v>
      </c>
      <c r="D363">
        <f t="shared" si="10"/>
        <v>9.625</v>
      </c>
      <c r="E363">
        <v>9625</v>
      </c>
    </row>
    <row r="364" spans="3:5" hidden="1">
      <c r="C364" s="83">
        <v>40059</v>
      </c>
      <c r="D364">
        <f t="shared" si="10"/>
        <v>9.4949999999999992</v>
      </c>
      <c r="E364">
        <v>9495</v>
      </c>
    </row>
    <row r="365" spans="3:5" hidden="1">
      <c r="C365" s="83">
        <v>40089</v>
      </c>
      <c r="D365">
        <f t="shared" si="10"/>
        <v>9.18</v>
      </c>
      <c r="E365">
        <v>9180</v>
      </c>
    </row>
    <row r="366" spans="3:5" hidden="1">
      <c r="C366" s="83">
        <v>40120</v>
      </c>
      <c r="D366">
        <f t="shared" si="10"/>
        <v>9.2100000000000009</v>
      </c>
      <c r="E366">
        <v>9210</v>
      </c>
    </row>
    <row r="367" spans="3:5" hidden="1">
      <c r="C367" s="83">
        <v>40150</v>
      </c>
      <c r="D367">
        <f t="shared" si="10"/>
        <v>9.125</v>
      </c>
      <c r="E367">
        <v>9125</v>
      </c>
    </row>
    <row r="368" spans="3:5" hidden="1">
      <c r="C368" s="83">
        <v>39817</v>
      </c>
      <c r="D368">
        <f t="shared" si="10"/>
        <v>9.59</v>
      </c>
      <c r="E368">
        <v>9590</v>
      </c>
    </row>
    <row r="369" spans="3:5" hidden="1">
      <c r="C369" s="83">
        <v>39848</v>
      </c>
      <c r="D369">
        <f t="shared" si="10"/>
        <v>9.4749999999999996</v>
      </c>
      <c r="E369">
        <v>9475</v>
      </c>
    </row>
    <row r="370" spans="3:5" hidden="1">
      <c r="C370" s="83">
        <v>39876</v>
      </c>
      <c r="D370">
        <f t="shared" si="10"/>
        <v>9.7200000000000006</v>
      </c>
      <c r="E370">
        <v>9720</v>
      </c>
    </row>
    <row r="371" spans="3:5" hidden="1">
      <c r="C371" s="83">
        <v>39907</v>
      </c>
      <c r="D371">
        <f t="shared" si="10"/>
        <v>10.065</v>
      </c>
      <c r="E371">
        <v>10065</v>
      </c>
    </row>
    <row r="372" spans="3:5" hidden="1">
      <c r="C372" s="83">
        <v>39937</v>
      </c>
      <c r="D372">
        <f t="shared" si="10"/>
        <v>10.23</v>
      </c>
      <c r="E372">
        <v>10230</v>
      </c>
    </row>
    <row r="373" spans="3:5" hidden="1">
      <c r="C373" s="83">
        <v>39968</v>
      </c>
      <c r="D373">
        <f t="shared" si="10"/>
        <v>10.199999999999999</v>
      </c>
      <c r="E373">
        <v>10200</v>
      </c>
    </row>
    <row r="374" spans="3:5" hidden="1">
      <c r="C374" s="83">
        <v>39998</v>
      </c>
      <c r="D374">
        <f t="shared" si="10"/>
        <v>10.02</v>
      </c>
      <c r="E374">
        <v>10020</v>
      </c>
    </row>
    <row r="375" spans="3:5" hidden="1">
      <c r="C375" s="83">
        <v>40029</v>
      </c>
      <c r="D375">
        <f t="shared" si="10"/>
        <v>9.5350000000000001</v>
      </c>
      <c r="E375">
        <v>9535</v>
      </c>
    </row>
    <row r="376" spans="3:5" hidden="1">
      <c r="C376" s="83">
        <v>40060</v>
      </c>
      <c r="D376">
        <f t="shared" si="10"/>
        <v>9.36</v>
      </c>
      <c r="E376">
        <v>9360</v>
      </c>
    </row>
    <row r="377" spans="3:5" hidden="1">
      <c r="C377" s="83">
        <v>40090</v>
      </c>
      <c r="D377">
        <f t="shared" si="10"/>
        <v>9.0150000000000006</v>
      </c>
      <c r="E377">
        <v>9015</v>
      </c>
    </row>
    <row r="378" spans="3:5" hidden="1">
      <c r="C378" s="83">
        <v>40121</v>
      </c>
      <c r="D378">
        <f t="shared" si="10"/>
        <v>8.6750000000000007</v>
      </c>
      <c r="E378">
        <v>8675</v>
      </c>
    </row>
    <row r="379" spans="3:5" hidden="1">
      <c r="C379" s="83">
        <v>40151</v>
      </c>
      <c r="D379">
        <f t="shared" si="10"/>
        <v>8.1150000000000002</v>
      </c>
      <c r="E379">
        <v>8115</v>
      </c>
    </row>
    <row r="380" spans="3:5" hidden="1">
      <c r="C380" s="83">
        <v>39818</v>
      </c>
      <c r="D380">
        <f t="shared" si="10"/>
        <v>7.9550000000000001</v>
      </c>
      <c r="E380">
        <v>7955</v>
      </c>
    </row>
    <row r="381" spans="3:5" hidden="1">
      <c r="C381" s="83">
        <v>39849</v>
      </c>
      <c r="D381">
        <f t="shared" si="10"/>
        <v>7.67</v>
      </c>
      <c r="E381">
        <v>7670</v>
      </c>
    </row>
    <row r="382" spans="3:5" hidden="1">
      <c r="C382" s="83">
        <v>39877</v>
      </c>
      <c r="D382">
        <f t="shared" si="10"/>
        <v>8.5749999999999993</v>
      </c>
      <c r="E382">
        <v>8575</v>
      </c>
    </row>
    <row r="383" spans="3:5" hidden="1">
      <c r="C383" s="83">
        <v>39908</v>
      </c>
      <c r="D383">
        <f t="shared" si="10"/>
        <v>8.3249999999999993</v>
      </c>
      <c r="E383">
        <v>8325</v>
      </c>
    </row>
    <row r="384" spans="3:5" hidden="1">
      <c r="C384" s="83">
        <v>39938</v>
      </c>
      <c r="D384">
        <f t="shared" si="10"/>
        <v>8.4550000000000001</v>
      </c>
      <c r="E384">
        <v>8455</v>
      </c>
    </row>
    <row r="385" spans="3:5" hidden="1">
      <c r="C385" s="83">
        <v>39969</v>
      </c>
      <c r="D385">
        <f t="shared" si="10"/>
        <v>8</v>
      </c>
      <c r="E385">
        <v>8000</v>
      </c>
    </row>
    <row r="386" spans="3:5" hidden="1">
      <c r="C386" s="83">
        <v>39999</v>
      </c>
      <c r="D386">
        <f t="shared" si="10"/>
        <v>7.9</v>
      </c>
      <c r="E386">
        <v>7900</v>
      </c>
    </row>
    <row r="387" spans="3:5" hidden="1">
      <c r="C387" s="83">
        <v>40030</v>
      </c>
      <c r="D387">
        <f t="shared" si="10"/>
        <v>8.01</v>
      </c>
      <c r="E387">
        <v>8010</v>
      </c>
    </row>
    <row r="388" spans="3:5" hidden="1">
      <c r="C388" s="83">
        <v>40061</v>
      </c>
      <c r="D388">
        <f t="shared" si="10"/>
        <v>8.1</v>
      </c>
      <c r="E388">
        <v>8100</v>
      </c>
    </row>
    <row r="389" spans="3:5" hidden="1">
      <c r="C389" s="83">
        <v>40091</v>
      </c>
      <c r="D389">
        <f t="shared" si="10"/>
        <v>8.0749999999999993</v>
      </c>
      <c r="E389">
        <v>8075</v>
      </c>
    </row>
    <row r="390" spans="3:5" hidden="1">
      <c r="C390" s="83">
        <v>40122</v>
      </c>
      <c r="D390">
        <f t="shared" si="10"/>
        <v>7.7450000000000001</v>
      </c>
      <c r="E390">
        <v>7745</v>
      </c>
    </row>
    <row r="391" spans="3:5" hidden="1">
      <c r="C391" s="83">
        <v>40152</v>
      </c>
      <c r="D391">
        <f t="shared" si="10"/>
        <v>7.46</v>
      </c>
      <c r="E391">
        <v>7460</v>
      </c>
    </row>
    <row r="392" spans="3:5" hidden="1">
      <c r="C392" s="83">
        <v>39819</v>
      </c>
      <c r="D392">
        <f t="shared" si="10"/>
        <v>7.3849999999999998</v>
      </c>
      <c r="E392">
        <v>7385</v>
      </c>
    </row>
    <row r="393" spans="3:5" hidden="1">
      <c r="C393" s="83">
        <v>39850</v>
      </c>
      <c r="D393">
        <f t="shared" si="10"/>
        <v>7.3250000000000002</v>
      </c>
      <c r="E393">
        <v>7325</v>
      </c>
    </row>
    <row r="394" spans="3:5" hidden="1">
      <c r="C394" s="83">
        <v>39878</v>
      </c>
      <c r="D394">
        <f t="shared" si="10"/>
        <v>7.5049999999999999</v>
      </c>
      <c r="E394">
        <v>7505</v>
      </c>
    </row>
    <row r="395" spans="3:5" hidden="1">
      <c r="C395" s="83">
        <v>39909</v>
      </c>
      <c r="D395">
        <f t="shared" si="10"/>
        <v>7.3849999999999998</v>
      </c>
      <c r="E395">
        <v>7385</v>
      </c>
    </row>
    <row r="396" spans="3:5" hidden="1">
      <c r="C396" s="83">
        <v>39939</v>
      </c>
      <c r="D396">
        <f t="shared" si="10"/>
        <v>7.7450000000000001</v>
      </c>
      <c r="E396">
        <v>7745</v>
      </c>
    </row>
    <row r="397" spans="3:5" hidden="1">
      <c r="C397" s="83">
        <v>39970</v>
      </c>
      <c r="D397">
        <f t="shared" si="10"/>
        <v>8.65</v>
      </c>
      <c r="E397">
        <v>8650</v>
      </c>
    </row>
    <row r="398" spans="3:5" hidden="1">
      <c r="C398" s="83">
        <v>40000</v>
      </c>
      <c r="D398">
        <f t="shared" si="10"/>
        <v>8.65</v>
      </c>
      <c r="E398">
        <v>8650</v>
      </c>
    </row>
    <row r="399" spans="3:5" hidden="1">
      <c r="C399" s="83">
        <v>40031</v>
      </c>
      <c r="D399">
        <f t="shared" si="10"/>
        <v>8.7750000000000004</v>
      </c>
      <c r="E399">
        <v>8775</v>
      </c>
    </row>
    <row r="400" spans="3:5" hidden="1">
      <c r="C400" s="83">
        <v>40062</v>
      </c>
      <c r="D400">
        <f t="shared" si="10"/>
        <v>8.6300000000000008</v>
      </c>
      <c r="E400">
        <v>8630</v>
      </c>
    </row>
    <row r="401" spans="3:5" hidden="1">
      <c r="C401" s="83">
        <v>40092</v>
      </c>
      <c r="D401">
        <f t="shared" si="10"/>
        <v>8.0850000000000009</v>
      </c>
      <c r="E401">
        <v>8085</v>
      </c>
    </row>
    <row r="402" spans="3:5" hidden="1">
      <c r="C402" s="83">
        <v>40123</v>
      </c>
      <c r="D402">
        <f t="shared" si="10"/>
        <v>8.0250000000000004</v>
      </c>
      <c r="E402">
        <v>8025</v>
      </c>
    </row>
    <row r="403" spans="3:5" hidden="1">
      <c r="C403" s="83">
        <v>40153</v>
      </c>
      <c r="D403">
        <f t="shared" si="10"/>
        <v>7.85</v>
      </c>
      <c r="E403">
        <v>7850</v>
      </c>
    </row>
    <row r="404" spans="3:5" hidden="1">
      <c r="C404" s="83">
        <v>39820</v>
      </c>
      <c r="D404">
        <f t="shared" si="10"/>
        <v>7.8</v>
      </c>
      <c r="E404">
        <v>7800</v>
      </c>
    </row>
    <row r="405" spans="3:5" hidden="1">
      <c r="C405" s="83">
        <v>39851</v>
      </c>
      <c r="D405">
        <f t="shared" si="10"/>
        <v>7.63</v>
      </c>
      <c r="E405">
        <v>7630</v>
      </c>
    </row>
    <row r="406" spans="3:5" hidden="1">
      <c r="C406" s="83">
        <v>39879</v>
      </c>
      <c r="D406">
        <f t="shared" si="10"/>
        <v>7.84</v>
      </c>
      <c r="E406">
        <v>7840</v>
      </c>
    </row>
    <row r="407" spans="3:5" hidden="1">
      <c r="C407" s="83">
        <v>39910</v>
      </c>
      <c r="D407">
        <f t="shared" si="10"/>
        <v>7.65</v>
      </c>
      <c r="E407">
        <v>7650</v>
      </c>
    </row>
    <row r="408" spans="3:5" hidden="1">
      <c r="C408" s="83">
        <v>39940</v>
      </c>
      <c r="D408">
        <f t="shared" si="10"/>
        <v>7.99</v>
      </c>
      <c r="E408">
        <v>7990</v>
      </c>
    </row>
    <row r="409" spans="3:5" hidden="1">
      <c r="C409" s="83">
        <v>39971</v>
      </c>
      <c r="D409">
        <f t="shared" si="10"/>
        <v>8.49</v>
      </c>
      <c r="E409">
        <v>8490</v>
      </c>
    </row>
    <row r="410" spans="3:5" hidden="1">
      <c r="C410" s="83">
        <v>40001</v>
      </c>
      <c r="D410">
        <f t="shared" si="10"/>
        <v>8.5649999999999995</v>
      </c>
      <c r="E410">
        <v>8565</v>
      </c>
    </row>
    <row r="411" spans="3:5" hidden="1">
      <c r="C411" s="83">
        <v>40032</v>
      </c>
      <c r="D411">
        <f t="shared" si="10"/>
        <v>8.61</v>
      </c>
      <c r="E411">
        <v>8610</v>
      </c>
    </row>
    <row r="412" spans="3:5" hidden="1">
      <c r="C412" s="83">
        <v>40063</v>
      </c>
      <c r="D412">
        <f t="shared" si="10"/>
        <v>8.26</v>
      </c>
      <c r="E412">
        <v>8260</v>
      </c>
    </row>
    <row r="413" spans="3:5" hidden="1">
      <c r="C413" s="83">
        <v>40093</v>
      </c>
      <c r="D413">
        <f t="shared" si="10"/>
        <v>8.0449999999999999</v>
      </c>
      <c r="E413">
        <v>8045</v>
      </c>
    </row>
    <row r="414" spans="3:5" hidden="1">
      <c r="C414" s="83">
        <v>40124</v>
      </c>
      <c r="D414">
        <f t="shared" si="10"/>
        <v>8.51</v>
      </c>
      <c r="E414">
        <v>8510</v>
      </c>
    </row>
    <row r="415" spans="3:5" hidden="1">
      <c r="C415" s="83">
        <v>40154</v>
      </c>
      <c r="D415">
        <f t="shared" si="10"/>
        <v>8.5</v>
      </c>
      <c r="E415">
        <v>8500</v>
      </c>
    </row>
    <row r="416" spans="3:5" hidden="1">
      <c r="C416" s="83">
        <v>39821</v>
      </c>
      <c r="D416">
        <f t="shared" si="10"/>
        <v>8.73</v>
      </c>
      <c r="E416">
        <v>8730</v>
      </c>
    </row>
    <row r="417" spans="3:5" hidden="1">
      <c r="C417" s="83">
        <v>39852</v>
      </c>
      <c r="D417">
        <f t="shared" si="10"/>
        <v>8.9849999999999994</v>
      </c>
      <c r="E417">
        <v>8985</v>
      </c>
    </row>
    <row r="418" spans="3:5" hidden="1">
      <c r="C418" s="83">
        <v>39880</v>
      </c>
      <c r="D418">
        <f t="shared" si="10"/>
        <v>9.23</v>
      </c>
      <c r="E418">
        <v>9230</v>
      </c>
    </row>
    <row r="419" spans="3:5" hidden="1">
      <c r="C419" s="83">
        <v>39911</v>
      </c>
      <c r="D419">
        <f t="shared" si="10"/>
        <v>9.5</v>
      </c>
      <c r="E419">
        <v>9500</v>
      </c>
    </row>
    <row r="420" spans="3:5" hidden="1">
      <c r="C420" s="83">
        <v>39941</v>
      </c>
      <c r="D420">
        <f t="shared" si="10"/>
        <v>10.130000000000001</v>
      </c>
      <c r="E420">
        <v>10130</v>
      </c>
    </row>
    <row r="421" spans="3:5" hidden="1">
      <c r="C421" s="83">
        <v>39972</v>
      </c>
      <c r="D421">
        <f t="shared" si="10"/>
        <v>10.715</v>
      </c>
      <c r="E421">
        <v>10715</v>
      </c>
    </row>
    <row r="422" spans="3:5" hidden="1">
      <c r="C422" s="83">
        <v>40002</v>
      </c>
      <c r="D422">
        <f t="shared" si="10"/>
        <v>9.2200000000000006</v>
      </c>
      <c r="E422">
        <v>9220</v>
      </c>
    </row>
    <row r="423" spans="3:5" hidden="1">
      <c r="C423" s="83">
        <v>40033</v>
      </c>
      <c r="D423">
        <f t="shared" si="10"/>
        <v>9.16</v>
      </c>
      <c r="E423">
        <v>9160</v>
      </c>
    </row>
    <row r="424" spans="3:5" hidden="1">
      <c r="C424" s="83">
        <v>40064</v>
      </c>
      <c r="D424">
        <f t="shared" si="10"/>
        <v>8.86</v>
      </c>
      <c r="E424">
        <v>8860</v>
      </c>
    </row>
    <row r="425" spans="3:5" hidden="1">
      <c r="C425" s="83">
        <v>40094</v>
      </c>
      <c r="D425">
        <f t="shared" ref="D425:D436" si="11">E425/1000</f>
        <v>9.0850000000000009</v>
      </c>
      <c r="E425">
        <v>9085</v>
      </c>
    </row>
    <row r="426" spans="3:5" hidden="1">
      <c r="C426" s="83">
        <v>40125</v>
      </c>
      <c r="D426">
        <f t="shared" si="11"/>
        <v>8.2850000000000001</v>
      </c>
      <c r="E426">
        <v>8285</v>
      </c>
    </row>
    <row r="427" spans="3:5" hidden="1">
      <c r="C427" s="83">
        <v>40155</v>
      </c>
      <c r="D427">
        <f t="shared" si="11"/>
        <v>7.21</v>
      </c>
      <c r="E427">
        <v>7210</v>
      </c>
    </row>
    <row r="428" spans="3:5" hidden="1">
      <c r="C428" s="83">
        <v>39822</v>
      </c>
      <c r="D428">
        <f t="shared" si="11"/>
        <v>7.42</v>
      </c>
      <c r="E428">
        <v>7420</v>
      </c>
    </row>
    <row r="429" spans="3:5" hidden="1">
      <c r="C429" s="83">
        <v>39853</v>
      </c>
      <c r="D429">
        <f t="shared" si="11"/>
        <v>8.07</v>
      </c>
      <c r="E429">
        <v>8070</v>
      </c>
    </row>
    <row r="430" spans="3:5" hidden="1">
      <c r="C430" s="83">
        <v>39881</v>
      </c>
      <c r="D430">
        <f t="shared" si="11"/>
        <v>8.17</v>
      </c>
      <c r="E430">
        <v>8170</v>
      </c>
    </row>
    <row r="431" spans="3:5" hidden="1">
      <c r="C431" s="83">
        <v>39912</v>
      </c>
      <c r="D431">
        <f t="shared" si="11"/>
        <v>8.1199999999999992</v>
      </c>
      <c r="E431">
        <v>8120</v>
      </c>
    </row>
    <row r="432" spans="3:5" hidden="1">
      <c r="C432" s="83">
        <v>39942</v>
      </c>
      <c r="D432">
        <f t="shared" si="11"/>
        <v>8.25</v>
      </c>
      <c r="E432">
        <v>8250</v>
      </c>
    </row>
    <row r="433" spans="3:5" hidden="1">
      <c r="C433" s="83">
        <v>39973</v>
      </c>
      <c r="D433">
        <f t="shared" si="11"/>
        <v>8.4700000000000006</v>
      </c>
      <c r="E433">
        <v>8470</v>
      </c>
    </row>
    <row r="434" spans="3:5" hidden="1">
      <c r="C434" s="83">
        <v>40003</v>
      </c>
      <c r="D434">
        <f t="shared" si="11"/>
        <v>8.3699999999999992</v>
      </c>
      <c r="E434">
        <v>8370</v>
      </c>
    </row>
    <row r="435" spans="3:5" hidden="1">
      <c r="C435" s="83">
        <v>40034</v>
      </c>
      <c r="D435">
        <f t="shared" si="11"/>
        <v>8.18</v>
      </c>
      <c r="E435">
        <v>8180</v>
      </c>
    </row>
    <row r="436" spans="3:5" hidden="1">
      <c r="C436" s="83">
        <v>40065</v>
      </c>
      <c r="D436">
        <f t="shared" si="11"/>
        <v>8.2899999999999991</v>
      </c>
      <c r="E436">
        <v>8290</v>
      </c>
    </row>
  </sheetData>
  <mergeCells count="1">
    <mergeCell ref="A1:E1"/>
  </mergeCells>
  <phoneticPr fontId="13" type="noConversion"/>
  <conditionalFormatting sqref="E138:E151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E152:E164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C138:C150 C152:C167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B138:B169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D138:D179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E165:E167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E168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C168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C169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E169:E172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70:B180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170:C172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C173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E173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4:C176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74:E176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176:D179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B176:B180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17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7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78:C17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78:E17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1"/>
  <sheetViews>
    <sheetView workbookViewId="0">
      <pane ySplit="2" topLeftCell="A3" activePane="bottomLeft" state="frozen"/>
      <selection pane="bottomLeft" sqref="A1:O2"/>
    </sheetView>
  </sheetViews>
  <sheetFormatPr defaultRowHeight="12.75"/>
  <cols>
    <col min="2" max="2" width="12.5703125" bestFit="1" customWidth="1"/>
    <col min="3" max="3" width="12.5703125" customWidth="1"/>
    <col min="4" max="4" width="10.7109375" customWidth="1"/>
    <col min="5" max="5" width="12.28515625" customWidth="1"/>
    <col min="6" max="6" width="17.7109375" bestFit="1" customWidth="1"/>
    <col min="7" max="7" width="12.42578125" customWidth="1"/>
    <col min="8" max="8" width="11.85546875" customWidth="1"/>
    <col min="9" max="9" width="14.7109375" style="1" customWidth="1"/>
    <col min="10" max="10" width="13.5703125" style="1" customWidth="1"/>
    <col min="11" max="11" width="12.140625" customWidth="1"/>
    <col min="13" max="13" width="15" customWidth="1"/>
    <col min="14" max="14" width="10.85546875" bestFit="1" customWidth="1"/>
  </cols>
  <sheetData>
    <row r="1" spans="1:17" ht="14.25" customHeight="1">
      <c r="A1" s="346" t="s">
        <v>521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8"/>
    </row>
    <row r="2" spans="1:17" ht="26.25" customHeight="1" thickBot="1">
      <c r="A2" s="349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1"/>
      <c r="Q2" s="185"/>
    </row>
    <row r="3" spans="1:17" ht="13.5" thickBot="1">
      <c r="B3" s="100"/>
      <c r="C3" s="101"/>
      <c r="D3" s="101"/>
      <c r="E3" s="101"/>
      <c r="F3" s="101"/>
      <c r="G3" s="101"/>
      <c r="H3" s="101"/>
      <c r="I3" s="102"/>
      <c r="J3" s="102"/>
      <c r="K3" s="102"/>
    </row>
    <row r="4" spans="1:17" ht="16.5" thickBot="1">
      <c r="B4" s="106"/>
      <c r="C4" s="342">
        <v>2004</v>
      </c>
      <c r="D4" s="343"/>
      <c r="E4" s="340" t="s">
        <v>283</v>
      </c>
      <c r="F4" s="342">
        <v>2005</v>
      </c>
      <c r="G4" s="343"/>
      <c r="H4" s="340" t="s">
        <v>283</v>
      </c>
      <c r="I4" s="342">
        <v>2006</v>
      </c>
      <c r="J4" s="343"/>
      <c r="K4" s="340" t="s">
        <v>283</v>
      </c>
      <c r="M4" s="352" t="s">
        <v>470</v>
      </c>
      <c r="N4" s="353"/>
    </row>
    <row r="5" spans="1:17" ht="13.5" thickBot="1">
      <c r="B5" s="107" t="s">
        <v>286</v>
      </c>
      <c r="C5" s="108" t="s">
        <v>284</v>
      </c>
      <c r="D5" s="109" t="s">
        <v>285</v>
      </c>
      <c r="E5" s="341"/>
      <c r="F5" s="108" t="s">
        <v>284</v>
      </c>
      <c r="G5" s="109" t="s">
        <v>285</v>
      </c>
      <c r="H5" s="341"/>
      <c r="I5" s="108" t="s">
        <v>284</v>
      </c>
      <c r="J5" s="109" t="s">
        <v>285</v>
      </c>
      <c r="K5" s="341"/>
      <c r="M5" s="200">
        <v>2004</v>
      </c>
      <c r="N5" s="203">
        <f>SUM(E6:E17)</f>
        <v>-10209.379999999994</v>
      </c>
    </row>
    <row r="6" spans="1:17">
      <c r="B6" s="206" t="s">
        <v>287</v>
      </c>
      <c r="C6" s="118">
        <v>19640.28</v>
      </c>
      <c r="D6" s="119">
        <v>19390.78</v>
      </c>
      <c r="E6" s="120">
        <f>D6-C6</f>
        <v>-249.5</v>
      </c>
      <c r="F6" s="119">
        <v>23818.28</v>
      </c>
      <c r="G6" s="119">
        <v>21670.26</v>
      </c>
      <c r="H6" s="120">
        <f t="shared" ref="H6:H17" si="0">G6-F6</f>
        <v>-2148.0200000000004</v>
      </c>
      <c r="I6" s="119">
        <v>29281.040000000001</v>
      </c>
      <c r="J6" s="119">
        <v>21543.37</v>
      </c>
      <c r="K6" s="120">
        <f>J6-I6</f>
        <v>-7737.6700000000019</v>
      </c>
      <c r="M6" s="201">
        <f>M5+1</f>
        <v>2005</v>
      </c>
      <c r="N6" s="204">
        <f>SUM(H6:H17)</f>
        <v>-19420.5</v>
      </c>
    </row>
    <row r="7" spans="1:17">
      <c r="B7" s="114" t="s">
        <v>288</v>
      </c>
      <c r="C7" s="115">
        <v>20225.740000000002</v>
      </c>
      <c r="D7" s="115">
        <v>22722.98</v>
      </c>
      <c r="E7" s="116">
        <f t="shared" ref="E7:E16" si="1">D7-C7</f>
        <v>2497.239999999998</v>
      </c>
      <c r="F7" s="115">
        <v>23681.58</v>
      </c>
      <c r="G7" s="115">
        <v>23202.23</v>
      </c>
      <c r="H7" s="121">
        <f t="shared" si="0"/>
        <v>-479.35000000000218</v>
      </c>
      <c r="I7" s="115">
        <v>30398.37</v>
      </c>
      <c r="J7" s="115">
        <v>26482.51</v>
      </c>
      <c r="K7" s="121">
        <f t="shared" ref="K7:K17" si="2">J7-I7</f>
        <v>-3915.8600000000006</v>
      </c>
      <c r="M7" s="201">
        <f t="shared" ref="M7:M13" si="3">M6+1</f>
        <v>2006</v>
      </c>
      <c r="N7" s="204">
        <f>SUM(K6:K17)</f>
        <v>-66780.87</v>
      </c>
    </row>
    <row r="8" spans="1:17">
      <c r="B8" s="114" t="s">
        <v>289</v>
      </c>
      <c r="C8" s="115">
        <v>23716.87</v>
      </c>
      <c r="D8" s="115">
        <v>25917.95</v>
      </c>
      <c r="E8" s="116">
        <f t="shared" si="1"/>
        <v>2201.0800000000017</v>
      </c>
      <c r="F8" s="115">
        <v>27747.51</v>
      </c>
      <c r="G8" s="115">
        <v>26099.84</v>
      </c>
      <c r="H8" s="121">
        <f t="shared" si="0"/>
        <v>-1647.6699999999983</v>
      </c>
      <c r="I8" s="115">
        <v>32750.44</v>
      </c>
      <c r="J8" s="115">
        <v>29928.69</v>
      </c>
      <c r="K8" s="121">
        <f t="shared" si="2"/>
        <v>-2821.75</v>
      </c>
      <c r="M8" s="201">
        <f t="shared" si="3"/>
        <v>2007</v>
      </c>
      <c r="N8" s="204">
        <f>SUM(E22:E33)</f>
        <v>-71003.89</v>
      </c>
    </row>
    <row r="9" spans="1:17">
      <c r="A9" s="255"/>
      <c r="B9" s="114" t="s">
        <v>290</v>
      </c>
      <c r="C9" s="115">
        <v>25892.69</v>
      </c>
      <c r="D9" s="115">
        <v>22533.599999999999</v>
      </c>
      <c r="E9" s="121">
        <f t="shared" si="1"/>
        <v>-3359.09</v>
      </c>
      <c r="F9" s="115">
        <v>28039.3</v>
      </c>
      <c r="G9" s="115">
        <v>28139.9</v>
      </c>
      <c r="H9" s="116">
        <f t="shared" si="0"/>
        <v>100.60000000000218</v>
      </c>
      <c r="I9" s="115">
        <v>28930.799999999999</v>
      </c>
      <c r="J9" s="115">
        <v>26497.31</v>
      </c>
      <c r="K9" s="121">
        <f t="shared" si="2"/>
        <v>-2433.489999999998</v>
      </c>
      <c r="M9" s="201">
        <f t="shared" si="3"/>
        <v>2008</v>
      </c>
      <c r="N9" s="204">
        <f>SUM(H22:H33)</f>
        <v>-83519.219999999987</v>
      </c>
    </row>
    <row r="10" spans="1:17">
      <c r="B10" s="114" t="s">
        <v>291</v>
      </c>
      <c r="C10" s="115">
        <v>24708.5</v>
      </c>
      <c r="D10" s="115">
        <v>24804.95</v>
      </c>
      <c r="E10" s="121">
        <f t="shared" si="1"/>
        <v>96.450000000000728</v>
      </c>
      <c r="F10" s="115">
        <v>31253.96</v>
      </c>
      <c r="G10" s="115">
        <v>28166.37</v>
      </c>
      <c r="H10" s="121">
        <f t="shared" si="0"/>
        <v>-3087.59</v>
      </c>
      <c r="I10" s="115">
        <v>37645.17</v>
      </c>
      <c r="J10" s="115">
        <v>30670.76</v>
      </c>
      <c r="K10" s="121">
        <f t="shared" si="2"/>
        <v>-6974.41</v>
      </c>
      <c r="M10" s="201">
        <f t="shared" si="3"/>
        <v>2009</v>
      </c>
      <c r="N10" s="204">
        <f>SUM(K22:K33)</f>
        <v>-18251.537295000002</v>
      </c>
    </row>
    <row r="11" spans="1:17">
      <c r="B11" s="114" t="s">
        <v>292</v>
      </c>
      <c r="C11" s="115">
        <v>28205.21</v>
      </c>
      <c r="D11" s="115">
        <v>25731.79</v>
      </c>
      <c r="E11" s="121">
        <f t="shared" si="1"/>
        <v>-2473.4199999999983</v>
      </c>
      <c r="F11" s="115">
        <v>29432.83</v>
      </c>
      <c r="G11" s="115">
        <v>30654.5</v>
      </c>
      <c r="H11" s="116">
        <f t="shared" si="0"/>
        <v>1221.6699999999983</v>
      </c>
      <c r="I11" s="115">
        <v>39725.019999999997</v>
      </c>
      <c r="J11" s="115">
        <v>35489</v>
      </c>
      <c r="K11" s="121">
        <f t="shared" si="2"/>
        <v>-4236.0199999999968</v>
      </c>
      <c r="M11" s="201">
        <f t="shared" si="3"/>
        <v>2010</v>
      </c>
      <c r="N11" s="204">
        <f>SUM(E38:E52)</f>
        <v>11364.847214000016</v>
      </c>
    </row>
    <row r="12" spans="1:17">
      <c r="B12" s="114" t="s">
        <v>293</v>
      </c>
      <c r="C12" s="115">
        <v>25518.77</v>
      </c>
      <c r="D12" s="115">
        <v>24906.73</v>
      </c>
      <c r="E12" s="121">
        <f t="shared" si="1"/>
        <v>-612.04000000000087</v>
      </c>
      <c r="F12" s="115">
        <v>29387.37</v>
      </c>
      <c r="G12" s="115">
        <v>28027.02</v>
      </c>
      <c r="H12" s="121">
        <f t="shared" si="0"/>
        <v>-1360.3499999999985</v>
      </c>
      <c r="I12" s="115">
        <v>42596.36</v>
      </c>
      <c r="J12" s="115">
        <v>34791.769999999997</v>
      </c>
      <c r="K12" s="121">
        <f t="shared" si="2"/>
        <v>-7804.5900000000038</v>
      </c>
      <c r="M12" s="201">
        <f t="shared" si="3"/>
        <v>2011</v>
      </c>
      <c r="N12" s="204">
        <f>SUM(H38:H49)</f>
        <v>-30365.157095000002</v>
      </c>
    </row>
    <row r="13" spans="1:17" ht="13.5" thickBot="1">
      <c r="B13" s="114" t="s">
        <v>294</v>
      </c>
      <c r="C13" s="115">
        <v>24703.73</v>
      </c>
      <c r="D13" s="115">
        <v>21377.11</v>
      </c>
      <c r="E13" s="121">
        <f t="shared" si="1"/>
        <v>-3326.619999999999</v>
      </c>
      <c r="F13" s="115">
        <v>31979.01</v>
      </c>
      <c r="G13" s="115">
        <v>28632.27</v>
      </c>
      <c r="H13" s="121">
        <f t="shared" si="0"/>
        <v>-3346.739999999998</v>
      </c>
      <c r="I13" s="115">
        <v>41215.339999999997</v>
      </c>
      <c r="J13" s="115">
        <v>35863.74</v>
      </c>
      <c r="K13" s="121">
        <f t="shared" si="2"/>
        <v>-5351.5999999999985</v>
      </c>
      <c r="M13" s="202">
        <f t="shared" si="3"/>
        <v>2012</v>
      </c>
      <c r="N13" s="205">
        <f>SUM(K38:K49)</f>
        <v>-45297.58</v>
      </c>
    </row>
    <row r="14" spans="1:17">
      <c r="B14" s="114" t="s">
        <v>295</v>
      </c>
      <c r="C14" s="115">
        <v>28169.119999999999</v>
      </c>
      <c r="D14" s="115">
        <v>27279.63</v>
      </c>
      <c r="E14" s="121">
        <f t="shared" si="1"/>
        <v>-889.48999999999796</v>
      </c>
      <c r="F14" s="115">
        <v>33023.9</v>
      </c>
      <c r="G14" s="115">
        <v>29270.84</v>
      </c>
      <c r="H14" s="121">
        <f t="shared" si="0"/>
        <v>-3753.0600000000013</v>
      </c>
      <c r="I14" s="115">
        <v>37767</v>
      </c>
      <c r="J14" s="115">
        <v>37454.22</v>
      </c>
      <c r="K14" s="121">
        <f t="shared" si="2"/>
        <v>-312.77999999999884</v>
      </c>
    </row>
    <row r="15" spans="1:17">
      <c r="B15" s="114" t="s">
        <v>296</v>
      </c>
      <c r="C15" s="115">
        <v>29574.35</v>
      </c>
      <c r="D15" s="115">
        <v>23704</v>
      </c>
      <c r="E15" s="121">
        <f t="shared" si="1"/>
        <v>-5870.3499999999985</v>
      </c>
      <c r="F15" s="122">
        <v>31545.09</v>
      </c>
      <c r="G15" s="115">
        <v>25960.68</v>
      </c>
      <c r="H15" s="121">
        <f t="shared" si="0"/>
        <v>-5584.41</v>
      </c>
      <c r="I15" s="115">
        <v>52699.89</v>
      </c>
      <c r="J15" s="115">
        <v>39710.589999999997</v>
      </c>
      <c r="K15" s="124">
        <f t="shared" si="2"/>
        <v>-12989.300000000003</v>
      </c>
    </row>
    <row r="16" spans="1:17">
      <c r="B16" s="114" t="s">
        <v>297</v>
      </c>
      <c r="C16" s="115">
        <v>28434.31</v>
      </c>
      <c r="D16" s="115">
        <v>27518.13</v>
      </c>
      <c r="E16" s="121">
        <f t="shared" si="1"/>
        <v>-916.18000000000029</v>
      </c>
      <c r="F16" s="115">
        <v>33561</v>
      </c>
      <c r="G16" s="115">
        <v>30406.86</v>
      </c>
      <c r="H16" s="121">
        <f t="shared" si="0"/>
        <v>-3154.1399999999994</v>
      </c>
      <c r="I16" s="115">
        <v>52903.65</v>
      </c>
      <c r="J16" s="115">
        <v>40331.519999999997</v>
      </c>
      <c r="K16" s="124">
        <f t="shared" si="2"/>
        <v>-12572.130000000005</v>
      </c>
    </row>
    <row r="17" spans="2:13">
      <c r="B17" s="114" t="s">
        <v>298</v>
      </c>
      <c r="C17" s="115">
        <v>25825.73</v>
      </c>
      <c r="D17" s="115">
        <v>28518.27</v>
      </c>
      <c r="E17" s="116">
        <f>D17-C17</f>
        <v>2692.5400000000009</v>
      </c>
      <c r="F17" s="115">
        <v>25741.040000000001</v>
      </c>
      <c r="G17" s="115">
        <v>29559.599999999999</v>
      </c>
      <c r="H17" s="116">
        <f t="shared" si="0"/>
        <v>3818.5599999999977</v>
      </c>
      <c r="I17" s="115">
        <v>36147.75</v>
      </c>
      <c r="J17" s="115">
        <v>36516.480000000003</v>
      </c>
      <c r="K17" s="116">
        <f t="shared" si="2"/>
        <v>368.7300000000032</v>
      </c>
    </row>
    <row r="18" spans="2:13">
      <c r="B18" s="110"/>
      <c r="C18" s="114"/>
      <c r="D18" s="115"/>
      <c r="E18" s="115"/>
      <c r="F18" s="116"/>
      <c r="G18" s="115"/>
      <c r="H18" s="115"/>
      <c r="I18" s="116"/>
      <c r="J18" s="115"/>
      <c r="K18" s="115"/>
    </row>
    <row r="19" spans="2:13" ht="13.5" thickBot="1">
      <c r="B19" s="110"/>
      <c r="C19" s="114"/>
      <c r="D19" s="115"/>
      <c r="E19" s="115"/>
      <c r="F19" s="116"/>
      <c r="G19" s="115"/>
      <c r="H19" s="115"/>
      <c r="I19" s="116"/>
      <c r="J19" s="115"/>
      <c r="K19" s="115"/>
    </row>
    <row r="20" spans="2:13" ht="13.5" thickBot="1">
      <c r="B20" s="111"/>
      <c r="C20" s="344">
        <v>2007</v>
      </c>
      <c r="D20" s="345"/>
      <c r="E20" s="340" t="s">
        <v>283</v>
      </c>
      <c r="F20" s="344">
        <v>2008</v>
      </c>
      <c r="G20" s="345"/>
      <c r="H20" s="340" t="s">
        <v>283</v>
      </c>
      <c r="I20" s="344">
        <v>2009</v>
      </c>
      <c r="J20" s="345"/>
      <c r="K20" s="340" t="s">
        <v>283</v>
      </c>
    </row>
    <row r="21" spans="2:13" ht="13.5" thickBot="1">
      <c r="B21" s="107"/>
      <c r="C21" s="112" t="s">
        <v>284</v>
      </c>
      <c r="D21" s="113" t="s">
        <v>285</v>
      </c>
      <c r="E21" s="341"/>
      <c r="F21" s="112" t="s">
        <v>284</v>
      </c>
      <c r="G21" s="113" t="s">
        <v>285</v>
      </c>
      <c r="H21" s="341"/>
      <c r="I21" s="112" t="s">
        <v>284</v>
      </c>
      <c r="J21" s="113" t="s">
        <v>285</v>
      </c>
      <c r="K21" s="341"/>
      <c r="M21" s="145"/>
    </row>
    <row r="22" spans="2:13">
      <c r="B22" s="117" t="s">
        <v>287</v>
      </c>
      <c r="C22" s="119">
        <v>42393.78</v>
      </c>
      <c r="D22" s="119">
        <v>30456.49</v>
      </c>
      <c r="E22" s="123">
        <f t="shared" ref="E22:E33" si="4">D22-C22</f>
        <v>-11937.289999999997</v>
      </c>
      <c r="F22" s="119">
        <v>49574.31</v>
      </c>
      <c r="G22" s="119">
        <v>39346.639999999999</v>
      </c>
      <c r="H22" s="120">
        <f t="shared" ref="H22:H33" si="5">G22-F22</f>
        <v>-10227.669999999998</v>
      </c>
      <c r="I22" s="119">
        <v>53698.62</v>
      </c>
      <c r="J22" s="119">
        <v>36232.29</v>
      </c>
      <c r="K22" s="125">
        <f t="shared" ref="K22:K33" si="6">J22-I22</f>
        <v>-17466.330000000002</v>
      </c>
    </row>
    <row r="23" spans="2:13">
      <c r="B23" s="114" t="s">
        <v>288</v>
      </c>
      <c r="C23" s="115">
        <v>40095.14</v>
      </c>
      <c r="D23" s="115">
        <v>37428.19</v>
      </c>
      <c r="E23" s="121">
        <f t="shared" si="4"/>
        <v>-2666.9499999999971</v>
      </c>
      <c r="F23" s="115">
        <v>52766.11</v>
      </c>
      <c r="G23" s="115">
        <v>46881.63</v>
      </c>
      <c r="H23" s="121">
        <f t="shared" si="5"/>
        <v>-5884.4800000000032</v>
      </c>
      <c r="I23" s="115">
        <v>44632.44</v>
      </c>
      <c r="J23" s="115">
        <v>44037.55</v>
      </c>
      <c r="K23" s="121">
        <f t="shared" si="6"/>
        <v>-594.88999999999942</v>
      </c>
    </row>
    <row r="24" spans="2:13">
      <c r="B24" s="114" t="s">
        <v>289</v>
      </c>
      <c r="C24" s="115">
        <v>45258.400000000001</v>
      </c>
      <c r="D24" s="115">
        <v>42514.43</v>
      </c>
      <c r="E24" s="121">
        <f t="shared" si="4"/>
        <v>-2743.9700000000012</v>
      </c>
      <c r="F24" s="115">
        <v>56181.04</v>
      </c>
      <c r="G24" s="115">
        <v>51092.69</v>
      </c>
      <c r="H24" s="121">
        <f t="shared" si="5"/>
        <v>-5088.3499999999985</v>
      </c>
      <c r="I24" s="115">
        <v>52478.2</v>
      </c>
      <c r="J24" s="115">
        <v>51906.59</v>
      </c>
      <c r="K24" s="121">
        <f t="shared" si="6"/>
        <v>-571.61000000000058</v>
      </c>
    </row>
    <row r="25" spans="2:13">
      <c r="B25" s="114" t="s">
        <v>290</v>
      </c>
      <c r="C25" s="115">
        <v>43717.72</v>
      </c>
      <c r="D25" s="115">
        <v>38043.53</v>
      </c>
      <c r="E25" s="121">
        <f t="shared" si="4"/>
        <v>-5674.1900000000023</v>
      </c>
      <c r="F25" s="115">
        <v>66168.990000000005</v>
      </c>
      <c r="G25" s="115">
        <v>55841.25</v>
      </c>
      <c r="H25" s="121">
        <f t="shared" si="5"/>
        <v>-10327.740000000005</v>
      </c>
      <c r="I25" s="115">
        <v>42112.41</v>
      </c>
      <c r="J25" s="115">
        <v>40483.43</v>
      </c>
      <c r="K25" s="121">
        <f t="shared" si="6"/>
        <v>-1628.9800000000032</v>
      </c>
    </row>
    <row r="26" spans="2:13">
      <c r="B26" s="114" t="s">
        <v>291</v>
      </c>
      <c r="C26" s="115">
        <v>46227.6</v>
      </c>
      <c r="D26" s="115">
        <v>43556.49</v>
      </c>
      <c r="E26" s="121">
        <f t="shared" si="4"/>
        <v>-2671.1100000000006</v>
      </c>
      <c r="F26" s="115">
        <v>57900.04</v>
      </c>
      <c r="G26" s="115">
        <v>56683.72</v>
      </c>
      <c r="H26" s="121">
        <f t="shared" si="5"/>
        <v>-1216.3199999999997</v>
      </c>
      <c r="I26" s="115">
        <v>39437</v>
      </c>
      <c r="J26" s="115">
        <v>41456</v>
      </c>
      <c r="K26" s="116">
        <f t="shared" si="6"/>
        <v>2019</v>
      </c>
    </row>
    <row r="27" spans="2:13">
      <c r="B27" s="114" t="s">
        <v>292</v>
      </c>
      <c r="C27" s="115">
        <v>47655.23</v>
      </c>
      <c r="D27" s="115">
        <v>42341.59</v>
      </c>
      <c r="E27" s="121">
        <f t="shared" si="4"/>
        <v>-5313.6400000000067</v>
      </c>
      <c r="F27" s="115">
        <v>60343.81</v>
      </c>
      <c r="G27" s="115">
        <v>60110.82</v>
      </c>
      <c r="H27" s="121">
        <f t="shared" si="5"/>
        <v>-232.98999999999796</v>
      </c>
      <c r="I27" s="115">
        <v>39817</v>
      </c>
      <c r="J27" s="115">
        <v>42986.13</v>
      </c>
      <c r="K27" s="116">
        <f>J27-I27</f>
        <v>3169.1299999999974</v>
      </c>
    </row>
    <row r="28" spans="2:13">
      <c r="B28" s="114" t="s">
        <v>293</v>
      </c>
      <c r="C28" s="115">
        <v>51521.67</v>
      </c>
      <c r="D28" s="115">
        <v>42088.6</v>
      </c>
      <c r="E28" s="121">
        <f t="shared" si="4"/>
        <v>-9433.07</v>
      </c>
      <c r="F28" s="115">
        <v>75599.59</v>
      </c>
      <c r="G28" s="115">
        <v>61255.89</v>
      </c>
      <c r="H28" s="121">
        <f t="shared" si="5"/>
        <v>-14343.699999999997</v>
      </c>
      <c r="I28" s="115">
        <v>44015.13</v>
      </c>
      <c r="J28" s="115">
        <v>44461.89</v>
      </c>
      <c r="K28" s="146">
        <f t="shared" si="6"/>
        <v>446.76000000000204</v>
      </c>
    </row>
    <row r="29" spans="2:13">
      <c r="B29" s="114" t="s">
        <v>294</v>
      </c>
      <c r="C29" s="115">
        <v>51590.31</v>
      </c>
      <c r="D29" s="115">
        <v>42355.25</v>
      </c>
      <c r="E29" s="121">
        <f t="shared" si="4"/>
        <v>-9235.0599999999977</v>
      </c>
      <c r="F29" s="115">
        <v>65514.46</v>
      </c>
      <c r="G29" s="115">
        <v>60210.17</v>
      </c>
      <c r="H29" s="121">
        <f t="shared" si="5"/>
        <v>-5304.2900000000009</v>
      </c>
      <c r="I29" s="115">
        <v>42361.865189999997</v>
      </c>
      <c r="J29" s="115">
        <v>40380.625</v>
      </c>
      <c r="K29" s="146">
        <f t="shared" si="6"/>
        <v>-1981.2401899999968</v>
      </c>
    </row>
    <row r="30" spans="2:13">
      <c r="B30" s="114" t="s">
        <v>295</v>
      </c>
      <c r="C30" s="115">
        <v>44152.97</v>
      </c>
      <c r="D30" s="115">
        <v>39764.35</v>
      </c>
      <c r="E30" s="121">
        <f t="shared" si="4"/>
        <v>-4388.6200000000026</v>
      </c>
      <c r="F30" s="115">
        <v>68179.039999999994</v>
      </c>
      <c r="G30" s="115">
        <v>61001.24</v>
      </c>
      <c r="H30" s="121">
        <f t="shared" si="5"/>
        <v>-7177.7999999999956</v>
      </c>
      <c r="I30" s="115">
        <v>41664.308570000001</v>
      </c>
      <c r="J30" s="115">
        <v>45535.407437000002</v>
      </c>
      <c r="K30" s="146">
        <f t="shared" si="6"/>
        <v>3871.0988670000006</v>
      </c>
    </row>
    <row r="31" spans="2:13">
      <c r="B31" s="114" t="s">
        <v>296</v>
      </c>
      <c r="C31" s="122">
        <v>56264.78</v>
      </c>
      <c r="D31" s="115">
        <v>41350.589999999997</v>
      </c>
      <c r="E31" s="123">
        <f t="shared" si="4"/>
        <v>-14914.190000000002</v>
      </c>
      <c r="F31" s="122">
        <v>75445.25</v>
      </c>
      <c r="G31" s="115">
        <v>65624.08</v>
      </c>
      <c r="H31" s="121">
        <f t="shared" si="5"/>
        <v>-9821.1699999999983</v>
      </c>
      <c r="I31" s="122">
        <v>50797.615501</v>
      </c>
      <c r="J31" s="115">
        <v>44088.885446</v>
      </c>
      <c r="K31" s="146">
        <f t="shared" si="6"/>
        <v>-6708.730055</v>
      </c>
    </row>
    <row r="32" spans="2:13">
      <c r="B32" s="114" t="s">
        <v>297</v>
      </c>
      <c r="C32" s="115">
        <v>48989.279999999999</v>
      </c>
      <c r="D32" s="115">
        <v>48224.4</v>
      </c>
      <c r="E32" s="121">
        <f t="shared" si="4"/>
        <v>-764.87999999999738</v>
      </c>
      <c r="F32" s="115">
        <v>65944.259999999995</v>
      </c>
      <c r="G32" s="115">
        <v>53776</v>
      </c>
      <c r="H32" s="121">
        <f t="shared" si="5"/>
        <v>-12168.259999999995</v>
      </c>
      <c r="I32" s="115">
        <v>48330.425287999999</v>
      </c>
      <c r="J32" s="115">
        <v>45855.858243000002</v>
      </c>
      <c r="K32" s="146">
        <f t="shared" si="6"/>
        <v>-2474.5670449999961</v>
      </c>
    </row>
    <row r="33" spans="2:11">
      <c r="B33" s="114" t="s">
        <v>298</v>
      </c>
      <c r="C33" s="115">
        <v>43834.42</v>
      </c>
      <c r="D33" s="115">
        <v>42573.5</v>
      </c>
      <c r="E33" s="121">
        <f t="shared" si="4"/>
        <v>-1260.9199999999983</v>
      </c>
      <c r="F33" s="115">
        <v>50176.82</v>
      </c>
      <c r="G33" s="115">
        <v>48450.37</v>
      </c>
      <c r="H33" s="121">
        <f t="shared" si="5"/>
        <v>-1726.4499999999971</v>
      </c>
      <c r="I33" s="115">
        <v>41692.848566000001</v>
      </c>
      <c r="J33" s="115">
        <v>45361.669693999997</v>
      </c>
      <c r="K33" s="146">
        <f t="shared" si="6"/>
        <v>3668.821127999996</v>
      </c>
    </row>
    <row r="34" spans="2:11">
      <c r="B34" s="114"/>
      <c r="C34" s="115"/>
      <c r="D34" s="115"/>
      <c r="E34" s="121"/>
      <c r="F34" s="115"/>
      <c r="G34" s="115"/>
      <c r="H34" s="121"/>
      <c r="I34" s="115"/>
      <c r="J34" s="115"/>
      <c r="K34" s="146"/>
    </row>
    <row r="35" spans="2:11" ht="13.5" thickBot="1">
      <c r="B35" s="114"/>
      <c r="C35" s="115"/>
      <c r="D35" s="115"/>
      <c r="E35" s="121"/>
      <c r="F35" s="115"/>
      <c r="G35" s="115"/>
      <c r="H35" s="121"/>
      <c r="I35" s="115"/>
      <c r="J35" s="115"/>
      <c r="K35" s="146"/>
    </row>
    <row r="36" spans="2:11" ht="13.5" thickBot="1">
      <c r="B36" s="111"/>
      <c r="C36" s="344">
        <v>2010</v>
      </c>
      <c r="D36" s="345"/>
      <c r="E36" s="340" t="s">
        <v>283</v>
      </c>
      <c r="F36" s="344">
        <v>2011</v>
      </c>
      <c r="G36" s="345"/>
      <c r="H36" s="340" t="s">
        <v>283</v>
      </c>
      <c r="I36" s="344">
        <v>2012</v>
      </c>
      <c r="J36" s="345"/>
      <c r="K36" s="340" t="s">
        <v>283</v>
      </c>
    </row>
    <row r="37" spans="2:11" ht="13.5" thickBot="1">
      <c r="B37" s="107"/>
      <c r="C37" s="112" t="s">
        <v>284</v>
      </c>
      <c r="D37" s="113" t="s">
        <v>285</v>
      </c>
      <c r="E37" s="341"/>
      <c r="F37" s="112" t="s">
        <v>284</v>
      </c>
      <c r="G37" s="113" t="s">
        <v>285</v>
      </c>
      <c r="H37" s="341"/>
      <c r="I37" s="112" t="s">
        <v>284</v>
      </c>
      <c r="J37" s="113" t="s">
        <v>285</v>
      </c>
      <c r="K37" s="341"/>
    </row>
    <row r="38" spans="2:11">
      <c r="B38" s="117" t="s">
        <v>287</v>
      </c>
      <c r="C38" s="119">
        <v>39966.557976999997</v>
      </c>
      <c r="D38" s="119">
        <v>36635.516674999999</v>
      </c>
      <c r="E38" s="146">
        <f t="shared" ref="E38:E49" si="7">D38-C38</f>
        <v>-3331.0413019999978</v>
      </c>
      <c r="F38" s="119">
        <v>49681.590712999998</v>
      </c>
      <c r="G38" s="119">
        <v>44755.249556000002</v>
      </c>
      <c r="H38" s="120">
        <f>G38-F38</f>
        <v>-4926.3411569999953</v>
      </c>
      <c r="I38" s="119">
        <v>67506.490000000005</v>
      </c>
      <c r="J38" s="119">
        <v>54003.27</v>
      </c>
      <c r="K38" s="258">
        <f>J38-I38</f>
        <v>-13503.220000000008</v>
      </c>
    </row>
    <row r="39" spans="2:11">
      <c r="B39" s="114" t="s">
        <v>288</v>
      </c>
      <c r="C39" s="115">
        <v>45947.343932000003</v>
      </c>
      <c r="D39" s="115">
        <v>40257.281446000001</v>
      </c>
      <c r="E39" s="146">
        <f t="shared" si="7"/>
        <v>-5690.0624860000025</v>
      </c>
      <c r="F39" s="115">
        <v>52584.55</v>
      </c>
      <c r="G39" s="115">
        <v>52234.64</v>
      </c>
      <c r="H39" s="121">
        <f t="shared" ref="H39:H43" si="8">G39-F39</f>
        <v>-349.91000000000349</v>
      </c>
      <c r="I39" s="115">
        <v>63740.78</v>
      </c>
      <c r="J39" s="115">
        <v>56254.83</v>
      </c>
      <c r="K39" s="146">
        <f t="shared" ref="K39:K49" si="9">J39-I39</f>
        <v>-7485.9499999999971</v>
      </c>
    </row>
    <row r="40" spans="2:11">
      <c r="B40" s="114" t="s">
        <v>289</v>
      </c>
      <c r="C40" s="115">
        <v>51075.050399</v>
      </c>
      <c r="D40" s="115">
        <v>51532.804446000002</v>
      </c>
      <c r="E40" s="146">
        <f t="shared" si="7"/>
        <v>457.75404700000217</v>
      </c>
      <c r="F40" s="223">
        <v>59272.535575000002</v>
      </c>
      <c r="G40" s="115">
        <v>60243.140713000001</v>
      </c>
      <c r="H40" s="121">
        <f t="shared" si="8"/>
        <v>970.60513799999899</v>
      </c>
      <c r="I40" s="115">
        <v>66819.86</v>
      </c>
      <c r="J40" s="115">
        <v>61313.39</v>
      </c>
      <c r="K40" s="146">
        <f t="shared" si="9"/>
        <v>-5506.4700000000012</v>
      </c>
    </row>
    <row r="41" spans="2:11">
      <c r="B41" s="114" t="s">
        <v>290</v>
      </c>
      <c r="C41" s="115">
        <v>46056.187274999997</v>
      </c>
      <c r="D41" s="115">
        <v>44167.036993000002</v>
      </c>
      <c r="E41" s="146">
        <f t="shared" si="7"/>
        <v>-1889.1502819999951</v>
      </c>
      <c r="F41" s="223">
        <v>54112.61</v>
      </c>
      <c r="G41" s="115">
        <v>51666.261923999999</v>
      </c>
      <c r="H41" s="121">
        <f t="shared" si="8"/>
        <v>-2446.348076000002</v>
      </c>
      <c r="I41" s="115">
        <v>62027.81</v>
      </c>
      <c r="J41" s="115">
        <v>52153.919999999998</v>
      </c>
      <c r="K41" s="146">
        <f t="shared" si="9"/>
        <v>-9873.89</v>
      </c>
    </row>
    <row r="42" spans="2:11">
      <c r="B42" s="114" t="s">
        <v>291</v>
      </c>
      <c r="C42" s="115">
        <v>47478.659792999999</v>
      </c>
      <c r="D42" s="115">
        <v>47176.641696999999</v>
      </c>
      <c r="E42" s="146">
        <f t="shared" si="7"/>
        <v>-302.01809599999979</v>
      </c>
      <c r="F42" s="223">
        <v>57346.02</v>
      </c>
      <c r="G42" s="115">
        <v>56315.82</v>
      </c>
      <c r="H42" s="121">
        <f t="shared" si="8"/>
        <v>-1030.1999999999971</v>
      </c>
      <c r="I42" s="115">
        <v>71719.17</v>
      </c>
      <c r="J42" s="115">
        <v>62791.12</v>
      </c>
      <c r="K42" s="146">
        <f>J42-I42</f>
        <v>-8928.0499999999956</v>
      </c>
    </row>
    <row r="43" spans="2:11">
      <c r="B43" s="114" t="s">
        <v>292</v>
      </c>
      <c r="C43" s="115">
        <v>49933.202803</v>
      </c>
      <c r="D43" s="115">
        <v>55561.827266</v>
      </c>
      <c r="E43" s="146">
        <f t="shared" si="7"/>
        <v>5628.6244630000001</v>
      </c>
      <c r="F43" s="223">
        <v>55684.72</v>
      </c>
      <c r="G43" s="115">
        <v>60553.83</v>
      </c>
      <c r="H43" s="121">
        <f t="shared" si="8"/>
        <v>4869.1100000000006</v>
      </c>
      <c r="I43" s="115"/>
      <c r="J43" s="115"/>
      <c r="K43" s="146">
        <f t="shared" si="9"/>
        <v>0</v>
      </c>
    </row>
    <row r="44" spans="2:11">
      <c r="B44" s="114" t="s">
        <v>293</v>
      </c>
      <c r="C44" s="115">
        <v>53992.197856999999</v>
      </c>
      <c r="D44" s="115">
        <v>56010.229957000003</v>
      </c>
      <c r="E44" s="146">
        <f t="shared" si="7"/>
        <v>2018.032100000004</v>
      </c>
      <c r="F44" s="115">
        <v>60406.11</v>
      </c>
      <c r="G44" s="115">
        <v>56503.96</v>
      </c>
      <c r="H44" s="121">
        <f t="shared" ref="H44:H49" si="10">G44-F44</f>
        <v>-3902.1500000000015</v>
      </c>
      <c r="I44" s="115"/>
      <c r="J44" s="115"/>
      <c r="K44" s="146">
        <f t="shared" si="9"/>
        <v>0</v>
      </c>
    </row>
    <row r="45" spans="2:11">
      <c r="B45" s="114" t="s">
        <v>294</v>
      </c>
      <c r="C45" s="115">
        <v>53187.036121999998</v>
      </c>
      <c r="D45" s="115">
        <v>48523.381466999999</v>
      </c>
      <c r="E45" s="146">
        <f t="shared" si="7"/>
        <v>-4663.6546549999985</v>
      </c>
      <c r="F45" s="254">
        <v>64735.39</v>
      </c>
      <c r="G45" s="199">
        <v>60997.64</v>
      </c>
      <c r="H45" s="121">
        <f t="shared" si="10"/>
        <v>-3737.75</v>
      </c>
      <c r="I45" s="115"/>
      <c r="J45" s="115"/>
      <c r="K45" s="146">
        <f t="shared" si="9"/>
        <v>0</v>
      </c>
    </row>
    <row r="46" spans="2:11">
      <c r="B46" s="114" t="s">
        <v>295</v>
      </c>
      <c r="C46" s="115">
        <v>49543.031224999999</v>
      </c>
      <c r="D46" s="115">
        <v>53160.46125</v>
      </c>
      <c r="E46" s="146">
        <f t="shared" si="7"/>
        <v>3617.4300250000015</v>
      </c>
      <c r="F46" s="254">
        <v>65254.85</v>
      </c>
      <c r="G46" s="199">
        <v>67768.429999999993</v>
      </c>
      <c r="H46" s="123">
        <f t="shared" si="10"/>
        <v>2513.5799999999945</v>
      </c>
      <c r="I46" s="115"/>
      <c r="J46" s="115"/>
      <c r="K46" s="146">
        <f t="shared" si="9"/>
        <v>0</v>
      </c>
    </row>
    <row r="47" spans="2:11">
      <c r="B47" s="114" t="s">
        <v>296</v>
      </c>
      <c r="C47" s="122">
        <v>53034.126021999997</v>
      </c>
      <c r="D47" s="115">
        <v>49824.550367999997</v>
      </c>
      <c r="E47" s="146">
        <f t="shared" si="7"/>
        <v>-3209.5756540000002</v>
      </c>
      <c r="F47" s="254">
        <v>70769.47</v>
      </c>
      <c r="G47" s="115">
        <v>61189.97</v>
      </c>
      <c r="H47" s="121">
        <f t="shared" si="10"/>
        <v>-9579.5</v>
      </c>
      <c r="I47" s="122"/>
      <c r="J47" s="115"/>
      <c r="K47" s="146">
        <f t="shared" si="9"/>
        <v>0</v>
      </c>
    </row>
    <row r="48" spans="2:11">
      <c r="B48" s="114" t="s">
        <v>297</v>
      </c>
      <c r="C48" s="115">
        <v>51783.810848000001</v>
      </c>
      <c r="D48" s="115">
        <v>60184.285672999998</v>
      </c>
      <c r="E48" s="146">
        <f t="shared" si="7"/>
        <v>8400.4748249999975</v>
      </c>
      <c r="F48" s="254">
        <v>76501.55</v>
      </c>
      <c r="G48" s="115">
        <v>68456.820000000007</v>
      </c>
      <c r="H48" s="121">
        <f t="shared" si="10"/>
        <v>-8044.7299999999959</v>
      </c>
      <c r="I48" s="115"/>
      <c r="J48" s="115"/>
      <c r="K48" s="146">
        <f t="shared" si="9"/>
        <v>0</v>
      </c>
    </row>
    <row r="49" spans="2:14">
      <c r="B49" s="114" t="s">
        <v>298</v>
      </c>
      <c r="C49" s="199">
        <v>43575.731232999999</v>
      </c>
      <c r="D49" s="115">
        <v>53903.765462000003</v>
      </c>
      <c r="E49" s="146">
        <f t="shared" si="7"/>
        <v>10328.034229000004</v>
      </c>
      <c r="F49" s="115">
        <v>62982.942999999999</v>
      </c>
      <c r="G49" s="115">
        <v>58281.42</v>
      </c>
      <c r="H49" s="121">
        <f t="shared" si="10"/>
        <v>-4701.523000000001</v>
      </c>
      <c r="I49" s="115"/>
      <c r="J49" s="115"/>
      <c r="K49" s="146">
        <f t="shared" si="9"/>
        <v>0</v>
      </c>
    </row>
    <row r="50" spans="2:14">
      <c r="B50" s="114"/>
      <c r="C50" s="115"/>
      <c r="D50" s="115"/>
      <c r="E50" s="121"/>
      <c r="F50" s="115"/>
      <c r="G50" s="115"/>
      <c r="H50" s="121"/>
      <c r="I50" s="115"/>
      <c r="J50" s="115"/>
      <c r="K50" s="121"/>
    </row>
    <row r="51" spans="2:14">
      <c r="B51" s="114"/>
      <c r="C51" s="115"/>
      <c r="D51" s="115"/>
      <c r="E51" s="121"/>
      <c r="F51" s="115"/>
      <c r="G51" s="115"/>
      <c r="H51" s="121"/>
      <c r="I51" s="115"/>
      <c r="J51" s="115"/>
      <c r="K51" s="146"/>
    </row>
    <row r="52" spans="2:14">
      <c r="B52" s="100"/>
      <c r="C52" s="103"/>
      <c r="D52" s="104"/>
      <c r="E52" s="104"/>
      <c r="F52" s="105"/>
      <c r="G52" s="104"/>
      <c r="H52" s="104"/>
      <c r="I52" s="162"/>
      <c r="J52" s="163"/>
      <c r="K52" s="104"/>
    </row>
    <row r="53" spans="2:14">
      <c r="B53" s="100"/>
      <c r="C53" s="101"/>
      <c r="D53" s="101"/>
      <c r="E53" s="101"/>
      <c r="F53" s="101"/>
      <c r="G53" s="101"/>
      <c r="H53" s="101"/>
      <c r="I53" s="102"/>
      <c r="J53" s="102"/>
      <c r="K53" s="102"/>
    </row>
    <row r="54" spans="2:14">
      <c r="B54" s="100"/>
      <c r="C54" s="101"/>
      <c r="D54" s="101"/>
      <c r="E54" s="101"/>
      <c r="F54" s="101"/>
      <c r="G54" s="101"/>
      <c r="H54" s="101"/>
      <c r="I54" s="102"/>
      <c r="J54" s="102"/>
      <c r="K54" s="102"/>
    </row>
    <row r="55" spans="2:14">
      <c r="B55" s="100"/>
      <c r="C55" s="101"/>
      <c r="D55" s="101"/>
      <c r="E55" s="101"/>
      <c r="F55" s="101"/>
      <c r="G55" s="101"/>
      <c r="H55" s="101"/>
      <c r="I55" s="102"/>
      <c r="J55" s="102"/>
      <c r="K55" s="102"/>
    </row>
    <row r="56" spans="2:14">
      <c r="B56" s="100"/>
      <c r="C56" s="101"/>
      <c r="D56" s="101"/>
      <c r="E56" s="101"/>
      <c r="F56" s="101"/>
      <c r="G56" s="101"/>
      <c r="H56" s="101"/>
      <c r="I56" s="102"/>
      <c r="J56" s="102"/>
      <c r="K56" s="102"/>
    </row>
    <row r="57" spans="2:14">
      <c r="B57" s="100"/>
      <c r="C57" s="101"/>
      <c r="D57" s="101"/>
      <c r="E57" s="101"/>
      <c r="F57" s="101"/>
      <c r="G57" s="101"/>
      <c r="H57" s="101"/>
      <c r="I57" s="102"/>
      <c r="J57" s="102"/>
      <c r="K57" s="102"/>
    </row>
    <row r="58" spans="2:14">
      <c r="B58" s="100"/>
      <c r="C58" s="101"/>
      <c r="D58" s="101"/>
      <c r="E58" s="101"/>
      <c r="F58" s="101"/>
      <c r="G58" s="101"/>
      <c r="H58" s="101"/>
      <c r="I58" s="102"/>
      <c r="J58" s="102"/>
      <c r="K58" s="102"/>
    </row>
    <row r="59" spans="2:14" ht="15">
      <c r="B59" s="100"/>
      <c r="C59" s="101"/>
      <c r="D59" s="101"/>
      <c r="E59" s="101"/>
      <c r="F59" s="101"/>
      <c r="G59" s="101"/>
      <c r="H59" s="101"/>
      <c r="I59" s="102"/>
      <c r="J59" s="102"/>
      <c r="K59" s="102"/>
      <c r="N59" s="236"/>
    </row>
    <row r="60" spans="2:14">
      <c r="B60" s="100"/>
      <c r="C60" s="101"/>
      <c r="D60" s="101"/>
      <c r="E60" s="101"/>
      <c r="F60" s="101"/>
      <c r="G60" s="101"/>
      <c r="H60" s="101"/>
      <c r="I60" s="102"/>
      <c r="J60" s="102"/>
      <c r="K60" s="102"/>
    </row>
    <row r="61" spans="2:14">
      <c r="B61" s="100"/>
      <c r="C61" s="101"/>
      <c r="D61" s="101"/>
      <c r="E61" s="101"/>
      <c r="F61" s="101"/>
      <c r="G61" s="101"/>
      <c r="H61" s="101"/>
      <c r="I61" s="102"/>
      <c r="J61" s="102"/>
      <c r="K61" s="102"/>
    </row>
    <row r="62" spans="2:14">
      <c r="B62" s="100"/>
      <c r="C62" s="101"/>
      <c r="D62" s="101"/>
      <c r="E62" s="101"/>
      <c r="F62" s="101"/>
      <c r="G62" s="101"/>
      <c r="H62" s="101"/>
      <c r="I62" s="102"/>
      <c r="J62" s="102"/>
      <c r="K62" s="102"/>
    </row>
    <row r="63" spans="2:14">
      <c r="B63" s="100"/>
      <c r="C63" s="101"/>
      <c r="D63" s="101"/>
      <c r="E63" s="101"/>
      <c r="F63" s="101"/>
      <c r="G63" s="101"/>
      <c r="H63" s="101"/>
      <c r="I63" s="102"/>
      <c r="J63" s="102"/>
      <c r="K63" s="102"/>
    </row>
    <row r="64" spans="2:14">
      <c r="B64" s="100"/>
      <c r="C64" s="101"/>
      <c r="D64" s="101"/>
      <c r="E64" s="101"/>
      <c r="F64" s="101"/>
      <c r="G64" s="101"/>
      <c r="H64" s="101"/>
      <c r="I64" s="102"/>
      <c r="J64" s="102"/>
      <c r="K64" s="102"/>
    </row>
    <row r="65" spans="2:11">
      <c r="B65" s="100"/>
      <c r="C65" s="101"/>
      <c r="D65" s="101"/>
      <c r="E65" s="101"/>
      <c r="F65" s="101"/>
      <c r="G65" s="101"/>
      <c r="H65" s="101"/>
      <c r="I65" s="102"/>
      <c r="J65" s="102"/>
      <c r="K65" s="102"/>
    </row>
    <row r="66" spans="2:11">
      <c r="B66" s="100"/>
      <c r="C66" s="101"/>
      <c r="D66" s="101"/>
      <c r="E66" s="101"/>
      <c r="F66" s="101"/>
      <c r="G66" s="101"/>
      <c r="H66" s="101"/>
      <c r="I66" s="102"/>
      <c r="J66" s="102"/>
      <c r="K66" s="102"/>
    </row>
    <row r="67" spans="2:11">
      <c r="B67" s="100"/>
      <c r="C67" s="101"/>
      <c r="D67" s="101"/>
      <c r="E67" s="101"/>
      <c r="F67" s="101"/>
      <c r="G67" s="101"/>
      <c r="H67" s="101"/>
      <c r="I67" s="102"/>
      <c r="J67" s="102"/>
      <c r="K67" s="102"/>
    </row>
    <row r="68" spans="2:11">
      <c r="B68" s="100"/>
      <c r="C68" s="101"/>
      <c r="D68" s="101"/>
      <c r="E68" s="101"/>
      <c r="F68" s="101"/>
      <c r="G68" s="101"/>
      <c r="H68" s="101"/>
      <c r="I68" s="102"/>
      <c r="J68" s="102"/>
      <c r="K68" s="102"/>
    </row>
    <row r="69" spans="2:11">
      <c r="B69" s="100"/>
      <c r="C69" s="101"/>
      <c r="D69" s="101"/>
      <c r="E69" s="101"/>
      <c r="F69" s="101"/>
      <c r="G69" s="101"/>
      <c r="H69" s="101"/>
      <c r="I69" s="102"/>
      <c r="J69" s="102"/>
      <c r="K69" s="102"/>
    </row>
    <row r="70" spans="2:11">
      <c r="B70" s="100"/>
      <c r="C70" s="101"/>
      <c r="D70" s="101"/>
      <c r="E70" s="101"/>
      <c r="F70" s="101"/>
      <c r="G70" s="101"/>
      <c r="H70" s="101"/>
      <c r="I70" s="102"/>
      <c r="J70" s="102"/>
      <c r="K70" s="102"/>
    </row>
    <row r="71" spans="2:11">
      <c r="B71" s="100"/>
      <c r="C71" s="101"/>
      <c r="D71" s="101"/>
      <c r="E71" s="101"/>
      <c r="F71" s="101"/>
      <c r="G71" s="101"/>
      <c r="H71" s="101"/>
      <c r="I71" s="102"/>
      <c r="J71" s="102"/>
      <c r="K71" s="102"/>
    </row>
  </sheetData>
  <mergeCells count="20">
    <mergeCell ref="A1:O2"/>
    <mergeCell ref="C20:D20"/>
    <mergeCell ref="E20:E21"/>
    <mergeCell ref="F20:G20"/>
    <mergeCell ref="H20:H21"/>
    <mergeCell ref="C4:D4"/>
    <mergeCell ref="E4:E5"/>
    <mergeCell ref="I20:J20"/>
    <mergeCell ref="K20:K21"/>
    <mergeCell ref="M4:N4"/>
    <mergeCell ref="K36:K37"/>
    <mergeCell ref="F4:G4"/>
    <mergeCell ref="H4:H5"/>
    <mergeCell ref="I4:J4"/>
    <mergeCell ref="C36:D36"/>
    <mergeCell ref="E36:E37"/>
    <mergeCell ref="F36:G36"/>
    <mergeCell ref="H36:H37"/>
    <mergeCell ref="I36:J36"/>
    <mergeCell ref="K4:K5"/>
  </mergeCells>
  <phoneticPr fontId="1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96"/>
  <sheetViews>
    <sheetView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9.140625" style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354" t="s">
        <v>100</v>
      </c>
      <c r="B1" s="355"/>
      <c r="C1" s="355"/>
      <c r="D1" s="355"/>
      <c r="E1" s="355"/>
      <c r="F1" s="355"/>
      <c r="G1" s="355"/>
      <c r="H1" s="355"/>
      <c r="I1" s="355"/>
      <c r="J1" s="355"/>
      <c r="K1" s="356"/>
    </row>
    <row r="2" spans="1:11" ht="38.25">
      <c r="A2" s="225" t="s">
        <v>504</v>
      </c>
      <c r="B2" s="144" t="s">
        <v>31</v>
      </c>
      <c r="C2" s="144" t="s">
        <v>32</v>
      </c>
      <c r="D2" s="144" t="s">
        <v>33</v>
      </c>
      <c r="E2" s="144" t="s">
        <v>34</v>
      </c>
      <c r="F2" s="144" t="s">
        <v>35</v>
      </c>
      <c r="G2" s="144" t="s">
        <v>36</v>
      </c>
      <c r="H2" s="17"/>
      <c r="I2" s="17"/>
      <c r="J2" s="17"/>
    </row>
    <row r="3" spans="1:11">
      <c r="A3" s="18" t="s">
        <v>37</v>
      </c>
      <c r="B3" s="19">
        <v>6250000</v>
      </c>
      <c r="C3" s="19">
        <f>SUM(D3:E3)</f>
        <v>3315000</v>
      </c>
      <c r="D3" s="19">
        <v>2562000</v>
      </c>
      <c r="E3" s="19">
        <v>753000</v>
      </c>
      <c r="F3" s="19">
        <f>B3-D3-E3</f>
        <v>2935000</v>
      </c>
      <c r="G3" s="19">
        <v>183000</v>
      </c>
      <c r="H3" s="20"/>
    </row>
    <row r="4" spans="1:11">
      <c r="A4" s="18" t="s">
        <v>38</v>
      </c>
      <c r="B4" s="19">
        <v>6273000</v>
      </c>
      <c r="C4" s="19">
        <f>SUM(D4:E4)</f>
        <v>3359000</v>
      </c>
      <c r="D4" s="19">
        <v>2614000</v>
      </c>
      <c r="E4" s="19">
        <v>745000</v>
      </c>
      <c r="F4" s="19">
        <f t="shared" ref="F4:F13" si="0">B4-D4-E4</f>
        <v>2914000</v>
      </c>
      <c r="G4" s="19">
        <v>167000</v>
      </c>
      <c r="I4" s="20"/>
    </row>
    <row r="5" spans="1:11">
      <c r="A5" s="18" t="s">
        <v>39</v>
      </c>
      <c r="B5" s="19">
        <v>6295000</v>
      </c>
      <c r="C5" s="19">
        <f>SUM(D5:E5)</f>
        <v>3312000</v>
      </c>
      <c r="D5" s="19">
        <v>2583000</v>
      </c>
      <c r="E5" s="19">
        <v>729000</v>
      </c>
      <c r="F5" s="19">
        <f t="shared" si="0"/>
        <v>2983000</v>
      </c>
      <c r="G5" s="19">
        <v>186000</v>
      </c>
    </row>
    <row r="6" spans="1:11">
      <c r="A6" s="18" t="s">
        <v>40</v>
      </c>
      <c r="B6" s="19">
        <v>6318000</v>
      </c>
      <c r="C6" s="19">
        <v>3321000</v>
      </c>
      <c r="D6" s="19">
        <v>2631000</v>
      </c>
      <c r="E6" s="19">
        <v>690000</v>
      </c>
      <c r="F6" s="19">
        <f t="shared" si="0"/>
        <v>2997000</v>
      </c>
      <c r="G6" s="19">
        <v>224000</v>
      </c>
    </row>
    <row r="7" spans="1:11">
      <c r="A7" s="18" t="s">
        <v>41</v>
      </c>
      <c r="B7" s="19">
        <v>6340000</v>
      </c>
      <c r="C7" s="19">
        <v>3248000</v>
      </c>
      <c r="D7" s="19">
        <v>2514000</v>
      </c>
      <c r="E7" s="19">
        <v>733000</v>
      </c>
      <c r="F7" s="19">
        <f t="shared" si="0"/>
        <v>3093000</v>
      </c>
      <c r="G7" s="19">
        <v>271000</v>
      </c>
      <c r="I7" s="20"/>
      <c r="J7" s="20"/>
    </row>
    <row r="8" spans="1:11">
      <c r="A8" s="18" t="s">
        <v>339</v>
      </c>
      <c r="B8" s="19">
        <v>6362000</v>
      </c>
      <c r="C8" s="19">
        <v>3043000</v>
      </c>
      <c r="D8" s="19">
        <v>2457000</v>
      </c>
      <c r="E8" s="19">
        <v>586000</v>
      </c>
      <c r="F8" s="19">
        <f t="shared" si="0"/>
        <v>3319000</v>
      </c>
      <c r="G8" s="19">
        <v>448000</v>
      </c>
      <c r="I8" s="20"/>
      <c r="J8" s="20"/>
    </row>
    <row r="9" spans="1:11">
      <c r="A9" s="160" t="s">
        <v>427</v>
      </c>
      <c r="B9" s="19">
        <v>6384000</v>
      </c>
      <c r="C9" s="19">
        <v>3105000</v>
      </c>
      <c r="D9" s="19">
        <v>2526000</v>
      </c>
      <c r="E9" s="19">
        <v>579000</v>
      </c>
      <c r="F9" s="19">
        <f>B9-D9-E9</f>
        <v>3279000</v>
      </c>
      <c r="G9" s="19">
        <v>495000</v>
      </c>
      <c r="I9" s="20"/>
      <c r="J9" s="20"/>
    </row>
    <row r="10" spans="1:11">
      <c r="A10" s="160" t="s">
        <v>423</v>
      </c>
      <c r="B10" s="19">
        <v>6405000</v>
      </c>
      <c r="C10" s="19">
        <v>3068000</v>
      </c>
      <c r="D10" s="19">
        <v>2476000</v>
      </c>
      <c r="E10" s="19">
        <v>592000</v>
      </c>
      <c r="F10" s="19">
        <f t="shared" si="0"/>
        <v>3337000</v>
      </c>
      <c r="G10" s="19">
        <v>467000</v>
      </c>
      <c r="I10" s="20"/>
    </row>
    <row r="11" spans="1:11">
      <c r="A11" s="160" t="s">
        <v>440</v>
      </c>
      <c r="B11" s="19">
        <v>6426000</v>
      </c>
      <c r="C11" s="19">
        <v>3084000</v>
      </c>
      <c r="D11" s="19">
        <v>2488000</v>
      </c>
      <c r="E11" s="19">
        <v>596000</v>
      </c>
      <c r="F11" s="19">
        <f t="shared" si="0"/>
        <v>3342000</v>
      </c>
      <c r="G11" s="19">
        <v>503000</v>
      </c>
      <c r="I11" s="20"/>
    </row>
    <row r="12" spans="1:11">
      <c r="A12" s="187" t="s">
        <v>452</v>
      </c>
      <c r="B12" s="19">
        <v>6439000</v>
      </c>
      <c r="C12" s="19">
        <v>3081000</v>
      </c>
      <c r="D12" s="19">
        <v>2436000</v>
      </c>
      <c r="E12" s="19">
        <v>645000</v>
      </c>
      <c r="F12" s="19">
        <f t="shared" si="0"/>
        <v>3358000</v>
      </c>
      <c r="G12" s="19">
        <v>504000</v>
      </c>
      <c r="I12" s="20"/>
    </row>
    <row r="13" spans="1:11">
      <c r="A13" s="187" t="s">
        <v>461</v>
      </c>
      <c r="B13" s="19">
        <v>6664000</v>
      </c>
      <c r="C13" s="19">
        <v>2990000</v>
      </c>
      <c r="D13" s="19">
        <v>2401000</v>
      </c>
      <c r="E13" s="19">
        <v>588000</v>
      </c>
      <c r="F13" s="19">
        <f t="shared" si="0"/>
        <v>3675000</v>
      </c>
      <c r="G13" s="19">
        <v>563000</v>
      </c>
      <c r="I13" s="20"/>
    </row>
    <row r="14" spans="1:11">
      <c r="A14" s="187" t="s">
        <v>474</v>
      </c>
      <c r="B14" s="19">
        <v>6692000</v>
      </c>
      <c r="C14" s="19">
        <v>3040000</v>
      </c>
      <c r="D14" s="19">
        <v>2439000</v>
      </c>
      <c r="E14" s="19">
        <v>601000</v>
      </c>
      <c r="F14" s="19">
        <f t="shared" ref="F14:F19" si="1">B14-D14-E14</f>
        <v>3652000</v>
      </c>
      <c r="G14" s="19">
        <v>540000</v>
      </c>
      <c r="I14" s="20"/>
    </row>
    <row r="15" spans="1:11">
      <c r="A15" s="187" t="s">
        <v>483</v>
      </c>
      <c r="B15" s="19">
        <v>6720000</v>
      </c>
      <c r="C15" s="19">
        <v>3049000</v>
      </c>
      <c r="D15" s="19">
        <v>2429000</v>
      </c>
      <c r="E15" s="19">
        <v>620000</v>
      </c>
      <c r="F15" s="19">
        <f t="shared" si="1"/>
        <v>3671000</v>
      </c>
      <c r="G15" s="19">
        <v>592000</v>
      </c>
      <c r="I15" s="20"/>
    </row>
    <row r="16" spans="1:11">
      <c r="A16" s="187" t="s">
        <v>500</v>
      </c>
      <c r="B16" s="19">
        <v>6748000</v>
      </c>
      <c r="C16" s="19">
        <v>3137000</v>
      </c>
      <c r="D16" s="19">
        <v>2500000</v>
      </c>
      <c r="E16" s="19">
        <v>638000</v>
      </c>
      <c r="F16" s="19">
        <f t="shared" si="1"/>
        <v>3610000</v>
      </c>
      <c r="G16" s="19">
        <v>604000</v>
      </c>
      <c r="I16" s="20"/>
    </row>
    <row r="17" spans="1:9">
      <c r="A17" s="187" t="s">
        <v>506</v>
      </c>
      <c r="B17" s="19">
        <v>6776000</v>
      </c>
      <c r="C17" s="19">
        <v>3103000</v>
      </c>
      <c r="D17" s="19">
        <v>2510000</v>
      </c>
      <c r="E17" s="19">
        <v>593000</v>
      </c>
      <c r="F17" s="19">
        <f t="shared" si="1"/>
        <v>3673000</v>
      </c>
      <c r="G17" s="19">
        <v>549000</v>
      </c>
      <c r="I17" s="20"/>
    </row>
    <row r="18" spans="1:9">
      <c r="A18" s="187" t="s">
        <v>516</v>
      </c>
      <c r="B18" s="19">
        <v>6802000</v>
      </c>
      <c r="C18" s="19">
        <v>3176000</v>
      </c>
      <c r="D18" s="19">
        <v>2562000</v>
      </c>
      <c r="E18" s="19">
        <v>614000</v>
      </c>
      <c r="F18" s="19">
        <f t="shared" si="1"/>
        <v>3626000</v>
      </c>
      <c r="G18" s="19">
        <v>547000</v>
      </c>
      <c r="I18" s="20"/>
    </row>
    <row r="19" spans="1:9">
      <c r="A19" s="187" t="s">
        <v>527</v>
      </c>
      <c r="B19" s="19">
        <v>6828000</v>
      </c>
      <c r="C19" s="19">
        <v>3168000</v>
      </c>
      <c r="D19" s="19">
        <v>2519000</v>
      </c>
      <c r="E19" s="19">
        <v>649000</v>
      </c>
      <c r="F19" s="19">
        <f t="shared" si="1"/>
        <v>3660000</v>
      </c>
      <c r="G19" s="19">
        <v>579000</v>
      </c>
      <c r="I19" s="20"/>
    </row>
    <row r="20" spans="1:9">
      <c r="B20" s="21"/>
      <c r="C20" s="21"/>
      <c r="D20" s="19"/>
      <c r="E20" s="21"/>
      <c r="F20" s="21"/>
      <c r="G20" s="21"/>
    </row>
    <row r="21" spans="1:9">
      <c r="A21" s="18" t="s">
        <v>42</v>
      </c>
      <c r="B21" s="22">
        <f t="shared" ref="B21:G21" si="2">(B4-B3)/B3*100</f>
        <v>0.36799999999999999</v>
      </c>
      <c r="C21" s="22">
        <f t="shared" si="2"/>
        <v>1.3273001508295625</v>
      </c>
      <c r="D21" s="22">
        <f t="shared" si="2"/>
        <v>2.029664324746292</v>
      </c>
      <c r="E21" s="22">
        <f t="shared" si="2"/>
        <v>-1.0624169986719787</v>
      </c>
      <c r="F21" s="22">
        <f t="shared" si="2"/>
        <v>-0.71550255536626917</v>
      </c>
      <c r="G21" s="22">
        <f t="shared" si="2"/>
        <v>-8.7431693989071047</v>
      </c>
    </row>
    <row r="22" spans="1:9">
      <c r="A22" s="18" t="s">
        <v>43</v>
      </c>
      <c r="B22" s="22">
        <f t="shared" ref="B22:G22" si="3">(B5-B4)/B4*100</f>
        <v>0.35070938944683561</v>
      </c>
      <c r="C22" s="22">
        <f t="shared" si="3"/>
        <v>-1.3992259601071748</v>
      </c>
      <c r="D22" s="22">
        <f t="shared" si="3"/>
        <v>-1.1859219586840091</v>
      </c>
      <c r="E22" s="22">
        <f t="shared" si="3"/>
        <v>-2.1476510067114094</v>
      </c>
      <c r="F22" s="22">
        <f t="shared" si="3"/>
        <v>2.3678792038435139</v>
      </c>
      <c r="G22" s="22">
        <f t="shared" si="3"/>
        <v>11.377245508982035</v>
      </c>
    </row>
    <row r="23" spans="1:9">
      <c r="A23" s="18" t="s">
        <v>44</v>
      </c>
      <c r="B23" s="22">
        <f t="shared" ref="B23:G23" si="4">(B6-B5)/B5*100</f>
        <v>0.3653693407466243</v>
      </c>
      <c r="C23" s="22">
        <f t="shared" si="4"/>
        <v>0.27173913043478259</v>
      </c>
      <c r="D23" s="22">
        <f t="shared" si="4"/>
        <v>1.8583042973286876</v>
      </c>
      <c r="E23" s="22">
        <f t="shared" si="4"/>
        <v>-5.3497942386831276</v>
      </c>
      <c r="F23" s="22">
        <f t="shared" si="4"/>
        <v>0.46932618169627888</v>
      </c>
      <c r="G23" s="22">
        <f t="shared" si="4"/>
        <v>20.43010752688172</v>
      </c>
    </row>
    <row r="24" spans="1:9">
      <c r="A24" s="18" t="s">
        <v>45</v>
      </c>
      <c r="B24" s="22">
        <f t="shared" ref="B24:G24" si="5">(B7-B6)/B6*100</f>
        <v>0.34821145932257042</v>
      </c>
      <c r="C24" s="22">
        <f t="shared" si="5"/>
        <v>-2.1981330924420357</v>
      </c>
      <c r="D24" s="22">
        <f t="shared" si="5"/>
        <v>-4.4469783352337515</v>
      </c>
      <c r="E24" s="22">
        <f t="shared" si="5"/>
        <v>6.2318840579710146</v>
      </c>
      <c r="F24" s="22">
        <f t="shared" si="5"/>
        <v>3.203203203203203</v>
      </c>
      <c r="G24" s="22">
        <f t="shared" si="5"/>
        <v>20.982142857142858</v>
      </c>
    </row>
    <row r="25" spans="1:9">
      <c r="A25" s="18" t="s">
        <v>340</v>
      </c>
      <c r="B25" s="22">
        <f t="shared" ref="B25:G25" si="6">(B8-B7)/B7*100</f>
        <v>0.3470031545741325</v>
      </c>
      <c r="C25" s="22">
        <f t="shared" si="6"/>
        <v>-6.3115763546798025</v>
      </c>
      <c r="D25" s="22">
        <f t="shared" si="6"/>
        <v>-2.2673031026252981</v>
      </c>
      <c r="E25" s="22">
        <f t="shared" si="6"/>
        <v>-20.054570259208731</v>
      </c>
      <c r="F25" s="22">
        <f t="shared" si="6"/>
        <v>7.3068218558034275</v>
      </c>
      <c r="G25" s="22">
        <f t="shared" si="6"/>
        <v>65.313653136531372</v>
      </c>
    </row>
    <row r="26" spans="1:9">
      <c r="A26" s="160" t="s">
        <v>394</v>
      </c>
      <c r="B26" s="22">
        <f t="shared" ref="B26:G26" si="7">(B9-B8)/B8*100</f>
        <v>0.34580320653882429</v>
      </c>
      <c r="C26" s="22">
        <f t="shared" si="7"/>
        <v>2.0374630299046994</v>
      </c>
      <c r="D26" s="22">
        <f t="shared" si="7"/>
        <v>2.8083028083028085</v>
      </c>
      <c r="E26" s="22">
        <f t="shared" si="7"/>
        <v>-1.1945392491467577</v>
      </c>
      <c r="F26" s="22">
        <f t="shared" si="7"/>
        <v>-1.2051822838204278</v>
      </c>
      <c r="G26" s="22">
        <f t="shared" si="7"/>
        <v>10.491071428571429</v>
      </c>
    </row>
    <row r="27" spans="1:9">
      <c r="A27" s="160" t="s">
        <v>424</v>
      </c>
      <c r="B27" s="22">
        <f t="shared" ref="B27:G30" si="8">(B10-B9)/B9*100</f>
        <v>0.3289473684210526</v>
      </c>
      <c r="C27" s="22">
        <f t="shared" si="8"/>
        <v>-1.1916264090177133</v>
      </c>
      <c r="D27" s="22">
        <f t="shared" si="8"/>
        <v>-1.9794140934283451</v>
      </c>
      <c r="E27" s="22">
        <f t="shared" si="8"/>
        <v>2.2452504317789295</v>
      </c>
      <c r="F27" s="22">
        <f t="shared" si="8"/>
        <v>1.7688319609637084</v>
      </c>
      <c r="G27" s="22">
        <f t="shared" si="8"/>
        <v>-5.6565656565656566</v>
      </c>
    </row>
    <row r="28" spans="1:9">
      <c r="A28" s="160" t="s">
        <v>441</v>
      </c>
      <c r="B28" s="22">
        <f t="shared" ref="B28:B33" si="9">(B11-B10)/B10*100</f>
        <v>0.32786885245901637</v>
      </c>
      <c r="C28" s="22">
        <f t="shared" si="8"/>
        <v>0.5215123859191656</v>
      </c>
      <c r="D28" s="22">
        <f t="shared" si="8"/>
        <v>0.48465266558966075</v>
      </c>
      <c r="E28" s="22">
        <f t="shared" si="8"/>
        <v>0.67567567567567566</v>
      </c>
      <c r="F28" s="22">
        <f t="shared" si="8"/>
        <v>0.14983518130056939</v>
      </c>
      <c r="G28" s="22">
        <f t="shared" ref="G28:G33" si="10">(G11-G10)/G10*100</f>
        <v>7.7087794432548176</v>
      </c>
    </row>
    <row r="29" spans="1:9">
      <c r="A29" s="187" t="s">
        <v>453</v>
      </c>
      <c r="B29" s="22">
        <f t="shared" si="9"/>
        <v>0.20230314347961406</v>
      </c>
      <c r="C29" s="22">
        <f t="shared" si="8"/>
        <v>-9.727626459143969E-2</v>
      </c>
      <c r="D29" s="22">
        <f t="shared" si="8"/>
        <v>-2.090032154340836</v>
      </c>
      <c r="E29" s="22">
        <f t="shared" si="8"/>
        <v>8.2214765100671148</v>
      </c>
      <c r="F29" s="22">
        <f t="shared" si="8"/>
        <v>0.47875523638539796</v>
      </c>
      <c r="G29" s="22">
        <f t="shared" si="10"/>
        <v>0.19880715705765406</v>
      </c>
    </row>
    <row r="30" spans="1:9">
      <c r="A30" s="187" t="s">
        <v>462</v>
      </c>
      <c r="B30" s="22">
        <f t="shared" si="9"/>
        <v>3.4943314179220377</v>
      </c>
      <c r="C30" s="22">
        <f t="shared" ref="C30:D32" si="11">(C13-C12)/C12*100</f>
        <v>-2.9535864978902953</v>
      </c>
      <c r="D30" s="22">
        <f t="shared" si="11"/>
        <v>-1.4367816091954022</v>
      </c>
      <c r="E30" s="22">
        <f t="shared" si="8"/>
        <v>-8.8372093023255811</v>
      </c>
      <c r="F30" s="22">
        <f t="shared" si="8"/>
        <v>9.4401429422275172</v>
      </c>
      <c r="G30" s="22">
        <f t="shared" si="10"/>
        <v>11.706349206349206</v>
      </c>
    </row>
    <row r="31" spans="1:9">
      <c r="A31" s="187" t="s">
        <v>475</v>
      </c>
      <c r="B31" s="22">
        <f t="shared" si="9"/>
        <v>0.42016806722689076</v>
      </c>
      <c r="C31" s="22">
        <f t="shared" si="11"/>
        <v>1.6722408026755853</v>
      </c>
      <c r="D31" s="22">
        <f t="shared" si="11"/>
        <v>1.5826738858808829</v>
      </c>
      <c r="E31" s="22">
        <f t="shared" ref="E31:F34" si="12">(E14-E13)/E13*100</f>
        <v>2.2108843537414966</v>
      </c>
      <c r="F31" s="22">
        <f t="shared" si="12"/>
        <v>-0.62585034013605445</v>
      </c>
      <c r="G31" s="22">
        <f t="shared" si="10"/>
        <v>-4.0852575488454708</v>
      </c>
    </row>
    <row r="32" spans="1:9">
      <c r="A32" s="187" t="s">
        <v>487</v>
      </c>
      <c r="B32" s="22">
        <f t="shared" si="9"/>
        <v>0.41841004184100417</v>
      </c>
      <c r="C32" s="22">
        <f t="shared" si="11"/>
        <v>0.2960526315789474</v>
      </c>
      <c r="D32" s="22">
        <f t="shared" si="11"/>
        <v>-0.41000410004100041</v>
      </c>
      <c r="E32" s="22">
        <f t="shared" si="12"/>
        <v>3.1613976705490847</v>
      </c>
      <c r="F32" s="22">
        <f t="shared" si="12"/>
        <v>0.52026286966045998</v>
      </c>
      <c r="G32" s="22">
        <f t="shared" si="10"/>
        <v>9.6296296296296298</v>
      </c>
    </row>
    <row r="33" spans="1:9">
      <c r="A33" s="187" t="s">
        <v>501</v>
      </c>
      <c r="B33" s="22">
        <f t="shared" si="9"/>
        <v>0.41666666666666669</v>
      </c>
      <c r="C33" s="22">
        <f>(C16-C15)/C15*100</f>
        <v>2.8861921941620206</v>
      </c>
      <c r="D33" s="22">
        <f>(D16-D15)/D15*100</f>
        <v>2.923013585837793</v>
      </c>
      <c r="E33" s="22">
        <f t="shared" si="12"/>
        <v>2.903225806451613</v>
      </c>
      <c r="F33" s="22">
        <f t="shared" si="12"/>
        <v>-1.6616725687823481</v>
      </c>
      <c r="G33" s="22">
        <f t="shared" si="10"/>
        <v>2.0270270270270272</v>
      </c>
    </row>
    <row r="34" spans="1:9" s="23" customFormat="1">
      <c r="A34" s="187" t="s">
        <v>508</v>
      </c>
      <c r="B34" s="22">
        <f>(B17-B16)/B16*100</f>
        <v>0.41493775933609961</v>
      </c>
      <c r="C34" s="22">
        <f>(C17-C16)/C16*100</f>
        <v>-1.0838380618425247</v>
      </c>
      <c r="D34" s="22">
        <f>(D17-D16)/D16*100</f>
        <v>0.4</v>
      </c>
      <c r="E34" s="22">
        <f t="shared" si="12"/>
        <v>-7.053291536050156</v>
      </c>
      <c r="F34" s="22">
        <f t="shared" si="12"/>
        <v>1.7451523545706373</v>
      </c>
      <c r="G34" s="22">
        <f>(G17-G16)/G16*100</f>
        <v>-9.105960264900661</v>
      </c>
    </row>
    <row r="35" spans="1:9" s="23" customFormat="1">
      <c r="A35" s="187" t="s">
        <v>514</v>
      </c>
      <c r="B35" s="22">
        <f>(B18-B17)/B17*100</f>
        <v>0.38370720188902008</v>
      </c>
      <c r="C35" s="22">
        <f t="shared" ref="C35:F36" si="13">(C18-C17)/C17*100</f>
        <v>2.35256203673864</v>
      </c>
      <c r="D35" s="22">
        <f t="shared" si="13"/>
        <v>2.0717131474103585</v>
      </c>
      <c r="E35" s="22">
        <f t="shared" si="13"/>
        <v>3.5413153456998319</v>
      </c>
      <c r="F35" s="22">
        <f t="shared" si="13"/>
        <v>-1.2796079499047102</v>
      </c>
      <c r="G35" s="22">
        <f>(G18-G17)/G17*100</f>
        <v>-0.36429872495446264</v>
      </c>
    </row>
    <row r="36" spans="1:9" s="23" customFormat="1">
      <c r="A36" s="187" t="s">
        <v>528</v>
      </c>
      <c r="B36" s="22">
        <f>(B19-B18)/B18*100</f>
        <v>0.38224051749485444</v>
      </c>
      <c r="C36" s="22">
        <f t="shared" ref="C36:E36" si="14">(C19-C18)/C18*100</f>
        <v>-0.25188916876574308</v>
      </c>
      <c r="D36" s="22">
        <f t="shared" si="14"/>
        <v>-1.6783762685402031</v>
      </c>
      <c r="E36" s="22">
        <f t="shared" si="14"/>
        <v>5.7003257328990227</v>
      </c>
      <c r="F36" s="22">
        <f t="shared" si="13"/>
        <v>0.9376723662437948</v>
      </c>
      <c r="G36" s="22">
        <f>(G19-G18)/G18*100</f>
        <v>5.8500914076782449</v>
      </c>
    </row>
    <row r="38" spans="1:9" s="23" customFormat="1">
      <c r="A38" s="18" t="s">
        <v>46</v>
      </c>
      <c r="B38" s="22">
        <f t="shared" ref="B38:G38" si="15">(B7-B3)/B3*100</f>
        <v>1.44</v>
      </c>
      <c r="C38" s="22">
        <f t="shared" si="15"/>
        <v>-2.0211161387631975</v>
      </c>
      <c r="D38" s="22">
        <f t="shared" si="15"/>
        <v>-1.873536299765808</v>
      </c>
      <c r="E38" s="22">
        <f t="shared" si="15"/>
        <v>-2.6560424966799467</v>
      </c>
      <c r="F38" s="22">
        <f t="shared" si="15"/>
        <v>5.3833049403747868</v>
      </c>
      <c r="G38" s="22">
        <f t="shared" si="15"/>
        <v>48.087431693989068</v>
      </c>
    </row>
    <row r="39" spans="1:9" s="23" customFormat="1">
      <c r="A39" s="18" t="s">
        <v>341</v>
      </c>
      <c r="B39" s="22">
        <f t="shared" ref="B39:G39" si="16">(B8-B4)/B4*100</f>
        <v>1.4187788936712897</v>
      </c>
      <c r="C39" s="22">
        <f t="shared" si="16"/>
        <v>-9.4075617743375997</v>
      </c>
      <c r="D39" s="22">
        <f t="shared" si="16"/>
        <v>-6.0061208875286916</v>
      </c>
      <c r="E39" s="22">
        <f t="shared" si="16"/>
        <v>-21.34228187919463</v>
      </c>
      <c r="F39" s="22">
        <f t="shared" si="16"/>
        <v>13.898421413864103</v>
      </c>
      <c r="G39" s="22">
        <f t="shared" si="16"/>
        <v>168.26347305389223</v>
      </c>
    </row>
    <row r="40" spans="1:9" s="23" customFormat="1">
      <c r="A40" s="160" t="s">
        <v>395</v>
      </c>
      <c r="B40" s="22">
        <f t="shared" ref="B40:G40" si="17">(B9-B5)/B5*100</f>
        <v>1.4138204924543289</v>
      </c>
      <c r="C40" s="22">
        <f t="shared" si="17"/>
        <v>-6.25</v>
      </c>
      <c r="D40" s="22">
        <f t="shared" si="17"/>
        <v>-2.2067363530778166</v>
      </c>
      <c r="E40" s="22">
        <f t="shared" si="17"/>
        <v>-20.5761316872428</v>
      </c>
      <c r="F40" s="22">
        <f t="shared" si="17"/>
        <v>9.9228964130070398</v>
      </c>
      <c r="G40" s="22">
        <f t="shared" si="17"/>
        <v>166.12903225806451</v>
      </c>
      <c r="I40" s="24"/>
    </row>
    <row r="41" spans="1:9" s="23" customFormat="1">
      <c r="A41" s="160" t="s">
        <v>425</v>
      </c>
      <c r="B41" s="22">
        <f t="shared" ref="B41:G44" si="18">(B10-B6)/B6*100</f>
        <v>1.3770180436847104</v>
      </c>
      <c r="C41" s="22">
        <f>(C10-C6)/C6*100</f>
        <v>-7.6181872929840413</v>
      </c>
      <c r="D41" s="22">
        <f t="shared" si="18"/>
        <v>-5.8912960851387304</v>
      </c>
      <c r="E41" s="22">
        <f t="shared" si="18"/>
        <v>-14.202898550724639</v>
      </c>
      <c r="F41" s="22">
        <f t="shared" si="18"/>
        <v>11.344678011344678</v>
      </c>
      <c r="G41" s="22">
        <f t="shared" si="18"/>
        <v>108.48214285714286</v>
      </c>
      <c r="I41" s="24"/>
    </row>
    <row r="42" spans="1:9" s="23" customFormat="1">
      <c r="A42" s="160" t="s">
        <v>442</v>
      </c>
      <c r="B42" s="22">
        <f t="shared" si="18"/>
        <v>1.3564668769716088</v>
      </c>
      <c r="C42" s="22">
        <f t="shared" si="18"/>
        <v>-5.0492610837438425</v>
      </c>
      <c r="D42" s="22">
        <f t="shared" si="18"/>
        <v>-1.0342084327764518</v>
      </c>
      <c r="E42" s="22">
        <f t="shared" si="18"/>
        <v>-18.690313778990451</v>
      </c>
      <c r="F42" s="22">
        <f t="shared" ref="F42:F47" si="19">(F11-F7)/F7*100</f>
        <v>8.0504364694471384</v>
      </c>
      <c r="G42" s="22">
        <f t="shared" si="18"/>
        <v>85.608856088560884</v>
      </c>
    </row>
    <row r="43" spans="1:9" s="23" customFormat="1">
      <c r="A43" s="187" t="s">
        <v>454</v>
      </c>
      <c r="B43" s="22">
        <f t="shared" si="18"/>
        <v>1.210311222885885</v>
      </c>
      <c r="C43" s="22">
        <f t="shared" si="18"/>
        <v>1.2487676634899769</v>
      </c>
      <c r="D43" s="22">
        <f t="shared" ref="D43:F49" si="20">(D12-D8)/D8*100</f>
        <v>-0.85470085470085477</v>
      </c>
      <c r="E43" s="22">
        <f t="shared" si="18"/>
        <v>10.068259385665529</v>
      </c>
      <c r="F43" s="22">
        <f t="shared" si="19"/>
        <v>1.1750527267249171</v>
      </c>
      <c r="G43" s="22">
        <f t="shared" si="18"/>
        <v>12.5</v>
      </c>
    </row>
    <row r="44" spans="1:9" s="23" customFormat="1">
      <c r="A44" s="187" t="s">
        <v>463</v>
      </c>
      <c r="B44" s="22">
        <f t="shared" si="18"/>
        <v>4.3859649122807012</v>
      </c>
      <c r="C44" s="22">
        <f t="shared" si="18"/>
        <v>-3.7037037037037033</v>
      </c>
      <c r="D44" s="22">
        <f t="shared" si="20"/>
        <v>-4.9485352335708628</v>
      </c>
      <c r="E44" s="22">
        <f t="shared" si="18"/>
        <v>1.5544041450777202</v>
      </c>
      <c r="F44" s="22">
        <f t="shared" si="19"/>
        <v>12.076852698993596</v>
      </c>
      <c r="G44" s="22">
        <f t="shared" si="18"/>
        <v>13.737373737373737</v>
      </c>
    </row>
    <row r="45" spans="1:9" s="23" customFormat="1">
      <c r="A45" s="187" t="s">
        <v>476</v>
      </c>
      <c r="B45" s="22">
        <f t="shared" ref="B45:C48" si="21">(B14-B10)/B10*100</f>
        <v>4.4808743169398912</v>
      </c>
      <c r="C45" s="22">
        <f t="shared" si="21"/>
        <v>-0.91264667535853972</v>
      </c>
      <c r="D45" s="22">
        <f t="shared" si="20"/>
        <v>-1.494345718901454</v>
      </c>
      <c r="E45" s="22">
        <f>(E14-E10)/E10*100</f>
        <v>1.5202702702702704</v>
      </c>
      <c r="F45" s="22">
        <f t="shared" si="19"/>
        <v>9.4396164219358702</v>
      </c>
      <c r="G45" s="22">
        <f>(G14-G10)/G10*100</f>
        <v>15.631691648822269</v>
      </c>
    </row>
    <row r="46" spans="1:9" s="23" customFormat="1">
      <c r="A46" s="187" t="s">
        <v>484</v>
      </c>
      <c r="B46" s="22">
        <f t="shared" si="21"/>
        <v>4.5751633986928102</v>
      </c>
      <c r="C46" s="22">
        <f t="shared" si="21"/>
        <v>-1.1348897535667963</v>
      </c>
      <c r="D46" s="22">
        <f t="shared" si="20"/>
        <v>-2.3713826366559485</v>
      </c>
      <c r="E46" s="22">
        <f>(E15-E11)/E11*100</f>
        <v>4.0268456375838921</v>
      </c>
      <c r="F46" s="22">
        <f t="shared" si="19"/>
        <v>9.8444045481747455</v>
      </c>
      <c r="G46" s="22">
        <f>(G15-G11)/G11*100</f>
        <v>17.693836978131213</v>
      </c>
    </row>
    <row r="47" spans="1:9" s="23" customFormat="1">
      <c r="A47" s="187" t="s">
        <v>499</v>
      </c>
      <c r="B47" s="22">
        <f t="shared" si="21"/>
        <v>4.7988818139462648</v>
      </c>
      <c r="C47" s="22">
        <f t="shared" si="21"/>
        <v>1.8175916910094125</v>
      </c>
      <c r="D47" s="22">
        <f t="shared" si="20"/>
        <v>2.6272577996715927</v>
      </c>
      <c r="E47" s="22">
        <f>(E16-E12)/E12*100</f>
        <v>-1.0852713178294573</v>
      </c>
      <c r="F47" s="22">
        <f t="shared" si="19"/>
        <v>7.5044669446098871</v>
      </c>
      <c r="G47" s="22">
        <f>(G16-G12)/G12*100</f>
        <v>19.841269841269842</v>
      </c>
    </row>
    <row r="48" spans="1:9" s="23" customFormat="1">
      <c r="A48" s="187" t="s">
        <v>507</v>
      </c>
      <c r="B48" s="22">
        <f>(B17-B13)/B13*100</f>
        <v>1.680672268907563</v>
      </c>
      <c r="C48" s="22">
        <f t="shared" si="21"/>
        <v>3.7792642140468229</v>
      </c>
      <c r="D48" s="22">
        <f t="shared" si="20"/>
        <v>4.5397750937109533</v>
      </c>
      <c r="E48" s="22">
        <f>(E17-E13)/E13*100</f>
        <v>0.85034013605442182</v>
      </c>
      <c r="F48" s="22">
        <f>(F17-F13)/F13*100</f>
        <v>-5.4421768707482991E-2</v>
      </c>
      <c r="G48" s="22">
        <f>(G17-G13)/G13*100</f>
        <v>-2.4866785079928952</v>
      </c>
    </row>
    <row r="49" spans="1:7" s="23" customFormat="1">
      <c r="A49" s="187" t="s">
        <v>515</v>
      </c>
      <c r="B49" s="22">
        <f>(B18-B14)/B14*100</f>
        <v>1.6437537358039451</v>
      </c>
      <c r="C49" s="22">
        <f t="shared" ref="C49:G50" si="22">(C18-C14)/C14*100</f>
        <v>4.4736842105263159</v>
      </c>
      <c r="D49" s="22">
        <f t="shared" si="20"/>
        <v>5.0430504305043051</v>
      </c>
      <c r="E49" s="22">
        <f t="shared" si="20"/>
        <v>2.1630615640599005</v>
      </c>
      <c r="F49" s="22">
        <f t="shared" si="20"/>
        <v>-0.71193866374589265</v>
      </c>
      <c r="G49" s="22">
        <f>(G18-G14)/G14*100</f>
        <v>1.2962962962962963</v>
      </c>
    </row>
    <row r="50" spans="1:7" s="23" customFormat="1">
      <c r="A50" s="187" t="s">
        <v>529</v>
      </c>
      <c r="B50" s="22">
        <f>(B19-B15)/B15*100</f>
        <v>1.607142857142857</v>
      </c>
      <c r="C50" s="22">
        <f t="shared" si="22"/>
        <v>3.9029189898327319</v>
      </c>
      <c r="D50" s="22">
        <f t="shared" si="22"/>
        <v>3.7052284890901608</v>
      </c>
      <c r="E50" s="22">
        <f t="shared" si="22"/>
        <v>4.67741935483871</v>
      </c>
      <c r="F50" s="22">
        <f t="shared" si="22"/>
        <v>-0.299645873059112</v>
      </c>
      <c r="G50" s="22">
        <f t="shared" si="22"/>
        <v>-2.1959459459459461</v>
      </c>
    </row>
    <row r="51" spans="1:7">
      <c r="B51" s="7"/>
      <c r="D51" s="7"/>
      <c r="E51" s="7"/>
    </row>
    <row r="52" spans="1:7" ht="38.25">
      <c r="A52" s="7"/>
      <c r="B52" s="144" t="s">
        <v>47</v>
      </c>
      <c r="C52" s="144" t="s">
        <v>48</v>
      </c>
      <c r="D52" s="144" t="s">
        <v>49</v>
      </c>
      <c r="E52" s="17"/>
      <c r="F52" s="144" t="s">
        <v>342</v>
      </c>
    </row>
    <row r="53" spans="1:7">
      <c r="A53" s="18" t="str">
        <f t="shared" ref="A53:A65" si="23">A3</f>
        <v>Q1 2008</v>
      </c>
      <c r="B53" s="22">
        <f>E3/C3*100</f>
        <v>22.714932126696834</v>
      </c>
      <c r="C53" s="22">
        <f>D3/B3*100</f>
        <v>40.991999999999997</v>
      </c>
      <c r="D53" s="22">
        <f>(C3/B3)*100</f>
        <v>53.04</v>
      </c>
      <c r="F53" s="22">
        <f>(E3+G3)/C3*100</f>
        <v>28.235294117647058</v>
      </c>
    </row>
    <row r="54" spans="1:7">
      <c r="A54" s="18" t="str">
        <f t="shared" si="23"/>
        <v>Q2 2008</v>
      </c>
      <c r="B54" s="22">
        <f>E4/C4*100</f>
        <v>22.179220005954154</v>
      </c>
      <c r="C54" s="22">
        <f t="shared" ref="C54:C60" si="24">D4/B4*100</f>
        <v>41.670652000637652</v>
      </c>
      <c r="D54" s="22">
        <f t="shared" ref="D54:D60" si="25">(C4/B4)*100</f>
        <v>53.546947234178219</v>
      </c>
      <c r="F54" s="22">
        <f t="shared" ref="F54:F60" si="26">(E4+G4)/C4*100</f>
        <v>27.150937779100925</v>
      </c>
    </row>
    <row r="55" spans="1:7">
      <c r="A55" s="18" t="str">
        <f t="shared" si="23"/>
        <v>Q3 2008</v>
      </c>
      <c r="B55" s="22">
        <f t="shared" ref="B55:B60" si="27">E5/C5*100</f>
        <v>22.010869565217391</v>
      </c>
      <c r="C55" s="22">
        <f t="shared" si="24"/>
        <v>41.032565528196976</v>
      </c>
      <c r="D55" s="22">
        <f t="shared" si="25"/>
        <v>52.613185067513903</v>
      </c>
      <c r="F55" s="22">
        <f t="shared" si="26"/>
        <v>27.626811594202898</v>
      </c>
    </row>
    <row r="56" spans="1:7">
      <c r="A56" s="18" t="str">
        <f t="shared" si="23"/>
        <v>Q4 2008</v>
      </c>
      <c r="B56" s="22">
        <f t="shared" si="27"/>
        <v>20.77687443541102</v>
      </c>
      <c r="C56" s="22">
        <f t="shared" si="24"/>
        <v>41.642924976258314</v>
      </c>
      <c r="D56" s="22">
        <f t="shared" si="25"/>
        <v>52.564102564102569</v>
      </c>
      <c r="F56" s="22">
        <f t="shared" si="26"/>
        <v>27.521830773863293</v>
      </c>
    </row>
    <row r="57" spans="1:7">
      <c r="A57" s="18" t="str">
        <f t="shared" si="23"/>
        <v>Q1 2009</v>
      </c>
      <c r="B57" s="22">
        <f t="shared" si="27"/>
        <v>22.567733990147783</v>
      </c>
      <c r="C57" s="22">
        <f t="shared" si="24"/>
        <v>39.652996845425868</v>
      </c>
      <c r="D57" s="22">
        <f t="shared" si="25"/>
        <v>51.230283911671926</v>
      </c>
      <c r="F57" s="22">
        <f t="shared" si="26"/>
        <v>30.911330049261082</v>
      </c>
    </row>
    <row r="58" spans="1:7">
      <c r="A58" s="18" t="str">
        <f t="shared" si="23"/>
        <v>Q2 2009</v>
      </c>
      <c r="B58" s="22">
        <f t="shared" si="27"/>
        <v>19.257311863292802</v>
      </c>
      <c r="C58" s="22">
        <f t="shared" si="24"/>
        <v>38.619930839358688</v>
      </c>
      <c r="D58" s="22">
        <f t="shared" si="25"/>
        <v>47.830870795347373</v>
      </c>
      <c r="F58" s="22">
        <f t="shared" si="26"/>
        <v>33.979625369700955</v>
      </c>
    </row>
    <row r="59" spans="1:7">
      <c r="A59" s="18" t="str">
        <f t="shared" si="23"/>
        <v>Q3 2009</v>
      </c>
      <c r="B59" s="22">
        <f t="shared" si="27"/>
        <v>18.647342995169083</v>
      </c>
      <c r="C59" s="22">
        <f t="shared" si="24"/>
        <v>39.567669172932327</v>
      </c>
      <c r="D59" s="22">
        <f t="shared" si="25"/>
        <v>48.637218045112782</v>
      </c>
      <c r="F59" s="22">
        <f t="shared" si="26"/>
        <v>34.589371980676333</v>
      </c>
    </row>
    <row r="60" spans="1:7">
      <c r="A60" s="18" t="str">
        <f t="shared" si="23"/>
        <v>Q4 2009</v>
      </c>
      <c r="B60" s="22">
        <f t="shared" si="27"/>
        <v>19.295958279009128</v>
      </c>
      <c r="C60" s="22">
        <f t="shared" si="24"/>
        <v>38.657298985167834</v>
      </c>
      <c r="D60" s="22">
        <f t="shared" si="25"/>
        <v>47.90007806401249</v>
      </c>
      <c r="F60" s="22">
        <f t="shared" si="26"/>
        <v>34.517601043024769</v>
      </c>
      <c r="G60" s="7"/>
    </row>
    <row r="61" spans="1:7">
      <c r="A61" s="18" t="str">
        <f t="shared" si="23"/>
        <v>Q1 2010</v>
      </c>
      <c r="B61" s="22">
        <f t="shared" ref="B61:B66" si="28">E11/C11*100</f>
        <v>19.325551232166021</v>
      </c>
      <c r="C61" s="22">
        <f t="shared" ref="C61:C66" si="29">D11/B11*100</f>
        <v>38.717709305944595</v>
      </c>
      <c r="D61" s="22">
        <f>(C11/B11)*100</f>
        <v>47.992530345471522</v>
      </c>
      <c r="F61" s="22">
        <f t="shared" ref="F61:F66" si="30">(E11+G11)/C11*100</f>
        <v>35.635538261997404</v>
      </c>
    </row>
    <row r="62" spans="1:7">
      <c r="A62" s="18" t="str">
        <f t="shared" si="23"/>
        <v>Q2 2010</v>
      </c>
      <c r="B62" s="22">
        <f t="shared" si="28"/>
        <v>20.934761441090554</v>
      </c>
      <c r="C62" s="22">
        <f t="shared" si="29"/>
        <v>37.831961484702589</v>
      </c>
      <c r="D62" s="22">
        <f>(C12/B12)*100</f>
        <v>47.849044882745766</v>
      </c>
      <c r="F62" s="22">
        <f t="shared" si="30"/>
        <v>37.29308666017527</v>
      </c>
    </row>
    <row r="63" spans="1:7">
      <c r="A63" s="18" t="str">
        <f t="shared" si="23"/>
        <v>Q3 2010</v>
      </c>
      <c r="B63" s="22">
        <f t="shared" si="28"/>
        <v>19.665551839464886</v>
      </c>
      <c r="C63" s="22">
        <f t="shared" si="29"/>
        <v>36.029411764705884</v>
      </c>
      <c r="D63" s="22">
        <f>(C13/B13)*100</f>
        <v>44.867947178871546</v>
      </c>
      <c r="F63" s="22">
        <f t="shared" si="30"/>
        <v>38.49498327759197</v>
      </c>
      <c r="G63" s="7"/>
    </row>
    <row r="64" spans="1:7">
      <c r="A64" s="18" t="str">
        <f t="shared" si="23"/>
        <v>Q4 2010</v>
      </c>
      <c r="B64" s="22">
        <f t="shared" si="28"/>
        <v>19.769736842105264</v>
      </c>
      <c r="C64" s="22">
        <f t="shared" si="29"/>
        <v>36.446503287507468</v>
      </c>
      <c r="D64" s="22">
        <f>(C14/B14)*100</f>
        <v>45.427375971309026</v>
      </c>
      <c r="F64" s="22">
        <f t="shared" si="30"/>
        <v>37.532894736842103</v>
      </c>
      <c r="G64" s="7"/>
    </row>
    <row r="65" spans="1:11">
      <c r="A65" s="18" t="str">
        <f t="shared" si="23"/>
        <v>Q1 2011</v>
      </c>
      <c r="B65" s="22">
        <f t="shared" si="28"/>
        <v>20.334535913414236</v>
      </c>
      <c r="C65" s="22">
        <f t="shared" si="29"/>
        <v>36.145833333333336</v>
      </c>
      <c r="D65" s="22">
        <f>(C15/B15)*100</f>
        <v>45.37202380952381</v>
      </c>
      <c r="F65" s="22">
        <f t="shared" si="30"/>
        <v>39.750737946867822</v>
      </c>
      <c r="G65" s="7"/>
    </row>
    <row r="66" spans="1:11">
      <c r="A66" s="187" t="s">
        <v>500</v>
      </c>
      <c r="B66" s="22">
        <f t="shared" si="28"/>
        <v>20.337902454574433</v>
      </c>
      <c r="C66" s="22">
        <f t="shared" si="29"/>
        <v>37.048014226437466</v>
      </c>
      <c r="D66" s="22">
        <f>C16/B16*100</f>
        <v>46.48784825133373</v>
      </c>
      <c r="F66" s="22">
        <f t="shared" si="30"/>
        <v>39.591966847306345</v>
      </c>
    </row>
    <row r="67" spans="1:11">
      <c r="A67" s="187" t="s">
        <v>506</v>
      </c>
      <c r="B67" s="22">
        <f t="shared" ref="B67:D69" si="31">E17/C17*100</f>
        <v>19.110538188849503</v>
      </c>
      <c r="C67" s="22">
        <f t="shared" si="31"/>
        <v>146.33466135458167</v>
      </c>
      <c r="D67" s="22">
        <f t="shared" si="31"/>
        <v>92.580101180438447</v>
      </c>
      <c r="F67" s="22">
        <f>(E17+G17)/C17*100</f>
        <v>36.803093780212699</v>
      </c>
    </row>
    <row r="68" spans="1:11">
      <c r="A68" s="187" t="s">
        <v>516</v>
      </c>
      <c r="B68" s="22">
        <f t="shared" si="31"/>
        <v>19.33249370277078</v>
      </c>
      <c r="C68" s="22">
        <f t="shared" si="31"/>
        <v>141.53005464480876</v>
      </c>
      <c r="D68" s="22">
        <f t="shared" si="31"/>
        <v>89.087947882736145</v>
      </c>
      <c r="F68" s="22">
        <f>(E18+G18)/C18*100</f>
        <v>36.55541561712846</v>
      </c>
    </row>
    <row r="69" spans="1:11">
      <c r="A69" s="187" t="s">
        <v>527</v>
      </c>
      <c r="B69" s="22">
        <v>20.5</v>
      </c>
      <c r="C69" s="22">
        <f t="shared" si="31"/>
        <v>145.29575228265185</v>
      </c>
      <c r="D69" s="22">
        <f t="shared" si="31"/>
        <v>89.214175654853619</v>
      </c>
      <c r="F69" s="22">
        <f>(E19+G19)/C19*100</f>
        <v>38.762626262626263</v>
      </c>
    </row>
    <row r="70" spans="1:11" ht="13.5" thickBot="1"/>
    <row r="71" spans="1:11" ht="31.5" customHeight="1" thickBot="1">
      <c r="A71" s="354" t="s">
        <v>101</v>
      </c>
      <c r="B71" s="355"/>
      <c r="C71" s="355"/>
      <c r="D71" s="355"/>
      <c r="E71" s="355"/>
      <c r="F71" s="355"/>
      <c r="G71" s="355"/>
      <c r="H71" s="355"/>
      <c r="I71" s="355"/>
      <c r="J71" s="355"/>
      <c r="K71" s="356"/>
    </row>
    <row r="72" spans="1:11" ht="25.5">
      <c r="B72" s="144" t="s">
        <v>50</v>
      </c>
      <c r="C72" s="144" t="s">
        <v>51</v>
      </c>
      <c r="D72" s="144" t="s">
        <v>52</v>
      </c>
      <c r="E72" s="144" t="s">
        <v>53</v>
      </c>
      <c r="F72" s="144" t="s">
        <v>54</v>
      </c>
      <c r="G72" s="144" t="s">
        <v>55</v>
      </c>
      <c r="H72" s="144" t="s">
        <v>56</v>
      </c>
      <c r="I72" s="144" t="s">
        <v>57</v>
      </c>
      <c r="J72" s="144" t="s">
        <v>58</v>
      </c>
      <c r="K72" s="144" t="s">
        <v>59</v>
      </c>
    </row>
    <row r="73" spans="1:11">
      <c r="A73" s="25" t="str">
        <f t="shared" ref="A73:A86" si="32">A53</f>
        <v>Q1 2008</v>
      </c>
      <c r="B73" s="19">
        <v>129000</v>
      </c>
      <c r="C73" s="19">
        <v>8000</v>
      </c>
      <c r="D73" s="19">
        <v>441000</v>
      </c>
      <c r="E73" s="19">
        <v>13000</v>
      </c>
      <c r="F73" s="19">
        <v>209000</v>
      </c>
      <c r="G73" s="19">
        <v>593000</v>
      </c>
      <c r="H73" s="19">
        <v>168000</v>
      </c>
      <c r="I73" s="19">
        <v>289000</v>
      </c>
      <c r="J73" s="19">
        <v>484000</v>
      </c>
      <c r="K73" s="19">
        <v>229000</v>
      </c>
    </row>
    <row r="74" spans="1:11">
      <c r="A74" s="25" t="str">
        <f t="shared" si="32"/>
        <v>Q2 2008</v>
      </c>
      <c r="B74" s="19">
        <v>165000</v>
      </c>
      <c r="C74" s="19">
        <v>8000</v>
      </c>
      <c r="D74" s="19">
        <v>428000</v>
      </c>
      <c r="E74" s="19">
        <v>16000</v>
      </c>
      <c r="F74" s="19">
        <v>219000</v>
      </c>
      <c r="G74" s="19">
        <v>583000</v>
      </c>
      <c r="H74" s="19">
        <v>171000</v>
      </c>
      <c r="I74" s="19">
        <v>296000</v>
      </c>
      <c r="J74" s="19">
        <v>497000</v>
      </c>
      <c r="K74" s="19">
        <v>230000</v>
      </c>
    </row>
    <row r="75" spans="1:11">
      <c r="A75" s="25" t="str">
        <f t="shared" si="32"/>
        <v>Q3 2008</v>
      </c>
      <c r="B75" s="19">
        <v>151000</v>
      </c>
      <c r="C75" s="19">
        <v>8000</v>
      </c>
      <c r="D75" s="19">
        <v>397000</v>
      </c>
      <c r="E75" s="19">
        <v>14000</v>
      </c>
      <c r="F75" s="19">
        <v>224000</v>
      </c>
      <c r="G75" s="19">
        <v>617000</v>
      </c>
      <c r="H75" s="19">
        <v>169000</v>
      </c>
      <c r="I75" s="19">
        <v>264000</v>
      </c>
      <c r="J75" s="19">
        <v>475000</v>
      </c>
      <c r="K75" s="19">
        <v>265000</v>
      </c>
    </row>
    <row r="76" spans="1:11">
      <c r="A76" s="25" t="str">
        <f t="shared" si="32"/>
        <v>Q4 2008</v>
      </c>
      <c r="B76" s="19">
        <v>163000</v>
      </c>
      <c r="C76" s="19">
        <v>9000</v>
      </c>
      <c r="D76" s="19">
        <v>400000</v>
      </c>
      <c r="E76" s="19">
        <v>11000</v>
      </c>
      <c r="F76" s="19">
        <v>242000</v>
      </c>
      <c r="G76" s="19">
        <v>595000</v>
      </c>
      <c r="H76" s="19">
        <v>182000</v>
      </c>
      <c r="I76" s="19">
        <v>270000</v>
      </c>
      <c r="J76" s="19">
        <v>476000</v>
      </c>
      <c r="K76" s="19">
        <v>283000</v>
      </c>
    </row>
    <row r="77" spans="1:11">
      <c r="A77" s="25" t="str">
        <f t="shared" si="32"/>
        <v>Q1 2009</v>
      </c>
      <c r="B77" s="19">
        <v>134000</v>
      </c>
      <c r="C77" s="19">
        <v>8000</v>
      </c>
      <c r="D77" s="19">
        <v>389000</v>
      </c>
      <c r="E77" s="19">
        <v>13000</v>
      </c>
      <c r="F77" s="19">
        <v>218000</v>
      </c>
      <c r="G77" s="19">
        <v>516000</v>
      </c>
      <c r="H77" s="19">
        <v>184000</v>
      </c>
      <c r="I77" s="19">
        <v>279000</v>
      </c>
      <c r="J77" s="19">
        <v>490000</v>
      </c>
      <c r="K77" s="19">
        <v>283000</v>
      </c>
    </row>
    <row r="78" spans="1:11">
      <c r="A78" s="25" t="str">
        <f t="shared" si="32"/>
        <v>Q2 2009</v>
      </c>
      <c r="B78" s="19">
        <v>103000</v>
      </c>
      <c r="C78" s="19">
        <v>11000</v>
      </c>
      <c r="D78" s="19">
        <v>415000</v>
      </c>
      <c r="E78" s="19">
        <v>8000</v>
      </c>
      <c r="F78" s="19">
        <v>233000</v>
      </c>
      <c r="G78" s="19">
        <v>521000</v>
      </c>
      <c r="H78" s="19">
        <v>173000</v>
      </c>
      <c r="I78" s="19">
        <v>280000</v>
      </c>
      <c r="J78" s="19">
        <v>465000</v>
      </c>
      <c r="K78" s="19">
        <v>245000</v>
      </c>
    </row>
    <row r="79" spans="1:11">
      <c r="A79" s="25" t="str">
        <f t="shared" si="32"/>
        <v>Q3 2009</v>
      </c>
      <c r="B79" s="19">
        <v>116000</v>
      </c>
      <c r="C79" s="19">
        <v>6000</v>
      </c>
      <c r="D79" s="19">
        <v>407000</v>
      </c>
      <c r="E79" s="19">
        <v>4000</v>
      </c>
      <c r="F79" s="19">
        <v>244000</v>
      </c>
      <c r="G79" s="19">
        <v>532000</v>
      </c>
      <c r="H79" s="19">
        <v>177000</v>
      </c>
      <c r="I79" s="19">
        <v>313000</v>
      </c>
      <c r="J79" s="19">
        <v>489000</v>
      </c>
      <c r="K79" s="19">
        <v>236000</v>
      </c>
    </row>
    <row r="80" spans="1:11">
      <c r="A80" s="25" t="str">
        <f t="shared" si="32"/>
        <v>Q4 2009</v>
      </c>
      <c r="B80" s="19">
        <v>111000</v>
      </c>
      <c r="C80" s="19">
        <v>7000</v>
      </c>
      <c r="D80" s="19">
        <v>397000</v>
      </c>
      <c r="E80" s="19">
        <v>9000</v>
      </c>
      <c r="F80" s="19">
        <v>238000</v>
      </c>
      <c r="G80" s="19">
        <v>531000</v>
      </c>
      <c r="H80" s="19">
        <v>159000</v>
      </c>
      <c r="I80" s="19">
        <v>306000</v>
      </c>
      <c r="J80" s="19">
        <v>490000</v>
      </c>
      <c r="K80" s="19">
        <v>227000</v>
      </c>
    </row>
    <row r="81" spans="1:11">
      <c r="A81" s="25" t="str">
        <f t="shared" si="32"/>
        <v>Q1 2010</v>
      </c>
      <c r="B81" s="19">
        <v>120000</v>
      </c>
      <c r="C81" s="19">
        <v>9000</v>
      </c>
      <c r="D81" s="19">
        <v>419000</v>
      </c>
      <c r="E81" s="19">
        <v>5000</v>
      </c>
      <c r="F81" s="19">
        <v>243000</v>
      </c>
      <c r="G81" s="19">
        <v>528000</v>
      </c>
      <c r="H81" s="19">
        <v>159000</v>
      </c>
      <c r="I81" s="19">
        <v>275000</v>
      </c>
      <c r="J81" s="19">
        <v>501000</v>
      </c>
      <c r="K81" s="19">
        <v>228000</v>
      </c>
    </row>
    <row r="82" spans="1:11">
      <c r="A82" s="25" t="str">
        <f t="shared" si="32"/>
        <v>Q2 2010</v>
      </c>
      <c r="B82" s="19">
        <v>114000</v>
      </c>
      <c r="C82" s="19">
        <v>8000</v>
      </c>
      <c r="D82" s="19">
        <v>372000</v>
      </c>
      <c r="E82" s="19">
        <v>8000</v>
      </c>
      <c r="F82" s="19">
        <v>236000</v>
      </c>
      <c r="G82" s="19">
        <v>513000</v>
      </c>
      <c r="H82" s="19">
        <v>164000</v>
      </c>
      <c r="I82" s="19">
        <v>312000</v>
      </c>
      <c r="J82" s="19">
        <v>482000</v>
      </c>
      <c r="K82" s="19">
        <v>226000</v>
      </c>
    </row>
    <row r="83" spans="1:11">
      <c r="A83" s="25" t="str">
        <f t="shared" si="32"/>
        <v>Q3 2010</v>
      </c>
      <c r="B83" s="19">
        <v>119000</v>
      </c>
      <c r="C83" s="19">
        <v>7000</v>
      </c>
      <c r="D83" s="19">
        <v>371000</v>
      </c>
      <c r="E83" s="19">
        <v>9000</v>
      </c>
      <c r="F83" s="19">
        <v>231000</v>
      </c>
      <c r="G83" s="19">
        <v>509000</v>
      </c>
      <c r="H83" s="19">
        <v>194000</v>
      </c>
      <c r="I83" s="19">
        <v>279000</v>
      </c>
      <c r="J83" s="19">
        <v>470000</v>
      </c>
      <c r="K83" s="19">
        <v>213000</v>
      </c>
    </row>
    <row r="84" spans="1:11">
      <c r="A84" s="25" t="str">
        <f t="shared" si="32"/>
        <v>Q4 2010</v>
      </c>
      <c r="B84" s="19">
        <v>121000</v>
      </c>
      <c r="C84" s="19">
        <v>13000</v>
      </c>
      <c r="D84" s="19">
        <v>371000</v>
      </c>
      <c r="E84" s="19">
        <v>17000</v>
      </c>
      <c r="F84" s="19">
        <v>225000</v>
      </c>
      <c r="G84" s="19">
        <v>523000</v>
      </c>
      <c r="H84" s="19">
        <v>185000</v>
      </c>
      <c r="I84" s="19">
        <v>266000</v>
      </c>
      <c r="J84" s="19">
        <v>266000</v>
      </c>
      <c r="K84" s="19">
        <v>208000</v>
      </c>
    </row>
    <row r="85" spans="1:11">
      <c r="A85" s="25" t="str">
        <f t="shared" si="32"/>
        <v>Q1 2011</v>
      </c>
      <c r="B85" s="19">
        <v>108000</v>
      </c>
      <c r="C85" s="19">
        <v>14000</v>
      </c>
      <c r="D85" s="19">
        <v>389000</v>
      </c>
      <c r="E85" s="19">
        <v>19000</v>
      </c>
      <c r="F85" s="19">
        <v>226000</v>
      </c>
      <c r="G85" s="19">
        <v>536000</v>
      </c>
      <c r="H85" s="19">
        <v>174000</v>
      </c>
      <c r="I85" s="19">
        <v>259000</v>
      </c>
      <c r="J85" s="19">
        <v>514000</v>
      </c>
      <c r="K85" s="19">
        <v>188000</v>
      </c>
    </row>
    <row r="86" spans="1:11">
      <c r="A86" s="25" t="str">
        <f t="shared" si="32"/>
        <v>Q2 2011</v>
      </c>
      <c r="B86" s="19">
        <v>99000</v>
      </c>
      <c r="C86" s="19">
        <v>6000</v>
      </c>
      <c r="D86" s="19">
        <v>397000</v>
      </c>
      <c r="E86" s="19">
        <v>18000</v>
      </c>
      <c r="F86" s="19">
        <v>235000</v>
      </c>
      <c r="G86" s="19">
        <v>555000</v>
      </c>
      <c r="H86" s="19">
        <v>181000</v>
      </c>
      <c r="I86" s="19">
        <v>274000</v>
      </c>
      <c r="J86" s="19">
        <v>509000</v>
      </c>
      <c r="K86" s="19">
        <v>226000</v>
      </c>
    </row>
    <row r="87" spans="1:11">
      <c r="A87" s="25" t="s">
        <v>506</v>
      </c>
      <c r="B87" s="19">
        <v>97000</v>
      </c>
      <c r="C87" s="19">
        <v>16000</v>
      </c>
      <c r="D87" s="19">
        <v>400000</v>
      </c>
      <c r="E87" s="19">
        <v>8000</v>
      </c>
      <c r="F87" s="19">
        <v>234000</v>
      </c>
      <c r="G87" s="19">
        <v>605000</v>
      </c>
      <c r="H87" s="19">
        <v>156000</v>
      </c>
      <c r="I87" s="19">
        <v>287000</v>
      </c>
      <c r="J87" s="19">
        <v>486000</v>
      </c>
      <c r="K87" s="19">
        <v>220000</v>
      </c>
    </row>
    <row r="88" spans="1:11">
      <c r="A88" s="25" t="s">
        <v>516</v>
      </c>
      <c r="B88" s="19">
        <v>95000</v>
      </c>
      <c r="C88" s="19">
        <v>13000</v>
      </c>
      <c r="D88" s="19">
        <v>428000</v>
      </c>
      <c r="E88" s="19">
        <v>7000</v>
      </c>
      <c r="F88" s="19">
        <v>239000</v>
      </c>
      <c r="G88" s="19">
        <v>614000</v>
      </c>
      <c r="H88" s="19">
        <v>171000</v>
      </c>
      <c r="I88" s="19">
        <v>277000</v>
      </c>
      <c r="J88" s="19">
        <v>516000</v>
      </c>
      <c r="K88" s="19">
        <v>201000</v>
      </c>
    </row>
    <row r="89" spans="1:11">
      <c r="A89" s="25" t="s">
        <v>527</v>
      </c>
      <c r="B89" s="19">
        <v>91000</v>
      </c>
      <c r="C89" s="19">
        <v>16000</v>
      </c>
      <c r="D89" s="19">
        <v>386000</v>
      </c>
      <c r="E89" s="19">
        <v>9000</v>
      </c>
      <c r="F89" s="19">
        <v>210000</v>
      </c>
      <c r="G89" s="19">
        <v>570000</v>
      </c>
      <c r="H89" s="19">
        <v>180000</v>
      </c>
      <c r="I89" s="19">
        <v>276000</v>
      </c>
      <c r="J89" s="19">
        <v>540000</v>
      </c>
      <c r="K89" s="19">
        <v>239000</v>
      </c>
    </row>
    <row r="90" spans="1:11">
      <c r="B90" s="21"/>
      <c r="C90" s="21"/>
      <c r="D90" s="21"/>
      <c r="E90" s="21"/>
      <c r="F90" s="21"/>
      <c r="G90" s="21"/>
      <c r="H90" s="21"/>
      <c r="I90" s="21"/>
      <c r="J90" s="21"/>
      <c r="K90" s="21"/>
    </row>
    <row r="91" spans="1:11">
      <c r="A91" s="25" t="str">
        <f t="shared" ref="A91:A101" si="33">A21</f>
        <v>Quarterly % Change Q2 2008</v>
      </c>
      <c r="B91" s="22">
        <f t="shared" ref="B91:K91" si="34">(B74-B73)/B73*100</f>
        <v>27.906976744186046</v>
      </c>
      <c r="C91" s="22">
        <f t="shared" si="34"/>
        <v>0</v>
      </c>
      <c r="D91" s="22">
        <f t="shared" si="34"/>
        <v>-2.947845804988662</v>
      </c>
      <c r="E91" s="22">
        <f t="shared" si="34"/>
        <v>23.076923076923077</v>
      </c>
      <c r="F91" s="22">
        <f t="shared" si="34"/>
        <v>4.7846889952153111</v>
      </c>
      <c r="G91" s="22">
        <f t="shared" si="34"/>
        <v>-1.6863406408094435</v>
      </c>
      <c r="H91" s="22">
        <f t="shared" si="34"/>
        <v>1.7857142857142856</v>
      </c>
      <c r="I91" s="22">
        <f t="shared" si="34"/>
        <v>2.422145328719723</v>
      </c>
      <c r="J91" s="22">
        <f t="shared" si="34"/>
        <v>2.6859504132231407</v>
      </c>
      <c r="K91" s="22">
        <f t="shared" si="34"/>
        <v>0.43668122270742354</v>
      </c>
    </row>
    <row r="92" spans="1:11">
      <c r="A92" s="25" t="str">
        <f t="shared" si="33"/>
        <v>Quarterly % Change Q3 2008</v>
      </c>
      <c r="B92" s="22">
        <f t="shared" ref="B92:K92" si="35">(B75-B74)/B74*100</f>
        <v>-8.4848484848484862</v>
      </c>
      <c r="C92" s="22">
        <f t="shared" si="35"/>
        <v>0</v>
      </c>
      <c r="D92" s="22">
        <f t="shared" si="35"/>
        <v>-7.2429906542056068</v>
      </c>
      <c r="E92" s="22">
        <f t="shared" si="35"/>
        <v>-12.5</v>
      </c>
      <c r="F92" s="22">
        <f t="shared" si="35"/>
        <v>2.2831050228310499</v>
      </c>
      <c r="G92" s="22">
        <f t="shared" si="35"/>
        <v>5.8319039451114927</v>
      </c>
      <c r="H92" s="22">
        <f t="shared" si="35"/>
        <v>-1.1695906432748537</v>
      </c>
      <c r="I92" s="22">
        <f t="shared" si="35"/>
        <v>-10.810810810810811</v>
      </c>
      <c r="J92" s="22">
        <f t="shared" si="35"/>
        <v>-4.4265593561368206</v>
      </c>
      <c r="K92" s="22">
        <f t="shared" si="35"/>
        <v>15.217391304347828</v>
      </c>
    </row>
    <row r="93" spans="1:11">
      <c r="A93" s="25" t="str">
        <f t="shared" si="33"/>
        <v>Quarterly % Change Q4 2008</v>
      </c>
      <c r="B93" s="22">
        <f t="shared" ref="B93:K93" si="36">(B76-B75)/B75*100</f>
        <v>7.9470198675496695</v>
      </c>
      <c r="C93" s="22">
        <f t="shared" si="36"/>
        <v>12.5</v>
      </c>
      <c r="D93" s="22">
        <f t="shared" si="36"/>
        <v>0.75566750629722923</v>
      </c>
      <c r="E93" s="22">
        <f t="shared" si="36"/>
        <v>-21.428571428571427</v>
      </c>
      <c r="F93" s="22">
        <f t="shared" si="36"/>
        <v>8.0357142857142865</v>
      </c>
      <c r="G93" s="22">
        <f t="shared" si="36"/>
        <v>-3.5656401944894651</v>
      </c>
      <c r="H93" s="22">
        <f t="shared" si="36"/>
        <v>7.6923076923076925</v>
      </c>
      <c r="I93" s="22">
        <f t="shared" si="36"/>
        <v>2.2727272727272729</v>
      </c>
      <c r="J93" s="22">
        <f t="shared" si="36"/>
        <v>0.21052631578947367</v>
      </c>
      <c r="K93" s="22">
        <f t="shared" si="36"/>
        <v>6.7924528301886795</v>
      </c>
    </row>
    <row r="94" spans="1:11">
      <c r="A94" s="25" t="str">
        <f t="shared" si="33"/>
        <v>Quarterly % Change Q1 2009</v>
      </c>
      <c r="B94" s="22">
        <f t="shared" ref="B94:K94" si="37">(B77-B76)/B76*100</f>
        <v>-17.791411042944784</v>
      </c>
      <c r="C94" s="22">
        <f t="shared" si="37"/>
        <v>-11.111111111111111</v>
      </c>
      <c r="D94" s="22">
        <f t="shared" si="37"/>
        <v>-2.75</v>
      </c>
      <c r="E94" s="22">
        <f t="shared" si="37"/>
        <v>18.181818181818183</v>
      </c>
      <c r="F94" s="22">
        <f t="shared" si="37"/>
        <v>-9.9173553719008272</v>
      </c>
      <c r="G94" s="22">
        <f t="shared" si="37"/>
        <v>-13.277310924369749</v>
      </c>
      <c r="H94" s="22">
        <f t="shared" si="37"/>
        <v>1.098901098901099</v>
      </c>
      <c r="I94" s="22">
        <f t="shared" si="37"/>
        <v>3.3333333333333335</v>
      </c>
      <c r="J94" s="22">
        <f t="shared" si="37"/>
        <v>2.9411764705882351</v>
      </c>
      <c r="K94" s="22">
        <f t="shared" si="37"/>
        <v>0</v>
      </c>
    </row>
    <row r="95" spans="1:11">
      <c r="A95" s="25" t="str">
        <f t="shared" si="33"/>
        <v>Quarterly % Change Q2 2009</v>
      </c>
      <c r="B95" s="22">
        <f t="shared" ref="B95:K95" si="38">(B78-B77)/B77*100</f>
        <v>-23.134328358208954</v>
      </c>
      <c r="C95" s="22">
        <f t="shared" si="38"/>
        <v>37.5</v>
      </c>
      <c r="D95" s="22">
        <f t="shared" si="38"/>
        <v>6.6838046272493568</v>
      </c>
      <c r="E95" s="22">
        <f t="shared" si="38"/>
        <v>-38.461538461538467</v>
      </c>
      <c r="F95" s="22">
        <f t="shared" si="38"/>
        <v>6.8807339449541285</v>
      </c>
      <c r="G95" s="22">
        <f t="shared" si="38"/>
        <v>0.96899224806201545</v>
      </c>
      <c r="H95" s="22">
        <f t="shared" si="38"/>
        <v>-5.9782608695652177</v>
      </c>
      <c r="I95" s="22">
        <f t="shared" si="38"/>
        <v>0.35842293906810035</v>
      </c>
      <c r="J95" s="22">
        <f t="shared" si="38"/>
        <v>-5.1020408163265305</v>
      </c>
      <c r="K95" s="22">
        <f t="shared" si="38"/>
        <v>-13.427561837455832</v>
      </c>
    </row>
    <row r="96" spans="1:11">
      <c r="A96" s="25" t="str">
        <f t="shared" si="33"/>
        <v>Quarterly % Change Q3 2009</v>
      </c>
      <c r="B96" s="22">
        <f t="shared" ref="B96:K96" si="39">(B79-B78)/B78*100</f>
        <v>12.621359223300971</v>
      </c>
      <c r="C96" s="22">
        <f t="shared" si="39"/>
        <v>-45.454545454545453</v>
      </c>
      <c r="D96" s="22">
        <f t="shared" si="39"/>
        <v>-1.9277108433734942</v>
      </c>
      <c r="E96" s="22">
        <f t="shared" si="39"/>
        <v>-50</v>
      </c>
      <c r="F96" s="22">
        <f t="shared" si="39"/>
        <v>4.7210300429184553</v>
      </c>
      <c r="G96" s="22">
        <f t="shared" si="39"/>
        <v>2.1113243761996161</v>
      </c>
      <c r="H96" s="22">
        <f t="shared" si="39"/>
        <v>2.3121387283236992</v>
      </c>
      <c r="I96" s="22">
        <f t="shared" si="39"/>
        <v>11.785714285714285</v>
      </c>
      <c r="J96" s="22">
        <f t="shared" si="39"/>
        <v>5.161290322580645</v>
      </c>
      <c r="K96" s="22">
        <f t="shared" si="39"/>
        <v>-3.6734693877551026</v>
      </c>
    </row>
    <row r="97" spans="1:11">
      <c r="A97" s="25" t="str">
        <f t="shared" si="33"/>
        <v>Quarterly % Change Q4 2009</v>
      </c>
      <c r="B97" s="22">
        <f t="shared" ref="B97:K100" si="40">(B80-B79)/B79*100</f>
        <v>-4.3103448275862073</v>
      </c>
      <c r="C97" s="22">
        <f t="shared" si="40"/>
        <v>16.666666666666664</v>
      </c>
      <c r="D97" s="22">
        <f t="shared" si="40"/>
        <v>-2.4570024570024569</v>
      </c>
      <c r="E97" s="22">
        <f t="shared" si="40"/>
        <v>125</v>
      </c>
      <c r="F97" s="22">
        <f t="shared" si="40"/>
        <v>-2.459016393442623</v>
      </c>
      <c r="G97" s="22">
        <f t="shared" si="40"/>
        <v>-0.18796992481203006</v>
      </c>
      <c r="H97" s="22">
        <f t="shared" si="40"/>
        <v>-10.16949152542373</v>
      </c>
      <c r="I97" s="22">
        <f t="shared" si="40"/>
        <v>-2.2364217252396164</v>
      </c>
      <c r="J97" s="22">
        <f t="shared" si="40"/>
        <v>0.20449897750511251</v>
      </c>
      <c r="K97" s="22">
        <f t="shared" si="40"/>
        <v>-3.8135593220338984</v>
      </c>
    </row>
    <row r="98" spans="1:11">
      <c r="A98" s="25" t="str">
        <f t="shared" si="33"/>
        <v>Quarterly % Change Q1 2010</v>
      </c>
      <c r="B98" s="22">
        <f t="shared" ref="B98:B103" si="41">(B81-B80)/B80*100</f>
        <v>8.1081081081081088</v>
      </c>
      <c r="C98" s="22">
        <f t="shared" si="40"/>
        <v>28.571428571428569</v>
      </c>
      <c r="D98" s="22">
        <f t="shared" si="40"/>
        <v>5.5415617128463479</v>
      </c>
      <c r="E98" s="22">
        <f t="shared" si="40"/>
        <v>-44.444444444444443</v>
      </c>
      <c r="F98" s="22">
        <f t="shared" si="40"/>
        <v>2.1008403361344539</v>
      </c>
      <c r="G98" s="22">
        <f t="shared" si="40"/>
        <v>-0.56497175141242939</v>
      </c>
      <c r="H98" s="22">
        <f t="shared" si="40"/>
        <v>0</v>
      </c>
      <c r="I98" s="22">
        <f t="shared" si="40"/>
        <v>-10.130718954248366</v>
      </c>
      <c r="J98" s="22">
        <f t="shared" si="40"/>
        <v>2.2448979591836733</v>
      </c>
      <c r="K98" s="22">
        <f t="shared" si="40"/>
        <v>0.44052863436123352</v>
      </c>
    </row>
    <row r="99" spans="1:11">
      <c r="A99" s="25" t="str">
        <f t="shared" si="33"/>
        <v>Quarterly % Change Q2 2010</v>
      </c>
      <c r="B99" s="22">
        <f t="shared" si="41"/>
        <v>-5</v>
      </c>
      <c r="C99" s="22">
        <f>(C82-C81)/C81*100</f>
        <v>-11.111111111111111</v>
      </c>
      <c r="D99" s="22">
        <f t="shared" si="40"/>
        <v>-11.217183770883054</v>
      </c>
      <c r="E99" s="22">
        <f t="shared" si="40"/>
        <v>60</v>
      </c>
      <c r="F99" s="22">
        <f t="shared" si="40"/>
        <v>-2.880658436213992</v>
      </c>
      <c r="G99" s="22">
        <f t="shared" si="40"/>
        <v>-2.8409090909090908</v>
      </c>
      <c r="H99" s="22">
        <f t="shared" si="40"/>
        <v>3.1446540880503147</v>
      </c>
      <c r="I99" s="22">
        <f t="shared" si="40"/>
        <v>13.454545454545455</v>
      </c>
      <c r="J99" s="22">
        <f t="shared" si="40"/>
        <v>-3.7924151696606789</v>
      </c>
      <c r="K99" s="22">
        <f t="shared" si="40"/>
        <v>-0.8771929824561403</v>
      </c>
    </row>
    <row r="100" spans="1:11">
      <c r="A100" s="25" t="str">
        <f t="shared" si="33"/>
        <v>Quarterly % Change Q3 2010</v>
      </c>
      <c r="B100" s="22">
        <f t="shared" si="41"/>
        <v>4.3859649122807012</v>
      </c>
      <c r="C100" s="22">
        <f>(C83-C82)/C82*100</f>
        <v>-12.5</v>
      </c>
      <c r="D100" s="22">
        <f t="shared" si="40"/>
        <v>-0.26881720430107531</v>
      </c>
      <c r="E100" s="22">
        <f t="shared" si="40"/>
        <v>12.5</v>
      </c>
      <c r="F100" s="22">
        <f t="shared" si="40"/>
        <v>-2.1186440677966099</v>
      </c>
      <c r="G100" s="22">
        <f t="shared" si="40"/>
        <v>-0.77972709551656916</v>
      </c>
      <c r="H100" s="22">
        <f t="shared" si="40"/>
        <v>18.292682926829269</v>
      </c>
      <c r="I100" s="22">
        <f t="shared" si="40"/>
        <v>-10.576923076923077</v>
      </c>
      <c r="J100" s="22">
        <f t="shared" si="40"/>
        <v>-2.4896265560165975</v>
      </c>
      <c r="K100" s="22">
        <f t="shared" si="40"/>
        <v>-5.7522123893805306</v>
      </c>
    </row>
    <row r="101" spans="1:11">
      <c r="A101" s="25" t="str">
        <f t="shared" si="33"/>
        <v>Quarterly % Change Q4 2010</v>
      </c>
      <c r="B101" s="22">
        <f t="shared" si="41"/>
        <v>1.680672268907563</v>
      </c>
      <c r="C101" s="22">
        <f>(C84-C83)/C83*100</f>
        <v>85.714285714285708</v>
      </c>
      <c r="D101" s="22">
        <f t="shared" ref="D101:K102" si="42">(D84-D83)/D83*100</f>
        <v>0</v>
      </c>
      <c r="E101" s="22">
        <f t="shared" si="42"/>
        <v>88.888888888888886</v>
      </c>
      <c r="F101" s="22">
        <f t="shared" si="42"/>
        <v>-2.5974025974025974</v>
      </c>
      <c r="G101" s="22">
        <f t="shared" si="42"/>
        <v>2.7504911591355601</v>
      </c>
      <c r="H101" s="22">
        <f t="shared" si="42"/>
        <v>-4.6391752577319592</v>
      </c>
      <c r="I101" s="22">
        <f t="shared" si="42"/>
        <v>-4.6594982078853047</v>
      </c>
      <c r="J101" s="22">
        <f t="shared" si="42"/>
        <v>-43.404255319148938</v>
      </c>
      <c r="K101" s="22">
        <f t="shared" si="42"/>
        <v>-2.3474178403755865</v>
      </c>
    </row>
    <row r="102" spans="1:11">
      <c r="A102" s="25" t="str">
        <f>A32</f>
        <v>Quarterly % Change Q1 2011</v>
      </c>
      <c r="B102" s="22">
        <f t="shared" si="41"/>
        <v>-10.743801652892563</v>
      </c>
      <c r="C102" s="22">
        <f>(C85-C84)/C84*100</f>
        <v>7.6923076923076925</v>
      </c>
      <c r="D102" s="22">
        <f t="shared" si="42"/>
        <v>4.8517520215633425</v>
      </c>
      <c r="E102" s="22">
        <f t="shared" si="42"/>
        <v>11.76470588235294</v>
      </c>
      <c r="F102" s="22">
        <f t="shared" si="42"/>
        <v>0.44444444444444442</v>
      </c>
      <c r="G102" s="22">
        <f t="shared" si="42"/>
        <v>2.4856596558317401</v>
      </c>
      <c r="H102" s="22">
        <f t="shared" si="42"/>
        <v>-5.9459459459459465</v>
      </c>
      <c r="I102" s="22">
        <f t="shared" si="42"/>
        <v>-2.6315789473684208</v>
      </c>
      <c r="J102" s="22">
        <f t="shared" si="42"/>
        <v>93.233082706766908</v>
      </c>
      <c r="K102" s="22">
        <f t="shared" si="42"/>
        <v>-9.6153846153846168</v>
      </c>
    </row>
    <row r="103" spans="1:11">
      <c r="A103" s="25" t="str">
        <f>A33</f>
        <v>Quarterly % Change Q2 2011</v>
      </c>
      <c r="B103" s="22">
        <f t="shared" si="41"/>
        <v>-8.3333333333333321</v>
      </c>
      <c r="C103" s="22">
        <f t="shared" ref="C103:J103" si="43">(C86-C85)/C85*100</f>
        <v>-57.142857142857139</v>
      </c>
      <c r="D103" s="22">
        <f t="shared" si="43"/>
        <v>2.0565552699228791</v>
      </c>
      <c r="E103" s="22">
        <f>(E86-E85)/E85*100</f>
        <v>-5.2631578947368416</v>
      </c>
      <c r="F103" s="22">
        <f t="shared" si="43"/>
        <v>3.9823008849557522</v>
      </c>
      <c r="G103" s="22">
        <f>(G86-G85)/G85*100</f>
        <v>3.544776119402985</v>
      </c>
      <c r="H103" s="22">
        <f t="shared" si="43"/>
        <v>4.0229885057471266</v>
      </c>
      <c r="I103" s="22">
        <f>(I86-I85)/I85*100</f>
        <v>5.7915057915057915</v>
      </c>
      <c r="J103" s="22">
        <f t="shared" si="43"/>
        <v>-0.97276264591439687</v>
      </c>
      <c r="K103" s="22">
        <f>(K86-K85)/K85*100</f>
        <v>20.212765957446805</v>
      </c>
    </row>
    <row r="104" spans="1:11">
      <c r="A104" s="25" t="str">
        <f>A34</f>
        <v>Quarterly % Change Q3 2011</v>
      </c>
      <c r="B104" s="22">
        <f t="shared" ref="B104:K106" si="44">(B87-B86)/B86*100</f>
        <v>-2.0202020202020203</v>
      </c>
      <c r="C104" s="22">
        <f t="shared" si="44"/>
        <v>166.66666666666669</v>
      </c>
      <c r="D104" s="22">
        <f t="shared" si="44"/>
        <v>0.75566750629722923</v>
      </c>
      <c r="E104" s="22">
        <f>(E87-E86)/E86*100</f>
        <v>-55.555555555555557</v>
      </c>
      <c r="F104" s="22">
        <f>(F87-F86)/F86*100</f>
        <v>-0.42553191489361702</v>
      </c>
      <c r="G104" s="22">
        <f>(G87-G86)/G86*100</f>
        <v>9.0090090090090094</v>
      </c>
      <c r="H104" s="22">
        <f>(H87-H86)/H86*100</f>
        <v>-13.812154696132598</v>
      </c>
      <c r="I104" s="22">
        <f>(I87-I86)/I86*100</f>
        <v>4.7445255474452548</v>
      </c>
      <c r="J104" s="22">
        <f>(J87-J86)/J86*100</f>
        <v>-4.5186640471512778</v>
      </c>
      <c r="K104" s="22">
        <f>(K87-K86)/K86*100</f>
        <v>-2.6548672566371683</v>
      </c>
    </row>
    <row r="105" spans="1:11">
      <c r="A105" s="25" t="str">
        <f>A35</f>
        <v>Quarterly % Change Q4 2011</v>
      </c>
      <c r="B105" s="22">
        <f t="shared" si="44"/>
        <v>-2.0618556701030926</v>
      </c>
      <c r="C105" s="22">
        <f t="shared" si="44"/>
        <v>-18.75</v>
      </c>
      <c r="D105" s="22">
        <f t="shared" si="44"/>
        <v>7.0000000000000009</v>
      </c>
      <c r="E105" s="22">
        <f>(E88-E87)/E87*100</f>
        <v>-12.5</v>
      </c>
      <c r="F105" s="22">
        <f t="shared" ref="F105:J105" si="45">(F88-F87)/F87*100</f>
        <v>2.1367521367521367</v>
      </c>
      <c r="G105" s="22">
        <f t="shared" si="45"/>
        <v>1.4876033057851239</v>
      </c>
      <c r="H105" s="22">
        <f t="shared" si="45"/>
        <v>9.6153846153846168</v>
      </c>
      <c r="I105" s="22">
        <f t="shared" si="45"/>
        <v>-3.484320557491289</v>
      </c>
      <c r="J105" s="22">
        <f t="shared" si="45"/>
        <v>6.1728395061728394</v>
      </c>
      <c r="K105" s="22">
        <f>(K88-K87)/K87*100</f>
        <v>-8.6363636363636367</v>
      </c>
    </row>
    <row r="106" spans="1:11">
      <c r="A106" s="25" t="str">
        <f>A36</f>
        <v>Quarterly % Change Q1 2012</v>
      </c>
      <c r="B106" s="22">
        <f t="shared" si="44"/>
        <v>-4.2105263157894735</v>
      </c>
      <c r="C106" s="22">
        <f t="shared" si="44"/>
        <v>23.076923076923077</v>
      </c>
      <c r="D106" s="22">
        <f t="shared" si="44"/>
        <v>-9.8130841121495322</v>
      </c>
      <c r="E106" s="22">
        <f t="shared" si="44"/>
        <v>28.571428571428569</v>
      </c>
      <c r="F106" s="22">
        <f t="shared" si="44"/>
        <v>-12.133891213389122</v>
      </c>
      <c r="G106" s="22">
        <f t="shared" si="44"/>
        <v>-7.1661237785016292</v>
      </c>
      <c r="H106" s="22">
        <f t="shared" si="44"/>
        <v>5.2631578947368416</v>
      </c>
      <c r="I106" s="22">
        <f t="shared" si="44"/>
        <v>-0.36101083032490977</v>
      </c>
      <c r="J106" s="22">
        <f t="shared" si="44"/>
        <v>4.6511627906976747</v>
      </c>
      <c r="K106" s="22">
        <f t="shared" si="44"/>
        <v>18.905472636815919</v>
      </c>
    </row>
    <row r="107" spans="1:11" s="23" customFormat="1">
      <c r="B107" s="26"/>
      <c r="C107" s="26"/>
      <c r="D107" s="26"/>
      <c r="E107" s="26"/>
      <c r="F107" s="26"/>
      <c r="G107" s="26"/>
      <c r="H107" s="26"/>
      <c r="I107" s="26"/>
      <c r="J107" s="26"/>
      <c r="K107" s="26"/>
    </row>
    <row r="108" spans="1:11" s="23" customFormat="1">
      <c r="A108" s="25" t="str">
        <f t="shared" ref="A108:A116" si="46">A38</f>
        <v>Q1 2009 Year-on-Year %</v>
      </c>
      <c r="B108" s="22">
        <f>(B77-B73)/B73*100</f>
        <v>3.8759689922480618</v>
      </c>
      <c r="C108" s="22">
        <f t="shared" ref="C108:K108" si="47">(C77-C73)/C73*100</f>
        <v>0</v>
      </c>
      <c r="D108" s="22">
        <f t="shared" si="47"/>
        <v>-11.791383219954648</v>
      </c>
      <c r="E108" s="22">
        <f t="shared" si="47"/>
        <v>0</v>
      </c>
      <c r="F108" s="22">
        <f t="shared" si="47"/>
        <v>4.3062200956937797</v>
      </c>
      <c r="G108" s="22">
        <f t="shared" si="47"/>
        <v>-12.984822934232715</v>
      </c>
      <c r="H108" s="22">
        <f t="shared" si="47"/>
        <v>9.5238095238095237</v>
      </c>
      <c r="I108" s="22">
        <f t="shared" si="47"/>
        <v>-3.4602076124567476</v>
      </c>
      <c r="J108" s="22">
        <f t="shared" si="47"/>
        <v>1.2396694214876034</v>
      </c>
      <c r="K108" s="22">
        <f t="shared" si="47"/>
        <v>23.580786026200872</v>
      </c>
    </row>
    <row r="109" spans="1:11" s="23" customFormat="1">
      <c r="A109" s="25" t="str">
        <f t="shared" si="46"/>
        <v>Q2 2009 Year-on-Year %</v>
      </c>
      <c r="B109" s="22">
        <f t="shared" ref="B109:K109" si="48">(B78-B74)/B74*100</f>
        <v>-37.575757575757571</v>
      </c>
      <c r="C109" s="22">
        <f t="shared" si="48"/>
        <v>37.5</v>
      </c>
      <c r="D109" s="22">
        <f t="shared" si="48"/>
        <v>-3.0373831775700935</v>
      </c>
      <c r="E109" s="22">
        <f t="shared" si="48"/>
        <v>-50</v>
      </c>
      <c r="F109" s="22">
        <f t="shared" si="48"/>
        <v>6.3926940639269407</v>
      </c>
      <c r="G109" s="22">
        <f t="shared" si="48"/>
        <v>-10.634648370497427</v>
      </c>
      <c r="H109" s="22">
        <f t="shared" si="48"/>
        <v>1.1695906432748537</v>
      </c>
      <c r="I109" s="22">
        <f t="shared" si="48"/>
        <v>-5.4054054054054053</v>
      </c>
      <c r="J109" s="22">
        <f t="shared" si="48"/>
        <v>-6.4386317907444672</v>
      </c>
      <c r="K109" s="22">
        <f t="shared" si="48"/>
        <v>6.5217391304347823</v>
      </c>
    </row>
    <row r="110" spans="1:11" s="23" customFormat="1">
      <c r="A110" s="25" t="str">
        <f t="shared" si="46"/>
        <v>Q3 2009 Year-on-Year %</v>
      </c>
      <c r="B110" s="22">
        <f t="shared" ref="B110:K110" si="49">(B79-B75)/B75*100</f>
        <v>-23.178807947019866</v>
      </c>
      <c r="C110" s="22">
        <f t="shared" si="49"/>
        <v>-25</v>
      </c>
      <c r="D110" s="22">
        <f t="shared" si="49"/>
        <v>2.518891687657431</v>
      </c>
      <c r="E110" s="22">
        <f t="shared" si="49"/>
        <v>-71.428571428571431</v>
      </c>
      <c r="F110" s="22">
        <f t="shared" si="49"/>
        <v>8.9285714285714288</v>
      </c>
      <c r="G110" s="22">
        <f t="shared" si="49"/>
        <v>-13.776337115072934</v>
      </c>
      <c r="H110" s="22">
        <f t="shared" si="49"/>
        <v>4.7337278106508878</v>
      </c>
      <c r="I110" s="22">
        <f t="shared" si="49"/>
        <v>18.560606060606062</v>
      </c>
      <c r="J110" s="22">
        <f t="shared" si="49"/>
        <v>2.9473684210526314</v>
      </c>
      <c r="K110" s="22">
        <f t="shared" si="49"/>
        <v>-10.943396226415095</v>
      </c>
    </row>
    <row r="111" spans="1:11" s="23" customFormat="1">
      <c r="A111" s="25" t="str">
        <f t="shared" si="46"/>
        <v>Q4 2009 Year-on-Year %</v>
      </c>
      <c r="B111" s="22">
        <f t="shared" ref="B111:K116" si="50">(B80-B76)/B76*100</f>
        <v>-31.901840490797547</v>
      </c>
      <c r="C111" s="22">
        <f t="shared" si="50"/>
        <v>-22.222222222222221</v>
      </c>
      <c r="D111" s="22">
        <f t="shared" si="50"/>
        <v>-0.75</v>
      </c>
      <c r="E111" s="22">
        <f t="shared" si="50"/>
        <v>-18.181818181818183</v>
      </c>
      <c r="F111" s="22">
        <f t="shared" si="50"/>
        <v>-1.6528925619834711</v>
      </c>
      <c r="G111" s="22">
        <f t="shared" si="50"/>
        <v>-10.756302521008404</v>
      </c>
      <c r="H111" s="22">
        <f t="shared" si="50"/>
        <v>-12.637362637362637</v>
      </c>
      <c r="I111" s="22">
        <f t="shared" si="50"/>
        <v>13.333333333333334</v>
      </c>
      <c r="J111" s="22">
        <f t="shared" si="50"/>
        <v>2.9411764705882351</v>
      </c>
      <c r="K111" s="22">
        <f t="shared" si="50"/>
        <v>-19.78798586572438</v>
      </c>
    </row>
    <row r="112" spans="1:11" s="23" customFormat="1">
      <c r="A112" s="25" t="str">
        <f t="shared" si="46"/>
        <v>Q1 2010 Year-on-Year %</v>
      </c>
      <c r="B112" s="22">
        <f t="shared" ref="B112:B118" si="51">(B81-B77)/B77*100</f>
        <v>-10.44776119402985</v>
      </c>
      <c r="C112" s="22">
        <f t="shared" si="50"/>
        <v>12.5</v>
      </c>
      <c r="D112" s="22">
        <f t="shared" si="50"/>
        <v>7.7120822622107967</v>
      </c>
      <c r="E112" s="22">
        <f t="shared" si="50"/>
        <v>-61.53846153846154</v>
      </c>
      <c r="F112" s="22">
        <f t="shared" si="50"/>
        <v>11.467889908256881</v>
      </c>
      <c r="G112" s="22">
        <f t="shared" si="50"/>
        <v>2.3255813953488373</v>
      </c>
      <c r="H112" s="22">
        <f t="shared" si="50"/>
        <v>-13.586956521739129</v>
      </c>
      <c r="I112" s="22">
        <f t="shared" si="50"/>
        <v>-1.4336917562724014</v>
      </c>
      <c r="J112" s="22">
        <f t="shared" si="50"/>
        <v>2.2448979591836733</v>
      </c>
      <c r="K112" s="22">
        <f t="shared" si="50"/>
        <v>-19.434628975265017</v>
      </c>
    </row>
    <row r="113" spans="1:11" s="23" customFormat="1">
      <c r="A113" s="25" t="str">
        <f t="shared" si="46"/>
        <v>Q2 2010 Year-on-Year %</v>
      </c>
      <c r="B113" s="22">
        <f t="shared" si="51"/>
        <v>10.679611650485436</v>
      </c>
      <c r="C113" s="22">
        <f t="shared" si="50"/>
        <v>-27.27272727272727</v>
      </c>
      <c r="D113" s="22">
        <f t="shared" si="50"/>
        <v>-10.361445783132531</v>
      </c>
      <c r="E113" s="22">
        <f>(E82-E78)/E78*100</f>
        <v>0</v>
      </c>
      <c r="F113" s="22">
        <f t="shared" si="50"/>
        <v>1.2875536480686696</v>
      </c>
      <c r="G113" s="22">
        <f t="shared" si="50"/>
        <v>-1.5355086372360844</v>
      </c>
      <c r="H113" s="22">
        <f t="shared" si="50"/>
        <v>-5.202312138728324</v>
      </c>
      <c r="I113" s="22">
        <f t="shared" si="50"/>
        <v>11.428571428571429</v>
      </c>
      <c r="J113" s="22">
        <f t="shared" si="50"/>
        <v>3.655913978494624</v>
      </c>
      <c r="K113" s="22">
        <f t="shared" si="50"/>
        <v>-7.7551020408163263</v>
      </c>
    </row>
    <row r="114" spans="1:11" s="23" customFormat="1">
      <c r="A114" s="25" t="str">
        <f t="shared" si="46"/>
        <v>Q3 2010 Year-on-Year %</v>
      </c>
      <c r="B114" s="22">
        <f t="shared" si="51"/>
        <v>2.5862068965517242</v>
      </c>
      <c r="C114" s="22">
        <f t="shared" si="50"/>
        <v>16.666666666666664</v>
      </c>
      <c r="D114" s="22">
        <f t="shared" si="50"/>
        <v>-8.8452088452088447</v>
      </c>
      <c r="E114" s="22">
        <f>(E83-E79)/E79*100</f>
        <v>125</v>
      </c>
      <c r="F114" s="22">
        <f t="shared" si="50"/>
        <v>-5.3278688524590159</v>
      </c>
      <c r="G114" s="22">
        <f t="shared" si="50"/>
        <v>-4.3233082706766917</v>
      </c>
      <c r="H114" s="22">
        <f t="shared" si="50"/>
        <v>9.6045197740112993</v>
      </c>
      <c r="I114" s="22">
        <f t="shared" si="50"/>
        <v>-10.862619808306709</v>
      </c>
      <c r="J114" s="22">
        <f t="shared" si="50"/>
        <v>-3.8854805725971371</v>
      </c>
      <c r="K114" s="22">
        <f t="shared" si="50"/>
        <v>-9.7457627118644066</v>
      </c>
    </row>
    <row r="115" spans="1:11" s="23" customFormat="1">
      <c r="A115" s="25" t="str">
        <f t="shared" si="46"/>
        <v>Q4 2010 Year-on-Year %</v>
      </c>
      <c r="B115" s="22">
        <f t="shared" si="51"/>
        <v>9.0090090090090094</v>
      </c>
      <c r="C115" s="22">
        <f t="shared" si="50"/>
        <v>85.714285714285708</v>
      </c>
      <c r="D115" s="22">
        <f t="shared" si="50"/>
        <v>-6.5491183879093198</v>
      </c>
      <c r="E115" s="22">
        <f>(E84-E80)/E80*100</f>
        <v>88.888888888888886</v>
      </c>
      <c r="F115" s="22">
        <f t="shared" si="50"/>
        <v>-5.46218487394958</v>
      </c>
      <c r="G115" s="22">
        <f t="shared" si="50"/>
        <v>-1.5065913370998116</v>
      </c>
      <c r="H115" s="22">
        <f t="shared" si="50"/>
        <v>16.352201257861633</v>
      </c>
      <c r="I115" s="22">
        <f t="shared" si="50"/>
        <v>-13.071895424836603</v>
      </c>
      <c r="J115" s="22">
        <f t="shared" si="50"/>
        <v>-45.714285714285715</v>
      </c>
      <c r="K115" s="22">
        <f t="shared" si="50"/>
        <v>-8.3700440528634363</v>
      </c>
    </row>
    <row r="116" spans="1:11" s="23" customFormat="1">
      <c r="A116" s="25" t="str">
        <f t="shared" si="46"/>
        <v>Q1 2011 Year-on-Year %</v>
      </c>
      <c r="B116" s="22">
        <f t="shared" si="51"/>
        <v>-10</v>
      </c>
      <c r="C116" s="22">
        <f t="shared" si="50"/>
        <v>55.555555555555557</v>
      </c>
      <c r="D116" s="22">
        <f t="shared" si="50"/>
        <v>-7.1599045346062056</v>
      </c>
      <c r="E116" s="22">
        <f>(E85-E81)/E81*100</f>
        <v>280</v>
      </c>
      <c r="F116" s="22">
        <f t="shared" si="50"/>
        <v>-6.9958847736625511</v>
      </c>
      <c r="G116" s="22">
        <f t="shared" si="50"/>
        <v>1.5151515151515151</v>
      </c>
      <c r="H116" s="22">
        <f t="shared" si="50"/>
        <v>9.433962264150944</v>
      </c>
      <c r="I116" s="22">
        <f t="shared" si="50"/>
        <v>-5.8181818181818183</v>
      </c>
      <c r="J116" s="22">
        <f t="shared" si="50"/>
        <v>2.5948103792415167</v>
      </c>
      <c r="K116" s="22">
        <f t="shared" si="50"/>
        <v>-17.543859649122805</v>
      </c>
    </row>
    <row r="117" spans="1:11" s="23" customFormat="1">
      <c r="A117" s="25" t="str">
        <f>A47</f>
        <v>Q2 2011 Year-on-Year %</v>
      </c>
      <c r="B117" s="22">
        <f t="shared" si="51"/>
        <v>-13.157894736842104</v>
      </c>
      <c r="C117" s="22">
        <f t="shared" ref="C117:J117" si="52">(C86-C82)/C82*100</f>
        <v>-25</v>
      </c>
      <c r="D117" s="22">
        <f t="shared" si="52"/>
        <v>6.7204301075268811</v>
      </c>
      <c r="E117" s="22">
        <f t="shared" si="52"/>
        <v>125</v>
      </c>
      <c r="F117" s="22">
        <f t="shared" si="52"/>
        <v>-0.42372881355932202</v>
      </c>
      <c r="G117" s="22">
        <f t="shared" si="52"/>
        <v>8.1871345029239766</v>
      </c>
      <c r="H117" s="22">
        <f t="shared" si="52"/>
        <v>10.365853658536585</v>
      </c>
      <c r="I117" s="22">
        <f t="shared" si="52"/>
        <v>-12.179487179487179</v>
      </c>
      <c r="J117" s="22">
        <f t="shared" si="52"/>
        <v>5.6016597510373449</v>
      </c>
      <c r="K117" s="22">
        <f>(K86-K82)/K82*100</f>
        <v>0</v>
      </c>
    </row>
    <row r="118" spans="1:11" s="23" customFormat="1">
      <c r="A118" s="25" t="str">
        <f>A48</f>
        <v>Q3 2011 Year-on-Year %</v>
      </c>
      <c r="B118" s="22">
        <f t="shared" si="51"/>
        <v>-18.487394957983195</v>
      </c>
      <c r="C118" s="22">
        <f t="shared" ref="C118:I118" si="53">(C87-C83)/C83*100</f>
        <v>128.57142857142858</v>
      </c>
      <c r="D118" s="22">
        <f t="shared" si="53"/>
        <v>7.8167115902964959</v>
      </c>
      <c r="E118" s="22">
        <f t="shared" si="53"/>
        <v>-11.111111111111111</v>
      </c>
      <c r="F118" s="22">
        <f t="shared" si="53"/>
        <v>1.2987012987012987</v>
      </c>
      <c r="G118" s="22">
        <f t="shared" si="53"/>
        <v>18.860510805500983</v>
      </c>
      <c r="H118" s="22">
        <f t="shared" si="53"/>
        <v>-19.587628865979383</v>
      </c>
      <c r="I118" s="22">
        <f t="shared" si="53"/>
        <v>2.8673835125448028</v>
      </c>
      <c r="J118" s="22">
        <f>(J87-J83)/J83*100</f>
        <v>3.4042553191489362</v>
      </c>
      <c r="K118" s="22">
        <f>(K87-K83)/K83*100</f>
        <v>3.286384976525822</v>
      </c>
    </row>
    <row r="119" spans="1:11" s="23" customFormat="1">
      <c r="A119" s="25" t="str">
        <f>A49</f>
        <v>Q4 2011 Year-on-Year %</v>
      </c>
      <c r="B119" s="22">
        <f>(B88-B84)/B84*100</f>
        <v>-21.487603305785125</v>
      </c>
      <c r="C119" s="22">
        <f t="shared" ref="C119:I119" si="54">(C88-C84)/C84*100</f>
        <v>0</v>
      </c>
      <c r="D119" s="22">
        <f t="shared" si="54"/>
        <v>15.363881401617252</v>
      </c>
      <c r="E119" s="22">
        <f t="shared" si="54"/>
        <v>-58.82352941176471</v>
      </c>
      <c r="F119" s="22">
        <f t="shared" si="54"/>
        <v>6.2222222222222223</v>
      </c>
      <c r="G119" s="22">
        <f t="shared" si="54"/>
        <v>17.399617590822182</v>
      </c>
      <c r="H119" s="22">
        <f t="shared" si="54"/>
        <v>-7.5675675675675684</v>
      </c>
      <c r="I119" s="22">
        <f t="shared" si="54"/>
        <v>4.1353383458646613</v>
      </c>
      <c r="J119" s="22">
        <f>(J88-J84)/J84*100</f>
        <v>93.984962406015043</v>
      </c>
      <c r="K119" s="22">
        <f>(K88-K84)/K84*100</f>
        <v>-3.3653846153846154</v>
      </c>
    </row>
    <row r="120" spans="1:11" s="23" customFormat="1">
      <c r="A120" s="25" t="str">
        <f>A50</f>
        <v>Q1 2012 Year-on-Year %</v>
      </c>
      <c r="B120" s="22">
        <f>(B89-B85)/B85*100</f>
        <v>-15.74074074074074</v>
      </c>
      <c r="C120" s="22">
        <f t="shared" ref="C120:K120" si="55">(C89-C85)/C85*100</f>
        <v>14.285714285714285</v>
      </c>
      <c r="D120" s="22">
        <f t="shared" si="55"/>
        <v>-0.77120822622107965</v>
      </c>
      <c r="E120" s="22">
        <f t="shared" si="55"/>
        <v>-52.631578947368418</v>
      </c>
      <c r="F120" s="22">
        <f t="shared" si="55"/>
        <v>-7.0796460176991154</v>
      </c>
      <c r="G120" s="22">
        <f t="shared" si="55"/>
        <v>6.3432835820895521</v>
      </c>
      <c r="H120" s="22">
        <f t="shared" si="55"/>
        <v>3.4482758620689653</v>
      </c>
      <c r="I120" s="22">
        <f t="shared" si="55"/>
        <v>6.563706563706563</v>
      </c>
      <c r="J120" s="22">
        <f t="shared" si="55"/>
        <v>5.0583657587548636</v>
      </c>
      <c r="K120" s="22">
        <f t="shared" si="55"/>
        <v>27.127659574468083</v>
      </c>
    </row>
    <row r="121" spans="1:11">
      <c r="B121" s="20"/>
      <c r="C121" s="20"/>
      <c r="D121" s="20"/>
      <c r="E121" s="20"/>
      <c r="F121" s="20"/>
      <c r="G121" s="20"/>
      <c r="H121" s="20"/>
      <c r="I121" s="20"/>
      <c r="J121" s="20"/>
      <c r="K121" s="20"/>
    </row>
    <row r="122" spans="1:11" ht="25.5">
      <c r="B122" s="144" t="s">
        <v>60</v>
      </c>
      <c r="C122" s="144" t="s">
        <v>61</v>
      </c>
      <c r="D122" s="144" t="s">
        <v>50</v>
      </c>
      <c r="E122" s="144" t="s">
        <v>59</v>
      </c>
      <c r="F122" s="144" t="s">
        <v>62</v>
      </c>
      <c r="G122" s="20"/>
      <c r="H122" s="20"/>
    </row>
    <row r="123" spans="1:11">
      <c r="A123" s="25" t="str">
        <f t="shared" ref="A123:A135" si="56">A73</f>
        <v>Q1 2008</v>
      </c>
      <c r="B123" s="19">
        <v>1708000</v>
      </c>
      <c r="C123" s="19">
        <v>497000</v>
      </c>
      <c r="D123" s="19">
        <v>129000</v>
      </c>
      <c r="E123" s="19">
        <f>K73</f>
        <v>229000</v>
      </c>
      <c r="F123" s="19">
        <f t="shared" ref="F123:F131" si="57">SUM(B123:E123)</f>
        <v>2563000</v>
      </c>
      <c r="G123" s="20"/>
      <c r="H123" s="20"/>
    </row>
    <row r="124" spans="1:11">
      <c r="A124" s="25" t="str">
        <f t="shared" si="56"/>
        <v>Q2 2008</v>
      </c>
      <c r="B124" s="19">
        <v>1688000</v>
      </c>
      <c r="C124" s="19">
        <v>531000</v>
      </c>
      <c r="D124" s="19">
        <v>165000</v>
      </c>
      <c r="E124" s="19">
        <f>K74</f>
        <v>230000</v>
      </c>
      <c r="F124" s="19">
        <f t="shared" si="57"/>
        <v>2614000</v>
      </c>
      <c r="G124" s="20"/>
      <c r="H124" s="20"/>
    </row>
    <row r="125" spans="1:11">
      <c r="A125" s="25" t="str">
        <f t="shared" si="56"/>
        <v>Q3 2008</v>
      </c>
      <c r="B125" s="19">
        <v>1674000</v>
      </c>
      <c r="C125" s="19">
        <v>493000</v>
      </c>
      <c r="D125" s="19">
        <v>151000</v>
      </c>
      <c r="E125" s="19">
        <f>K75</f>
        <v>265000</v>
      </c>
      <c r="F125" s="19">
        <f t="shared" si="57"/>
        <v>2583000</v>
      </c>
      <c r="G125" s="20"/>
      <c r="H125" s="20"/>
    </row>
    <row r="126" spans="1:11">
      <c r="A126" s="25" t="str">
        <f t="shared" si="56"/>
        <v>Q4 2008</v>
      </c>
      <c r="B126" s="19">
        <v>1695000</v>
      </c>
      <c r="C126" s="19">
        <v>490000</v>
      </c>
      <c r="D126" s="19">
        <v>163000</v>
      </c>
      <c r="E126" s="19">
        <f>K76</f>
        <v>283000</v>
      </c>
      <c r="F126" s="19">
        <f t="shared" si="57"/>
        <v>2631000</v>
      </c>
      <c r="G126" s="20"/>
      <c r="H126" s="20"/>
    </row>
    <row r="127" spans="1:11">
      <c r="A127" s="25" t="str">
        <f t="shared" si="56"/>
        <v>Q1 2009</v>
      </c>
      <c r="B127" s="19">
        <v>1627000</v>
      </c>
      <c r="C127" s="19">
        <v>471000</v>
      </c>
      <c r="D127" s="19">
        <v>134000</v>
      </c>
      <c r="E127" s="19">
        <f>K76</f>
        <v>283000</v>
      </c>
      <c r="F127" s="19">
        <f t="shared" si="57"/>
        <v>2515000</v>
      </c>
      <c r="G127" s="20"/>
      <c r="H127" s="20"/>
    </row>
    <row r="128" spans="1:11">
      <c r="A128" s="25" t="str">
        <f t="shared" si="56"/>
        <v>Q2 2009</v>
      </c>
      <c r="B128" s="19">
        <v>1662000</v>
      </c>
      <c r="C128" s="19">
        <v>447000</v>
      </c>
      <c r="D128" s="19">
        <v>103000</v>
      </c>
      <c r="E128" s="19">
        <v>245000</v>
      </c>
      <c r="F128" s="19">
        <f t="shared" si="57"/>
        <v>2457000</v>
      </c>
      <c r="G128" s="20"/>
      <c r="H128" s="20"/>
    </row>
    <row r="129" spans="1:8">
      <c r="A129" s="25" t="str">
        <f t="shared" si="56"/>
        <v>Q3 2009</v>
      </c>
      <c r="B129" s="19">
        <v>1703000</v>
      </c>
      <c r="C129" s="19">
        <v>471000</v>
      </c>
      <c r="D129" s="19">
        <v>116000</v>
      </c>
      <c r="E129" s="19">
        <v>236000</v>
      </c>
      <c r="F129" s="19">
        <f t="shared" si="57"/>
        <v>2526000</v>
      </c>
      <c r="G129" s="20"/>
      <c r="H129" s="20"/>
    </row>
    <row r="130" spans="1:8">
      <c r="A130" s="25" t="str">
        <f t="shared" si="56"/>
        <v>Q4 2009</v>
      </c>
      <c r="B130" s="19">
        <v>1695000</v>
      </c>
      <c r="C130" s="19">
        <v>443000</v>
      </c>
      <c r="D130" s="19">
        <v>111000</v>
      </c>
      <c r="E130" s="19">
        <v>227000</v>
      </c>
      <c r="F130" s="19">
        <f>SUM(B130:E130)</f>
        <v>2476000</v>
      </c>
      <c r="G130" s="20"/>
      <c r="H130" s="20"/>
    </row>
    <row r="131" spans="1:8">
      <c r="A131" s="25" t="str">
        <f t="shared" si="56"/>
        <v>Q1 2010</v>
      </c>
      <c r="B131" s="19">
        <v>1722000</v>
      </c>
      <c r="C131" s="19">
        <v>417000</v>
      </c>
      <c r="D131" s="19">
        <v>120000</v>
      </c>
      <c r="E131" s="19">
        <v>228000</v>
      </c>
      <c r="F131" s="19">
        <f t="shared" si="57"/>
        <v>2487000</v>
      </c>
      <c r="G131" s="20"/>
      <c r="H131" s="20"/>
    </row>
    <row r="132" spans="1:8">
      <c r="A132" s="25" t="str">
        <f t="shared" si="56"/>
        <v>Q2 2010</v>
      </c>
      <c r="B132" s="19">
        <v>1675000</v>
      </c>
      <c r="C132" s="19">
        <v>421000</v>
      </c>
      <c r="D132" s="19">
        <v>114000</v>
      </c>
      <c r="E132" s="19">
        <v>226000</v>
      </c>
      <c r="F132" s="19">
        <f t="shared" ref="F132:F139" si="58">SUM(B132:E132)</f>
        <v>2436000</v>
      </c>
      <c r="G132" s="20"/>
      <c r="H132" s="20"/>
    </row>
    <row r="133" spans="1:8">
      <c r="A133" s="25" t="str">
        <f t="shared" si="56"/>
        <v>Q3 2010</v>
      </c>
      <c r="B133" s="19">
        <v>1651000</v>
      </c>
      <c r="C133" s="19">
        <v>419000</v>
      </c>
      <c r="D133" s="19">
        <v>119000</v>
      </c>
      <c r="E133" s="19">
        <v>213000</v>
      </c>
      <c r="F133" s="19">
        <f t="shared" si="58"/>
        <v>2402000</v>
      </c>
      <c r="G133" s="20"/>
      <c r="H133" s="20"/>
    </row>
    <row r="134" spans="1:8">
      <c r="A134" s="25" t="str">
        <f t="shared" si="56"/>
        <v>Q4 2010</v>
      </c>
      <c r="B134" s="19">
        <v>1667000</v>
      </c>
      <c r="C134" s="19">
        <v>443000</v>
      </c>
      <c r="D134" s="19">
        <v>121000</v>
      </c>
      <c r="E134" s="19">
        <v>208000</v>
      </c>
      <c r="F134" s="19">
        <f t="shared" si="58"/>
        <v>2439000</v>
      </c>
      <c r="G134" s="20"/>
      <c r="H134" s="20"/>
    </row>
    <row r="135" spans="1:8">
      <c r="A135" s="25" t="str">
        <f t="shared" si="56"/>
        <v>Q1 2011</v>
      </c>
      <c r="B135" s="19">
        <v>1672000</v>
      </c>
      <c r="C135" s="19">
        <v>462000</v>
      </c>
      <c r="D135" s="19">
        <v>108000</v>
      </c>
      <c r="E135" s="19">
        <v>188000</v>
      </c>
      <c r="F135" s="19">
        <f t="shared" si="58"/>
        <v>2430000</v>
      </c>
      <c r="G135" s="20"/>
      <c r="H135" s="20"/>
    </row>
    <row r="136" spans="1:8">
      <c r="A136" s="25" t="str">
        <f>A86</f>
        <v>Q2 2011</v>
      </c>
      <c r="B136" s="19">
        <v>1688000</v>
      </c>
      <c r="C136" s="19">
        <v>487000</v>
      </c>
      <c r="D136" s="19">
        <v>99000</v>
      </c>
      <c r="E136" s="19">
        <v>226000</v>
      </c>
      <c r="F136" s="19">
        <f t="shared" si="58"/>
        <v>2500000</v>
      </c>
      <c r="G136" s="20"/>
      <c r="H136" s="20"/>
    </row>
    <row r="137" spans="1:8">
      <c r="A137" s="25" t="str">
        <f>A87</f>
        <v>Q3 2011</v>
      </c>
      <c r="B137" s="19">
        <v>1688000</v>
      </c>
      <c r="C137" s="19">
        <v>505000</v>
      </c>
      <c r="D137" s="19">
        <v>97000</v>
      </c>
      <c r="E137" s="19">
        <v>220000</v>
      </c>
      <c r="F137" s="19">
        <f t="shared" si="58"/>
        <v>2510000</v>
      </c>
      <c r="G137" s="20"/>
      <c r="H137" s="20"/>
    </row>
    <row r="138" spans="1:8">
      <c r="A138" s="25" t="str">
        <f>A88</f>
        <v>Q4 2011</v>
      </c>
      <c r="B138" s="19">
        <v>1757000</v>
      </c>
      <c r="C138" s="19">
        <v>509000</v>
      </c>
      <c r="D138" s="19">
        <v>95000</v>
      </c>
      <c r="E138" s="19">
        <v>201000</v>
      </c>
      <c r="F138" s="19">
        <f t="shared" si="58"/>
        <v>2562000</v>
      </c>
      <c r="G138" s="20"/>
      <c r="H138" s="20"/>
    </row>
    <row r="139" spans="1:8">
      <c r="A139" s="25" t="str">
        <f>A89</f>
        <v>Q1 2012</v>
      </c>
      <c r="B139" s="19">
        <v>1729000</v>
      </c>
      <c r="C139" s="19">
        <v>46000</v>
      </c>
      <c r="D139" s="19">
        <v>91000</v>
      </c>
      <c r="E139" s="19">
        <v>239000</v>
      </c>
      <c r="F139" s="19">
        <f t="shared" si="58"/>
        <v>2105000</v>
      </c>
      <c r="G139" s="20"/>
      <c r="H139" s="20"/>
    </row>
    <row r="140" spans="1:8">
      <c r="B140" s="19"/>
      <c r="C140" s="19"/>
      <c r="D140" s="19"/>
      <c r="E140" s="19"/>
      <c r="F140" s="19"/>
      <c r="G140" s="20"/>
      <c r="H140" s="20"/>
    </row>
    <row r="141" spans="1:8">
      <c r="A141" s="25" t="s">
        <v>63</v>
      </c>
      <c r="B141" s="22">
        <f t="shared" ref="B141:F150" si="59">(B124-B123)/B123*100</f>
        <v>-1.1709601873536302</v>
      </c>
      <c r="C141" s="22">
        <f t="shared" si="59"/>
        <v>6.8410462776659964</v>
      </c>
      <c r="D141" s="22">
        <f t="shared" si="59"/>
        <v>27.906976744186046</v>
      </c>
      <c r="E141" s="22">
        <f t="shared" si="59"/>
        <v>0.43668122270742354</v>
      </c>
      <c r="F141" s="22">
        <f t="shared" si="59"/>
        <v>1.9898556379243075</v>
      </c>
      <c r="G141" s="20"/>
      <c r="H141" s="20"/>
    </row>
    <row r="142" spans="1:8">
      <c r="A142" s="25" t="s">
        <v>64</v>
      </c>
      <c r="B142" s="22">
        <f t="shared" si="59"/>
        <v>-0.82938388625592419</v>
      </c>
      <c r="C142" s="22">
        <f t="shared" si="59"/>
        <v>-7.1563088512241055</v>
      </c>
      <c r="D142" s="22">
        <f t="shared" si="59"/>
        <v>-8.4848484848484862</v>
      </c>
      <c r="E142" s="22">
        <f t="shared" si="59"/>
        <v>15.217391304347828</v>
      </c>
      <c r="F142" s="22">
        <f t="shared" si="59"/>
        <v>-1.1859219586840091</v>
      </c>
      <c r="G142" s="7"/>
    </row>
    <row r="143" spans="1:8">
      <c r="A143" s="25" t="s">
        <v>65</v>
      </c>
      <c r="B143" s="22">
        <f t="shared" si="59"/>
        <v>1.2544802867383513</v>
      </c>
      <c r="C143" s="22">
        <f t="shared" si="59"/>
        <v>-0.6085192697768762</v>
      </c>
      <c r="D143" s="22">
        <f t="shared" si="59"/>
        <v>7.9470198675496695</v>
      </c>
      <c r="E143" s="22">
        <f t="shared" si="59"/>
        <v>6.7924528301886795</v>
      </c>
      <c r="F143" s="22">
        <f t="shared" ref="F143:F150" si="60">(F126-F125)/F125*100</f>
        <v>1.8583042973286876</v>
      </c>
      <c r="G143" s="7"/>
    </row>
    <row r="144" spans="1:8">
      <c r="A144" s="25" t="s">
        <v>66</v>
      </c>
      <c r="B144" s="22">
        <f t="shared" si="59"/>
        <v>-4.0117994100294982</v>
      </c>
      <c r="C144" s="22">
        <f t="shared" si="59"/>
        <v>-3.8775510204081631</v>
      </c>
      <c r="D144" s="22">
        <f t="shared" si="59"/>
        <v>-17.791411042944784</v>
      </c>
      <c r="E144" s="22">
        <f t="shared" si="59"/>
        <v>0</v>
      </c>
      <c r="F144" s="22">
        <f t="shared" si="60"/>
        <v>-4.4089699733941465</v>
      </c>
      <c r="G144" s="7"/>
    </row>
    <row r="145" spans="1:7">
      <c r="A145" s="161" t="s">
        <v>396</v>
      </c>
      <c r="B145" s="22">
        <f t="shared" si="59"/>
        <v>2.1511985248924401</v>
      </c>
      <c r="C145" s="22">
        <f t="shared" si="59"/>
        <v>-5.095541401273886</v>
      </c>
      <c r="D145" s="22">
        <f t="shared" si="59"/>
        <v>-23.134328358208954</v>
      </c>
      <c r="E145" s="22">
        <f t="shared" si="59"/>
        <v>-13.427561837455832</v>
      </c>
      <c r="F145" s="22">
        <f t="shared" si="60"/>
        <v>-2.3061630218687874</v>
      </c>
      <c r="G145" s="7"/>
    </row>
    <row r="146" spans="1:7">
      <c r="A146" s="161" t="s">
        <v>397</v>
      </c>
      <c r="B146" s="22">
        <f t="shared" si="59"/>
        <v>2.4669073405535502</v>
      </c>
      <c r="C146" s="22">
        <f t="shared" si="59"/>
        <v>5.3691275167785237</v>
      </c>
      <c r="D146" s="22">
        <f t="shared" si="59"/>
        <v>12.621359223300971</v>
      </c>
      <c r="E146" s="22">
        <f t="shared" si="59"/>
        <v>-3.6734693877551026</v>
      </c>
      <c r="F146" s="22">
        <f t="shared" si="60"/>
        <v>2.8083028083028085</v>
      </c>
      <c r="G146" s="7"/>
    </row>
    <row r="147" spans="1:7">
      <c r="A147" s="161" t="s">
        <v>444</v>
      </c>
      <c r="B147" s="22">
        <f t="shared" si="59"/>
        <v>-0.46975924838520255</v>
      </c>
      <c r="C147" s="22">
        <f t="shared" si="59"/>
        <v>-5.9447983014862</v>
      </c>
      <c r="D147" s="22">
        <f t="shared" si="59"/>
        <v>-4.3103448275862073</v>
      </c>
      <c r="E147" s="22">
        <f t="shared" si="59"/>
        <v>-3.8135593220338984</v>
      </c>
      <c r="F147" s="22">
        <f t="shared" si="60"/>
        <v>-1.9794140934283451</v>
      </c>
      <c r="G147" s="7"/>
    </row>
    <row r="148" spans="1:7">
      <c r="A148" s="161" t="s">
        <v>443</v>
      </c>
      <c r="B148" s="22">
        <f t="shared" si="59"/>
        <v>1.5929203539823009</v>
      </c>
      <c r="C148" s="22">
        <f t="shared" si="59"/>
        <v>-5.8690744920993225</v>
      </c>
      <c r="D148" s="22">
        <f t="shared" si="59"/>
        <v>8.1081081081081088</v>
      </c>
      <c r="E148" s="22">
        <f t="shared" si="59"/>
        <v>0.44052863436123352</v>
      </c>
      <c r="F148" s="22">
        <f t="shared" si="60"/>
        <v>0.44426494345718903</v>
      </c>
      <c r="G148" s="7"/>
    </row>
    <row r="149" spans="1:7">
      <c r="A149" s="188" t="s">
        <v>455</v>
      </c>
      <c r="B149" s="22">
        <f t="shared" si="59"/>
        <v>-2.7293844367015101</v>
      </c>
      <c r="C149" s="22">
        <f t="shared" si="59"/>
        <v>0.95923261390887282</v>
      </c>
      <c r="D149" s="22">
        <f t="shared" si="59"/>
        <v>-5</v>
      </c>
      <c r="E149" s="22">
        <f t="shared" si="59"/>
        <v>-0.8771929824561403</v>
      </c>
      <c r="F149" s="22">
        <f t="shared" si="60"/>
        <v>-2.0506634499396865</v>
      </c>
      <c r="G149" s="7"/>
    </row>
    <row r="150" spans="1:7">
      <c r="A150" s="188" t="s">
        <v>464</v>
      </c>
      <c r="B150" s="22">
        <f t="shared" ref="B150:B155" si="61">(B133-B132)/B132*100</f>
        <v>-1.4328358208955223</v>
      </c>
      <c r="C150" s="22">
        <f t="shared" si="59"/>
        <v>-0.47505938242280288</v>
      </c>
      <c r="D150" s="22">
        <f t="shared" si="59"/>
        <v>4.3859649122807012</v>
      </c>
      <c r="E150" s="22">
        <f t="shared" si="59"/>
        <v>-5.7522123893805306</v>
      </c>
      <c r="F150" s="22">
        <f t="shared" si="60"/>
        <v>-1.3957307060755337</v>
      </c>
      <c r="G150" s="7"/>
    </row>
    <row r="151" spans="1:7">
      <c r="A151" s="188" t="s">
        <v>477</v>
      </c>
      <c r="B151" s="22">
        <f t="shared" si="61"/>
        <v>0.96910963052695331</v>
      </c>
      <c r="C151" s="22">
        <f t="shared" ref="C151:F152" si="62">(C134-C133)/C133*100</f>
        <v>5.7279236276849641</v>
      </c>
      <c r="D151" s="22">
        <f t="shared" si="62"/>
        <v>1.680672268907563</v>
      </c>
      <c r="E151" s="22">
        <f t="shared" si="62"/>
        <v>-2.3474178403755865</v>
      </c>
      <c r="F151" s="22">
        <f t="shared" si="62"/>
        <v>1.5403830141548709</v>
      </c>
      <c r="G151" s="7"/>
    </row>
    <row r="152" spans="1:7">
      <c r="A152" s="188" t="s">
        <v>485</v>
      </c>
      <c r="B152" s="22">
        <f t="shared" si="61"/>
        <v>0.29994001199760051</v>
      </c>
      <c r="C152" s="22">
        <f t="shared" si="62"/>
        <v>4.288939051918736</v>
      </c>
      <c r="D152" s="22">
        <f t="shared" si="62"/>
        <v>-10.743801652892563</v>
      </c>
      <c r="E152" s="22">
        <f t="shared" si="62"/>
        <v>-9.6153846153846168</v>
      </c>
      <c r="F152" s="22">
        <f t="shared" si="62"/>
        <v>-0.36900369003690037</v>
      </c>
      <c r="G152" s="7"/>
    </row>
    <row r="153" spans="1:7">
      <c r="A153" s="188" t="s">
        <v>502</v>
      </c>
      <c r="B153" s="22">
        <f t="shared" si="61"/>
        <v>0.9569377990430622</v>
      </c>
      <c r="C153" s="22">
        <f t="shared" ref="C153:F154" si="63">(C136-C135)/C135*100</f>
        <v>5.4112554112554108</v>
      </c>
      <c r="D153" s="22">
        <f t="shared" si="63"/>
        <v>-8.3333333333333321</v>
      </c>
      <c r="E153" s="22">
        <f t="shared" si="63"/>
        <v>20.212765957446805</v>
      </c>
      <c r="F153" s="22">
        <f t="shared" si="63"/>
        <v>2.880658436213992</v>
      </c>
      <c r="G153" s="7"/>
    </row>
    <row r="154" spans="1:7">
      <c r="A154" s="188" t="s">
        <v>509</v>
      </c>
      <c r="B154" s="22">
        <f t="shared" si="61"/>
        <v>0</v>
      </c>
      <c r="C154" s="22">
        <f t="shared" si="63"/>
        <v>3.6960985626283369</v>
      </c>
      <c r="D154" s="22">
        <f t="shared" si="63"/>
        <v>-2.0202020202020203</v>
      </c>
      <c r="E154" s="22">
        <f t="shared" si="63"/>
        <v>-2.6548672566371683</v>
      </c>
      <c r="F154" s="22">
        <f t="shared" si="63"/>
        <v>0.4</v>
      </c>
      <c r="G154" s="7"/>
    </row>
    <row r="155" spans="1:7">
      <c r="A155" s="188" t="s">
        <v>517</v>
      </c>
      <c r="B155" s="22">
        <f t="shared" si="61"/>
        <v>4.0876777251184837</v>
      </c>
      <c r="C155" s="22">
        <f>(C138-C137)/C137*100</f>
        <v>0.79207920792079212</v>
      </c>
      <c r="D155" s="22">
        <f t="shared" ref="D155:E155" si="64">(D138-D137)/D137*100</f>
        <v>-2.0618556701030926</v>
      </c>
      <c r="E155" s="22">
        <f t="shared" si="64"/>
        <v>-8.6363636363636367</v>
      </c>
      <c r="F155" s="22">
        <f>(F138-F137)/F137*100</f>
        <v>2.0717131474103585</v>
      </c>
      <c r="G155" s="7"/>
    </row>
    <row r="156" spans="1:7">
      <c r="A156" s="188" t="s">
        <v>530</v>
      </c>
      <c r="B156" s="22">
        <f>(B139-B138)/B138*100</f>
        <v>-1.593625498007968</v>
      </c>
      <c r="C156" s="22">
        <f t="shared" ref="C156:E156" si="65">(C139-C138)/C138*100</f>
        <v>-90.962671905697448</v>
      </c>
      <c r="D156" s="22">
        <f t="shared" si="65"/>
        <v>-4.2105263157894735</v>
      </c>
      <c r="E156" s="22">
        <f t="shared" si="65"/>
        <v>18.905472636815919</v>
      </c>
      <c r="F156" s="22">
        <f>(F139-F138)/F138*100</f>
        <v>-17.837626854020296</v>
      </c>
      <c r="G156" s="7"/>
    </row>
    <row r="157" spans="1:7">
      <c r="B157" s="19"/>
      <c r="C157" s="19"/>
      <c r="D157" s="19"/>
      <c r="E157" s="19"/>
      <c r="F157" s="19"/>
      <c r="G157" s="7"/>
    </row>
    <row r="158" spans="1:7">
      <c r="A158" s="25" t="s">
        <v>67</v>
      </c>
      <c r="B158" s="22">
        <f t="shared" ref="B158:B164" si="66">(B127-B123)/B123*100</f>
        <v>-4.7423887587822016</v>
      </c>
      <c r="C158" s="22">
        <f t="shared" ref="C158:F166" si="67">(C127-C123)/C123*100</f>
        <v>-5.2313883299798798</v>
      </c>
      <c r="D158" s="22">
        <f t="shared" si="67"/>
        <v>3.8759689922480618</v>
      </c>
      <c r="E158" s="22">
        <f t="shared" si="67"/>
        <v>23.580786026200872</v>
      </c>
      <c r="F158" s="22">
        <f t="shared" si="67"/>
        <v>-1.8728053062817009</v>
      </c>
      <c r="G158" s="7"/>
    </row>
    <row r="159" spans="1:7">
      <c r="A159" s="161" t="s">
        <v>398</v>
      </c>
      <c r="B159" s="22">
        <f t="shared" si="66"/>
        <v>-1.5402843601895735</v>
      </c>
      <c r="C159" s="22">
        <f t="shared" si="67"/>
        <v>-15.819209039548024</v>
      </c>
      <c r="D159" s="22">
        <f t="shared" si="67"/>
        <v>-37.575757575757571</v>
      </c>
      <c r="E159" s="22">
        <f t="shared" si="67"/>
        <v>6.5217391304347823</v>
      </c>
      <c r="F159" s="22">
        <f t="shared" si="67"/>
        <v>-6.0061208875286916</v>
      </c>
      <c r="G159" s="7"/>
    </row>
    <row r="160" spans="1:7">
      <c r="A160" s="161" t="s">
        <v>399</v>
      </c>
      <c r="B160" s="22">
        <f t="shared" si="66"/>
        <v>1.7323775388291516</v>
      </c>
      <c r="C160" s="22">
        <f t="shared" si="67"/>
        <v>-4.4624746450304258</v>
      </c>
      <c r="D160" s="22">
        <f t="shared" si="67"/>
        <v>-23.178807947019866</v>
      </c>
      <c r="E160" s="22">
        <f t="shared" si="67"/>
        <v>-10.943396226415095</v>
      </c>
      <c r="F160" s="22">
        <f t="shared" si="67"/>
        <v>-2.2067363530778166</v>
      </c>
      <c r="G160" s="7"/>
    </row>
    <row r="161" spans="1:12">
      <c r="A161" s="188" t="s">
        <v>445</v>
      </c>
      <c r="B161" s="22">
        <f t="shared" si="66"/>
        <v>0</v>
      </c>
      <c r="C161" s="22">
        <f t="shared" ref="C161:E169" si="68">(C130-C126)/C126*100</f>
        <v>-9.591836734693878</v>
      </c>
      <c r="D161" s="22">
        <f t="shared" si="67"/>
        <v>-31.901840490797547</v>
      </c>
      <c r="E161" s="22">
        <f t="shared" si="67"/>
        <v>-19.78798586572438</v>
      </c>
      <c r="F161" s="22">
        <f t="shared" si="67"/>
        <v>-5.8912960851387304</v>
      </c>
      <c r="G161" s="7"/>
    </row>
    <row r="162" spans="1:12">
      <c r="A162" s="188" t="s">
        <v>446</v>
      </c>
      <c r="B162" s="22">
        <f t="shared" si="66"/>
        <v>5.8389674247080521</v>
      </c>
      <c r="C162" s="22">
        <f t="shared" si="68"/>
        <v>-11.464968152866243</v>
      </c>
      <c r="D162" s="22">
        <f t="shared" si="67"/>
        <v>-10.44776119402985</v>
      </c>
      <c r="E162" s="22">
        <f t="shared" si="67"/>
        <v>-19.434628975265017</v>
      </c>
      <c r="F162" s="22">
        <f t="shared" si="67"/>
        <v>-1.1133200795228628</v>
      </c>
      <c r="G162" s="7"/>
    </row>
    <row r="163" spans="1:12">
      <c r="A163" s="188" t="s">
        <v>456</v>
      </c>
      <c r="B163" s="22">
        <f t="shared" si="66"/>
        <v>0.78219013237063784</v>
      </c>
      <c r="C163" s="22">
        <f t="shared" si="68"/>
        <v>-5.8165548098434003</v>
      </c>
      <c r="D163" s="22">
        <f t="shared" si="67"/>
        <v>10.679611650485436</v>
      </c>
      <c r="E163" s="22">
        <f t="shared" si="67"/>
        <v>-7.7551020408163263</v>
      </c>
      <c r="F163" s="22">
        <f t="shared" ref="F163:F170" si="69">(F132-F128)/F128*100</f>
        <v>-0.85470085470085477</v>
      </c>
      <c r="G163" s="7"/>
    </row>
    <row r="164" spans="1:12">
      <c r="A164" s="188" t="s">
        <v>465</v>
      </c>
      <c r="B164" s="22">
        <f t="shared" si="66"/>
        <v>-3.0534351145038165</v>
      </c>
      <c r="C164" s="22">
        <f t="shared" si="68"/>
        <v>-11.040339702760086</v>
      </c>
      <c r="D164" s="22">
        <f t="shared" si="67"/>
        <v>2.5862068965517242</v>
      </c>
      <c r="E164" s="22">
        <f t="shared" si="67"/>
        <v>-9.7457627118644066</v>
      </c>
      <c r="F164" s="22">
        <f t="shared" si="69"/>
        <v>-4.9089469517022959</v>
      </c>
      <c r="G164" s="7"/>
    </row>
    <row r="165" spans="1:12">
      <c r="A165" s="188" t="s">
        <v>478</v>
      </c>
      <c r="B165" s="22">
        <f t="shared" ref="B165:B170" si="70">(B134-B130)/B130*100</f>
        <v>-1.6519174041297935</v>
      </c>
      <c r="C165" s="22">
        <f t="shared" si="68"/>
        <v>0</v>
      </c>
      <c r="D165" s="22">
        <f t="shared" si="67"/>
        <v>9.0090090090090094</v>
      </c>
      <c r="E165" s="22">
        <f t="shared" si="67"/>
        <v>-8.3700440528634363</v>
      </c>
      <c r="F165" s="22">
        <f t="shared" si="69"/>
        <v>-1.494345718901454</v>
      </c>
      <c r="G165" s="7"/>
    </row>
    <row r="166" spans="1:12">
      <c r="A166" s="188" t="s">
        <v>486</v>
      </c>
      <c r="B166" s="22">
        <f t="shared" si="70"/>
        <v>-2.9036004645760745</v>
      </c>
      <c r="C166" s="22">
        <f t="shared" si="68"/>
        <v>10.791366906474821</v>
      </c>
      <c r="D166" s="22">
        <f t="shared" si="67"/>
        <v>-10</v>
      </c>
      <c r="E166" s="22">
        <f t="shared" si="67"/>
        <v>-17.543859649122805</v>
      </c>
      <c r="F166" s="22">
        <f t="shared" si="69"/>
        <v>-2.2919179734620023</v>
      </c>
      <c r="G166" s="7"/>
    </row>
    <row r="167" spans="1:12">
      <c r="A167" s="188" t="s">
        <v>503</v>
      </c>
      <c r="B167" s="22">
        <f t="shared" si="70"/>
        <v>0.77611940298507465</v>
      </c>
      <c r="C167" s="22">
        <f t="shared" si="68"/>
        <v>15.676959619952493</v>
      </c>
      <c r="D167" s="22">
        <f>(D136-D132)/D132*100</f>
        <v>-13.157894736842104</v>
      </c>
      <c r="E167" s="22">
        <f>(E136-E132)/E132*100</f>
        <v>0</v>
      </c>
      <c r="F167" s="22">
        <f t="shared" si="69"/>
        <v>2.6272577996715927</v>
      </c>
      <c r="G167" s="7"/>
    </row>
    <row r="168" spans="1:12">
      <c r="A168" s="188" t="s">
        <v>510</v>
      </c>
      <c r="B168" s="22">
        <f t="shared" si="70"/>
        <v>2.2410660205935793</v>
      </c>
      <c r="C168" s="22">
        <f t="shared" si="68"/>
        <v>20.525059665871119</v>
      </c>
      <c r="D168" s="22">
        <f>(D137-D133)/D133*100</f>
        <v>-18.487394957983195</v>
      </c>
      <c r="E168" s="22">
        <f>(E137-E133)/E133*100</f>
        <v>3.286384976525822</v>
      </c>
      <c r="F168" s="22">
        <f t="shared" si="69"/>
        <v>4.4962531223980013</v>
      </c>
      <c r="G168" s="7"/>
    </row>
    <row r="169" spans="1:12">
      <c r="A169" s="188" t="s">
        <v>518</v>
      </c>
      <c r="B169" s="22">
        <f t="shared" si="70"/>
        <v>5.3989202159568084</v>
      </c>
      <c r="C169" s="22">
        <f>(C138-C134)/C134*100</f>
        <v>14.89841986455982</v>
      </c>
      <c r="D169" s="22">
        <f t="shared" si="68"/>
        <v>-21.487603305785125</v>
      </c>
      <c r="E169" s="22">
        <f t="shared" si="68"/>
        <v>-3.3653846153846154</v>
      </c>
      <c r="F169" s="22">
        <f t="shared" si="69"/>
        <v>5.0430504305043051</v>
      </c>
      <c r="G169" s="7"/>
    </row>
    <row r="170" spans="1:12">
      <c r="A170" s="188" t="s">
        <v>531</v>
      </c>
      <c r="B170" s="22">
        <f t="shared" si="70"/>
        <v>3.4090909090909087</v>
      </c>
      <c r="C170" s="22">
        <f t="shared" ref="C170:E170" si="71">(C139-C135)/C135*100</f>
        <v>-90.043290043290042</v>
      </c>
      <c r="D170" s="22">
        <f t="shared" si="71"/>
        <v>-15.74074074074074</v>
      </c>
      <c r="E170" s="22">
        <f t="shared" si="71"/>
        <v>27.127659574468083</v>
      </c>
      <c r="F170" s="22">
        <f t="shared" si="69"/>
        <v>-13.374485596707819</v>
      </c>
      <c r="G170" s="7"/>
    </row>
    <row r="172" spans="1:12" ht="25.5">
      <c r="B172" s="144" t="str">
        <f>B72</f>
        <v>Agriculture</v>
      </c>
      <c r="C172" s="144" t="str">
        <f t="shared" ref="C172:K172" si="72">C72</f>
        <v>Mining</v>
      </c>
      <c r="D172" s="144" t="str">
        <f t="shared" si="72"/>
        <v>Manufacturing</v>
      </c>
      <c r="E172" s="144" t="str">
        <f t="shared" si="72"/>
        <v>Utilities</v>
      </c>
      <c r="F172" s="144" t="str">
        <f t="shared" si="72"/>
        <v>Construction</v>
      </c>
      <c r="G172" s="144" t="str">
        <f t="shared" si="72"/>
        <v>Trade</v>
      </c>
      <c r="H172" s="144" t="str">
        <f t="shared" si="72"/>
        <v>Transport</v>
      </c>
      <c r="I172" s="144" t="str">
        <f t="shared" si="72"/>
        <v>Finance</v>
      </c>
      <c r="J172" s="144" t="str">
        <f t="shared" si="72"/>
        <v>Community and social services</v>
      </c>
      <c r="K172" s="144" t="str">
        <f t="shared" si="72"/>
        <v>Private households</v>
      </c>
    </row>
    <row r="173" spans="1:12">
      <c r="A173" s="27" t="str">
        <f t="shared" ref="A173:A185" si="73">A123</f>
        <v>Q1 2008</v>
      </c>
      <c r="B173" s="26">
        <f t="shared" ref="B173:B178" si="74">B73/$F123*100</f>
        <v>5.0331642606320717</v>
      </c>
      <c r="C173" s="26">
        <f t="shared" ref="C173:K173" si="75">C73/$F123*100</f>
        <v>0.31213421771361688</v>
      </c>
      <c r="D173" s="26">
        <f t="shared" si="75"/>
        <v>17.20639875146313</v>
      </c>
      <c r="E173" s="26">
        <f t="shared" si="75"/>
        <v>0.50721810378462739</v>
      </c>
      <c r="F173" s="26">
        <f t="shared" si="75"/>
        <v>8.1545064377682408</v>
      </c>
      <c r="G173" s="26">
        <f t="shared" si="75"/>
        <v>23.136948888021848</v>
      </c>
      <c r="H173" s="26">
        <f t="shared" si="75"/>
        <v>6.5548185719859546</v>
      </c>
      <c r="I173" s="26">
        <f t="shared" si="75"/>
        <v>11.275848614904408</v>
      </c>
      <c r="J173" s="26">
        <f t="shared" si="75"/>
        <v>18.884120171673821</v>
      </c>
      <c r="K173" s="26">
        <f t="shared" si="75"/>
        <v>8.9348419820522835</v>
      </c>
      <c r="L173" s="7"/>
    </row>
    <row r="174" spans="1:12">
      <c r="A174" s="27" t="str">
        <f t="shared" si="73"/>
        <v>Q2 2008</v>
      </c>
      <c r="B174" s="26">
        <f t="shared" si="74"/>
        <v>6.3121652639632746</v>
      </c>
      <c r="C174" s="26">
        <f t="shared" ref="C174:K174" si="76">C74/$F124*100</f>
        <v>0.30604437643458299</v>
      </c>
      <c r="D174" s="26">
        <f t="shared" si="76"/>
        <v>16.373374139250192</v>
      </c>
      <c r="E174" s="26">
        <f t="shared" si="76"/>
        <v>0.61208875286916598</v>
      </c>
      <c r="F174" s="26">
        <f t="shared" si="76"/>
        <v>8.3779648048967115</v>
      </c>
      <c r="G174" s="26">
        <f t="shared" si="76"/>
        <v>22.302983932670237</v>
      </c>
      <c r="H174" s="26">
        <f t="shared" si="76"/>
        <v>6.5416985462892123</v>
      </c>
      <c r="I174" s="26">
        <f t="shared" si="76"/>
        <v>11.323641928079571</v>
      </c>
      <c r="J174" s="26">
        <f t="shared" si="76"/>
        <v>19.013006885998472</v>
      </c>
      <c r="K174" s="26">
        <f t="shared" si="76"/>
        <v>8.798775822494262</v>
      </c>
      <c r="L174" s="7"/>
    </row>
    <row r="175" spans="1:12">
      <c r="A175" s="27" t="str">
        <f t="shared" si="73"/>
        <v>Q3 2008</v>
      </c>
      <c r="B175" s="26">
        <f t="shared" si="74"/>
        <v>5.8459156020131626</v>
      </c>
      <c r="C175" s="26">
        <f t="shared" ref="C175:K175" si="77">C75/$F125*100</f>
        <v>0.30971738288811457</v>
      </c>
      <c r="D175" s="26">
        <f t="shared" si="77"/>
        <v>15.369725125822686</v>
      </c>
      <c r="E175" s="26">
        <f t="shared" si="77"/>
        <v>0.54200542005420049</v>
      </c>
      <c r="F175" s="26">
        <f t="shared" si="77"/>
        <v>8.6720867208672079</v>
      </c>
      <c r="G175" s="26">
        <f t="shared" si="77"/>
        <v>23.886953155245838</v>
      </c>
      <c r="H175" s="26">
        <f t="shared" si="77"/>
        <v>6.542779713511421</v>
      </c>
      <c r="I175" s="26">
        <f t="shared" si="77"/>
        <v>10.220673635307783</v>
      </c>
      <c r="J175" s="26">
        <f t="shared" si="77"/>
        <v>18.389469608981805</v>
      </c>
      <c r="K175" s="26">
        <f t="shared" si="77"/>
        <v>10.259388308168797</v>
      </c>
      <c r="L175" s="7"/>
    </row>
    <row r="176" spans="1:12">
      <c r="A176" s="27" t="str">
        <f t="shared" si="73"/>
        <v>Q4 2008</v>
      </c>
      <c r="B176" s="26">
        <f t="shared" si="74"/>
        <v>6.1953629798555685</v>
      </c>
      <c r="C176" s="26">
        <f t="shared" ref="C176:K176" si="78">C76/$F126*100</f>
        <v>0.34207525655644244</v>
      </c>
      <c r="D176" s="26">
        <f t="shared" si="78"/>
        <v>15.203344735841885</v>
      </c>
      <c r="E176" s="26">
        <f t="shared" si="78"/>
        <v>0.41809198023565186</v>
      </c>
      <c r="F176" s="26">
        <f t="shared" si="78"/>
        <v>9.1980235651843412</v>
      </c>
      <c r="G176" s="26">
        <f t="shared" si="78"/>
        <v>22.614975294564804</v>
      </c>
      <c r="H176" s="26">
        <f t="shared" si="78"/>
        <v>6.9175218548080579</v>
      </c>
      <c r="I176" s="26">
        <f t="shared" si="78"/>
        <v>10.262257696693272</v>
      </c>
      <c r="J176" s="26">
        <f t="shared" si="78"/>
        <v>18.091980235651846</v>
      </c>
      <c r="K176" s="26">
        <f t="shared" si="78"/>
        <v>10.756366400608133</v>
      </c>
      <c r="L176" s="7"/>
    </row>
    <row r="177" spans="1:12">
      <c r="A177" s="27" t="str">
        <f t="shared" si="73"/>
        <v>Q1 2009</v>
      </c>
      <c r="B177" s="26">
        <f t="shared" si="74"/>
        <v>5.3280318091451289</v>
      </c>
      <c r="C177" s="26">
        <f t="shared" ref="C177:K177" si="79">C77/$F127*100</f>
        <v>0.31809145129224653</v>
      </c>
      <c r="D177" s="26">
        <f t="shared" si="79"/>
        <v>15.467196819085489</v>
      </c>
      <c r="E177" s="26">
        <f t="shared" si="79"/>
        <v>0.51689860834990053</v>
      </c>
      <c r="F177" s="26">
        <f t="shared" si="79"/>
        <v>8.6679920477137173</v>
      </c>
      <c r="G177" s="26">
        <f t="shared" si="79"/>
        <v>20.516898608349901</v>
      </c>
      <c r="H177" s="26">
        <f t="shared" si="79"/>
        <v>7.3161033797216692</v>
      </c>
      <c r="I177" s="26">
        <f t="shared" si="79"/>
        <v>11.093439363817097</v>
      </c>
      <c r="J177" s="26">
        <f t="shared" si="79"/>
        <v>19.483101391650099</v>
      </c>
      <c r="K177" s="26">
        <f t="shared" si="79"/>
        <v>11.252485089463221</v>
      </c>
      <c r="L177" s="7"/>
    </row>
    <row r="178" spans="1:12">
      <c r="A178" s="27" t="str">
        <f t="shared" si="73"/>
        <v>Q2 2009</v>
      </c>
      <c r="B178" s="26">
        <f t="shared" si="74"/>
        <v>4.1921041921041926</v>
      </c>
      <c r="C178" s="26">
        <f t="shared" ref="C178:K178" si="80">C78/$F128*100</f>
        <v>0.4477004477004477</v>
      </c>
      <c r="D178" s="26">
        <f t="shared" si="80"/>
        <v>16.890516890516892</v>
      </c>
      <c r="E178" s="26">
        <f t="shared" si="80"/>
        <v>0.32560032560032559</v>
      </c>
      <c r="F178" s="26">
        <f t="shared" si="80"/>
        <v>9.4831094831094838</v>
      </c>
      <c r="G178" s="26">
        <f t="shared" si="80"/>
        <v>21.204721204721206</v>
      </c>
      <c r="H178" s="26">
        <f t="shared" si="80"/>
        <v>7.0411070411070407</v>
      </c>
      <c r="I178" s="26">
        <f t="shared" si="80"/>
        <v>11.396011396011396</v>
      </c>
      <c r="J178" s="26">
        <f t="shared" si="80"/>
        <v>18.925518925518926</v>
      </c>
      <c r="K178" s="26">
        <f t="shared" si="80"/>
        <v>9.9715099715099722</v>
      </c>
      <c r="L178" s="7"/>
    </row>
    <row r="179" spans="1:12">
      <c r="A179" s="27" t="str">
        <f t="shared" si="73"/>
        <v>Q3 2009</v>
      </c>
      <c r="B179" s="26">
        <f t="shared" ref="B179:K179" si="81">B79/$F129*100</f>
        <v>4.5922406967537608</v>
      </c>
      <c r="C179" s="26">
        <f t="shared" si="81"/>
        <v>0.23752969121140144</v>
      </c>
      <c r="D179" s="26">
        <f t="shared" si="81"/>
        <v>16.11243072050673</v>
      </c>
      <c r="E179" s="26">
        <f t="shared" si="81"/>
        <v>0.15835312747426761</v>
      </c>
      <c r="F179" s="26">
        <f t="shared" si="81"/>
        <v>9.6595407759303242</v>
      </c>
      <c r="G179" s="26">
        <f t="shared" si="81"/>
        <v>21.060965954077592</v>
      </c>
      <c r="H179" s="26">
        <f t="shared" si="81"/>
        <v>7.0071258907363418</v>
      </c>
      <c r="I179" s="26">
        <f t="shared" si="81"/>
        <v>12.39113222486144</v>
      </c>
      <c r="J179" s="26">
        <f t="shared" si="81"/>
        <v>19.358669833729216</v>
      </c>
      <c r="K179" s="26">
        <f t="shared" si="81"/>
        <v>9.3428345209817891</v>
      </c>
      <c r="L179" s="7"/>
    </row>
    <row r="180" spans="1:12">
      <c r="A180" s="27" t="str">
        <f t="shared" si="73"/>
        <v>Q4 2009</v>
      </c>
      <c r="B180" s="26">
        <f t="shared" ref="B180:K180" si="82">B80/$F130*100</f>
        <v>4.4830371567043619</v>
      </c>
      <c r="C180" s="26">
        <f t="shared" si="82"/>
        <v>0.28271405492730206</v>
      </c>
      <c r="D180" s="26">
        <f t="shared" si="82"/>
        <v>16.033925686591278</v>
      </c>
      <c r="E180" s="26">
        <f t="shared" si="82"/>
        <v>0.36348949919224555</v>
      </c>
      <c r="F180" s="26">
        <f t="shared" si="82"/>
        <v>9.6122778675282703</v>
      </c>
      <c r="G180" s="26">
        <f t="shared" si="82"/>
        <v>21.44588045234249</v>
      </c>
      <c r="H180" s="26">
        <f t="shared" si="82"/>
        <v>6.4216478190630051</v>
      </c>
      <c r="I180" s="26">
        <f t="shared" si="82"/>
        <v>12.358642972536348</v>
      </c>
      <c r="J180" s="26">
        <f t="shared" si="82"/>
        <v>19.789983844911145</v>
      </c>
      <c r="K180" s="26">
        <f t="shared" si="82"/>
        <v>9.1680129240710819</v>
      </c>
      <c r="L180" s="7"/>
    </row>
    <row r="181" spans="1:12">
      <c r="A181" s="27" t="str">
        <f t="shared" si="73"/>
        <v>Q1 2010</v>
      </c>
      <c r="B181" s="26">
        <f t="shared" ref="B181:K181" si="83">B81/$F131*100</f>
        <v>4.8250904704463204</v>
      </c>
      <c r="C181" s="26">
        <f t="shared" si="83"/>
        <v>0.36188178528347409</v>
      </c>
      <c r="D181" s="26">
        <f t="shared" si="83"/>
        <v>16.847607559308404</v>
      </c>
      <c r="E181" s="26">
        <f t="shared" si="83"/>
        <v>0.20104543626859669</v>
      </c>
      <c r="F181" s="26">
        <f t="shared" si="83"/>
        <v>9.7708082026538001</v>
      </c>
      <c r="G181" s="26">
        <f t="shared" si="83"/>
        <v>21.230398069963812</v>
      </c>
      <c r="H181" s="26">
        <f t="shared" si="83"/>
        <v>6.3932448733413754</v>
      </c>
      <c r="I181" s="26">
        <f t="shared" si="83"/>
        <v>11.057498994772818</v>
      </c>
      <c r="J181" s="26">
        <f t="shared" si="83"/>
        <v>20.144752714113391</v>
      </c>
      <c r="K181" s="26">
        <f t="shared" si="83"/>
        <v>9.1676718938480093</v>
      </c>
      <c r="L181" s="7"/>
    </row>
    <row r="182" spans="1:12">
      <c r="A182" s="27" t="str">
        <f t="shared" si="73"/>
        <v>Q2 2010</v>
      </c>
      <c r="B182" s="26">
        <f t="shared" ref="B182:K182" si="84">B82/$F132*100</f>
        <v>4.6798029556650249</v>
      </c>
      <c r="C182" s="26">
        <f t="shared" si="84"/>
        <v>0.32840722495894908</v>
      </c>
      <c r="D182" s="26">
        <f t="shared" si="84"/>
        <v>15.270935960591133</v>
      </c>
      <c r="E182" s="26">
        <f t="shared" si="84"/>
        <v>0.32840722495894908</v>
      </c>
      <c r="F182" s="26">
        <f t="shared" si="84"/>
        <v>9.6880131362889994</v>
      </c>
      <c r="G182" s="26">
        <f t="shared" si="84"/>
        <v>21.059113300492609</v>
      </c>
      <c r="H182" s="26">
        <f t="shared" si="84"/>
        <v>6.7323481116584567</v>
      </c>
      <c r="I182" s="26">
        <f t="shared" si="84"/>
        <v>12.807881773399016</v>
      </c>
      <c r="J182" s="26">
        <f t="shared" si="84"/>
        <v>19.786535303776684</v>
      </c>
      <c r="K182" s="26">
        <f t="shared" si="84"/>
        <v>9.277504105090312</v>
      </c>
      <c r="L182" s="7"/>
    </row>
    <row r="183" spans="1:12">
      <c r="A183" s="27" t="str">
        <f t="shared" si="73"/>
        <v>Q3 2010</v>
      </c>
      <c r="B183" s="26">
        <f t="shared" ref="B183:K183" si="85">B83/$F133*100</f>
        <v>4.9542048293089094</v>
      </c>
      <c r="C183" s="26">
        <f t="shared" si="85"/>
        <v>0.29142381348875934</v>
      </c>
      <c r="D183" s="26">
        <f t="shared" si="85"/>
        <v>15.445462114904245</v>
      </c>
      <c r="E183" s="26">
        <f t="shared" si="85"/>
        <v>0.37468776019983346</v>
      </c>
      <c r="F183" s="26">
        <f t="shared" si="85"/>
        <v>9.616985845129058</v>
      </c>
      <c r="G183" s="26">
        <f t="shared" si="85"/>
        <v>21.190674437968362</v>
      </c>
      <c r="H183" s="26">
        <f t="shared" si="85"/>
        <v>8.0766028309741884</v>
      </c>
      <c r="I183" s="26">
        <f t="shared" si="85"/>
        <v>11.615320566194837</v>
      </c>
      <c r="J183" s="26">
        <f t="shared" si="85"/>
        <v>19.567027477102414</v>
      </c>
      <c r="K183" s="26">
        <f t="shared" si="85"/>
        <v>8.8676103247293927</v>
      </c>
      <c r="L183" s="7"/>
    </row>
    <row r="184" spans="1:12">
      <c r="A184" s="27" t="str">
        <f t="shared" si="73"/>
        <v>Q4 2010</v>
      </c>
      <c r="B184" s="26">
        <f t="shared" ref="B184:K184" si="86">B84/$F134*100</f>
        <v>4.9610496104961053</v>
      </c>
      <c r="C184" s="26">
        <f t="shared" si="86"/>
        <v>0.53300533005330053</v>
      </c>
      <c r="D184" s="26">
        <f t="shared" si="86"/>
        <v>15.211152111521114</v>
      </c>
      <c r="E184" s="26">
        <f t="shared" si="86"/>
        <v>0.69700697006970069</v>
      </c>
      <c r="F184" s="26">
        <f t="shared" si="86"/>
        <v>9.2250922509225095</v>
      </c>
      <c r="G184" s="26">
        <f t="shared" si="86"/>
        <v>21.443214432144323</v>
      </c>
      <c r="H184" s="26">
        <f t="shared" si="86"/>
        <v>7.5850758507585079</v>
      </c>
      <c r="I184" s="26">
        <f t="shared" si="86"/>
        <v>10.906109061090611</v>
      </c>
      <c r="J184" s="26">
        <f t="shared" si="86"/>
        <v>10.906109061090611</v>
      </c>
      <c r="K184" s="26">
        <f t="shared" si="86"/>
        <v>8.5280852808528085</v>
      </c>
      <c r="L184" s="7"/>
    </row>
    <row r="185" spans="1:12">
      <c r="A185" s="27" t="str">
        <f t="shared" si="73"/>
        <v>Q1 2011</v>
      </c>
      <c r="B185" s="26">
        <f t="shared" ref="B185:C187" si="87">B85/$F135*100</f>
        <v>4.4444444444444446</v>
      </c>
      <c r="C185" s="26">
        <f t="shared" si="87"/>
        <v>0.5761316872427984</v>
      </c>
      <c r="D185" s="26">
        <f t="shared" ref="D185:K185" si="88">D85/$F135*100</f>
        <v>16.008230452674894</v>
      </c>
      <c r="E185" s="26">
        <f t="shared" si="88"/>
        <v>0.78189300411522633</v>
      </c>
      <c r="F185" s="26">
        <f t="shared" si="88"/>
        <v>9.3004115226337447</v>
      </c>
      <c r="G185" s="26">
        <f t="shared" si="88"/>
        <v>22.057613168724281</v>
      </c>
      <c r="H185" s="26">
        <f t="shared" si="88"/>
        <v>7.1604938271604937</v>
      </c>
      <c r="I185" s="26">
        <f t="shared" si="88"/>
        <v>10.658436213991768</v>
      </c>
      <c r="J185" s="26">
        <f t="shared" si="88"/>
        <v>21.152263374485596</v>
      </c>
      <c r="K185" s="26">
        <f t="shared" si="88"/>
        <v>7.7366255144032916</v>
      </c>
      <c r="L185" s="7"/>
    </row>
    <row r="186" spans="1:12">
      <c r="A186" s="27" t="str">
        <f>A136</f>
        <v>Q2 2011</v>
      </c>
      <c r="B186" s="26">
        <f t="shared" si="87"/>
        <v>3.9600000000000004</v>
      </c>
      <c r="C186" s="26">
        <f t="shared" si="87"/>
        <v>0.24</v>
      </c>
      <c r="D186" s="26">
        <f>D86/$F136*100</f>
        <v>15.879999999999999</v>
      </c>
      <c r="E186" s="26">
        <f>E86/$F136*100</f>
        <v>0.72</v>
      </c>
      <c r="F186" s="26">
        <f t="shared" ref="F186:K186" si="89">F86/$F136*100</f>
        <v>9.4</v>
      </c>
      <c r="G186" s="26">
        <f t="shared" si="89"/>
        <v>22.2</v>
      </c>
      <c r="H186" s="26">
        <f t="shared" si="89"/>
        <v>7.24</v>
      </c>
      <c r="I186" s="26">
        <f t="shared" si="89"/>
        <v>10.96</v>
      </c>
      <c r="J186" s="26">
        <f t="shared" si="89"/>
        <v>20.36</v>
      </c>
      <c r="K186" s="26">
        <f t="shared" si="89"/>
        <v>9.0399999999999991</v>
      </c>
      <c r="L186" s="7"/>
    </row>
    <row r="187" spans="1:12">
      <c r="A187" s="27" t="str">
        <f>A137</f>
        <v>Q3 2011</v>
      </c>
      <c r="B187" s="26">
        <f t="shared" si="87"/>
        <v>3.8645418326693228</v>
      </c>
      <c r="C187" s="26">
        <f t="shared" si="87"/>
        <v>0.63745019920318724</v>
      </c>
      <c r="D187" s="26">
        <f t="shared" ref="D187:K187" si="90">D87/$F137*100</f>
        <v>15.936254980079681</v>
      </c>
      <c r="E187" s="26">
        <f t="shared" si="90"/>
        <v>0.31872509960159362</v>
      </c>
      <c r="F187" s="26">
        <f t="shared" si="90"/>
        <v>9.3227091633466141</v>
      </c>
      <c r="G187" s="26">
        <f t="shared" si="90"/>
        <v>24.10358565737052</v>
      </c>
      <c r="H187" s="26">
        <f t="shared" si="90"/>
        <v>6.2151394422310755</v>
      </c>
      <c r="I187" s="26">
        <f t="shared" si="90"/>
        <v>11.434262948207172</v>
      </c>
      <c r="J187" s="26">
        <f t="shared" si="90"/>
        <v>19.362549800796813</v>
      </c>
      <c r="K187" s="26">
        <f t="shared" si="90"/>
        <v>8.7649402390438258</v>
      </c>
      <c r="L187" s="7"/>
    </row>
    <row r="188" spans="1:12">
      <c r="A188" s="27" t="str">
        <f>A138</f>
        <v>Q4 2011</v>
      </c>
      <c r="B188" s="26">
        <f>B88/$F138*100</f>
        <v>3.708040593286495</v>
      </c>
      <c r="C188" s="26">
        <f t="shared" ref="C188:K188" si="91">C88/$F138*100</f>
        <v>0.507416081186573</v>
      </c>
      <c r="D188" s="26">
        <f>D88/$F138*100</f>
        <v>16.705698672911787</v>
      </c>
      <c r="E188" s="26">
        <f t="shared" si="91"/>
        <v>0.27322404371584702</v>
      </c>
      <c r="F188" s="26">
        <f t="shared" si="91"/>
        <v>9.328649492583919</v>
      </c>
      <c r="G188" s="26">
        <f t="shared" si="91"/>
        <v>23.965651834504293</v>
      </c>
      <c r="H188" s="26">
        <f t="shared" si="91"/>
        <v>6.6744730679156916</v>
      </c>
      <c r="I188" s="26">
        <f t="shared" si="91"/>
        <v>10.811865729898516</v>
      </c>
      <c r="J188" s="26">
        <f t="shared" si="91"/>
        <v>20.140515222482435</v>
      </c>
      <c r="K188" s="26">
        <f t="shared" si="91"/>
        <v>7.8454332552693211</v>
      </c>
      <c r="L188" s="7"/>
    </row>
    <row r="189" spans="1:12">
      <c r="A189" s="27" t="str">
        <f>A139</f>
        <v>Q1 2012</v>
      </c>
      <c r="B189" s="26">
        <f>B89/$F139*100</f>
        <v>4.3230403800475061</v>
      </c>
      <c r="C189" s="26">
        <f t="shared" ref="C189:K189" si="92">C89/$F139*100</f>
        <v>0.76009501187648454</v>
      </c>
      <c r="D189" s="26">
        <f t="shared" si="92"/>
        <v>18.337292161520192</v>
      </c>
      <c r="E189" s="26">
        <f t="shared" si="92"/>
        <v>0.42755344418052255</v>
      </c>
      <c r="F189" s="26">
        <f t="shared" si="92"/>
        <v>9.9762470308788593</v>
      </c>
      <c r="G189" s="26">
        <f t="shared" si="92"/>
        <v>27.078384798099762</v>
      </c>
      <c r="H189" s="26">
        <f t="shared" si="92"/>
        <v>8.5510688836104514</v>
      </c>
      <c r="I189" s="26">
        <f t="shared" si="92"/>
        <v>13.11163895486936</v>
      </c>
      <c r="J189" s="26">
        <f t="shared" si="92"/>
        <v>25.653206650831358</v>
      </c>
      <c r="K189" s="26">
        <f t="shared" si="92"/>
        <v>11.35391923990499</v>
      </c>
      <c r="L189" s="7"/>
    </row>
    <row r="190" spans="1:12">
      <c r="A190" s="27" t="s">
        <v>68</v>
      </c>
      <c r="B190" s="26">
        <f>AVERAGE(B173:B189)</f>
        <v>4.8060139457373898</v>
      </c>
      <c r="C190" s="26">
        <f t="shared" ref="C190:K190" si="93">AVERAGE(C173:C189)</f>
        <v>0.39951870658927541</v>
      </c>
      <c r="D190" s="26">
        <f t="shared" si="93"/>
        <v>16.13526746368175</v>
      </c>
      <c r="E190" s="26">
        <f t="shared" si="93"/>
        <v>0.44507581180415606</v>
      </c>
      <c r="F190" s="26">
        <f t="shared" si="93"/>
        <v>9.2620246086726947</v>
      </c>
      <c r="G190" s="26">
        <f t="shared" si="93"/>
        <v>22.382291952309522</v>
      </c>
      <c r="H190" s="26">
        <f t="shared" si="93"/>
        <v>6.9983088061689962</v>
      </c>
      <c r="I190" s="26">
        <f t="shared" si="93"/>
        <v>11.393215416155025</v>
      </c>
      <c r="J190" s="26">
        <f t="shared" si="93"/>
        <v>19.353459441340863</v>
      </c>
      <c r="K190" s="26">
        <f t="shared" si="93"/>
        <v>9.3568238160289123</v>
      </c>
      <c r="L190" s="7"/>
    </row>
    <row r="191" spans="1:12">
      <c r="A191" s="17"/>
      <c r="B191" s="26"/>
      <c r="C191" s="26"/>
      <c r="D191" s="26"/>
      <c r="E191" s="26"/>
      <c r="F191" s="26"/>
      <c r="G191" s="26"/>
      <c r="H191" s="26"/>
      <c r="I191" s="21"/>
      <c r="J191" s="21"/>
      <c r="K191" s="21"/>
    </row>
    <row r="192" spans="1:12">
      <c r="A192" s="17"/>
      <c r="B192" s="7"/>
      <c r="C192" s="7"/>
      <c r="D192" s="7"/>
      <c r="E192" s="7"/>
      <c r="F192" s="7"/>
      <c r="G192" s="7"/>
      <c r="H192" s="7"/>
    </row>
    <row r="193" spans="1:11">
      <c r="A193" s="17"/>
      <c r="B193" s="7"/>
      <c r="C193" s="7"/>
      <c r="D193" s="7"/>
      <c r="E193" s="7"/>
      <c r="F193" s="7"/>
      <c r="G193" s="7"/>
      <c r="H193" s="7"/>
    </row>
    <row r="195" spans="1:11">
      <c r="B195" s="7"/>
      <c r="C195" s="7"/>
      <c r="D195" s="7"/>
      <c r="E195" s="7"/>
    </row>
    <row r="196" spans="1:11">
      <c r="B196" s="7"/>
      <c r="C196" s="7"/>
      <c r="D196" s="7"/>
      <c r="E196" s="7"/>
      <c r="F196" s="7"/>
      <c r="G196" s="7"/>
      <c r="H196" s="7"/>
      <c r="I196" s="7"/>
      <c r="J196" s="7"/>
      <c r="K196" s="7"/>
    </row>
  </sheetData>
  <mergeCells count="2">
    <mergeCell ref="A1:K1"/>
    <mergeCell ref="A71:K71"/>
  </mergeCells>
  <phoneticPr fontId="13" type="noConversion"/>
  <pageMargins left="0.75" right="0.75" top="1" bottom="1" header="0.5" footer="0.5"/>
  <pageSetup paperSize="9" orientation="portrait" r:id="rId1"/>
  <headerFooter alignWithMargins="0"/>
  <ignoredErrors>
    <ignoredError sqref="C66" formula="1"/>
  </ignoredError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78"/>
  <sheetViews>
    <sheetView workbookViewId="0">
      <selection sqref="A1:A4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6384" width="9.140625" style="3"/>
  </cols>
  <sheetData>
    <row r="1" spans="1:9">
      <c r="A1" s="357" t="s">
        <v>99</v>
      </c>
      <c r="B1" s="360" t="s">
        <v>29</v>
      </c>
      <c r="C1" s="361"/>
      <c r="D1" s="361"/>
      <c r="E1" s="361"/>
      <c r="F1" s="361"/>
      <c r="G1" s="361"/>
      <c r="H1" s="361"/>
    </row>
    <row r="2" spans="1:9" ht="23.25" customHeight="1" thickBot="1">
      <c r="A2" s="358"/>
      <c r="B2" s="362"/>
      <c r="C2" s="363"/>
      <c r="D2" s="363"/>
      <c r="E2" s="363"/>
      <c r="F2" s="363"/>
      <c r="G2" s="363"/>
      <c r="H2" s="363"/>
    </row>
    <row r="3" spans="1:9" ht="13.5" thickBot="1">
      <c r="A3" s="358"/>
    </row>
    <row r="4" spans="1:9" ht="27" customHeight="1" thickBot="1">
      <c r="A4" s="359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>
      <c r="A233" s="5">
        <v>39814</v>
      </c>
      <c r="B233" s="6">
        <v>106306</v>
      </c>
      <c r="C233" s="6">
        <v>5585</v>
      </c>
      <c r="D233" s="6">
        <f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>
      <c r="A234" s="5">
        <v>39845</v>
      </c>
      <c r="B234" s="6">
        <v>109953</v>
      </c>
      <c r="C234" s="6">
        <v>6190</v>
      </c>
      <c r="D234" s="6">
        <v>1881957</v>
      </c>
      <c r="E234" s="6">
        <v>204173</v>
      </c>
      <c r="F234" s="6">
        <v>45265</v>
      </c>
      <c r="G234" s="6">
        <v>974904</v>
      </c>
      <c r="H234" s="6">
        <v>657615</v>
      </c>
      <c r="I234" s="9"/>
    </row>
    <row r="235" spans="1:9">
      <c r="A235" s="5">
        <v>39873</v>
      </c>
      <c r="B235" s="6">
        <v>120222</v>
      </c>
      <c r="C235" s="6">
        <v>6320</v>
      </c>
      <c r="D235" s="6">
        <f>E235+F235+G235+H235</f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>
      <c r="A236" s="5">
        <v>39904</v>
      </c>
      <c r="B236" s="6">
        <v>124730</v>
      </c>
      <c r="C236" s="6">
        <v>5447</v>
      </c>
      <c r="D236" s="6">
        <f>E236+F236+G236+H236</f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>
      <c r="A237" s="5">
        <v>39934</v>
      </c>
      <c r="B237" s="6">
        <v>126593</v>
      </c>
      <c r="C237" s="6">
        <v>4282</v>
      </c>
      <c r="D237" s="6">
        <f>E237+F237+G237+H237</f>
        <v>1850167</v>
      </c>
      <c r="E237" s="6">
        <v>202485</v>
      </c>
      <c r="F237" s="6">
        <v>42418</v>
      </c>
      <c r="G237" s="6">
        <v>982229</v>
      </c>
      <c r="H237" s="6">
        <v>623035</v>
      </c>
    </row>
    <row r="238" spans="1:9">
      <c r="A238" s="5">
        <v>39965</v>
      </c>
      <c r="B238" s="6">
        <v>122118</v>
      </c>
      <c r="C238" s="6">
        <v>5023</v>
      </c>
      <c r="D238" s="6">
        <v>1859581</v>
      </c>
      <c r="E238" s="6">
        <v>201887</v>
      </c>
      <c r="F238" s="6">
        <v>41195</v>
      </c>
      <c r="G238" s="6">
        <v>983387</v>
      </c>
      <c r="H238" s="6">
        <v>633112</v>
      </c>
    </row>
    <row r="239" spans="1:9">
      <c r="A239" s="5">
        <v>39995</v>
      </c>
      <c r="B239" s="6">
        <v>116876</v>
      </c>
      <c r="C239" s="6">
        <v>4951</v>
      </c>
      <c r="D239" s="6">
        <v>1865152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>
      <c r="A240" s="5">
        <v>40026</v>
      </c>
      <c r="B240" s="6">
        <v>117719</v>
      </c>
      <c r="C240" s="6">
        <v>4637</v>
      </c>
      <c r="D240" s="6">
        <v>1861800</v>
      </c>
      <c r="E240" s="6">
        <v>200360</v>
      </c>
      <c r="F240" s="6">
        <v>39352</v>
      </c>
      <c r="G240" s="6">
        <v>985225</v>
      </c>
      <c r="H240" s="6">
        <v>636862</v>
      </c>
    </row>
    <row r="241" spans="1:12">
      <c r="A241" s="5">
        <v>40057</v>
      </c>
      <c r="B241" s="6">
        <v>113451</v>
      </c>
      <c r="C241" s="6">
        <v>4944</v>
      </c>
      <c r="D241" s="6">
        <v>1860769</v>
      </c>
      <c r="E241" s="6">
        <v>200375</v>
      </c>
      <c r="F241" s="6">
        <v>38368</v>
      </c>
      <c r="G241" s="6">
        <v>993696</v>
      </c>
      <c r="H241" s="6">
        <v>628330</v>
      </c>
    </row>
    <row r="242" spans="1:12">
      <c r="A242" s="5">
        <v>40087</v>
      </c>
      <c r="B242" s="6">
        <v>109637</v>
      </c>
      <c r="C242" s="6">
        <v>4378</v>
      </c>
      <c r="D242" s="6">
        <v>1861142</v>
      </c>
      <c r="E242" s="6">
        <v>200736</v>
      </c>
      <c r="F242" s="6">
        <v>37444</v>
      </c>
      <c r="G242" s="6">
        <v>996619</v>
      </c>
      <c r="H242" s="6">
        <v>626334</v>
      </c>
      <c r="I242" s="172"/>
      <c r="J242" s="172"/>
      <c r="K242" s="172"/>
      <c r="L242" s="172"/>
    </row>
    <row r="243" spans="1:12">
      <c r="A243" s="5">
        <v>40118</v>
      </c>
      <c r="B243" s="6">
        <v>113282</v>
      </c>
      <c r="C243" s="6">
        <v>4669</v>
      </c>
      <c r="D243" s="6">
        <v>1861389</v>
      </c>
      <c r="E243" s="6">
        <v>200963</v>
      </c>
      <c r="F243" s="6">
        <v>36300</v>
      </c>
      <c r="G243" s="6">
        <v>999352</v>
      </c>
      <c r="H243" s="6">
        <v>624774</v>
      </c>
    </row>
    <row r="244" spans="1:12">
      <c r="A244" s="5">
        <v>40148</v>
      </c>
      <c r="B244" s="6">
        <v>113033</v>
      </c>
      <c r="C244" s="6">
        <v>4059</v>
      </c>
      <c r="D244" s="6">
        <v>1861277</v>
      </c>
      <c r="E244" s="6">
        <v>201490</v>
      </c>
      <c r="F244" s="6">
        <v>35403</v>
      </c>
      <c r="G244" s="6">
        <v>1001946</v>
      </c>
      <c r="H244" s="6">
        <v>622438</v>
      </c>
    </row>
    <row r="245" spans="1:12">
      <c r="A245" s="5">
        <v>40179</v>
      </c>
      <c r="B245" s="6">
        <v>108111</v>
      </c>
      <c r="C245" s="6">
        <v>4399</v>
      </c>
      <c r="D245" s="6">
        <v>1866644</v>
      </c>
      <c r="E245" s="6">
        <v>201662</v>
      </c>
      <c r="F245" s="6">
        <v>34374</v>
      </c>
      <c r="G245" s="6">
        <v>1005530</v>
      </c>
      <c r="H245" s="6">
        <v>625078</v>
      </c>
    </row>
    <row r="246" spans="1:12">
      <c r="A246" s="5">
        <v>40210</v>
      </c>
      <c r="B246" s="6">
        <v>109918</v>
      </c>
      <c r="C246" s="6">
        <v>4204</v>
      </c>
      <c r="D246" s="6">
        <v>1875897</v>
      </c>
      <c r="E246" s="6">
        <v>202285</v>
      </c>
      <c r="F246" s="6">
        <v>33752</v>
      </c>
      <c r="G246" s="6">
        <v>1012749</v>
      </c>
      <c r="H246" s="6">
        <v>627111</v>
      </c>
    </row>
    <row r="247" spans="1:12">
      <c r="A247" s="5">
        <v>40238</v>
      </c>
      <c r="B247" s="6">
        <v>114651</v>
      </c>
      <c r="C247" s="6">
        <v>3932</v>
      </c>
      <c r="D247" s="6">
        <v>1875507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>
      <c r="A248" s="5">
        <v>40269</v>
      </c>
      <c r="B248" s="6">
        <v>112827</v>
      </c>
      <c r="C248" s="6">
        <v>4778</v>
      </c>
      <c r="D248" s="6">
        <v>1873274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>
      <c r="A249" s="5">
        <v>40299</v>
      </c>
      <c r="B249" s="6">
        <v>115666</v>
      </c>
      <c r="C249" s="6">
        <v>5097</v>
      </c>
      <c r="D249" s="6">
        <f>E249+F249+G249+H249</f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>
      <c r="A250" s="5">
        <v>40330</v>
      </c>
      <c r="B250" s="6">
        <v>116973</v>
      </c>
      <c r="C250" s="6">
        <v>5236</v>
      </c>
      <c r="D250" s="6">
        <v>1888631</v>
      </c>
      <c r="E250" s="6">
        <v>206001</v>
      </c>
      <c r="F250" s="6">
        <v>30658</v>
      </c>
      <c r="G250" s="6">
        <v>1023395</v>
      </c>
      <c r="H250" s="6">
        <v>628576</v>
      </c>
    </row>
    <row r="251" spans="1:12">
      <c r="A251" s="5">
        <v>40360</v>
      </c>
      <c r="B251" s="6">
        <v>123754</v>
      </c>
      <c r="C251" s="6">
        <v>5104</v>
      </c>
      <c r="D251" s="6">
        <v>1903532</v>
      </c>
      <c r="E251" s="6">
        <v>207012</v>
      </c>
      <c r="F251" s="6">
        <v>30933</v>
      </c>
      <c r="G251" s="6">
        <v>1028514</v>
      </c>
      <c r="H251" s="6">
        <v>637073</v>
      </c>
    </row>
    <row r="252" spans="1:12">
      <c r="A252" s="5">
        <v>40391</v>
      </c>
      <c r="B252" s="6">
        <v>127688</v>
      </c>
      <c r="C252" s="6">
        <v>5212</v>
      </c>
      <c r="D252" s="6">
        <f>E252+F252+G252+H252</f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>
      <c r="A253" s="5">
        <v>40422</v>
      </c>
      <c r="B253" s="6">
        <v>123692</v>
      </c>
      <c r="C253" s="6">
        <v>5266</v>
      </c>
      <c r="D253" s="6">
        <v>1936914</v>
      </c>
      <c r="E253" s="6">
        <v>209187</v>
      </c>
      <c r="F253" s="6">
        <v>29704</v>
      </c>
      <c r="G253" s="6">
        <v>1041775</v>
      </c>
      <c r="H253" s="6">
        <v>656246</v>
      </c>
    </row>
    <row r="254" spans="1:12">
      <c r="A254" s="5">
        <v>40452</v>
      </c>
      <c r="B254" s="197">
        <v>133272</v>
      </c>
      <c r="C254" s="197">
        <v>5846</v>
      </c>
      <c r="D254" s="6">
        <v>1935498</v>
      </c>
      <c r="E254" s="197">
        <v>210980</v>
      </c>
      <c r="F254" s="197">
        <v>29103</v>
      </c>
      <c r="G254" s="197">
        <v>1043530</v>
      </c>
      <c r="H254" s="197">
        <v>651866</v>
      </c>
    </row>
    <row r="255" spans="1:12">
      <c r="A255" s="5">
        <v>40483</v>
      </c>
      <c r="B255" s="197">
        <v>122087</v>
      </c>
      <c r="C255" s="197">
        <v>5005</v>
      </c>
      <c r="D255" s="6">
        <v>1943218</v>
      </c>
      <c r="E255" s="197">
        <v>212231</v>
      </c>
      <c r="F255" s="197">
        <v>28621</v>
      </c>
      <c r="G255" s="197">
        <v>1046835</v>
      </c>
      <c r="H255" s="197">
        <v>655532</v>
      </c>
    </row>
    <row r="256" spans="1:12">
      <c r="A256" s="5">
        <v>40513</v>
      </c>
      <c r="B256" s="197">
        <v>140270</v>
      </c>
      <c r="C256" s="197">
        <v>2929</v>
      </c>
      <c r="D256" s="6">
        <v>1941730</v>
      </c>
      <c r="E256" s="197">
        <v>213646</v>
      </c>
      <c r="F256" s="197">
        <v>28150</v>
      </c>
      <c r="G256" s="197">
        <v>1042107</v>
      </c>
      <c r="H256" s="197">
        <v>657827</v>
      </c>
    </row>
    <row r="257" spans="1:8">
      <c r="A257" s="5">
        <v>40544</v>
      </c>
      <c r="B257" s="197">
        <v>118246</v>
      </c>
      <c r="C257" s="197">
        <v>5722</v>
      </c>
      <c r="D257" s="6">
        <v>1955015</v>
      </c>
      <c r="E257" s="197">
        <v>215096</v>
      </c>
      <c r="F257" s="197">
        <v>27531</v>
      </c>
      <c r="G257" s="197">
        <v>1043875</v>
      </c>
      <c r="H257" s="197">
        <v>668513</v>
      </c>
    </row>
    <row r="258" spans="1:8">
      <c r="A258" s="5">
        <v>40575</v>
      </c>
      <c r="B258" s="197">
        <v>121956</v>
      </c>
      <c r="C258" s="197">
        <v>5174</v>
      </c>
      <c r="D258" s="6">
        <v>1971557</v>
      </c>
      <c r="E258" s="197">
        <v>216899</v>
      </c>
      <c r="F258" s="197">
        <v>27051</v>
      </c>
      <c r="G258" s="197">
        <v>1047603</v>
      </c>
      <c r="H258" s="197">
        <v>680003</v>
      </c>
    </row>
    <row r="259" spans="1:8">
      <c r="A259" s="5">
        <v>40603</v>
      </c>
      <c r="B259" s="197">
        <v>117228</v>
      </c>
      <c r="C259" s="197">
        <v>4570</v>
      </c>
      <c r="D259" s="6">
        <v>1975168</v>
      </c>
      <c r="E259" s="197">
        <v>219190</v>
      </c>
      <c r="F259" s="197">
        <v>26540</v>
      </c>
      <c r="G259" s="197">
        <v>1045995</v>
      </c>
      <c r="H259" s="197">
        <v>683443</v>
      </c>
    </row>
    <row r="260" spans="1:8">
      <c r="A260" s="5">
        <v>40634</v>
      </c>
      <c r="B260" s="197">
        <v>124811</v>
      </c>
      <c r="C260" s="197">
        <v>3217</v>
      </c>
      <c r="D260" s="6">
        <v>1986284</v>
      </c>
      <c r="E260" s="197">
        <v>220333</v>
      </c>
      <c r="F260" s="197">
        <v>25927</v>
      </c>
      <c r="G260" s="197">
        <v>1048056</v>
      </c>
      <c r="H260" s="197">
        <v>691968</v>
      </c>
    </row>
    <row r="261" spans="1:8">
      <c r="A261" s="5">
        <v>40664</v>
      </c>
      <c r="B261" s="197">
        <v>117250</v>
      </c>
      <c r="C261" s="197">
        <v>3498</v>
      </c>
      <c r="D261" s="6">
        <v>1984829</v>
      </c>
      <c r="E261" s="197">
        <v>221624</v>
      </c>
      <c r="F261" s="197">
        <v>25501</v>
      </c>
      <c r="G261" s="197">
        <v>1053488</v>
      </c>
      <c r="H261" s="197">
        <v>684216</v>
      </c>
    </row>
    <row r="262" spans="1:8">
      <c r="A262" s="5">
        <v>40695</v>
      </c>
      <c r="B262" s="197">
        <v>118979</v>
      </c>
      <c r="C262" s="197">
        <v>3450</v>
      </c>
      <c r="D262" s="6">
        <v>1994629</v>
      </c>
      <c r="E262" s="197">
        <v>223522</v>
      </c>
      <c r="F262" s="197">
        <v>25272</v>
      </c>
      <c r="G262" s="197">
        <v>1057279</v>
      </c>
      <c r="H262" s="197">
        <v>688556</v>
      </c>
    </row>
    <row r="263" spans="1:8">
      <c r="A263" s="5">
        <v>40725</v>
      </c>
      <c r="B263" s="197">
        <v>123592</v>
      </c>
      <c r="C263" s="197">
        <v>3657</v>
      </c>
      <c r="D263" s="6">
        <v>2019970</v>
      </c>
      <c r="E263" s="197">
        <v>225628</v>
      </c>
      <c r="F263" s="197">
        <v>24694</v>
      </c>
      <c r="G263" s="197">
        <v>1058371</v>
      </c>
      <c r="H263" s="197">
        <v>711277</v>
      </c>
    </row>
    <row r="264" spans="1:8">
      <c r="A264" s="5">
        <v>40756</v>
      </c>
      <c r="B264" s="197">
        <v>137132</v>
      </c>
      <c r="C264" s="197">
        <v>4469</v>
      </c>
      <c r="D264" s="6">
        <v>2033242</v>
      </c>
      <c r="E264" s="197">
        <v>224231</v>
      </c>
      <c r="F264" s="197">
        <v>24089</v>
      </c>
      <c r="G264" s="197">
        <v>1059656</v>
      </c>
      <c r="H264" s="197">
        <v>725266</v>
      </c>
    </row>
    <row r="265" spans="1:8">
      <c r="A265" s="5">
        <v>40787</v>
      </c>
      <c r="B265" s="197">
        <v>134422</v>
      </c>
      <c r="C265" s="197">
        <v>4491</v>
      </c>
      <c r="D265" s="6">
        <v>2039996</v>
      </c>
      <c r="E265" s="197">
        <v>227294</v>
      </c>
      <c r="F265" s="197">
        <v>23434</v>
      </c>
      <c r="G265" s="197">
        <v>1064540</v>
      </c>
      <c r="H265" s="197">
        <v>724729</v>
      </c>
    </row>
    <row r="266" spans="1:8">
      <c r="A266" s="5">
        <v>40817</v>
      </c>
      <c r="B266" s="197">
        <v>132513</v>
      </c>
      <c r="C266" s="197">
        <v>4376</v>
      </c>
      <c r="D266" s="6">
        <v>2052317</v>
      </c>
      <c r="E266" s="197">
        <v>229909</v>
      </c>
      <c r="F266" s="197">
        <v>22864</v>
      </c>
      <c r="G266" s="197">
        <v>1065210</v>
      </c>
      <c r="H266" s="197">
        <v>734334</v>
      </c>
    </row>
    <row r="267" spans="1:8">
      <c r="A267" s="5">
        <v>40848</v>
      </c>
      <c r="B267" s="197">
        <v>133936</v>
      </c>
      <c r="C267" s="197">
        <v>4996</v>
      </c>
      <c r="D267" s="6">
        <v>2060174</v>
      </c>
      <c r="E267" s="197">
        <v>232878</v>
      </c>
      <c r="F267" s="197">
        <v>22451</v>
      </c>
      <c r="G267" s="197">
        <v>1066978</v>
      </c>
      <c r="H267" s="197">
        <v>737867</v>
      </c>
    </row>
    <row r="268" spans="1:8">
      <c r="A268" s="5">
        <v>40878</v>
      </c>
      <c r="B268" s="197">
        <v>127236</v>
      </c>
      <c r="C268" s="197">
        <v>4741</v>
      </c>
      <c r="D268" s="6">
        <v>2084477</v>
      </c>
      <c r="E268" s="197">
        <v>236424</v>
      </c>
      <c r="F268" s="197">
        <v>22384</v>
      </c>
      <c r="G268" s="197">
        <v>1068557</v>
      </c>
      <c r="H268" s="197">
        <v>757112</v>
      </c>
    </row>
    <row r="269" spans="1:8">
      <c r="A269" s="5">
        <v>40909</v>
      </c>
      <c r="B269" s="197">
        <v>129863</v>
      </c>
      <c r="C269" s="197">
        <v>4607</v>
      </c>
      <c r="D269" s="6">
        <v>2096914</v>
      </c>
      <c r="E269" s="197">
        <v>239651</v>
      </c>
      <c r="F269" s="197">
        <v>20394</v>
      </c>
      <c r="G269" s="197">
        <v>1068585</v>
      </c>
      <c r="H269" s="197">
        <v>768283</v>
      </c>
    </row>
    <row r="270" spans="1:8">
      <c r="A270" s="5">
        <v>40940</v>
      </c>
      <c r="B270" s="197">
        <v>128476</v>
      </c>
      <c r="C270" s="197">
        <v>4401</v>
      </c>
      <c r="D270" s="6">
        <v>2131911</v>
      </c>
      <c r="E270" s="197">
        <v>242662</v>
      </c>
      <c r="F270" s="197">
        <v>19645</v>
      </c>
      <c r="G270" s="197">
        <v>1072173</v>
      </c>
      <c r="H270" s="197">
        <v>797431</v>
      </c>
    </row>
    <row r="271" spans="1:8">
      <c r="A271" s="5">
        <v>40969</v>
      </c>
      <c r="B271" s="267">
        <v>128363</v>
      </c>
      <c r="C271" s="267">
        <v>4703</v>
      </c>
      <c r="D271" s="6">
        <v>2156036</v>
      </c>
      <c r="E271" s="267">
        <v>245884</v>
      </c>
      <c r="F271" s="267">
        <v>19522</v>
      </c>
      <c r="G271" s="267">
        <v>1073177</v>
      </c>
      <c r="H271" s="267">
        <v>817453</v>
      </c>
    </row>
    <row r="272" spans="1:8">
      <c r="A272" s="5">
        <v>41000</v>
      </c>
      <c r="B272" s="267">
        <v>126112</v>
      </c>
      <c r="C272" s="267">
        <v>5137</v>
      </c>
      <c r="D272" s="6">
        <v>2138557</v>
      </c>
      <c r="E272" s="267">
        <v>247775</v>
      </c>
      <c r="F272" s="267">
        <v>19067</v>
      </c>
      <c r="G272" s="267">
        <v>1073246</v>
      </c>
      <c r="H272" s="267">
        <v>798469</v>
      </c>
    </row>
    <row r="273" spans="1:8">
      <c r="A273" s="5">
        <v>41030</v>
      </c>
      <c r="B273" s="267">
        <v>130444</v>
      </c>
      <c r="C273" s="267">
        <v>5608</v>
      </c>
      <c r="D273" s="6">
        <v>2144453</v>
      </c>
      <c r="E273" s="267">
        <v>251479</v>
      </c>
      <c r="F273" s="267">
        <v>18744</v>
      </c>
      <c r="G273" s="267">
        <v>1076531</v>
      </c>
      <c r="H273" s="267">
        <v>797699</v>
      </c>
    </row>
    <row r="274" spans="1:8">
      <c r="A274" s="5"/>
      <c r="B274" s="3"/>
      <c r="C274" s="3"/>
      <c r="D274" s="3"/>
      <c r="E274" s="3"/>
      <c r="F274" s="3"/>
      <c r="G274" s="3"/>
      <c r="H274" s="3"/>
    </row>
    <row r="275" spans="1:8">
      <c r="A275" s="165" t="s">
        <v>30</v>
      </c>
    </row>
    <row r="276" spans="1:8">
      <c r="A276" s="2" t="s">
        <v>26</v>
      </c>
      <c r="B276" s="6">
        <f>AVERAGE(B5:B16)</f>
        <v>3449</v>
      </c>
      <c r="C276" s="6">
        <f t="shared" ref="C276:H276" si="4">AVERAGE(C5:C16)</f>
        <v>9655.8333333333339</v>
      </c>
      <c r="D276" s="6">
        <f t="shared" si="4"/>
        <v>142836.91666666666</v>
      </c>
      <c r="E276" s="6">
        <f t="shared" si="4"/>
        <v>16662.083333333332</v>
      </c>
      <c r="F276" s="6">
        <f t="shared" si="4"/>
        <v>10041.25</v>
      </c>
      <c r="G276" s="6">
        <f t="shared" si="4"/>
        <v>55774.333333333336</v>
      </c>
      <c r="H276" s="6">
        <f t="shared" si="4"/>
        <v>60359.25</v>
      </c>
    </row>
    <row r="277" spans="1:8">
      <c r="A277" s="2" t="s">
        <v>7</v>
      </c>
      <c r="B277" s="6">
        <f>AVERAGE(B17:B28)</f>
        <v>4402.416666666667</v>
      </c>
      <c r="C277" s="6">
        <f t="shared" ref="C277:H277" si="5">AVERAGE(C17:C28)</f>
        <v>10577.833333333334</v>
      </c>
      <c r="D277" s="6">
        <f t="shared" si="5"/>
        <v>167269</v>
      </c>
      <c r="E277" s="6">
        <f t="shared" si="5"/>
        <v>18433.083333333332</v>
      </c>
      <c r="F277" s="6">
        <f t="shared" si="5"/>
        <v>11864.166666666666</v>
      </c>
      <c r="G277" s="6">
        <f t="shared" si="5"/>
        <v>65278.083333333336</v>
      </c>
      <c r="H277" s="6">
        <f t="shared" si="5"/>
        <v>71693.666666666672</v>
      </c>
    </row>
    <row r="278" spans="1:8">
      <c r="A278" s="2" t="s">
        <v>8</v>
      </c>
      <c r="B278" s="6">
        <f>AVERAGE(B29:B40)</f>
        <v>4667</v>
      </c>
      <c r="C278" s="6">
        <f t="shared" ref="C278:H278" si="6">AVERAGE(C29:C40)</f>
        <v>12245.5</v>
      </c>
      <c r="D278" s="6">
        <f t="shared" si="6"/>
        <v>183192.66666666666</v>
      </c>
      <c r="E278" s="6">
        <f t="shared" si="6"/>
        <v>18768.5</v>
      </c>
      <c r="F278" s="6">
        <f t="shared" si="6"/>
        <v>14102.916666666666</v>
      </c>
      <c r="G278" s="6">
        <f t="shared" si="6"/>
        <v>76558.166666666672</v>
      </c>
      <c r="H278" s="6">
        <f t="shared" si="6"/>
        <v>73763.083333333328</v>
      </c>
    </row>
    <row r="279" spans="1:8">
      <c r="A279" s="2" t="s">
        <v>9</v>
      </c>
      <c r="B279" s="6">
        <f>AVERAGE(B41:B52)</f>
        <v>6212.416666666667</v>
      </c>
      <c r="C279" s="6">
        <f t="shared" ref="C279:H279" si="7">AVERAGE(C41:C52)</f>
        <v>9091.4166666666661</v>
      </c>
      <c r="D279" s="6">
        <f t="shared" si="7"/>
        <v>201169.41666666666</v>
      </c>
      <c r="E279" s="6">
        <f t="shared" si="7"/>
        <v>20959.083333333332</v>
      </c>
      <c r="F279" s="6">
        <f t="shared" si="7"/>
        <v>14963.416666666666</v>
      </c>
      <c r="G279" s="6">
        <f t="shared" si="7"/>
        <v>90123.416666666672</v>
      </c>
      <c r="H279" s="6">
        <f t="shared" si="7"/>
        <v>75123.5</v>
      </c>
    </row>
    <row r="280" spans="1:8">
      <c r="A280" s="2" t="s">
        <v>10</v>
      </c>
      <c r="B280" s="6">
        <f>AVERAGE(B53:B64)</f>
        <v>9064.8333333333339</v>
      </c>
      <c r="C280" s="6">
        <f t="shared" ref="C280:H280" si="8">AVERAGE(C53:C64)</f>
        <v>6421.416666666667</v>
      </c>
      <c r="D280" s="6">
        <f t="shared" si="8"/>
        <v>230859.25</v>
      </c>
      <c r="E280" s="6">
        <f t="shared" si="8"/>
        <v>25954</v>
      </c>
      <c r="F280" s="6">
        <f t="shared" si="8"/>
        <v>15962.75</v>
      </c>
      <c r="G280" s="6">
        <f t="shared" si="8"/>
        <v>105359.33333333333</v>
      </c>
      <c r="H280" s="6">
        <f t="shared" si="8"/>
        <v>83583.166666666672</v>
      </c>
    </row>
    <row r="281" spans="1:8">
      <c r="A281" s="2" t="s">
        <v>11</v>
      </c>
      <c r="B281" s="6">
        <f>AVERAGE(B65:B76)</f>
        <v>11866</v>
      </c>
      <c r="C281" s="6">
        <f t="shared" ref="C281:H281" si="9">AVERAGE(C65:C76)</f>
        <v>6692.5</v>
      </c>
      <c r="D281" s="6">
        <f t="shared" si="9"/>
        <v>272838.33333333331</v>
      </c>
      <c r="E281" s="6">
        <f t="shared" si="9"/>
        <v>33013.416666666664</v>
      </c>
      <c r="F281" s="6">
        <f t="shared" si="9"/>
        <v>18006.5</v>
      </c>
      <c r="G281" s="6">
        <f t="shared" si="9"/>
        <v>125662.16666666667</v>
      </c>
      <c r="H281" s="6">
        <f t="shared" si="9"/>
        <v>96156.25</v>
      </c>
    </row>
    <row r="282" spans="1:8">
      <c r="A282" s="2" t="s">
        <v>12</v>
      </c>
      <c r="B282" s="6">
        <f>AVERAGE(B77:B88)</f>
        <v>13343.166666666666</v>
      </c>
      <c r="C282" s="6">
        <f t="shared" ref="C282:H282" si="10">AVERAGE(C77:C88)</f>
        <v>6175.25</v>
      </c>
      <c r="D282" s="6">
        <f t="shared" si="10"/>
        <v>323967.41666666669</v>
      </c>
      <c r="E282" s="6">
        <f t="shared" si="10"/>
        <v>41532.333333333336</v>
      </c>
      <c r="F282" s="6">
        <f t="shared" si="10"/>
        <v>21168.583333333332</v>
      </c>
      <c r="G282" s="6">
        <f t="shared" si="10"/>
        <v>148595</v>
      </c>
      <c r="H282" s="6">
        <f t="shared" si="10"/>
        <v>112671.5</v>
      </c>
    </row>
    <row r="283" spans="1:8">
      <c r="A283" s="2" t="s">
        <v>13</v>
      </c>
      <c r="B283" s="6">
        <f>AVERAGE(B89:B100)</f>
        <v>14494.166666666666</v>
      </c>
      <c r="C283" s="6">
        <f t="shared" ref="C283:H283" si="11">AVERAGE(C89:C100)</f>
        <v>5996.166666666667</v>
      </c>
      <c r="D283" s="6">
        <f t="shared" si="11"/>
        <v>376592</v>
      </c>
      <c r="E283" s="6">
        <f t="shared" si="11"/>
        <v>47453.833333333336</v>
      </c>
      <c r="F283" s="6">
        <f t="shared" si="11"/>
        <v>22602</v>
      </c>
      <c r="G283" s="6">
        <f t="shared" si="11"/>
        <v>169484.83333333334</v>
      </c>
      <c r="H283" s="6">
        <f t="shared" si="11"/>
        <v>137051.33333333334</v>
      </c>
    </row>
    <row r="284" spans="1:8">
      <c r="A284" s="2" t="s">
        <v>14</v>
      </c>
      <c r="B284" s="6">
        <f>AVERAGE(B101:B112)</f>
        <v>17505.5</v>
      </c>
      <c r="C284" s="6">
        <f t="shared" ref="C284:H284" si="12">AVERAGE(C101:C112)</f>
        <v>6938.166666666667</v>
      </c>
      <c r="D284" s="6">
        <f t="shared" si="12"/>
        <v>435516.5</v>
      </c>
      <c r="E284" s="6">
        <f t="shared" si="12"/>
        <v>51143.5</v>
      </c>
      <c r="F284" s="6">
        <f t="shared" si="12"/>
        <v>21876.916666666668</v>
      </c>
      <c r="G284" s="6">
        <f t="shared" si="12"/>
        <v>188294.75</v>
      </c>
      <c r="H284" s="6">
        <f t="shared" si="12"/>
        <v>174201.33333333334</v>
      </c>
    </row>
    <row r="285" spans="1:8">
      <c r="A285" s="2" t="s">
        <v>15</v>
      </c>
      <c r="B285" s="6">
        <f>AVERAGE(B114:B124)</f>
        <v>22564.454545454544</v>
      </c>
      <c r="C285" s="6">
        <f t="shared" ref="C285:H285" si="13">AVERAGE(C114:C124)</f>
        <v>6530.909090909091</v>
      </c>
      <c r="D285" s="6">
        <f t="shared" si="13"/>
        <v>482961</v>
      </c>
      <c r="E285" s="6">
        <f t="shared" si="13"/>
        <v>51879.090909090912</v>
      </c>
      <c r="F285" s="6">
        <f t="shared" si="13"/>
        <v>21836.18181818182</v>
      </c>
      <c r="G285" s="6">
        <f t="shared" si="13"/>
        <v>198923.81818181818</v>
      </c>
      <c r="H285" s="6">
        <f t="shared" si="13"/>
        <v>210321.90909090909</v>
      </c>
    </row>
    <row r="286" spans="1:8">
      <c r="A286" s="2" t="s">
        <v>16</v>
      </c>
      <c r="B286" s="6">
        <f>AVERAGE(B125:B136)</f>
        <v>30017.583333333332</v>
      </c>
      <c r="C286" s="6">
        <f t="shared" ref="C286:H286" si="14">AVERAGE(C125:C136)</f>
        <v>5530.583333333333</v>
      </c>
      <c r="D286" s="6">
        <f t="shared" si="14"/>
        <v>522371.58333333331</v>
      </c>
      <c r="E286" s="6">
        <f t="shared" si="14"/>
        <v>54488.666666666664</v>
      </c>
      <c r="F286" s="6">
        <f t="shared" si="14"/>
        <v>22905</v>
      </c>
      <c r="G286" s="6">
        <f t="shared" si="14"/>
        <v>213769.58333333334</v>
      </c>
      <c r="H286" s="6">
        <f t="shared" si="14"/>
        <v>231208.33333333334</v>
      </c>
    </row>
    <row r="287" spans="1:8">
      <c r="A287" s="2" t="s">
        <v>17</v>
      </c>
      <c r="B287" s="6">
        <f>AVERAGE(B137:B147)</f>
        <v>29285.81818181818</v>
      </c>
      <c r="C287" s="6">
        <f t="shared" ref="C287:H287" si="15">AVERAGE(C137:C147)</f>
        <v>8177</v>
      </c>
      <c r="D287" s="6">
        <f t="shared" si="15"/>
        <v>571103.81818181823</v>
      </c>
      <c r="E287" s="6">
        <f t="shared" si="15"/>
        <v>61161.36363636364</v>
      </c>
      <c r="F287" s="6">
        <f t="shared" si="15"/>
        <v>26862.363636363636</v>
      </c>
      <c r="G287" s="6">
        <f t="shared" si="15"/>
        <v>244476.63636363635</v>
      </c>
      <c r="H287" s="6">
        <f t="shared" si="15"/>
        <v>238603.45454545456</v>
      </c>
    </row>
    <row r="288" spans="1:8">
      <c r="A288" s="2" t="s">
        <v>18</v>
      </c>
      <c r="B288" s="6">
        <f>AVERAGE(B149:B160)</f>
        <v>35636.25</v>
      </c>
      <c r="C288" s="6">
        <f t="shared" ref="C288:H288" si="16">AVERAGE(C149:C160)</f>
        <v>8501.3333333333339</v>
      </c>
      <c r="D288" s="6">
        <f t="shared" si="16"/>
        <v>637028.08333333337</v>
      </c>
      <c r="E288" s="6">
        <f t="shared" si="16"/>
        <v>70966.333333333328</v>
      </c>
      <c r="F288" s="6">
        <f t="shared" si="16"/>
        <v>31100.833333333332</v>
      </c>
      <c r="G288" s="6">
        <f t="shared" si="16"/>
        <v>274873.33333333331</v>
      </c>
      <c r="H288" s="6">
        <f t="shared" si="16"/>
        <v>260087.58333333334</v>
      </c>
    </row>
    <row r="289" spans="1:8">
      <c r="A289" s="2" t="s">
        <v>19</v>
      </c>
      <c r="B289" s="6">
        <f>AVERAGE(B161:B172)</f>
        <v>83536.75</v>
      </c>
      <c r="C289" s="6">
        <f t="shared" ref="C289:H289" si="17">AVERAGE(C161:C172)</f>
        <v>6526.416666666667</v>
      </c>
      <c r="D289" s="6">
        <f t="shared" si="17"/>
        <v>710867.08333333337</v>
      </c>
      <c r="E289" s="6">
        <f t="shared" si="17"/>
        <v>84007.166666666672</v>
      </c>
      <c r="F289" s="6">
        <f t="shared" si="17"/>
        <v>33815.25</v>
      </c>
      <c r="G289" s="6">
        <f t="shared" si="17"/>
        <v>309819.33333333331</v>
      </c>
      <c r="H289" s="6">
        <f t="shared" si="17"/>
        <v>283225.33333333331</v>
      </c>
    </row>
    <row r="290" spans="1:8">
      <c r="A290" s="2" t="s">
        <v>20</v>
      </c>
      <c r="B290" s="6">
        <f>AVERAGE(B173:B184)</f>
        <v>61041.666666666664</v>
      </c>
      <c r="C290" s="6">
        <f t="shared" ref="C290:H290" si="18">AVERAGE(C173:C184)</f>
        <v>5747</v>
      </c>
      <c r="D290" s="6">
        <f t="shared" si="18"/>
        <v>798733.25</v>
      </c>
      <c r="E290" s="6">
        <f t="shared" si="18"/>
        <v>99388</v>
      </c>
      <c r="F290" s="6">
        <f t="shared" si="18"/>
        <v>40236.666666666664</v>
      </c>
      <c r="G290" s="6">
        <f t="shared" si="18"/>
        <v>368591.91666666669</v>
      </c>
      <c r="H290" s="6">
        <f t="shared" si="18"/>
        <v>290516.66666666669</v>
      </c>
    </row>
    <row r="291" spans="1:8">
      <c r="A291" s="2" t="s">
        <v>21</v>
      </c>
      <c r="B291" s="6">
        <f>AVERAGE(B185:B196)</f>
        <v>72545.916666666672</v>
      </c>
      <c r="C291" s="6">
        <f t="shared" ref="C291:H291" si="19">AVERAGE(C185:C196)</f>
        <v>4985.583333333333</v>
      </c>
      <c r="D291" s="6">
        <f t="shared" si="19"/>
        <v>964176.66666666663</v>
      </c>
      <c r="E291" s="6">
        <f t="shared" si="19"/>
        <v>119700.66666666667</v>
      </c>
      <c r="F291" s="6">
        <f t="shared" si="19"/>
        <v>45549.583333333336</v>
      </c>
      <c r="G291" s="6">
        <f t="shared" si="19"/>
        <v>467276.58333333331</v>
      </c>
      <c r="H291" s="6">
        <f t="shared" si="19"/>
        <v>331649.83333333331</v>
      </c>
    </row>
    <row r="292" spans="1:8">
      <c r="A292" s="2" t="s">
        <v>22</v>
      </c>
      <c r="B292" s="6">
        <f>AVERAGE(B197:B208)</f>
        <v>88683</v>
      </c>
      <c r="C292" s="6">
        <f t="shared" ref="C292:H292" si="20">AVERAGE(C197:C208)</f>
        <v>4617.083333333333</v>
      </c>
      <c r="D292" s="6">
        <f t="shared" si="20"/>
        <v>1201030.9166666667</v>
      </c>
      <c r="E292" s="6">
        <f t="shared" si="20"/>
        <v>139721.66666666666</v>
      </c>
      <c r="F292" s="6">
        <f t="shared" si="20"/>
        <v>54815.083333333336</v>
      </c>
      <c r="G292" s="6">
        <f t="shared" si="20"/>
        <v>606976.58333333337</v>
      </c>
      <c r="H292" s="6">
        <f t="shared" si="20"/>
        <v>399517.58333333331</v>
      </c>
    </row>
    <row r="293" spans="1:8">
      <c r="A293" s="2" t="s">
        <v>23</v>
      </c>
      <c r="B293" s="6">
        <f>AVERAGE(B209:B220)</f>
        <v>86156.5</v>
      </c>
      <c r="C293" s="6">
        <f t="shared" ref="C293:H293" si="21">AVERAGE(C209:C220)</f>
        <v>4884.833333333333</v>
      </c>
      <c r="D293" s="6">
        <f t="shared" si="21"/>
        <v>1509941.1666666667</v>
      </c>
      <c r="E293" s="6">
        <f t="shared" si="21"/>
        <v>160597.83333333334</v>
      </c>
      <c r="F293" s="6">
        <f t="shared" si="21"/>
        <v>61720.916666666664</v>
      </c>
      <c r="G293" s="6">
        <f t="shared" si="21"/>
        <v>769995.91666666663</v>
      </c>
      <c r="H293" s="6">
        <f t="shared" si="21"/>
        <v>517626.5</v>
      </c>
    </row>
    <row r="294" spans="1:8">
      <c r="A294" s="2" t="s">
        <v>24</v>
      </c>
      <c r="B294" s="6">
        <f>AVERAGE(B221:B232)</f>
        <v>89977.5</v>
      </c>
      <c r="C294" s="6">
        <f t="shared" ref="C294:H294" si="22">AVERAGE(C221:C232)</f>
        <v>5474.916666666667</v>
      </c>
      <c r="D294" s="6">
        <f t="shared" si="22"/>
        <v>1807369.5</v>
      </c>
      <c r="E294" s="6">
        <f t="shared" si="22"/>
        <v>195741.08333333334</v>
      </c>
      <c r="F294" s="6">
        <f t="shared" si="22"/>
        <v>52315</v>
      </c>
      <c r="G294" s="6">
        <f t="shared" si="22"/>
        <v>916337.33333333337</v>
      </c>
      <c r="H294" s="6">
        <f t="shared" si="22"/>
        <v>642976.08333333337</v>
      </c>
    </row>
    <row r="295" spans="1:8">
      <c r="A295" s="2" t="s">
        <v>25</v>
      </c>
      <c r="B295" s="6">
        <f>AVERAGE(B233:B244)</f>
        <v>116160</v>
      </c>
      <c r="C295" s="6">
        <f t="shared" ref="C295:H295" si="23">AVERAGE(C233:C244)</f>
        <v>5040.416666666667</v>
      </c>
      <c r="D295" s="6">
        <f t="shared" si="23"/>
        <v>1867082.6666666667</v>
      </c>
      <c r="E295" s="6">
        <f t="shared" si="23"/>
        <v>202099.83333333334</v>
      </c>
      <c r="F295" s="6">
        <f t="shared" si="23"/>
        <v>40846.666666666664</v>
      </c>
      <c r="G295" s="6">
        <f t="shared" si="23"/>
        <v>985921.25</v>
      </c>
      <c r="H295" s="6">
        <f t="shared" si="23"/>
        <v>638214</v>
      </c>
    </row>
    <row r="296" spans="1:8">
      <c r="A296" s="2" t="s">
        <v>430</v>
      </c>
      <c r="B296" s="6">
        <f t="shared" ref="B296:H296" si="24">AVERAGE(B245:B256)</f>
        <v>120742.41666666667</v>
      </c>
      <c r="C296" s="6">
        <f t="shared" si="24"/>
        <v>4750.666666666667</v>
      </c>
      <c r="D296" s="6">
        <f t="shared" si="24"/>
        <v>1903290.3333333333</v>
      </c>
      <c r="E296" s="6">
        <f t="shared" si="24"/>
        <v>206870.75</v>
      </c>
      <c r="F296" s="6">
        <f t="shared" si="24"/>
        <v>31013</v>
      </c>
      <c r="G296" s="6">
        <f t="shared" si="24"/>
        <v>1028340.75</v>
      </c>
      <c r="H296" s="6">
        <f t="shared" si="24"/>
        <v>637064.08333333337</v>
      </c>
    </row>
    <row r="297" spans="1:8">
      <c r="A297" s="2" t="s">
        <v>472</v>
      </c>
      <c r="B297" s="6">
        <f>AVERAGE(B257:B268)</f>
        <v>125608.41666666667</v>
      </c>
      <c r="C297" s="6">
        <f t="shared" ref="C297:H297" si="25">AVERAGE(C257:C268)</f>
        <v>4363.416666666667</v>
      </c>
      <c r="D297" s="6">
        <f t="shared" si="25"/>
        <v>2013138.1666666667</v>
      </c>
      <c r="E297" s="6">
        <f t="shared" si="25"/>
        <v>224419</v>
      </c>
      <c r="F297" s="6">
        <f t="shared" si="25"/>
        <v>24811.5</v>
      </c>
      <c r="G297" s="6">
        <f t="shared" si="25"/>
        <v>1056634</v>
      </c>
      <c r="H297" s="6">
        <f t="shared" si="25"/>
        <v>707273.66666666663</v>
      </c>
    </row>
    <row r="298" spans="1:8">
      <c r="A298" s="2" t="s">
        <v>519</v>
      </c>
      <c r="B298" s="6">
        <f>AVERAGE(B269:B273)</f>
        <v>128651.6</v>
      </c>
      <c r="C298" s="6">
        <f t="shared" ref="C298:H298" si="26">AVERAGE(C269:C273)</f>
        <v>4891.2</v>
      </c>
      <c r="D298" s="6">
        <f t="shared" si="26"/>
        <v>2133574.2000000002</v>
      </c>
      <c r="E298" s="6">
        <f t="shared" si="26"/>
        <v>245490.2</v>
      </c>
      <c r="F298" s="6">
        <f t="shared" si="26"/>
        <v>19474.400000000001</v>
      </c>
      <c r="G298" s="6">
        <f t="shared" si="26"/>
        <v>1072742.3999999999</v>
      </c>
      <c r="H298" s="6">
        <f t="shared" si="26"/>
        <v>795867</v>
      </c>
    </row>
    <row r="478" spans="2:8">
      <c r="B478" s="3"/>
      <c r="C478" s="3"/>
      <c r="D478" s="3"/>
      <c r="E478" s="3"/>
      <c r="F478" s="3"/>
      <c r="G478" s="3"/>
      <c r="H478" s="3"/>
    </row>
  </sheetData>
  <mergeCells count="2">
    <mergeCell ref="A1:A4"/>
    <mergeCell ref="B1:H2"/>
  </mergeCells>
  <phoneticPr fontId="13" type="noConversion"/>
  <conditionalFormatting sqref="D233:D258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D259:D261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263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D262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D264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D265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26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67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68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69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7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71:D273">
    <cfRule type="iconSet" priority="25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30"/>
  <sheetViews>
    <sheetView workbookViewId="0">
      <selection sqref="A1:A4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357" t="s">
        <v>99</v>
      </c>
      <c r="B1" s="364" t="s">
        <v>28</v>
      </c>
      <c r="C1" s="365"/>
      <c r="D1" s="365"/>
      <c r="E1" s="365"/>
      <c r="F1" s="365"/>
      <c r="G1" s="365"/>
      <c r="H1" s="366"/>
    </row>
    <row r="2" spans="1:8" ht="13.5" thickBot="1">
      <c r="A2" s="358"/>
      <c r="B2" s="362"/>
      <c r="C2" s="363"/>
      <c r="D2" s="363"/>
      <c r="E2" s="363"/>
      <c r="F2" s="363"/>
      <c r="G2" s="363"/>
      <c r="H2" s="367"/>
    </row>
    <row r="3" spans="1:8" ht="13.5" thickBot="1">
      <c r="A3" s="358"/>
    </row>
    <row r="4" spans="1:8" ht="26.25" thickBot="1">
      <c r="A4" s="359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>
      <c r="A222" s="5">
        <v>39845</v>
      </c>
      <c r="B222" s="7">
        <f>(PSCE!B234-PSCE!B222)/PSCE!B222*100</f>
        <v>24.930974537273752</v>
      </c>
      <c r="C222" s="7">
        <f>(PSCE!C234-PSCE!C222)/PSCE!C222*100</f>
        <v>44.154634373544482</v>
      </c>
      <c r="D222" s="7">
        <f>(PSCE!D234-PSCE!D222)/PSCE!D222*100</f>
        <v>10.054162855812887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10.251513911894687</v>
      </c>
    </row>
    <row r="223" spans="1:8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>
      <c r="A225" s="5">
        <v>39934</v>
      </c>
      <c r="B225" s="7">
        <f>(PSCE!B237-PSCE!B225)/PSCE!B225*100</f>
        <v>44.753813433347815</v>
      </c>
      <c r="C225" s="7">
        <f>(PSCE!C237-PSCE!C225)/PSCE!C225*100</f>
        <v>-26.815928901042557</v>
      </c>
      <c r="D225" s="7">
        <f>(PSCE!D237-PSCE!D225)/PSCE!D225*100</f>
        <v>3.9795858726415627</v>
      </c>
      <c r="E225" s="7">
        <f>(PSCE!E237-PSCE!E225)/PSCE!E225*100</f>
        <v>4.624486526984783</v>
      </c>
      <c r="F225" s="7">
        <f>(PSCE!F237-PSCE!F225)/PSCE!F225*100</f>
        <v>-21.159064718783689</v>
      </c>
      <c r="G225" s="7">
        <f>(PSCE!G237-PSCE!G225)/PSCE!G225*100</f>
        <v>9.3462573780383273</v>
      </c>
      <c r="H225" s="7">
        <f>(PSCE!H237-PSCE!H225)/PSCE!H225*100</f>
        <v>-1.6899541613740541</v>
      </c>
    </row>
    <row r="226" spans="1:8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2.2235329816637823</v>
      </c>
      <c r="E226" s="7">
        <f>(PSCE!E238-PSCE!E226)/PSCE!E226*100</f>
        <v>2.9263766460868634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-4.3414933383294603</v>
      </c>
    </row>
    <row r="227" spans="1:8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2.0931495332013803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0.80151770767235009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-4.1211256240251961</v>
      </c>
    </row>
    <row r="229" spans="1:8">
      <c r="A229" s="5">
        <v>40057</v>
      </c>
      <c r="B229" s="7">
        <f>(PSCE!B241-PSCE!B229)/PSCE!B229*100</f>
        <v>43.269728617070982</v>
      </c>
      <c r="C229" s="7">
        <f>(PSCE!C241-PSCE!C229)/PSCE!C229*100</f>
        <v>-21.945058414903695</v>
      </c>
      <c r="D229" s="7">
        <f>(PSCE!D241-PSCE!D229)/PSCE!D229*100</f>
        <v>0.19087627555965248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5.5178060023382418</v>
      </c>
      <c r="H229" s="7">
        <f>(PSCE!H241-PSCE!H229)/PSCE!H229*100</f>
        <v>-5.3322103715265907</v>
      </c>
    </row>
    <row r="230" spans="1:8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-0.7738092699300938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4.3805260611189434</v>
      </c>
      <c r="H230" s="7">
        <f>(PSCE!H242-PSCE!H230)/PSCE!H230*100</f>
        <v>-6.2600181692735735</v>
      </c>
    </row>
    <row r="231" spans="1:8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-1.6293559945460885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3.749013745276359</v>
      </c>
      <c r="H231" s="7">
        <f>(PSCE!H243-PSCE!H231)/PSCE!H231*100</f>
        <v>-7.6186716230543006</v>
      </c>
    </row>
    <row r="232" spans="1:8">
      <c r="A232" s="5">
        <v>40148</v>
      </c>
      <c r="B232" s="7">
        <f>(PSCE!B244-PSCE!B232)/PSCE!B232*100</f>
        <v>9.4676389978403392</v>
      </c>
      <c r="C232" s="7">
        <f>(PSCE!C244-PSCE!C232)/PSCE!C232*100</f>
        <v>-32.964492155243605</v>
      </c>
      <c r="D232" s="7">
        <f>(PSCE!D244-PSCE!D232)/PSCE!D232*100</f>
        <v>-0.55921108869589009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3.6223228164451906</v>
      </c>
      <c r="H232" s="7">
        <f>(PSCE!H244-PSCE!H232)/PSCE!H232*100</f>
        <v>-4.6535246477956305</v>
      </c>
    </row>
    <row r="233" spans="1:8">
      <c r="A233" s="5">
        <v>40179</v>
      </c>
      <c r="B233" s="7">
        <f>(PSCE!B245-PSCE!B233)/PSCE!B233*100</f>
        <v>1.6979286211502644</v>
      </c>
      <c r="C233" s="7">
        <f>(PSCE!C245-PSCE!C233)/PSCE!C233*100</f>
        <v>-21.235452103849596</v>
      </c>
      <c r="D233" s="7">
        <f>(PSCE!D245-PSCE!D233)/PSCE!D233*100</f>
        <v>-0.77824465724225733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3.9171085552594134</v>
      </c>
      <c r="H233" s="7">
        <f>(PSCE!H245-PSCE!H233)/PSCE!H233*100</f>
        <v>-5.6789288877689135</v>
      </c>
    </row>
    <row r="234" spans="1:8">
      <c r="A234" s="5">
        <v>40210</v>
      </c>
      <c r="B234" s="7">
        <f>(PSCE!B246-PSCE!B234)/PSCE!B234*100</f>
        <v>-3.1831782670777513E-2</v>
      </c>
      <c r="C234" s="7">
        <f>(PSCE!C246-PSCE!C234)/PSCE!C234*100</f>
        <v>-32.084006462035539</v>
      </c>
      <c r="D234" s="7">
        <f>(PSCE!D246-PSCE!D234)/PSCE!D234*100</f>
        <v>-0.32200523178797391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-4.6385803243539154</v>
      </c>
    </row>
    <row r="235" spans="1:8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-0.32445583892959867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-0.29736100754659339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>
      <c r="A237" s="5">
        <v>40299</v>
      </c>
      <c r="B237" s="7">
        <f>(PSCE!B249-PSCE!B237)/PSCE!B237*100</f>
        <v>-8.6315989035728684</v>
      </c>
      <c r="C237" s="7">
        <f>(PSCE!C249-PSCE!C237)/PSCE!C237*100</f>
        <v>19.033162073797293</v>
      </c>
      <c r="D237" s="7">
        <f>(PSCE!D249-PSCE!D237)/PSCE!D237*100</f>
        <v>1.6595258698268858</v>
      </c>
      <c r="E237" s="7">
        <f>(PSCE!E249-PSCE!E237)/PSCE!E237*100</f>
        <v>1.1837913919549596</v>
      </c>
      <c r="F237" s="7">
        <f>(PSCE!F249-PSCE!F237)/PSCE!F237*100</f>
        <v>-25.927672214625868</v>
      </c>
      <c r="G237" s="7">
        <f>(PSCE!G249-PSCE!G237)/PSCE!G237*100</f>
        <v>3.9852213689475677</v>
      </c>
      <c r="H237" s="7">
        <f>(PSCE!H249-PSCE!H237)/PSCE!H237*100</f>
        <v>2.5841244873883489E-2</v>
      </c>
    </row>
    <row r="238" spans="1:8">
      <c r="A238" s="5">
        <v>40330</v>
      </c>
      <c r="B238" s="7">
        <f>(PSCE!B250-PSCE!B238)/PSCE!B238*100</f>
        <v>-4.2131381123175942</v>
      </c>
      <c r="C238" s="7">
        <f>(PSCE!C250-PSCE!C238)/PSCE!C238*100</f>
        <v>4.2404937288473024</v>
      </c>
      <c r="D238" s="7">
        <f>(PSCE!D250-PSCE!D238)/PSCE!D238*100</f>
        <v>1.562179867400237</v>
      </c>
      <c r="E238" s="7">
        <f>(PSCE!E250-PSCE!E238)/PSCE!E238*100</f>
        <v>2.0377736060271339</v>
      </c>
      <c r="F238" s="7">
        <f>(PSCE!F250-PSCE!F238)/PSCE!F238*100</f>
        <v>-25.578346886758101</v>
      </c>
      <c r="G238" s="7">
        <f>(PSCE!G250-PSCE!G238)/PSCE!G238*100</f>
        <v>4.0683881320375397</v>
      </c>
      <c r="H238" s="7">
        <f>(PSCE!H250-PSCE!H238)/PSCE!H238*100</f>
        <v>-0.71646091054979222</v>
      </c>
    </row>
    <row r="239" spans="1:8">
      <c r="A239" s="5">
        <v>40360</v>
      </c>
      <c r="B239" s="7">
        <f>(PSCE!B251-PSCE!B239)/PSCE!B239*100</f>
        <v>5.8848694342722201</v>
      </c>
      <c r="C239" s="7">
        <f>(PSCE!C251-PSCE!C239)/PSCE!C239*100</f>
        <v>3.0902847909513231</v>
      </c>
      <c r="D239" s="7">
        <f>(PSCE!D251-PSCE!D239)/PSCE!D239*100</f>
        <v>2.0577411385238307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-0.58704658765516859</v>
      </c>
    </row>
    <row r="240" spans="1:8">
      <c r="A240" s="5">
        <v>40391</v>
      </c>
      <c r="B240" s="7">
        <f>(PSCE!B252-PSCE!B240)/PSCE!B240*100</f>
        <v>8.4684715296596131</v>
      </c>
      <c r="C240" s="7">
        <f>(PSCE!C252-PSCE!C240)/PSCE!C240*100</f>
        <v>12.400258788009488</v>
      </c>
      <c r="D240" s="7">
        <f>(PSCE!D252-PSCE!D240)/PSCE!D240*100</f>
        <v>3.0061231066709637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0.44546542265043287</v>
      </c>
    </row>
    <row r="241" spans="1:8">
      <c r="A241" s="5">
        <v>40422</v>
      </c>
      <c r="B241" s="7">
        <f>(PSCE!B253-PSCE!B241)/PSCE!B241*100</f>
        <v>9.0268045235387966</v>
      </c>
      <c r="C241" s="7">
        <f>(PSCE!C253-PSCE!C241)/PSCE!C241*100</f>
        <v>6.5129449838187705</v>
      </c>
      <c r="D241" s="7">
        <f>(PSCE!D253-PSCE!D241)/PSCE!D241*100</f>
        <v>4.0921253524752395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4.8384012816797091</v>
      </c>
      <c r="H241" s="7">
        <f>(PSCE!H253-PSCE!H241)/PSCE!H241*100</f>
        <v>4.4428882911845688</v>
      </c>
    </row>
    <row r="242" spans="1:8">
      <c r="A242" s="5">
        <v>40452</v>
      </c>
      <c r="B242" s="7">
        <f>(PSCE!B254-PSCE!B242)/PSCE!B242*100</f>
        <v>21.557503397575637</v>
      </c>
      <c r="C242" s="7">
        <f>(PSCE!C254-PSCE!C242)/PSCE!C242*100</f>
        <v>33.531292827775239</v>
      </c>
      <c r="D242" s="7">
        <f>(PSCE!D254-PSCE!D242)/PSCE!D242*100</f>
        <v>3.9951814531078234</v>
      </c>
      <c r="E242" s="7">
        <f>(PSCE!E254-PSCE!E242)/PSCE!E242*100</f>
        <v>5.103220149848557</v>
      </c>
      <c r="F242" s="7">
        <f>(PSCE!F254-PSCE!F242)/PSCE!F242*100</f>
        <v>-22.275932058540754</v>
      </c>
      <c r="G242" s="7">
        <f>(PSCE!G254-PSCE!G242)/PSCE!G242*100</f>
        <v>4.7070144157396161</v>
      </c>
      <c r="H242" s="7">
        <f>(PSCE!H254-PSCE!H242)/PSCE!H242*100</f>
        <v>4.0764192906660019</v>
      </c>
    </row>
    <row r="243" spans="1:8">
      <c r="A243" s="5">
        <v>40483</v>
      </c>
      <c r="B243" s="7">
        <f>(PSCE!B255-PSCE!B243)/PSCE!B243*100</f>
        <v>7.7726381949471239</v>
      </c>
      <c r="C243" s="7">
        <f>(PSCE!C255-PSCE!C243)/PSCE!C243*100</f>
        <v>7.1964017991004496</v>
      </c>
      <c r="D243" s="7">
        <f>(PSCE!D255-PSCE!D243)/PSCE!D243*100</f>
        <v>4.396125688934446</v>
      </c>
      <c r="E243" s="7">
        <f>(PSCE!E255-PSCE!E243)/PSCE!E243*100</f>
        <v>5.6070022840025278</v>
      </c>
      <c r="F243" s="7">
        <f>(PSCE!F255-PSCE!F243)/PSCE!F243*100</f>
        <v>-21.154269972451793</v>
      </c>
      <c r="G243" s="7">
        <f>(PSCE!G255-PSCE!G243)/PSCE!G243*100</f>
        <v>4.751378893523003</v>
      </c>
      <c r="H243" s="7">
        <f>(PSCE!H255-PSCE!H243)/PSCE!H243*100</f>
        <v>4.9230601785605677</v>
      </c>
    </row>
    <row r="244" spans="1:8">
      <c r="A244" s="5">
        <v>40513</v>
      </c>
      <c r="B244" s="7">
        <f>(PSCE!B256-PSCE!B244)/PSCE!B244*100</f>
        <v>24.09650279122026</v>
      </c>
      <c r="C244" s="7">
        <f>(PSCE!C256-PSCE!C244)/PSCE!C244*100</f>
        <v>-27.83936930278394</v>
      </c>
      <c r="D244" s="7">
        <f>(PSCE!D256-PSCE!D244)/PSCE!D244*100</f>
        <v>4.3224624814038961</v>
      </c>
      <c r="E244" s="7">
        <f>(PSCE!E256-PSCE!E244)/PSCE!E244*100</f>
        <v>6.0330537495657355</v>
      </c>
      <c r="F244" s="7">
        <f>(PSCE!F256-PSCE!F244)/PSCE!F244*100</f>
        <v>-20.486964381549587</v>
      </c>
      <c r="G244" s="7">
        <f>(PSCE!G256-PSCE!G244)/PSCE!G244*100</f>
        <v>4.0082998484948291</v>
      </c>
      <c r="H244" s="7">
        <f>(PSCE!H256-PSCE!H244)/PSCE!H244*100</f>
        <v>5.6855461909459253</v>
      </c>
    </row>
    <row r="245" spans="1:8">
      <c r="A245" s="5">
        <v>40544</v>
      </c>
      <c r="B245" s="7">
        <f>(PSCE!B257-PSCE!B245)/PSCE!B245*100</f>
        <v>9.3746242288018795</v>
      </c>
      <c r="C245" s="7">
        <f>(PSCE!C257-PSCE!C245)/PSCE!C245*100</f>
        <v>30.075017049329393</v>
      </c>
      <c r="D245" s="7">
        <f>(PSCE!D257-PSCE!D245)/PSCE!D245*100</f>
        <v>4.7342182012210143</v>
      </c>
      <c r="E245" s="7">
        <f>(PSCE!E257-PSCE!E245)/PSCE!E245*100</f>
        <v>6.6616417569993356</v>
      </c>
      <c r="F245" s="7">
        <f>(PSCE!F257-PSCE!F245)/PSCE!F245*100</f>
        <v>-19.907488217839063</v>
      </c>
      <c r="G245" s="7">
        <f>(PSCE!G257-PSCE!G245)/PSCE!G245*100</f>
        <v>3.8134118325659108</v>
      </c>
      <c r="H245" s="7">
        <f>(PSCE!H257-PSCE!H245)/PSCE!H245*100</f>
        <v>6.948732798146791</v>
      </c>
    </row>
    <row r="246" spans="1:8">
      <c r="A246" s="5">
        <v>40575</v>
      </c>
      <c r="B246" s="7">
        <f>(PSCE!B258-PSCE!B246)/PSCE!B246*100</f>
        <v>10.951800433050092</v>
      </c>
      <c r="C246" s="7">
        <f>(PSCE!C258-PSCE!C246)/PSCE!C246*100</f>
        <v>23.073263558515698</v>
      </c>
      <c r="D246" s="7">
        <f>(PSCE!D258-PSCE!D246)/PSCE!D246*100</f>
        <v>5.0994271007416723</v>
      </c>
      <c r="E246" s="7">
        <f>(PSCE!E258-PSCE!E246)/PSCE!E246*100</f>
        <v>7.2244605383493585</v>
      </c>
      <c r="F246" s="7">
        <f>(PSCE!F258-PSCE!F246)/PSCE!F246*100</f>
        <v>-19.853638302915382</v>
      </c>
      <c r="G246" s="7">
        <f>(PSCE!G258-PSCE!G246)/PSCE!G246*100</f>
        <v>3.441524010391519</v>
      </c>
      <c r="H246" s="7">
        <f>(PSCE!H258-PSCE!H246)/PSCE!H246*100</f>
        <v>8.4342325361857782</v>
      </c>
    </row>
    <row r="247" spans="1:8">
      <c r="A247" s="5">
        <v>40603</v>
      </c>
      <c r="B247" s="7">
        <f>(PSCE!B259-PSCE!B247)/PSCE!B247*100</f>
        <v>2.247690818222257</v>
      </c>
      <c r="C247" s="7">
        <f>(PSCE!C259-PSCE!C247)/PSCE!C247*100</f>
        <v>16.225839267548324</v>
      </c>
      <c r="D247" s="7">
        <f>(PSCE!D259-PSCE!D247)/PSCE!D247*100</f>
        <v>5.3138164773578556</v>
      </c>
      <c r="E247" s="7">
        <f>(PSCE!E259-PSCE!E247)/PSCE!E247*100</f>
        <v>7.9429334042479844</v>
      </c>
      <c r="F247" s="7">
        <f>(PSCE!F259-PSCE!F247)/PSCE!F247*100</f>
        <v>-19.573320403648594</v>
      </c>
      <c r="G247" s="7">
        <f>(PSCE!G259-PSCE!G247)/PSCE!G247*100</f>
        <v>2.8897805171465754</v>
      </c>
      <c r="H247" s="7">
        <f>(PSCE!H259-PSCE!H247)/PSCE!H247*100</f>
        <v>9.7316928669253766</v>
      </c>
    </row>
    <row r="248" spans="1:8">
      <c r="A248" s="5">
        <v>40634</v>
      </c>
      <c r="B248" s="7">
        <f>(PSCE!B260-PSCE!B248)/PSCE!B248*100</f>
        <v>10.621571077844843</v>
      </c>
      <c r="C248" s="7">
        <f>(PSCE!C260-PSCE!C248)/PSCE!C248*100</f>
        <v>-32.670573461699455</v>
      </c>
      <c r="D248" s="7">
        <f>(PSCE!D260-PSCE!D248)/PSCE!D248*100</f>
        <v>6.0327533505509603</v>
      </c>
      <c r="E248" s="7">
        <f>(PSCE!E260-PSCE!E248)/PSCE!E248*100</f>
        <v>8.2318555814810264</v>
      </c>
      <c r="F248" s="7">
        <f>(PSCE!F260-PSCE!F248)/PSCE!F248*100</f>
        <v>-19.263226730607542</v>
      </c>
      <c r="G248" s="7">
        <f>(PSCE!G260-PSCE!G248)/PSCE!G248*100</f>
        <v>2.9675266812136551</v>
      </c>
      <c r="H248" s="7">
        <f>(PSCE!H260-PSCE!H248)/PSCE!H248*100</f>
        <v>11.6556458093311</v>
      </c>
    </row>
    <row r="249" spans="1:8">
      <c r="A249" s="5">
        <v>40664</v>
      </c>
      <c r="B249" s="7">
        <f>(PSCE!B261-PSCE!B249)/PSCE!B249*100</f>
        <v>1.3694603427109091</v>
      </c>
      <c r="C249" s="7">
        <f>(PSCE!C261-PSCE!C249)/PSCE!C249*100</f>
        <v>-31.371394938198943</v>
      </c>
      <c r="D249" s="7">
        <f>(PSCE!D261-PSCE!D249)/PSCE!D249*100</f>
        <v>5.5271201480590646</v>
      </c>
      <c r="E249" s="7">
        <f>(PSCE!E261-PSCE!E249)/PSCE!E249*100</f>
        <v>8.1715328823420315</v>
      </c>
      <c r="F249" s="7">
        <f>(PSCE!F261-PSCE!F249)/PSCE!F249*100</f>
        <v>-18.838319541693188</v>
      </c>
      <c r="G249" s="7">
        <f>(PSCE!G261-PSCE!G249)/PSCE!G249*100</f>
        <v>3.1442969414699622</v>
      </c>
      <c r="H249" s="7">
        <f>(PSCE!H261-PSCE!H249)/PSCE!H249*100</f>
        <v>9.7914620761365612</v>
      </c>
    </row>
    <row r="250" spans="1:8">
      <c r="A250" s="5">
        <v>40695</v>
      </c>
      <c r="B250" s="7">
        <f>(PSCE!B262-PSCE!B250)/PSCE!B250*100</f>
        <v>1.7149256666068238</v>
      </c>
      <c r="C250" s="7">
        <f>(PSCE!C262-PSCE!C250)/PSCE!C250*100</f>
        <v>-34.110007639419408</v>
      </c>
      <c r="D250" s="7">
        <f>(PSCE!D262-PSCE!D250)/PSCE!D250*100</f>
        <v>5.612425084624789</v>
      </c>
      <c r="E250" s="7">
        <f>(PSCE!E262-PSCE!E250)/PSCE!E250*100</f>
        <v>8.5052985179683596</v>
      </c>
      <c r="F250" s="7">
        <f>(PSCE!F262-PSCE!F250)/PSCE!F250*100</f>
        <v>-17.56800835018592</v>
      </c>
      <c r="G250" s="7">
        <f>(PSCE!G262-PSCE!G250)/PSCE!G250*100</f>
        <v>3.3109405459280143</v>
      </c>
      <c r="H250" s="7">
        <f>(PSCE!H262-PSCE!H250)/PSCE!H250*100</f>
        <v>9.5422033294303308</v>
      </c>
    </row>
    <row r="251" spans="1:8">
      <c r="A251" s="5">
        <v>40725</v>
      </c>
      <c r="B251" s="7">
        <f>(PSCE!B263-PSCE!B251)/PSCE!B251*100</f>
        <v>-0.13090485964090051</v>
      </c>
      <c r="C251" s="7">
        <f>(PSCE!C263-PSCE!C251)/PSCE!C251*100</f>
        <v>-28.350313479623821</v>
      </c>
      <c r="D251" s="7">
        <f>(PSCE!D263-PSCE!D251)/PSCE!D251*100</f>
        <v>6.1169447112000217</v>
      </c>
      <c r="E251" s="7">
        <f>(PSCE!E263-PSCE!E251)/PSCE!E251*100</f>
        <v>8.992715398141172</v>
      </c>
      <c r="F251" s="7">
        <f>(PSCE!F263-PSCE!F251)/PSCE!F251*100</f>
        <v>-20.169398377137686</v>
      </c>
      <c r="G251" s="7">
        <f>(PSCE!G263-PSCE!G251)/PSCE!G251*100</f>
        <v>2.9029259689221534</v>
      </c>
      <c r="H251" s="7">
        <f>(PSCE!H263-PSCE!H251)/PSCE!H251*100</f>
        <v>11.647644775402505</v>
      </c>
    </row>
    <row r="252" spans="1:8">
      <c r="A252" s="5">
        <v>40756</v>
      </c>
      <c r="B252" s="7">
        <f>(PSCE!B264-PSCE!B252)/PSCE!B252*100</f>
        <v>7.3961531232378919</v>
      </c>
      <c r="C252" s="7">
        <f>(PSCE!C264-PSCE!C252)/PSCE!C252*100</f>
        <v>-14.25556408288565</v>
      </c>
      <c r="D252" s="7">
        <f>(PSCE!D264-PSCE!D252)/PSCE!D252*100</f>
        <v>6.0212705603597518</v>
      </c>
      <c r="E252" s="7">
        <f>(PSCE!E264-PSCE!E252)/PSCE!E252*100</f>
        <v>7.8412135028158927</v>
      </c>
      <c r="F252" s="7">
        <f>(PSCE!F264-PSCE!F252)/PSCE!F252*100</f>
        <v>-20.57436776682383</v>
      </c>
      <c r="G252" s="7">
        <f>(PSCE!G264-PSCE!G252)/PSCE!G252*100</f>
        <v>1.9083239005475021</v>
      </c>
      <c r="H252" s="7">
        <f>(PSCE!H264-PSCE!H252)/PSCE!H252*100</f>
        <v>13.376134713357377</v>
      </c>
    </row>
    <row r="253" spans="1:8">
      <c r="A253" s="5">
        <v>40787</v>
      </c>
      <c r="B253" s="7">
        <f>(PSCE!B265-PSCE!B253)/PSCE!B253*100</f>
        <v>8.6747728228179675</v>
      </c>
      <c r="C253" s="7">
        <f>(PSCE!C265-PSCE!C253)/PSCE!C253*100</f>
        <v>-14.717052791492593</v>
      </c>
      <c r="D253" s="7">
        <f>(PSCE!D265-PSCE!D253)/PSCE!D253*100</f>
        <v>5.3219709290138848</v>
      </c>
      <c r="E253" s="7">
        <f>(PSCE!E265-PSCE!E253)/PSCE!E253*100</f>
        <v>8.6558916185040182</v>
      </c>
      <c r="F253" s="7">
        <f>(PSCE!F265-PSCE!F253)/PSCE!F253*100</f>
        <v>-21.108268246700781</v>
      </c>
      <c r="G253" s="7">
        <f>(PSCE!G265-PSCE!G253)/PSCE!G253*100</f>
        <v>2.1852127378752608</v>
      </c>
      <c r="H253" s="7">
        <f>(PSCE!H265-PSCE!H253)/PSCE!H253*100</f>
        <v>10.435568369178631</v>
      </c>
    </row>
    <row r="254" spans="1:8">
      <c r="A254" s="5">
        <v>40817</v>
      </c>
      <c r="B254" s="7">
        <f>(PSCE!B266-PSCE!B254)/PSCE!B254*100</f>
        <v>-0.569511975508734</v>
      </c>
      <c r="C254" s="7">
        <f>(PSCE!C266-PSCE!C254)/PSCE!C254*100</f>
        <v>-25.145398563120082</v>
      </c>
      <c r="D254" s="7">
        <f>(PSCE!D266-PSCE!D254)/PSCE!D254*100</f>
        <v>6.0356042734221376</v>
      </c>
      <c r="E254" s="7">
        <f>(PSCE!E266-PSCE!E254)/PSCE!E254*100</f>
        <v>8.9719404682908337</v>
      </c>
      <c r="F254" s="7">
        <f>(PSCE!F266-PSCE!F254)/PSCE!F254*100</f>
        <v>-21.437652475689791</v>
      </c>
      <c r="G254" s="7">
        <f>(PSCE!G266-PSCE!G254)/PSCE!G254*100</f>
        <v>2.0775636541354827</v>
      </c>
      <c r="H254" s="7">
        <f>(PSCE!H266-PSCE!H254)/PSCE!H254*100</f>
        <v>12.651066323446845</v>
      </c>
    </row>
    <row r="255" spans="1:8">
      <c r="A255" s="5">
        <v>40848</v>
      </c>
      <c r="B255" s="7">
        <f>(PSCE!B267-PSCE!B255)/PSCE!B255*100</f>
        <v>9.7053740365477079</v>
      </c>
      <c r="C255" s="7">
        <f>(PSCE!C267-PSCE!C255)/PSCE!C255*100</f>
        <v>-0.17982017982017981</v>
      </c>
      <c r="D255" s="7">
        <f>(PSCE!D267-PSCE!D255)/PSCE!D255*100</f>
        <v>6.0186762370459723</v>
      </c>
      <c r="E255" s="7">
        <f>(PSCE!E267-PSCE!E255)/PSCE!E255*100</f>
        <v>9.7285504945083421</v>
      </c>
      <c r="F255" s="7">
        <f>(PSCE!F267-PSCE!F255)/PSCE!F255*100</f>
        <v>-21.557597568219141</v>
      </c>
      <c r="G255" s="7">
        <f>(PSCE!G267-PSCE!G255)/PSCE!G255*100</f>
        <v>1.9241809836316133</v>
      </c>
      <c r="H255" s="7">
        <f>(PSCE!H267-PSCE!H255)/PSCE!H255*100</f>
        <v>12.560027580652051</v>
      </c>
    </row>
    <row r="256" spans="1:8">
      <c r="A256" s="5">
        <v>40878</v>
      </c>
      <c r="B256" s="7">
        <f>(PSCE!B268-PSCE!B256)/PSCE!B256*100</f>
        <v>-9.292079560846938</v>
      </c>
      <c r="C256" s="7">
        <f>(PSCE!C268-PSCE!C256)/PSCE!C256*100</f>
        <v>61.864117446227382</v>
      </c>
      <c r="D256" s="7">
        <f>(PSCE!D268-PSCE!D256)/PSCE!D256*100</f>
        <v>7.3515370314101336</v>
      </c>
      <c r="E256" s="7">
        <f>(PSCE!E268-PSCE!E256)/PSCE!E256*100</f>
        <v>10.661561648708611</v>
      </c>
      <c r="F256" s="7">
        <f>(PSCE!F268-PSCE!F256)/PSCE!F256*100</f>
        <v>-20.483126110124335</v>
      </c>
      <c r="G256" s="7">
        <f>(PSCE!G268-PSCE!G256)/PSCE!G256*100</f>
        <v>2.5381270829195079</v>
      </c>
      <c r="H256" s="7">
        <f>(PSCE!H268-PSCE!H256)/PSCE!H256*100</f>
        <v>15.092873962303157</v>
      </c>
    </row>
    <row r="257" spans="1:8">
      <c r="A257" s="5">
        <v>40909</v>
      </c>
      <c r="B257" s="7">
        <f>(PSCE!B269-PSCE!B257)/PSCE!B257*100</f>
        <v>9.8244338074860877</v>
      </c>
      <c r="C257" s="7">
        <f>(PSCE!C269-PSCE!C257)/PSCE!C257*100</f>
        <v>-19.486193638587906</v>
      </c>
      <c r="D257" s="7">
        <f>(PSCE!D269-PSCE!D257)/PSCE!D257*100</f>
        <v>7.2582051800114069</v>
      </c>
      <c r="E257" s="7">
        <f>(PSCE!E269-PSCE!E257)/PSCE!E257*100</f>
        <v>11.415832930412467</v>
      </c>
      <c r="F257" s="7">
        <f>(PSCE!F269-PSCE!F257)/PSCE!F257*100</f>
        <v>-25.923504413206931</v>
      </c>
      <c r="G257" s="7">
        <f>(PSCE!G269-PSCE!G257)/PSCE!G257*100</f>
        <v>2.3671416596814749</v>
      </c>
      <c r="H257" s="7">
        <f>(PSCE!H269-PSCE!H257)/PSCE!H257*100</f>
        <v>14.924167518058736</v>
      </c>
    </row>
    <row r="258" spans="1:8">
      <c r="A258" s="5">
        <v>40940</v>
      </c>
      <c r="B258" s="7">
        <f>(PSCE!B270-PSCE!B258)/PSCE!B258*100</f>
        <v>5.3461904293351701</v>
      </c>
      <c r="C258" s="7">
        <f>(PSCE!C270-PSCE!C258)/PSCE!C258*100</f>
        <v>-14.940085040587553</v>
      </c>
      <c r="D258" s="7">
        <f>(PSCE!D270-PSCE!D258)/PSCE!D258*100</f>
        <v>8.1333687030098556</v>
      </c>
      <c r="E258" s="7">
        <f>(PSCE!E270-PSCE!E258)/PSCE!E258*100</f>
        <v>11.877878643977152</v>
      </c>
      <c r="F258" s="7">
        <f>(PSCE!F270-PSCE!F258)/PSCE!F258*100</f>
        <v>-27.377915788695429</v>
      </c>
      <c r="G258" s="7">
        <f>(PSCE!G270-PSCE!G258)/PSCE!G258*100</f>
        <v>2.3453541083788418</v>
      </c>
      <c r="H258" s="7">
        <f>(PSCE!H270-PSCE!H258)/PSCE!H258*100</f>
        <v>17.268747343761721</v>
      </c>
    </row>
    <row r="259" spans="1:8">
      <c r="A259" s="5">
        <v>40969</v>
      </c>
      <c r="B259" s="7">
        <f>(PSCE!B271-PSCE!B259)/PSCE!B259*100</f>
        <v>9.4985839560514549</v>
      </c>
      <c r="C259" s="7">
        <f>(PSCE!C271-PSCE!C259)/PSCE!C259*100</f>
        <v>2.9102844638949672</v>
      </c>
      <c r="D259" s="7">
        <f>(PSCE!D271-PSCE!D259)/PSCE!D259*100</f>
        <v>9.1570944851273417</v>
      </c>
      <c r="E259" s="7">
        <f>(PSCE!E271-PSCE!E259)/PSCE!E259*100</f>
        <v>12.178475295405812</v>
      </c>
      <c r="F259" s="7">
        <f>(PSCE!F271-PSCE!F259)/PSCE!F259*100</f>
        <v>-26.443104747550866</v>
      </c>
      <c r="G259" s="7">
        <f>(PSCE!G271-PSCE!G259)/PSCE!G259*100</f>
        <v>2.5986739898374278</v>
      </c>
      <c r="H259" s="7">
        <f>(PSCE!H271-PSCE!H259)/PSCE!H259*100</f>
        <v>19.608072655656727</v>
      </c>
    </row>
    <row r="260" spans="1:8">
      <c r="A260" s="5">
        <v>41000</v>
      </c>
      <c r="B260" s="7">
        <f>(PSCE!B272-PSCE!B260)/PSCE!B260*100</f>
        <v>1.0423760726218041</v>
      </c>
      <c r="C260" s="7">
        <f>(PSCE!C272-PSCE!C260)/PSCE!C260*100</f>
        <v>59.682934410941868</v>
      </c>
      <c r="D260" s="7">
        <f>(PSCE!D272-PSCE!D260)/PSCE!D260*100</f>
        <v>7.6662249708500898</v>
      </c>
      <c r="E260" s="7">
        <f>(PSCE!E272-PSCE!E260)/PSCE!E260*100</f>
        <v>12.45478434914425</v>
      </c>
      <c r="F260" s="7">
        <f>(PSCE!F272-PSCE!F260)/PSCE!F260*100</f>
        <v>-26.458903845412117</v>
      </c>
      <c r="G260" s="7">
        <f>(PSCE!G272-PSCE!G260)/PSCE!G260*100</f>
        <v>2.4034975230331201</v>
      </c>
      <c r="H260" s="7">
        <f>(PSCE!H272-PSCE!H260)/PSCE!H260*100</f>
        <v>15.39102964298927</v>
      </c>
    </row>
    <row r="261" spans="1:8">
      <c r="A261" s="5">
        <v>41030</v>
      </c>
      <c r="B261" s="7">
        <f>(PSCE!B273-PSCE!B261)/PSCE!B261*100</f>
        <v>11.252878464818764</v>
      </c>
      <c r="C261" s="7">
        <f>(PSCE!C273-PSCE!C261)/PSCE!C261*100</f>
        <v>60.320182961692396</v>
      </c>
      <c r="D261" s="7">
        <f>(PSCE!D273-PSCE!D261)/PSCE!D261*100</f>
        <v>8.0422041395001784</v>
      </c>
      <c r="E261" s="7">
        <f>(PSCE!E273-PSCE!E261)/PSCE!E261*100</f>
        <v>13.471013969606179</v>
      </c>
      <c r="F261" s="7">
        <f>(PSCE!F273-PSCE!F261)/PSCE!F261*100</f>
        <v>-26.497000117642443</v>
      </c>
      <c r="G261" s="7">
        <f>(PSCE!G273-PSCE!G261)/PSCE!G261*100</f>
        <v>2.1873054083197911</v>
      </c>
      <c r="H261" s="7">
        <f>(PSCE!H273-PSCE!H261)/PSCE!H261*100</f>
        <v>16.585844236323034</v>
      </c>
    </row>
    <row r="262" spans="1:8">
      <c r="B262" s="7"/>
      <c r="C262" s="7"/>
      <c r="D262" s="7"/>
      <c r="E262" s="7"/>
      <c r="F262" s="7"/>
      <c r="G262" s="7"/>
      <c r="H262" s="7"/>
    </row>
    <row r="263" spans="1:8">
      <c r="A263" s="2" t="s">
        <v>7</v>
      </c>
      <c r="B263" s="11">
        <f>AVERAGE(B5:B16)</f>
        <v>36.682742221491438</v>
      </c>
      <c r="C263" s="11">
        <f t="shared" ref="C263:H263" si="0">AVERAGE(C5:C16)</f>
        <v>10.041891744069295</v>
      </c>
      <c r="D263" s="11">
        <f t="shared" si="0"/>
        <v>17.098828277595185</v>
      </c>
      <c r="E263" s="11">
        <f t="shared" si="0"/>
        <v>10.755051705789683</v>
      </c>
      <c r="F263" s="11">
        <f t="shared" si="0"/>
        <v>18.097187951122468</v>
      </c>
      <c r="G263" s="11">
        <f t="shared" si="0"/>
        <v>17.007951567768703</v>
      </c>
      <c r="H263" s="11">
        <f t="shared" si="0"/>
        <v>18.787678111204198</v>
      </c>
    </row>
    <row r="264" spans="1:8">
      <c r="A264" s="2" t="s">
        <v>8</v>
      </c>
      <c r="B264" s="11">
        <f>AVERAGE(B17:B28)</f>
        <v>12.208689840482778</v>
      </c>
      <c r="C264" s="11">
        <f t="shared" ref="C264:H264" si="1">AVERAGE(C17:C28)</f>
        <v>17.295471095413081</v>
      </c>
      <c r="D264" s="11">
        <f t="shared" si="1"/>
        <v>9.6136334992049584</v>
      </c>
      <c r="E264" s="11">
        <f t="shared" si="1"/>
        <v>1.8334355808412839</v>
      </c>
      <c r="F264" s="11">
        <f t="shared" si="1"/>
        <v>19.266990099182248</v>
      </c>
      <c r="G264" s="11">
        <f t="shared" si="1"/>
        <v>17.288035745780807</v>
      </c>
      <c r="H264" s="11">
        <f t="shared" si="1"/>
        <v>3.058589538779513</v>
      </c>
    </row>
    <row r="265" spans="1:8">
      <c r="A265" s="2" t="s">
        <v>9</v>
      </c>
      <c r="B265" s="11">
        <f>AVERAGE(B29:B40)</f>
        <v>48.776871521606068</v>
      </c>
      <c r="C265" s="11">
        <f t="shared" ref="C265:H265" si="2">AVERAGE(C29:C40)</f>
        <v>-25.925457506407156</v>
      </c>
      <c r="D265" s="11">
        <f t="shared" si="2"/>
        <v>9.7712556853842454</v>
      </c>
      <c r="E265" s="11">
        <f t="shared" si="2"/>
        <v>11.590147049116894</v>
      </c>
      <c r="F265" s="11">
        <f t="shared" si="2"/>
        <v>6.12219400620556</v>
      </c>
      <c r="G265" s="11">
        <f t="shared" si="2"/>
        <v>17.715442059995691</v>
      </c>
      <c r="H265" s="11">
        <f t="shared" si="2"/>
        <v>1.8771306273851316</v>
      </c>
    </row>
    <row r="266" spans="1:8">
      <c r="A266" s="2" t="s">
        <v>10</v>
      </c>
      <c r="B266" s="11">
        <f>AVERAGE(B41:B52)</f>
        <v>46.063497456597446</v>
      </c>
      <c r="C266" s="11">
        <f t="shared" ref="C266:H266" si="3">AVERAGE(C41:C52)</f>
        <v>-25.171897093144754</v>
      </c>
      <c r="D266" s="11">
        <f t="shared" si="3"/>
        <v>14.737452325204416</v>
      </c>
      <c r="E266" s="11">
        <f t="shared" si="3"/>
        <v>23.692025144117611</v>
      </c>
      <c r="F266" s="11">
        <f t="shared" si="3"/>
        <v>6.6909267888629635</v>
      </c>
      <c r="G266" s="11">
        <f t="shared" si="3"/>
        <v>16.88695351934545</v>
      </c>
      <c r="H266" s="11">
        <f t="shared" si="3"/>
        <v>11.257462582406907</v>
      </c>
    </row>
    <row r="267" spans="1:8">
      <c r="A267" s="2" t="s">
        <v>11</v>
      </c>
      <c r="B267" s="11">
        <f>AVERAGE(B53:B64)</f>
        <v>34.735952631937003</v>
      </c>
      <c r="C267" s="11">
        <f t="shared" ref="C267:H267" si="4">AVERAGE(C53:C64)</f>
        <v>4.880150010900282</v>
      </c>
      <c r="D267" s="11">
        <f t="shared" si="4"/>
        <v>18.176481630335903</v>
      </c>
      <c r="E267" s="11">
        <f t="shared" si="4"/>
        <v>27.178108185437424</v>
      </c>
      <c r="F267" s="11">
        <f t="shared" si="4"/>
        <v>12.753719303033046</v>
      </c>
      <c r="G267" s="11">
        <f t="shared" si="4"/>
        <v>19.283370987096934</v>
      </c>
      <c r="H267" s="11">
        <f t="shared" si="4"/>
        <v>15.076742866477931</v>
      </c>
    </row>
    <row r="268" spans="1:8">
      <c r="A268" s="2" t="s">
        <v>12</v>
      </c>
      <c r="B268" s="11">
        <f>AVERAGE(B65:B76)</f>
        <v>13.67200839675216</v>
      </c>
      <c r="C268" s="11">
        <f t="shared" ref="C268:H268" si="5">AVERAGE(C65:C76)</f>
        <v>-6.8360463135073219</v>
      </c>
      <c r="D268" s="11">
        <f t="shared" si="5"/>
        <v>18.729020057258605</v>
      </c>
      <c r="E268" s="11">
        <f t="shared" si="5"/>
        <v>26.022788890450101</v>
      </c>
      <c r="F268" s="11">
        <f t="shared" si="5"/>
        <v>17.569337896054655</v>
      </c>
      <c r="G268" s="11">
        <f t="shared" si="5"/>
        <v>18.263515835858204</v>
      </c>
      <c r="H268" s="11">
        <f t="shared" si="5"/>
        <v>17.130449769187383</v>
      </c>
    </row>
    <row r="269" spans="1:8">
      <c r="A269" s="2" t="s">
        <v>13</v>
      </c>
      <c r="B269" s="11">
        <f>AVERAGE(B77:B88)</f>
        <v>8.8841116182007465</v>
      </c>
      <c r="C269" s="11">
        <f t="shared" ref="C269:H269" si="6">AVERAGE(C77:C88)</f>
        <v>-2.0848997831724518</v>
      </c>
      <c r="D269" s="11">
        <f t="shared" si="6"/>
        <v>16.321723467460583</v>
      </c>
      <c r="E269" s="11">
        <f t="shared" si="6"/>
        <v>14.500783154311206</v>
      </c>
      <c r="F269" s="11">
        <f t="shared" si="6"/>
        <v>7.1494905215482261</v>
      </c>
      <c r="G269" s="11">
        <f t="shared" si="6"/>
        <v>14.145014539089422</v>
      </c>
      <c r="H269" s="11">
        <f t="shared" si="6"/>
        <v>21.60822386856557</v>
      </c>
    </row>
    <row r="270" spans="1:8">
      <c r="A270" s="2" t="s">
        <v>14</v>
      </c>
      <c r="B270" s="11">
        <f>AVERAGE(B89:B100)</f>
        <v>20.857082335729299</v>
      </c>
      <c r="C270" s="11">
        <f t="shared" ref="C270:H270" si="7">AVERAGE(C89:C100)</f>
        <v>16.054673734762179</v>
      </c>
      <c r="D270" s="11">
        <f t="shared" si="7"/>
        <v>15.607806689450726</v>
      </c>
      <c r="E270" s="11">
        <f t="shared" si="7"/>
        <v>7.8210235020205365</v>
      </c>
      <c r="F270" s="11">
        <f t="shared" si="7"/>
        <v>-3.1845915637717384</v>
      </c>
      <c r="G270" s="11">
        <f t="shared" si="7"/>
        <v>11.109482254360636</v>
      </c>
      <c r="H270" s="11">
        <f t="shared" si="7"/>
        <v>26.928809320564355</v>
      </c>
    </row>
    <row r="271" spans="1:8">
      <c r="A271" s="2" t="s">
        <v>15</v>
      </c>
      <c r="B271" s="11">
        <f>AVERAGE(B102:B112)</f>
        <v>28.593548364261267</v>
      </c>
      <c r="C271" s="11">
        <f t="shared" ref="C271:H271" si="8">AVERAGE(C102:C112)</f>
        <v>-6.066689155708306</v>
      </c>
      <c r="D271" s="11">
        <f t="shared" si="8"/>
        <v>10.142988422799563</v>
      </c>
      <c r="E271" s="11">
        <f t="shared" si="8"/>
        <v>1.1806688062072868</v>
      </c>
      <c r="F271" s="11">
        <f t="shared" si="8"/>
        <v>-0.21004067059227272</v>
      </c>
      <c r="G271" s="11">
        <f t="shared" si="8"/>
        <v>5.2375958012839972</v>
      </c>
      <c r="H271" s="11">
        <f t="shared" si="8"/>
        <v>19.369661927806671</v>
      </c>
    </row>
    <row r="272" spans="1:8">
      <c r="A272" s="2" t="s">
        <v>16</v>
      </c>
      <c r="B272" s="11">
        <f>AVERAGE(B113:B124)</f>
        <v>34.045638946376577</v>
      </c>
      <c r="C272" s="11">
        <f t="shared" ref="C272:H272" si="9">AVERAGE(C113:C124)</f>
        <v>-13.89555632323569</v>
      </c>
      <c r="D272" s="11">
        <f t="shared" si="9"/>
        <v>8.5138925471169529</v>
      </c>
      <c r="E272" s="11">
        <f t="shared" si="9"/>
        <v>5.0027992744677876</v>
      </c>
      <c r="F272" s="11">
        <f t="shared" si="9"/>
        <v>5.0038132317938233</v>
      </c>
      <c r="G272" s="11">
        <f t="shared" si="9"/>
        <v>7.564352375998955</v>
      </c>
      <c r="H272" s="11">
        <f t="shared" si="9"/>
        <v>10.807771686479271</v>
      </c>
    </row>
    <row r="273" spans="1:8">
      <c r="A273" s="2" t="s">
        <v>17</v>
      </c>
      <c r="B273" s="11">
        <f>AVERAGE(B125:B135)</f>
        <v>2.0880677560363754</v>
      </c>
      <c r="C273" s="11">
        <f t="shared" ref="C273:H273" si="10">AVERAGE(C125:C135)</f>
        <v>56.493885357549452</v>
      </c>
      <c r="D273" s="11">
        <f t="shared" si="10"/>
        <v>9.7213824479583497</v>
      </c>
      <c r="E273" s="11">
        <f t="shared" si="10"/>
        <v>12.716870468711386</v>
      </c>
      <c r="F273" s="11">
        <f t="shared" si="10"/>
        <v>17.724715881095495</v>
      </c>
      <c r="G273" s="11">
        <f t="shared" si="10"/>
        <v>14.984106126284679</v>
      </c>
      <c r="H273" s="11">
        <f t="shared" si="10"/>
        <v>3.3898087240611572</v>
      </c>
    </row>
    <row r="274" spans="1:8">
      <c r="A274" s="2" t="s">
        <v>18</v>
      </c>
      <c r="B274" s="11">
        <f>AVERAGE(B137:B148)</f>
        <v>19.247165628588942</v>
      </c>
      <c r="C274" s="11">
        <f t="shared" ref="C274:H274" si="11">AVERAGE(C137:C148)</f>
        <v>3.8000480246284742</v>
      </c>
      <c r="D274" s="11">
        <f t="shared" si="11"/>
        <v>10.883518083398231</v>
      </c>
      <c r="E274" s="11">
        <f t="shared" si="11"/>
        <v>15.393543633255875</v>
      </c>
      <c r="F274" s="11">
        <f t="shared" si="11"/>
        <v>15.274110296014086</v>
      </c>
      <c r="G274" s="11">
        <f t="shared" si="11"/>
        <v>11.887515097388508</v>
      </c>
      <c r="H274" s="11">
        <f t="shared" si="11"/>
        <v>8.2524206477099558</v>
      </c>
    </row>
    <row r="275" spans="1:8">
      <c r="A275" s="2" t="s">
        <v>19</v>
      </c>
      <c r="B275" s="11">
        <f>AVERAGE(B149:B160)</f>
        <v>137.2144746643302</v>
      </c>
      <c r="C275" s="11">
        <f t="shared" ref="C275:H275" si="12">AVERAGE(C149:C160)</f>
        <v>-23.373048732836725</v>
      </c>
      <c r="D275" s="11">
        <f t="shared" si="12"/>
        <v>11.568576198373522</v>
      </c>
      <c r="E275" s="11">
        <f t="shared" si="12"/>
        <v>18.388381553890337</v>
      </c>
      <c r="F275" s="11">
        <f t="shared" si="12"/>
        <v>8.6933314445841781</v>
      </c>
      <c r="G275" s="11">
        <f t="shared" si="12"/>
        <v>12.668402889705057</v>
      </c>
      <c r="H275" s="11">
        <f t="shared" si="12"/>
        <v>8.9208326054163916</v>
      </c>
    </row>
    <row r="276" spans="1:8">
      <c r="A276" s="2" t="s">
        <v>20</v>
      </c>
      <c r="B276" s="11">
        <f>AVERAGE(B161:B172)</f>
        <v>-26.350537523533358</v>
      </c>
      <c r="C276" s="11">
        <f t="shared" ref="C276:H276" si="13">AVERAGE(C161:C172)</f>
        <v>-9.6913754119549864</v>
      </c>
      <c r="D276" s="11">
        <f t="shared" si="13"/>
        <v>12.319083417989745</v>
      </c>
      <c r="E276" s="11">
        <f t="shared" si="13"/>
        <v>18.230595144380004</v>
      </c>
      <c r="F276" s="11">
        <f t="shared" si="13"/>
        <v>19.002478809958362</v>
      </c>
      <c r="G276" s="11">
        <f t="shared" si="13"/>
        <v>18.853834797857377</v>
      </c>
      <c r="H276" s="11">
        <f t="shared" si="13"/>
        <v>2.6205331873045532</v>
      </c>
    </row>
    <row r="277" spans="1:8">
      <c r="A277" s="2" t="s">
        <v>21</v>
      </c>
      <c r="B277" s="11">
        <f>AVERAGE(B173:B184)</f>
        <v>20.490643685998265</v>
      </c>
      <c r="C277" s="11">
        <f>AVERAGE(C173:C184)</f>
        <v>-12.63533167060649</v>
      </c>
      <c r="D277" s="11">
        <f t="shared" ref="D277:H277" si="14">AVERAGE(D173:D184)</f>
        <v>20.697646499152441</v>
      </c>
      <c r="E277" s="11">
        <f t="shared" si="14"/>
        <v>20.51865573606695</v>
      </c>
      <c r="F277" s="11">
        <f t="shared" si="14"/>
        <v>13.186372955757115</v>
      </c>
      <c r="G277" s="11">
        <f t="shared" si="14"/>
        <v>26.698939179277115</v>
      </c>
      <c r="H277" s="11">
        <f t="shared" si="14"/>
        <v>14.254367484969947</v>
      </c>
    </row>
    <row r="278" spans="1:8">
      <c r="A278" s="2" t="s">
        <v>22</v>
      </c>
      <c r="B278" s="11">
        <f>AVERAGE(B185:B196)</f>
        <v>22.753023829044295</v>
      </c>
      <c r="C278" s="11">
        <f t="shared" ref="C278:H278" si="15">AVERAGE(C185:C196)</f>
        <v>-6.8138407320407728</v>
      </c>
      <c r="D278" s="11">
        <f t="shared" si="15"/>
        <v>24.459163216341413</v>
      </c>
      <c r="E278" s="11">
        <f t="shared" si="15"/>
        <v>16.848018582262252</v>
      </c>
      <c r="F278" s="11">
        <f t="shared" si="15"/>
        <v>20.352957395746426</v>
      </c>
      <c r="G278" s="11">
        <f t="shared" si="15"/>
        <v>29.862549786634915</v>
      </c>
      <c r="H278" s="11">
        <f t="shared" si="15"/>
        <v>20.338023774629903</v>
      </c>
    </row>
    <row r="279" spans="1:8">
      <c r="A279" s="2" t="s">
        <v>23</v>
      </c>
      <c r="B279" s="11">
        <f>AVERAGE(B197:B208)</f>
        <v>-2.6401395065398283</v>
      </c>
      <c r="C279" s="11">
        <f t="shared" ref="C279:H279" si="16">AVERAGE(C197:C208)</f>
        <v>6.0329884959843438</v>
      </c>
      <c r="D279" s="11">
        <f t="shared" si="16"/>
        <v>25.833265513790153</v>
      </c>
      <c r="E279" s="11">
        <f t="shared" si="16"/>
        <v>14.907246284448318</v>
      </c>
      <c r="F279" s="11">
        <f t="shared" si="16"/>
        <v>13.027279546235036</v>
      </c>
      <c r="G279" s="11">
        <f t="shared" si="16"/>
        <v>26.982370728249915</v>
      </c>
      <c r="H279" s="11">
        <f t="shared" si="16"/>
        <v>29.762961634564746</v>
      </c>
    </row>
    <row r="280" spans="1:8">
      <c r="A280" s="2" t="s">
        <v>24</v>
      </c>
      <c r="B280" s="11">
        <f>AVERAGE(B209:B220)</f>
        <v>4.8305543001267912</v>
      </c>
      <c r="C280" s="11">
        <f t="shared" ref="C280:H280" si="17">AVERAGE(C209:C220)</f>
        <v>12.425922834386014</v>
      </c>
      <c r="D280" s="11">
        <f t="shared" si="17"/>
        <v>19.851759325302243</v>
      </c>
      <c r="E280" s="11">
        <f t="shared" si="17"/>
        <v>21.99279348416945</v>
      </c>
      <c r="F280" s="11">
        <f t="shared" si="17"/>
        <v>-15.238985082868318</v>
      </c>
      <c r="G280" s="11">
        <f t="shared" si="17"/>
        <v>19.233846199060185</v>
      </c>
      <c r="H280" s="11">
        <f t="shared" si="17"/>
        <v>24.33332666723733</v>
      </c>
    </row>
    <row r="281" spans="1:8">
      <c r="A281" s="2" t="s">
        <v>25</v>
      </c>
      <c r="B281" s="11">
        <f>AVERAGE(B221:B232)</f>
        <v>30.038606278268379</v>
      </c>
      <c r="C281" s="11">
        <f t="shared" ref="C281:H281" si="18">AVERAGE(C221:C225)</f>
        <v>25.970671738559012</v>
      </c>
      <c r="D281" s="11">
        <f t="shared" si="18"/>
        <v>7.8158786034117593</v>
      </c>
      <c r="E281" s="11">
        <f t="shared" si="18"/>
        <v>8.2576339130449856</v>
      </c>
      <c r="F281" s="11">
        <f t="shared" si="18"/>
        <v>-20.369403055878848</v>
      </c>
      <c r="G281" s="11">
        <f t="shared" si="18"/>
        <v>10.99482059144899</v>
      </c>
      <c r="H281" s="11">
        <f t="shared" si="18"/>
        <v>5.7404786006402277</v>
      </c>
    </row>
    <row r="282" spans="1:8">
      <c r="A282" s="2" t="s">
        <v>430</v>
      </c>
      <c r="B282" s="7">
        <f t="shared" ref="B282:H282" si="19">AVERAGE(B233:B244)</f>
        <v>4.2876007959421409</v>
      </c>
      <c r="C282" s="7">
        <f t="shared" si="19"/>
        <v>-3.7683990907697926</v>
      </c>
      <c r="D282" s="7">
        <f t="shared" si="19"/>
        <v>1.947449851903075</v>
      </c>
      <c r="E282" s="7">
        <f t="shared" si="19"/>
        <v>2.3769827127684464</v>
      </c>
      <c r="F282" s="7">
        <f t="shared" si="19"/>
        <v>-23.922148796361792</v>
      </c>
      <c r="G282" s="7">
        <f t="shared" si="19"/>
        <v>4.3002307937780699</v>
      </c>
      <c r="H282" s="7">
        <f t="shared" si="19"/>
        <v>-0.10234096647287583</v>
      </c>
    </row>
    <row r="283" spans="1:8">
      <c r="A283" s="253" t="s">
        <v>472</v>
      </c>
      <c r="B283" s="7">
        <f>AVERAGE(B246:B256)</f>
        <v>3.8808410840947203</v>
      </c>
      <c r="C283" s="7">
        <f t="shared" ref="C283:H283" si="20">AVERAGE(C246:C256)</f>
        <v>-7.2397186239971569</v>
      </c>
      <c r="D283" s="7">
        <f t="shared" si="20"/>
        <v>5.8592314457987502</v>
      </c>
      <c r="E283" s="7">
        <f t="shared" si="20"/>
        <v>8.6298140050325127</v>
      </c>
      <c r="F283" s="7">
        <f t="shared" si="20"/>
        <v>-20.038811261249656</v>
      </c>
      <c r="G283" s="7">
        <f t="shared" si="20"/>
        <v>2.6627639112892041</v>
      </c>
      <c r="H283" s="7">
        <f t="shared" si="20"/>
        <v>11.356232031122699</v>
      </c>
    </row>
    <row r="284" spans="1:8">
      <c r="A284" s="253" t="s">
        <v>519</v>
      </c>
      <c r="B284" s="7">
        <f>AVERAGE(B257:B261)</f>
        <v>7.3928925460626562</v>
      </c>
      <c r="C284" s="7">
        <f t="shared" ref="C284:H284" si="21">AVERAGE(C257:C261)</f>
        <v>17.697424631470756</v>
      </c>
      <c r="D284" s="7">
        <f t="shared" si="21"/>
        <v>8.0514194956997738</v>
      </c>
      <c r="E284" s="7">
        <f t="shared" si="21"/>
        <v>12.279597037709172</v>
      </c>
      <c r="F284" s="7">
        <f t="shared" si="21"/>
        <v>-26.540085782501556</v>
      </c>
      <c r="G284" s="7">
        <f t="shared" si="21"/>
        <v>2.380394537850131</v>
      </c>
      <c r="H284" s="7">
        <f t="shared" si="21"/>
        <v>16.755572279357899</v>
      </c>
    </row>
    <row r="285" spans="1:8">
      <c r="A285" s="3"/>
      <c r="B285" s="2"/>
      <c r="C285" s="2"/>
      <c r="D285" s="2"/>
      <c r="E285" s="2"/>
      <c r="F285" s="2"/>
      <c r="G285" s="2"/>
    </row>
    <row r="286" spans="1:8">
      <c r="A286" s="3"/>
      <c r="B286" s="2"/>
      <c r="C286" s="2"/>
      <c r="D286" s="2"/>
      <c r="E286" s="2"/>
      <c r="F286" s="2"/>
      <c r="G286" s="2"/>
    </row>
    <row r="287" spans="1:8">
      <c r="A287" s="3"/>
      <c r="B287" s="2"/>
      <c r="C287" s="2"/>
      <c r="D287" s="2"/>
      <c r="E287" s="2"/>
      <c r="F287" s="2"/>
      <c r="G287" s="2"/>
    </row>
    <row r="288" spans="1:8">
      <c r="A288" s="3"/>
      <c r="B288" s="2"/>
      <c r="C288" s="2"/>
      <c r="D288" s="2"/>
      <c r="E288" s="2"/>
      <c r="F288" s="2"/>
      <c r="G288" s="2"/>
    </row>
    <row r="289" spans="1:7">
      <c r="A289" s="3"/>
      <c r="B289" s="2"/>
      <c r="C289" s="2"/>
      <c r="D289" s="2"/>
      <c r="E289" s="2"/>
      <c r="F289" s="2"/>
      <c r="G289" s="2"/>
    </row>
    <row r="290" spans="1:7">
      <c r="A290" s="3"/>
      <c r="B290" s="2"/>
      <c r="C290" s="2"/>
      <c r="D290" s="2"/>
      <c r="E290" s="2"/>
      <c r="F290" s="2"/>
      <c r="G290" s="2"/>
    </row>
    <row r="291" spans="1:7">
      <c r="A291" s="3"/>
      <c r="B291" s="2"/>
      <c r="C291" s="2"/>
      <c r="D291" s="2"/>
      <c r="E291" s="2"/>
      <c r="F291" s="2"/>
      <c r="G291" s="2"/>
    </row>
    <row r="292" spans="1:7">
      <c r="A292" s="3"/>
      <c r="B292" s="2"/>
      <c r="C292" s="2"/>
      <c r="D292" s="2"/>
      <c r="E292" s="2"/>
      <c r="F292" s="2"/>
      <c r="G292" s="2"/>
    </row>
    <row r="293" spans="1:7">
      <c r="A293" s="3"/>
      <c r="B293" s="2"/>
      <c r="C293" s="2"/>
      <c r="D293" s="2"/>
      <c r="E293" s="2"/>
      <c r="F293" s="2"/>
      <c r="G293" s="2"/>
    </row>
    <row r="294" spans="1:7">
      <c r="A294" s="3"/>
      <c r="B294" s="2"/>
      <c r="C294" s="2"/>
      <c r="D294" s="2"/>
      <c r="E294" s="2"/>
      <c r="F294" s="2"/>
      <c r="G294" s="2"/>
    </row>
    <row r="295" spans="1:7">
      <c r="A295" s="3"/>
      <c r="B295" s="2"/>
      <c r="C295" s="2"/>
      <c r="D295" s="2"/>
      <c r="E295" s="2"/>
      <c r="F295" s="2"/>
      <c r="G295" s="2"/>
    </row>
    <row r="296" spans="1:7">
      <c r="A296" s="3"/>
      <c r="B296" s="2"/>
      <c r="C296" s="2"/>
      <c r="D296" s="2"/>
      <c r="E296" s="2"/>
      <c r="F296" s="2"/>
      <c r="G296" s="2"/>
    </row>
    <row r="297" spans="1:7">
      <c r="A297" s="3"/>
      <c r="B297" s="2"/>
      <c r="C297" s="2"/>
      <c r="D297" s="2"/>
      <c r="E297" s="2"/>
      <c r="F297" s="2"/>
      <c r="G297" s="2"/>
    </row>
    <row r="298" spans="1:7">
      <c r="A298" s="3"/>
      <c r="B298" s="2"/>
      <c r="C298" s="2"/>
      <c r="D298" s="2"/>
      <c r="E298" s="2"/>
      <c r="F298" s="2"/>
      <c r="G298" s="2"/>
    </row>
    <row r="299" spans="1:7">
      <c r="A299" s="3"/>
      <c r="B299" s="2"/>
      <c r="C299" s="2"/>
      <c r="D299" s="2"/>
      <c r="E299" s="2"/>
      <c r="F299" s="2"/>
      <c r="G299" s="2"/>
    </row>
    <row r="300" spans="1:7">
      <c r="A300" s="3"/>
      <c r="B300" s="2"/>
      <c r="C300" s="2"/>
      <c r="D300" s="2"/>
      <c r="E300" s="2"/>
      <c r="F300" s="2"/>
      <c r="G300" s="2"/>
    </row>
    <row r="301" spans="1:7">
      <c r="A301" s="3"/>
      <c r="B301" s="2"/>
      <c r="C301" s="2"/>
      <c r="D301" s="2"/>
      <c r="E301" s="2"/>
      <c r="F301" s="2"/>
      <c r="G301" s="2"/>
    </row>
    <row r="302" spans="1:7">
      <c r="A302" s="3"/>
      <c r="B302" s="2"/>
      <c r="C302" s="2"/>
      <c r="D302" s="2"/>
      <c r="E302" s="2"/>
      <c r="F302" s="2"/>
      <c r="G302" s="2"/>
    </row>
    <row r="303" spans="1:7">
      <c r="A303" s="3"/>
      <c r="B303" s="2"/>
      <c r="C303" s="2"/>
      <c r="D303" s="2"/>
      <c r="E303" s="2"/>
      <c r="F303" s="2"/>
      <c r="G303" s="2"/>
    </row>
    <row r="304" spans="1:7">
      <c r="A304" s="3"/>
      <c r="B304" s="2"/>
      <c r="C304" s="2"/>
      <c r="D304" s="2"/>
      <c r="E304" s="2"/>
      <c r="F304" s="2"/>
      <c r="G304" s="2"/>
    </row>
    <row r="305" spans="1:7">
      <c r="A305" s="3"/>
      <c r="B305" s="2"/>
      <c r="C305" s="2"/>
      <c r="D305" s="2"/>
      <c r="E305" s="2"/>
      <c r="F305" s="2"/>
      <c r="G305" s="2"/>
    </row>
    <row r="306" spans="1:7">
      <c r="A306" s="3"/>
      <c r="B306" s="2"/>
      <c r="C306" s="2"/>
      <c r="D306" s="2"/>
      <c r="E306" s="2"/>
      <c r="F306" s="2"/>
      <c r="G306" s="2"/>
    </row>
    <row r="307" spans="1:7">
      <c r="A307" s="3"/>
      <c r="B307" s="2"/>
      <c r="C307" s="2"/>
      <c r="D307" s="2"/>
      <c r="E307" s="2"/>
      <c r="F307" s="2"/>
      <c r="G307" s="2"/>
    </row>
    <row r="308" spans="1:7">
      <c r="A308" s="3"/>
      <c r="B308" s="2"/>
      <c r="C308" s="2"/>
      <c r="D308" s="2"/>
      <c r="E308" s="2"/>
      <c r="F308" s="2"/>
      <c r="G308" s="2"/>
    </row>
    <row r="309" spans="1:7">
      <c r="A309" s="3"/>
      <c r="B309" s="2"/>
      <c r="C309" s="2"/>
      <c r="D309" s="2"/>
      <c r="E309" s="2"/>
      <c r="F309" s="2"/>
      <c r="G309" s="2"/>
    </row>
    <row r="310" spans="1:7">
      <c r="A310" s="3"/>
      <c r="B310" s="2"/>
      <c r="C310" s="2"/>
      <c r="D310" s="2"/>
      <c r="E310" s="2"/>
      <c r="F310" s="2"/>
      <c r="G310" s="2"/>
    </row>
    <row r="311" spans="1:7">
      <c r="A311" s="3"/>
      <c r="B311" s="2"/>
      <c r="C311" s="2"/>
      <c r="D311" s="2"/>
      <c r="E311" s="2"/>
      <c r="F311" s="2"/>
      <c r="G311" s="2"/>
    </row>
    <row r="312" spans="1:7">
      <c r="A312" s="3"/>
      <c r="B312" s="2"/>
      <c r="C312" s="2"/>
      <c r="D312" s="2"/>
      <c r="E312" s="2"/>
      <c r="F312" s="2"/>
      <c r="G312" s="2"/>
    </row>
    <row r="313" spans="1:7">
      <c r="A313" s="3"/>
      <c r="B313" s="2"/>
      <c r="C313" s="2"/>
      <c r="D313" s="2"/>
      <c r="E313" s="2"/>
      <c r="F313" s="2"/>
      <c r="G313" s="2"/>
    </row>
    <row r="314" spans="1:7">
      <c r="A314" s="3"/>
      <c r="B314" s="2"/>
      <c r="C314" s="2"/>
      <c r="D314" s="2"/>
      <c r="E314" s="2"/>
      <c r="F314" s="2"/>
      <c r="G314" s="2"/>
    </row>
    <row r="315" spans="1:7">
      <c r="A315" s="3"/>
      <c r="B315" s="2"/>
      <c r="C315" s="2"/>
      <c r="D315" s="2"/>
      <c r="E315" s="2"/>
      <c r="F315" s="2"/>
      <c r="G315" s="2"/>
    </row>
    <row r="316" spans="1:7">
      <c r="A316" s="3"/>
      <c r="B316" s="2"/>
      <c r="C316" s="2"/>
      <c r="D316" s="2"/>
      <c r="E316" s="2"/>
      <c r="F316" s="2"/>
      <c r="G316" s="2"/>
    </row>
    <row r="317" spans="1:7">
      <c r="A317" s="3"/>
      <c r="B317" s="2"/>
      <c r="C317" s="2"/>
      <c r="D317" s="2"/>
      <c r="E317" s="2"/>
      <c r="F317" s="2"/>
      <c r="G317" s="2"/>
    </row>
    <row r="318" spans="1:7">
      <c r="A318" s="3"/>
      <c r="B318" s="2"/>
      <c r="C318" s="2"/>
      <c r="D318" s="2"/>
      <c r="E318" s="2"/>
      <c r="F318" s="2"/>
      <c r="G318" s="2"/>
    </row>
    <row r="319" spans="1:7">
      <c r="A319" s="3"/>
      <c r="B319" s="2"/>
      <c r="C319" s="2"/>
      <c r="D319" s="2"/>
      <c r="E319" s="2"/>
      <c r="F319" s="2"/>
      <c r="G319" s="2"/>
    </row>
    <row r="320" spans="1:7">
      <c r="A320" s="3"/>
      <c r="B320" s="2"/>
      <c r="C320" s="2"/>
      <c r="D320" s="2"/>
      <c r="E320" s="2"/>
      <c r="F320" s="2"/>
      <c r="G320" s="2"/>
    </row>
    <row r="321" spans="1:7">
      <c r="A321" s="3"/>
      <c r="B321" s="2"/>
      <c r="C321" s="2"/>
      <c r="D321" s="2"/>
      <c r="E321" s="2"/>
      <c r="F321" s="2"/>
      <c r="G321" s="2"/>
    </row>
    <row r="322" spans="1:7">
      <c r="A322" s="3"/>
      <c r="B322" s="2"/>
      <c r="C322" s="2"/>
      <c r="D322" s="2"/>
      <c r="E322" s="2"/>
      <c r="F322" s="2"/>
      <c r="G322" s="2"/>
    </row>
    <row r="323" spans="1:7">
      <c r="A323" s="3"/>
      <c r="B323" s="2"/>
      <c r="C323" s="2"/>
      <c r="D323" s="2"/>
      <c r="E323" s="2"/>
      <c r="F323" s="2"/>
      <c r="G323" s="2"/>
    </row>
    <row r="324" spans="1:7">
      <c r="A324" s="3"/>
      <c r="B324" s="2"/>
      <c r="C324" s="2"/>
      <c r="D324" s="2"/>
      <c r="E324" s="2"/>
      <c r="F324" s="2"/>
      <c r="G324" s="2"/>
    </row>
    <row r="325" spans="1:7">
      <c r="A325" s="3"/>
      <c r="B325" s="2"/>
      <c r="C325" s="2"/>
      <c r="D325" s="2"/>
      <c r="E325" s="2"/>
      <c r="F325" s="2"/>
      <c r="G325" s="2"/>
    </row>
    <row r="326" spans="1:7">
      <c r="A326" s="3"/>
      <c r="B326" s="2"/>
      <c r="C326" s="2"/>
      <c r="D326" s="2"/>
      <c r="E326" s="2"/>
      <c r="F326" s="2"/>
      <c r="G326" s="2"/>
    </row>
    <row r="327" spans="1:7">
      <c r="A327" s="3"/>
      <c r="B327" s="2"/>
      <c r="C327" s="2"/>
      <c r="D327" s="2"/>
      <c r="E327" s="2"/>
      <c r="F327" s="2"/>
      <c r="G327" s="2"/>
    </row>
    <row r="328" spans="1:7">
      <c r="A328" s="3"/>
      <c r="B328" s="2"/>
      <c r="C328" s="2"/>
      <c r="D328" s="2"/>
      <c r="E328" s="2"/>
      <c r="F328" s="2"/>
      <c r="G328" s="2"/>
    </row>
    <row r="329" spans="1:7">
      <c r="A329" s="3"/>
      <c r="B329" s="2"/>
      <c r="C329" s="2"/>
      <c r="D329" s="2"/>
      <c r="E329" s="2"/>
      <c r="F329" s="2"/>
      <c r="G329" s="2"/>
    </row>
    <row r="330" spans="1:7">
      <c r="A330" s="3"/>
      <c r="B330" s="2"/>
      <c r="C330" s="2"/>
      <c r="D330" s="2"/>
      <c r="E330" s="2"/>
      <c r="F330" s="2"/>
      <c r="G330" s="2"/>
    </row>
  </sheetData>
  <mergeCells count="2">
    <mergeCell ref="A1:A4"/>
    <mergeCell ref="B1:H2"/>
  </mergeCells>
  <phoneticPr fontId="13" type="noConversion"/>
  <conditionalFormatting sqref="D221:D249 D262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49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50:D25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58:D26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6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96"/>
  <sheetViews>
    <sheetView workbookViewId="0">
      <selection activeCell="B1" sqref="B1:H2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357" t="s">
        <v>99</v>
      </c>
    </row>
    <row r="2" spans="1:8" ht="18.75" thickBot="1">
      <c r="A2" s="358"/>
      <c r="B2" s="368" t="s">
        <v>27</v>
      </c>
      <c r="C2" s="369"/>
      <c r="D2" s="369"/>
      <c r="E2" s="369"/>
      <c r="F2" s="369"/>
      <c r="G2" s="369"/>
      <c r="H2" s="370"/>
    </row>
    <row r="3" spans="1:8" ht="13.5" thickBot="1">
      <c r="A3" s="358"/>
    </row>
    <row r="4" spans="1:8" ht="30" customHeight="1" thickBot="1">
      <c r="A4" s="359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>
      <c r="A232" s="62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>
      <c r="A233" s="62">
        <f>PSCE!A234</f>
        <v>39845</v>
      </c>
      <c r="B233" s="7">
        <f>(PSCE!B234-PSCE!B233)/PSCE!B233*100</f>
        <v>3.4306624273324178</v>
      </c>
      <c r="C233" s="7">
        <f>(PSCE!C234-PSCE!C233)/PSCE!C233*100</f>
        <v>10.832587287376901</v>
      </c>
      <c r="D233" s="7">
        <f>(PSCE!D234-PSCE!D233)/PSCE!D233*100</f>
        <v>3.5720265669475913E-2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-0.76926210893705116</v>
      </c>
    </row>
    <row r="234" spans="1:8">
      <c r="A234" s="62">
        <f>PSCE!A235</f>
        <v>39873</v>
      </c>
      <c r="B234" s="7">
        <f>(PSCE!B235-PSCE!B234)/PSCE!B234*100</f>
        <v>9.339445035606122</v>
      </c>
      <c r="C234" s="7">
        <f>(PSCE!C235-PSCE!C234)/PSCE!C234*100</f>
        <v>2.1001615508885298</v>
      </c>
      <c r="D234" s="7">
        <f>(PSCE!D235-PSCE!D234)/PSCE!D234*100</f>
        <v>-1.8331981017632178E-2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-0.83422671319845187</v>
      </c>
    </row>
    <row r="235" spans="1:8">
      <c r="A235" s="62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>
      <c r="A236" s="62">
        <f>PSCE!A237</f>
        <v>39934</v>
      </c>
      <c r="B236" s="7">
        <f>(PSCE!B237-PSCE!B236)/PSCE!B236*100</f>
        <v>1.4936262326625511</v>
      </c>
      <c r="C236" s="7">
        <f>(PSCE!C237-PSCE!C236)/PSCE!C236*100</f>
        <v>-21.387919955939051</v>
      </c>
      <c r="D236" s="7">
        <f>(PSCE!D237-PSCE!D236)/PSCE!D236*100</f>
        <v>-1.5272018526117686</v>
      </c>
      <c r="E236" s="7">
        <f>(PSCE!E237-PSCE!E236)/PSCE!E236*100</f>
        <v>-0.29004205363562052</v>
      </c>
      <c r="F236" s="7">
        <f>(PSCE!F237-PSCE!F236)/PSCE!F236*100</f>
        <v>-2.1205897962480096</v>
      </c>
      <c r="G236" s="7">
        <f>(PSCE!G237-PSCE!G236)/PSCE!G236*100</f>
        <v>1.7310568916938798E-2</v>
      </c>
      <c r="H236" s="7">
        <f>(PSCE!H237-PSCE!H236)/PSCE!H236*100</f>
        <v>-4.2060852625574459</v>
      </c>
    </row>
    <row r="237" spans="1:8">
      <c r="A237" s="62">
        <f>PSCE!A238</f>
        <v>39965</v>
      </c>
      <c r="B237" s="7">
        <f>(PSCE!B238-PSCE!B237)/PSCE!B237*100</f>
        <v>-3.5349505896850535</v>
      </c>
      <c r="C237" s="7">
        <f>(PSCE!C238-PSCE!C237)/PSCE!C237*100</f>
        <v>17.304997664642691</v>
      </c>
      <c r="D237" s="7">
        <f>(PSCE!D238-PSCE!D237)/PSCE!D237*100</f>
        <v>0.50881893364220643</v>
      </c>
      <c r="E237" s="7">
        <f>(PSCE!E238-PSCE!E237)/PSCE!E237*100</f>
        <v>-0.29533051830999829</v>
      </c>
      <c r="F237" s="7">
        <f>(PSCE!F238-PSCE!F237)/PSCE!F237*100</f>
        <v>-2.8832099580366823</v>
      </c>
      <c r="G237" s="7">
        <f>(PSCE!G238-PSCE!G237)/PSCE!G237*100</f>
        <v>0.11789511407217666</v>
      </c>
      <c r="H237" s="7">
        <f>(PSCE!H238-PSCE!H237)/PSCE!H237*100</f>
        <v>1.6174051217026328</v>
      </c>
    </row>
    <row r="238" spans="1:8">
      <c r="A238" s="62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0.2995836158790609</v>
      </c>
      <c r="E238" s="7">
        <f>(PSCE!E239-PSCE!E238)/PSCE!E238*100</f>
        <v>-0.323943592207522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1.2198473571816677</v>
      </c>
    </row>
    <row r="239" spans="1:8">
      <c r="A239" s="62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-0.17971725628795937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-0.61997237978574826</v>
      </c>
    </row>
    <row r="240" spans="1:8">
      <c r="A240" s="62">
        <f>PSCE!A241</f>
        <v>40057</v>
      </c>
      <c r="B240" s="7">
        <f>(PSCE!B241-PSCE!B240)/PSCE!B240*100</f>
        <v>-3.6255829560223924</v>
      </c>
      <c r="C240" s="7">
        <f>(PSCE!C241-PSCE!C240)/PSCE!C240*100</f>
        <v>6.6206599094241962</v>
      </c>
      <c r="D240" s="7">
        <f>(PSCE!D241-PSCE!D240)/PSCE!D240*100</f>
        <v>-5.5376517348802237E-2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0.85980359816285623</v>
      </c>
      <c r="H240" s="7">
        <f>(PSCE!H241-PSCE!H240)/PSCE!H240*100</f>
        <v>-1.3396936856022184</v>
      </c>
    </row>
    <row r="241" spans="1:8">
      <c r="A241" s="62">
        <f>PSCE!A242</f>
        <v>40087</v>
      </c>
      <c r="B241" s="7">
        <f>(PSCE!B242-PSCE!B241)/PSCE!B241*100</f>
        <v>-3.3618037743166655</v>
      </c>
      <c r="C241" s="7">
        <f>(PSCE!C242-PSCE!C241)/PSCE!C241*100</f>
        <v>-11.44822006472492</v>
      </c>
      <c r="D241" s="7">
        <f>(PSCE!D242-PSCE!D241)/PSCE!D241*100</f>
        <v>2.0045475822092908E-2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0.29415434901619814</v>
      </c>
      <c r="H241" s="7">
        <f>(PSCE!H242-PSCE!H241)/PSCE!H241*100</f>
        <v>-0.31766746773192434</v>
      </c>
    </row>
    <row r="242" spans="1:8">
      <c r="A242" s="62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1.3271421525063644E-2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0.27422716203483977</v>
      </c>
      <c r="H242" s="7">
        <f>(PSCE!H243-PSCE!H242)/PSCE!H242*100</f>
        <v>-0.24906838843173129</v>
      </c>
    </row>
    <row r="243" spans="1:8">
      <c r="A243" s="62">
        <f>PSCE!A244</f>
        <v>40148</v>
      </c>
      <c r="B243" s="7">
        <f>(PSCE!B244-PSCE!B243)/PSCE!B243*100</f>
        <v>-0.21980544128811286</v>
      </c>
      <c r="C243" s="7">
        <f>(PSCE!C244-PSCE!C243)/PSCE!C243*100</f>
        <v>-13.064896123366887</v>
      </c>
      <c r="D243" s="7">
        <f>(PSCE!D244-PSCE!D243)/PSCE!D243*100</f>
        <v>-6.0170120270400225E-3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0.25956820019372551</v>
      </c>
      <c r="H243" s="7">
        <f>(PSCE!H244-PSCE!H243)/PSCE!H243*100</f>
        <v>-0.37389520050450242</v>
      </c>
    </row>
    <row r="244" spans="1:8">
      <c r="A244" s="62">
        <f>PSCE!A245</f>
        <v>40179</v>
      </c>
      <c r="B244" s="7">
        <f>(PSCE!B245-PSCE!B244)/PSCE!B244*100</f>
        <v>-4.3544805499278976</v>
      </c>
      <c r="C244" s="7">
        <f>(PSCE!C245-PSCE!C244)/PSCE!C244*100</f>
        <v>8.3764474008376446</v>
      </c>
      <c r="D244" s="7">
        <f>(PSCE!D245-PSCE!D244)/PSCE!D244*100</f>
        <v>0.28835041748219098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0.3577039081946532</v>
      </c>
      <c r="H244" s="7">
        <f>(PSCE!H245-PSCE!H244)/PSCE!H244*100</f>
        <v>0.42413862906827665</v>
      </c>
    </row>
    <row r="245" spans="1:8">
      <c r="A245" s="62">
        <f>PSCE!A246</f>
        <v>40210</v>
      </c>
      <c r="B245" s="7">
        <f>(PSCE!B246-PSCE!B245)/PSCE!B245*100</f>
        <v>1.6714302892397628</v>
      </c>
      <c r="C245" s="7">
        <f>(PSCE!C246-PSCE!C245)/PSCE!C245*100</f>
        <v>-4.432825642191407</v>
      </c>
      <c r="D245" s="7">
        <f>(PSCE!D246-PSCE!D245)/PSCE!D245*100</f>
        <v>0.49570244781543771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0.71792984794088688</v>
      </c>
      <c r="H245" s="7">
        <f>(PSCE!H246-PSCE!H245)/PSCE!H245*100</f>
        <v>0.32523941012161683</v>
      </c>
    </row>
    <row r="246" spans="1:8">
      <c r="A246" s="62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-2.079005403814815E-2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-0.68249480554479192</v>
      </c>
    </row>
    <row r="247" spans="1:8">
      <c r="A247" s="62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-0.1190611392012933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2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0.40554665254522293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2">
        <f>PSCE!A250</f>
        <v>40330</v>
      </c>
      <c r="B249" s="7">
        <f>(PSCE!B250-PSCE!B249)/PSCE!B249*100</f>
        <v>1.1299776943959332</v>
      </c>
      <c r="C249" s="7">
        <f>(PSCE!C250-PSCE!C249)/PSCE!C249*100</f>
        <v>2.7270943692368061</v>
      </c>
      <c r="D249" s="7">
        <f>(PSCE!D250-PSCE!D249)/PSCE!D249*100</f>
        <v>0.41257481241403582</v>
      </c>
      <c r="E249" s="7">
        <f>(PSCE!E250-PSCE!E249)/PSCE!E249*100</f>
        <v>0.54616803818783488</v>
      </c>
      <c r="F249" s="7">
        <f>(PSCE!F250-PSCE!F249)/PSCE!F249*100</f>
        <v>-2.4252068746021642</v>
      </c>
      <c r="G249" s="7">
        <f>(PSCE!G250-PSCE!G249)/PSCE!G249*100</f>
        <v>0.19796881256896356</v>
      </c>
      <c r="H249" s="7">
        <f>(PSCE!H250-PSCE!H249)/PSCE!H249*100</f>
        <v>0.86329180546730089</v>
      </c>
    </row>
    <row r="250" spans="1:8">
      <c r="A250" s="62">
        <f>PSCE!A251</f>
        <v>40360</v>
      </c>
      <c r="B250" s="7">
        <f>(PSCE!B251-PSCE!B250)/PSCE!B250*100</f>
        <v>5.797064279791063</v>
      </c>
      <c r="C250" s="7">
        <f>(PSCE!C251-PSCE!C250)/PSCE!C250*100</f>
        <v>-2.5210084033613445</v>
      </c>
      <c r="D250" s="7">
        <f>(PSCE!D251-PSCE!D250)/PSCE!D250*100</f>
        <v>0.78898419013560606</v>
      </c>
      <c r="E250" s="7">
        <f>(PSCE!E251-PSCE!E250)/PSCE!E250*100</f>
        <v>0.49077431662953092</v>
      </c>
      <c r="F250" s="7">
        <f>(PSCE!F251-PSCE!F250)/PSCE!F250*100</f>
        <v>0.89699262835149052</v>
      </c>
      <c r="G250" s="7">
        <f>(PSCE!G251-PSCE!G250)/PSCE!G250*100</f>
        <v>0.50019787081234524</v>
      </c>
      <c r="H250" s="7">
        <f>(PSCE!H251-PSCE!H250)/PSCE!H250*100</f>
        <v>1.3517856233772845</v>
      </c>
    </row>
    <row r="251" spans="1:8">
      <c r="A251" s="62">
        <f>PSCE!A252</f>
        <v>40391</v>
      </c>
      <c r="B251" s="7">
        <f>(PSCE!B252-PSCE!B251)/PSCE!B251*100</f>
        <v>3.1788871470821141</v>
      </c>
      <c r="C251" s="7">
        <f>(PSCE!C252-PSCE!C251)/PSCE!C251*100</f>
        <v>2.1159874608150471</v>
      </c>
      <c r="D251" s="7">
        <f>(PSCE!D252-PSCE!D251)/PSCE!D251*100</f>
        <v>0.74787290153251962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0.41219766023673898</v>
      </c>
    </row>
    <row r="252" spans="1:8">
      <c r="A252" s="62">
        <f>PSCE!A253</f>
        <v>40422</v>
      </c>
      <c r="B252" s="7">
        <f>(PSCE!B253-PSCE!B252)/PSCE!B252*100</f>
        <v>-3.1295031639621578</v>
      </c>
      <c r="C252" s="7">
        <f>(PSCE!C253-PSCE!C252)/PSCE!C252*100</f>
        <v>1.0360706062931695</v>
      </c>
      <c r="D252" s="7">
        <f>(PSCE!D253-PSCE!D252)/PSCE!D252*100</f>
        <v>0.99834807964258454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0.18868777366699588</v>
      </c>
      <c r="H252" s="7">
        <f>(PSCE!H253-PSCE!H252)/PSCE!H252*100</f>
        <v>2.5866853004303589</v>
      </c>
    </row>
    <row r="253" spans="1:8">
      <c r="A253" s="62">
        <f>PSCE!A254</f>
        <v>40452</v>
      </c>
      <c r="B253" s="7">
        <f>(PSCE!B254-PSCE!B253)/PSCE!B253*100</f>
        <v>7.7450441419008502</v>
      </c>
      <c r="C253" s="7">
        <f>(PSCE!C254-PSCE!C253)/PSCE!C253*100</f>
        <v>11.014052411697683</v>
      </c>
      <c r="D253" s="7">
        <f>(PSCE!D254-PSCE!D253)/PSCE!D253*100</f>
        <v>-7.3105981989907656E-2</v>
      </c>
      <c r="E253" s="7">
        <f>(PSCE!E254-PSCE!E253)/PSCE!E253*100</f>
        <v>0.85712783299153394</v>
      </c>
      <c r="F253" s="7">
        <f>(PSCE!F254-PSCE!F253)/PSCE!F253*100</f>
        <v>-2.0232965257204416</v>
      </c>
      <c r="G253" s="7">
        <f>(PSCE!G254-PSCE!G253)/PSCE!G253*100</f>
        <v>0.16846247990209018</v>
      </c>
      <c r="H253" s="7">
        <f>(PSCE!H254-PSCE!H253)/PSCE!H253*100</f>
        <v>-0.66743263958942223</v>
      </c>
    </row>
    <row r="254" spans="1:8">
      <c r="A254" s="62">
        <f>PSCE!A255</f>
        <v>40483</v>
      </c>
      <c r="B254" s="7">
        <f>(PSCE!B255-PSCE!B254)/PSCE!B254*100</f>
        <v>-8.3926106008764023</v>
      </c>
      <c r="C254" s="7">
        <f>(PSCE!C255-PSCE!C254)/PSCE!C254*100</f>
        <v>-14.385904892234006</v>
      </c>
      <c r="D254" s="7">
        <f>(PSCE!D255-PSCE!D254)/PSCE!D254*100</f>
        <v>0.39886375496125548</v>
      </c>
      <c r="E254" s="7">
        <f>(PSCE!E255-PSCE!E254)/PSCE!E254*100</f>
        <v>0.59294719878661484</v>
      </c>
      <c r="F254" s="7">
        <f>(PSCE!F255-PSCE!F254)/PSCE!F254*100</f>
        <v>-1.656186647424664</v>
      </c>
      <c r="G254" s="7">
        <f>(PSCE!G255-PSCE!G254)/PSCE!G254*100</f>
        <v>0.31671346295746172</v>
      </c>
      <c r="H254" s="7">
        <f>(PSCE!H255-PSCE!H254)/PSCE!H254*100</f>
        <v>0.56238552095062477</v>
      </c>
    </row>
    <row r="255" spans="1:8">
      <c r="A255" s="62">
        <f>PSCE!A256</f>
        <v>40513</v>
      </c>
      <c r="B255" s="7">
        <f>(PSCE!B256-PSCE!B255)/PSCE!B255*100</f>
        <v>14.893477602037891</v>
      </c>
      <c r="C255" s="7">
        <f>(PSCE!C256-PSCE!C255)/PSCE!C255*100</f>
        <v>-41.478521478521479</v>
      </c>
      <c r="D255" s="7">
        <f>(PSCE!D256-PSCE!D255)/PSCE!D255*100</f>
        <v>-7.6574012797328964E-2</v>
      </c>
      <c r="E255" s="7">
        <f>(PSCE!E256-PSCE!E255)/PSCE!E255*100</f>
        <v>0.66672635006196079</v>
      </c>
      <c r="F255" s="7">
        <f>(PSCE!F256-PSCE!F255)/PSCE!F255*100</f>
        <v>-1.6456448062611368</v>
      </c>
      <c r="G255" s="7">
        <f>(PSCE!G256-PSCE!G255)/PSCE!G255*100</f>
        <v>-0.45164710771038419</v>
      </c>
      <c r="H255" s="7">
        <f>(PSCE!H256-PSCE!H255)/PSCE!H255*100</f>
        <v>0.35009732553101908</v>
      </c>
    </row>
    <row r="256" spans="1:8">
      <c r="A256" s="62">
        <f>PSCE!A257</f>
        <v>40544</v>
      </c>
      <c r="B256" s="7">
        <f>(PSCE!B257-PSCE!B256)/PSCE!B256*100</f>
        <v>-15.701147786411921</v>
      </c>
      <c r="C256" s="7">
        <f>(PSCE!C257-PSCE!C256)/PSCE!C256*100</f>
        <v>95.356777057016046</v>
      </c>
      <c r="D256" s="7">
        <f>(PSCE!D257-PSCE!D256)/PSCE!D256*100</f>
        <v>0.68418369186241135</v>
      </c>
      <c r="E256" s="7">
        <f>(PSCE!E257-PSCE!E256)/PSCE!E256*100</f>
        <v>0.67869279087836887</v>
      </c>
      <c r="F256" s="7">
        <f>(PSCE!F257-PSCE!F256)/PSCE!F256*100</f>
        <v>-2.1989342806394316</v>
      </c>
      <c r="G256" s="7">
        <f>(PSCE!G257-PSCE!G256)/PSCE!G256*100</f>
        <v>0.16965628289609416</v>
      </c>
      <c r="H256" s="7">
        <f>(PSCE!H257-PSCE!H256)/PSCE!H256*100</f>
        <v>1.6244392522654132</v>
      </c>
    </row>
    <row r="257" spans="1:8">
      <c r="A257" s="62">
        <f>PSCE!A258</f>
        <v>40575</v>
      </c>
      <c r="B257" s="7">
        <f>(PSCE!B258-PSCE!B257)/PSCE!B257*100</f>
        <v>3.1375268508025642</v>
      </c>
      <c r="C257" s="7">
        <f>(PSCE!C258-PSCE!C257)/PSCE!C257*100</f>
        <v>-9.5770709542118144</v>
      </c>
      <c r="D257" s="7">
        <f>(PSCE!D258-PSCE!D257)/PSCE!D257*100</f>
        <v>0.84613161535844994</v>
      </c>
      <c r="E257" s="7">
        <f>(PSCE!E258-PSCE!E257)/PSCE!E257*100</f>
        <v>0.83823037155502655</v>
      </c>
      <c r="F257" s="7">
        <f>(PSCE!F258-PSCE!F257)/PSCE!F257*100</f>
        <v>-1.7434891576768006</v>
      </c>
      <c r="G257" s="7">
        <f>(PSCE!G258-PSCE!G257)/PSCE!G257*100</f>
        <v>0.35713088252903841</v>
      </c>
      <c r="H257" s="7">
        <f>(PSCE!H258-PSCE!H257)/PSCE!H257*100</f>
        <v>1.7187399497092799</v>
      </c>
    </row>
    <row r="258" spans="1:8">
      <c r="A258" s="62">
        <f>PSCE!A259</f>
        <v>40603</v>
      </c>
      <c r="B258" s="7">
        <f>(PSCE!B259-PSCE!B258)/PSCE!B258*100</f>
        <v>-3.8768080291252582</v>
      </c>
      <c r="C258" s="7">
        <f>(PSCE!C259-PSCE!C258)/PSCE!C258*100</f>
        <v>-11.673753382296095</v>
      </c>
      <c r="D258" s="7">
        <f>(PSCE!D259-PSCE!D258)/PSCE!D258*100</f>
        <v>0.18315473506472296</v>
      </c>
      <c r="E258" s="7">
        <f>(PSCE!E259-PSCE!E258)/PSCE!E258*100</f>
        <v>1.0562519882525969</v>
      </c>
      <c r="F258" s="7">
        <f>(PSCE!F259-PSCE!F258)/PSCE!F258*100</f>
        <v>-1.8890244353258658</v>
      </c>
      <c r="G258" s="7">
        <f>(PSCE!G259-PSCE!G258)/PSCE!G258*100</f>
        <v>-0.15349326032857866</v>
      </c>
      <c r="H258" s="7">
        <f>(PSCE!H259-PSCE!H258)/PSCE!H258*100</f>
        <v>0.50588012111711278</v>
      </c>
    </row>
    <row r="259" spans="1:8">
      <c r="A259" s="62">
        <f>PSCE!A260</f>
        <v>40634</v>
      </c>
      <c r="B259" s="7">
        <f>(PSCE!B260-PSCE!B259)/PSCE!B259*100</f>
        <v>6.4685911215750496</v>
      </c>
      <c r="C259" s="7">
        <f>(PSCE!C260-PSCE!C259)/PSCE!C259*100</f>
        <v>-29.60612691466083</v>
      </c>
      <c r="D259" s="7">
        <f>(PSCE!D260-PSCE!D259)/PSCE!D259*100</f>
        <v>0.56278757047501782</v>
      </c>
      <c r="E259" s="7">
        <f>(PSCE!E260-PSCE!E259)/PSCE!E259*100</f>
        <v>0.5214653953191295</v>
      </c>
      <c r="F259" s="7">
        <f>(PSCE!F260-PSCE!F259)/PSCE!F259*100</f>
        <v>-2.3097211755840239</v>
      </c>
      <c r="G259" s="7">
        <f>(PSCE!G260-PSCE!G259)/PSCE!G259*100</f>
        <v>0.1970372707326517</v>
      </c>
      <c r="H259" s="7">
        <f>(PSCE!H260-PSCE!H259)/PSCE!H259*100</f>
        <v>1.247360789414772</v>
      </c>
    </row>
    <row r="260" spans="1:8">
      <c r="A260" s="62">
        <f>PSCE!A261</f>
        <v>40664</v>
      </c>
      <c r="B260" s="7">
        <f>(PSCE!B261-PSCE!B260)/PSCE!B260*100</f>
        <v>-6.0579596349680713</v>
      </c>
      <c r="C260" s="7">
        <f>(PSCE!C261-PSCE!C260)/PSCE!C260*100</f>
        <v>8.7348461299347218</v>
      </c>
      <c r="D260" s="7">
        <f>(PSCE!D261-PSCE!D260)/PSCE!D260*100</f>
        <v>-7.3252364717230775E-2</v>
      </c>
      <c r="E260" s="7">
        <f>(PSCE!E261-PSCE!E260)/PSCE!E260*100</f>
        <v>0.58593129490362317</v>
      </c>
      <c r="F260" s="7">
        <f>(PSCE!F261-PSCE!F260)/PSCE!F260*100</f>
        <v>-1.6430747869016855</v>
      </c>
      <c r="G260" s="7">
        <f>(PSCE!G261-PSCE!G260)/PSCE!G260*100</f>
        <v>0.51829291564572888</v>
      </c>
      <c r="H260" s="7">
        <f>(PSCE!H261-PSCE!H260)/PSCE!H260*100</f>
        <v>-1.1202830188679245</v>
      </c>
    </row>
    <row r="261" spans="1:8">
      <c r="A261" s="62">
        <f>PSCE!A262</f>
        <v>40695</v>
      </c>
      <c r="B261" s="7">
        <f>(PSCE!B262-PSCE!B261)/PSCE!B261*100</f>
        <v>1.4746268656716417</v>
      </c>
      <c r="C261" s="7">
        <f>(PSCE!C262-PSCE!C261)/PSCE!C261*100</f>
        <v>-1.3722126929674099</v>
      </c>
      <c r="D261" s="7">
        <f>(PSCE!D262-PSCE!D261)/PSCE!D261*100</f>
        <v>0.49374530501116221</v>
      </c>
      <c r="E261" s="7">
        <f>(PSCE!E262-PSCE!E261)/PSCE!E261*100</f>
        <v>0.85640544345377756</v>
      </c>
      <c r="F261" s="7">
        <f>(PSCE!F262-PSCE!F261)/PSCE!F261*100</f>
        <v>-0.89800399984314339</v>
      </c>
      <c r="G261" s="7">
        <f>(PSCE!G262-PSCE!G261)/PSCE!G261*100</f>
        <v>0.35985222423036617</v>
      </c>
      <c r="H261" s="7">
        <f>(PSCE!H262-PSCE!H261)/PSCE!H261*100</f>
        <v>0.63430261788674924</v>
      </c>
    </row>
    <row r="262" spans="1:8">
      <c r="A262" s="62">
        <f>PSCE!A263</f>
        <v>40725</v>
      </c>
      <c r="B262" s="7">
        <f>(PSCE!B263-PSCE!B262)/PSCE!B262*100</f>
        <v>3.8771547920221217</v>
      </c>
      <c r="C262" s="7">
        <f>(PSCE!C263-PSCE!C262)/PSCE!C262*100</f>
        <v>6</v>
      </c>
      <c r="D262" s="7">
        <f>(PSCE!D263-PSCE!D262)/PSCE!D262*100</f>
        <v>1.2704618252316595</v>
      </c>
      <c r="E262" s="7">
        <f>(PSCE!E263-PSCE!E262)/PSCE!E262*100</f>
        <v>0.94218913574502738</v>
      </c>
      <c r="F262" s="7">
        <f>(PSCE!F263-PSCE!F262)/PSCE!F262*100</f>
        <v>-2.2871161760050649</v>
      </c>
      <c r="G262" s="7">
        <f>(PSCE!G263-PSCE!G262)/PSCE!G262*100</f>
        <v>0.10328399599348895</v>
      </c>
      <c r="H262" s="7">
        <f>(PSCE!H263-PSCE!H262)/PSCE!H262*100</f>
        <v>3.299804227978552</v>
      </c>
    </row>
    <row r="263" spans="1:8">
      <c r="A263" s="62">
        <f>PSCE!A264</f>
        <v>40756</v>
      </c>
      <c r="B263" s="7">
        <f>(PSCE!B264-PSCE!B263)/PSCE!B263*100</f>
        <v>10.955401644119361</v>
      </c>
      <c r="C263" s="7">
        <f>(PSCE!C264-PSCE!C263)/PSCE!C263*100</f>
        <v>22.203992343450913</v>
      </c>
      <c r="D263" s="7">
        <f>(PSCE!D264-PSCE!D263)/PSCE!D263*100</f>
        <v>0.65703946098209376</v>
      </c>
      <c r="E263" s="7">
        <f>(PSCE!E264-PSCE!E263)/PSCE!E263*100</f>
        <v>-0.61916074246104202</v>
      </c>
      <c r="F263" s="7">
        <f>(PSCE!F264-PSCE!F263)/PSCE!F263*100</f>
        <v>-2.4499878512999107</v>
      </c>
      <c r="G263" s="7">
        <f>(PSCE!G264-PSCE!G263)/PSCE!G263*100</f>
        <v>0.12141300167899537</v>
      </c>
      <c r="H263" s="7">
        <f>(PSCE!H264-PSCE!H263)/PSCE!H263*100</f>
        <v>1.9667443204265005</v>
      </c>
    </row>
    <row r="264" spans="1:8">
      <c r="A264" s="62">
        <f>PSCE!A265</f>
        <v>40787</v>
      </c>
      <c r="B264" s="7">
        <f>(PSCE!B265-PSCE!B264)/PSCE!B264*100</f>
        <v>-1.9761981156841584</v>
      </c>
      <c r="C264" s="7">
        <f>(PSCE!C265-PSCE!C264)/PSCE!C264*100</f>
        <v>0.49228015215931975</v>
      </c>
      <c r="D264" s="7">
        <f>(PSCE!D265-PSCE!D264)/PSCE!D264*100</f>
        <v>0.33217885524694063</v>
      </c>
      <c r="E264" s="7">
        <f>(PSCE!E265-PSCE!E264)/PSCE!E264*100</f>
        <v>1.3660020246977447</v>
      </c>
      <c r="F264" s="7">
        <f>(PSCE!F265-PSCE!F264)/PSCE!F264*100</f>
        <v>-2.7190833990618124</v>
      </c>
      <c r="G264" s="7">
        <f>(PSCE!G265-PSCE!G264)/PSCE!G264*100</f>
        <v>0.46090429346882383</v>
      </c>
      <c r="H264" s="7">
        <f>(PSCE!H265-PSCE!H264)/PSCE!H264*100</f>
        <v>-7.4041799836198033E-2</v>
      </c>
    </row>
    <row r="265" spans="1:8">
      <c r="A265" s="62">
        <f>PSCE!A266</f>
        <v>40817</v>
      </c>
      <c r="B265" s="7">
        <f>(PSCE!B266-PSCE!B265)/PSCE!B265*100</f>
        <v>-1.4201544390055201</v>
      </c>
      <c r="C265" s="7">
        <f>(PSCE!C266-PSCE!C265)/PSCE!C265*100</f>
        <v>-2.5606769093743043</v>
      </c>
      <c r="D265" s="7">
        <f>(PSCE!D266-PSCE!D265)/PSCE!D265*100</f>
        <v>0.60397177249367162</v>
      </c>
      <c r="E265" s="7">
        <f>(PSCE!E266-PSCE!E265)/PSCE!E265*100</f>
        <v>1.1504923139194172</v>
      </c>
      <c r="F265" s="7">
        <f>(PSCE!F266-PSCE!F265)/PSCE!F265*100</f>
        <v>-2.4323632329094478</v>
      </c>
      <c r="G265" s="7">
        <f>(PSCE!G266-PSCE!G265)/PSCE!G265*100</f>
        <v>6.2937982602814357E-2</v>
      </c>
      <c r="H265" s="7">
        <f>(PSCE!H266-PSCE!H265)/PSCE!H265*100</f>
        <v>1.3253229827977078</v>
      </c>
    </row>
    <row r="266" spans="1:8">
      <c r="A266" s="62">
        <f>PSCE!A267</f>
        <v>40848</v>
      </c>
      <c r="B266" s="7">
        <f>(PSCE!B267-PSCE!B266)/PSCE!B266*100</f>
        <v>1.0738569046055859</v>
      </c>
      <c r="C266" s="7">
        <f>(PSCE!C267-PSCE!C266)/PSCE!C266*100</f>
        <v>14.168190127970751</v>
      </c>
      <c r="D266" s="7">
        <f>(PSCE!D267-PSCE!D266)/PSCE!D266*100</f>
        <v>0.38283559508594434</v>
      </c>
      <c r="E266" s="7">
        <f>(PSCE!E267-PSCE!E266)/PSCE!E266*100</f>
        <v>1.2913805027206415</v>
      </c>
      <c r="F266" s="7">
        <f>(PSCE!F267-PSCE!F266)/PSCE!F266*100</f>
        <v>-1.8063331000699789</v>
      </c>
      <c r="G266" s="7">
        <f>(PSCE!G267-PSCE!G266)/PSCE!G266*100</f>
        <v>0.16597666187887836</v>
      </c>
      <c r="H266" s="7">
        <f>(PSCE!H267-PSCE!H266)/PSCE!H266*100</f>
        <v>0.48111622231845452</v>
      </c>
    </row>
    <row r="267" spans="1:8">
      <c r="A267" s="62">
        <f>PSCE!A268</f>
        <v>40878</v>
      </c>
      <c r="B267" s="7">
        <f>(PSCE!B268-PSCE!B267)/PSCE!B267*100</f>
        <v>-5.0023892008123276</v>
      </c>
      <c r="C267" s="7">
        <f>(PSCE!C268-PSCE!C267)/PSCE!C267*100</f>
        <v>-5.1040832666132907</v>
      </c>
      <c r="D267" s="7">
        <f>(PSCE!D268-PSCE!D267)/PSCE!D267*100</f>
        <v>1.179657640568224</v>
      </c>
      <c r="E267" s="7">
        <f>(PSCE!E268-PSCE!E267)/PSCE!E267*100</f>
        <v>1.5226856980908459</v>
      </c>
      <c r="F267" s="7">
        <f>(PSCE!F268-PSCE!F267)/PSCE!F267*100</f>
        <v>-0.29842768696271882</v>
      </c>
      <c r="G267" s="7">
        <f>(PSCE!G268-PSCE!G267)/PSCE!G267*100</f>
        <v>0.14798805598615905</v>
      </c>
      <c r="H267" s="7">
        <f>(PSCE!H268-PSCE!H267)/PSCE!H267*100</f>
        <v>2.6081936175489617</v>
      </c>
    </row>
    <row r="268" spans="1:8">
      <c r="A268" s="62">
        <f>PSCE!A269</f>
        <v>40909</v>
      </c>
      <c r="B268" s="7">
        <f>(PSCE!B269-PSCE!B268)/PSCE!B268*100</f>
        <v>2.0646672325442483</v>
      </c>
      <c r="C268" s="7">
        <f>(PSCE!C269-PSCE!C268)/PSCE!C268*100</f>
        <v>-2.8264079308162837</v>
      </c>
      <c r="D268" s="7">
        <f>(PSCE!D269-PSCE!D268)/PSCE!D268*100</f>
        <v>0.59664846385927972</v>
      </c>
      <c r="E268" s="7">
        <f>(PSCE!E269-PSCE!E268)/PSCE!E268*100</f>
        <v>1.3649206510337359</v>
      </c>
      <c r="F268" s="7">
        <f>(PSCE!F269-PSCE!F268)/PSCE!F268*100</f>
        <v>-8.8902787705503936</v>
      </c>
      <c r="G268" s="7">
        <f>(PSCE!G269-PSCE!G268)/PSCE!G268*100</f>
        <v>2.6203562374304788E-3</v>
      </c>
      <c r="H268" s="7">
        <f>(PSCE!H269-PSCE!H268)/PSCE!H268*100</f>
        <v>1.4754752269149083</v>
      </c>
    </row>
    <row r="269" spans="1:8">
      <c r="A269" s="62">
        <f>PSCE!A270</f>
        <v>40940</v>
      </c>
      <c r="B269" s="7">
        <f>(PSCE!B270-PSCE!B269)/PSCE!B269*100</f>
        <v>-1.0680486358701093</v>
      </c>
      <c r="C269" s="7">
        <f>(PSCE!C270-PSCE!C269)/PSCE!C269*100</f>
        <v>-4.4714564792706755</v>
      </c>
      <c r="D269" s="7">
        <f>(PSCE!D270-PSCE!D269)/PSCE!D269*100</f>
        <v>1.6689764100959792</v>
      </c>
      <c r="E269" s="7">
        <f>(PSCE!E270-PSCE!E269)/PSCE!E269*100</f>
        <v>1.2564103634034491</v>
      </c>
      <c r="F269" s="7">
        <f>(PSCE!F270-PSCE!F269)/PSCE!F269*100</f>
        <v>-3.6726488182798862</v>
      </c>
      <c r="G269" s="7">
        <f>(PSCE!G270-PSCE!G269)/PSCE!G269*100</f>
        <v>0.33577113659652719</v>
      </c>
      <c r="H269" s="7">
        <f>(PSCE!H270-PSCE!H269)/PSCE!H269*100</f>
        <v>3.7939144820333137</v>
      </c>
    </row>
    <row r="270" spans="1:8">
      <c r="A270" s="62">
        <f>PSCE!A271</f>
        <v>40969</v>
      </c>
      <c r="B270" s="7">
        <f>(PSCE!B271-PSCE!B270)/PSCE!B270*100</f>
        <v>-8.7954170428718198E-2</v>
      </c>
      <c r="C270" s="7">
        <f>(PSCE!C271-PSCE!C270)/PSCE!C270*100</f>
        <v>6.8620768007271069</v>
      </c>
      <c r="D270" s="7">
        <f>(PSCE!D271-PSCE!D270)/PSCE!D270*100</f>
        <v>1.1316138431669989</v>
      </c>
      <c r="E270" s="7">
        <f>(PSCE!E271-PSCE!E270)/PSCE!E270*100</f>
        <v>1.3277727868393074</v>
      </c>
      <c r="F270" s="7">
        <f>(PSCE!F271-PSCE!F270)/PSCE!F270*100</f>
        <v>-0.62611351488928479</v>
      </c>
      <c r="G270" s="7">
        <f>(PSCE!G271-PSCE!G270)/PSCE!G270*100</f>
        <v>9.3641604479874047E-2</v>
      </c>
      <c r="H270" s="7">
        <f>(PSCE!H271-PSCE!H270)/PSCE!H270*100</f>
        <v>2.5108128477573608</v>
      </c>
    </row>
    <row r="271" spans="1:8">
      <c r="A271" s="62">
        <f>PSCE!A272</f>
        <v>41000</v>
      </c>
      <c r="B271" s="7">
        <f>(PSCE!B272-PSCE!B271)/PSCE!B271*100</f>
        <v>-1.7536205916034993</v>
      </c>
      <c r="C271" s="7">
        <f>(PSCE!C272-PSCE!C271)/PSCE!C271*100</f>
        <v>9.2281522432489904</v>
      </c>
      <c r="D271" s="7">
        <f>(PSCE!D272-PSCE!D271)/PSCE!D271*100</f>
        <v>-0.81070074896708588</v>
      </c>
      <c r="E271" s="7">
        <f>(PSCE!E272-PSCE!E271)/PSCE!E271*100</f>
        <v>0.7690618340355615</v>
      </c>
      <c r="F271" s="7">
        <f>(PSCE!F272-PSCE!F271)/PSCE!F271*100</f>
        <v>-2.3307038213297817</v>
      </c>
      <c r="G271" s="7">
        <f>(PSCE!G272-PSCE!G271)/PSCE!G271*100</f>
        <v>6.4295079003743091E-3</v>
      </c>
      <c r="H271" s="7">
        <f>(PSCE!H272-PSCE!H271)/PSCE!H271*100</f>
        <v>-2.3223353513902327</v>
      </c>
    </row>
    <row r="272" spans="1:8">
      <c r="A272" s="62">
        <f>PSCE!A273</f>
        <v>41030</v>
      </c>
      <c r="B272" s="7">
        <f>(PSCE!B273-PSCE!B272)/PSCE!B272*100</f>
        <v>3.4350418675463081</v>
      </c>
      <c r="C272" s="7">
        <f>(PSCE!C273-PSCE!C272)/PSCE!C272*100</f>
        <v>9.1687755499318673</v>
      </c>
      <c r="D272" s="7">
        <f>(PSCE!D273-PSCE!D272)/PSCE!D272*100</f>
        <v>0.27569992289193129</v>
      </c>
      <c r="E272" s="7">
        <f>(PSCE!E273-PSCE!E272)/PSCE!E272*100</f>
        <v>1.4949046513974373</v>
      </c>
      <c r="F272" s="7">
        <f>(PSCE!F273-PSCE!F272)/PSCE!F272*100</f>
        <v>-1.6940263282110453</v>
      </c>
      <c r="G272" s="7">
        <f>(PSCE!G273-PSCE!G272)/PSCE!G272*100</f>
        <v>0.30608080533260784</v>
      </c>
      <c r="H272" s="7">
        <f>(PSCE!H273-PSCE!H272)/PSCE!H272*100</f>
        <v>-9.6434551623168843E-2</v>
      </c>
    </row>
    <row r="274" spans="1:8">
      <c r="A274" s="2" t="s">
        <v>26</v>
      </c>
      <c r="B274" s="11">
        <f t="shared" ref="B274:H274" si="0">AVERAGE(B5:B15)</f>
        <v>2.7801003235350765</v>
      </c>
      <c r="C274" s="11">
        <f t="shared" si="0"/>
        <v>1.3172548708050273</v>
      </c>
      <c r="D274" s="11">
        <f t="shared" si="0"/>
        <v>1.1789952756346949</v>
      </c>
      <c r="E274" s="11">
        <f t="shared" si="0"/>
        <v>1.399123284566558</v>
      </c>
      <c r="F274" s="11">
        <f t="shared" si="0"/>
        <v>1.6588169318687462</v>
      </c>
      <c r="G274" s="11">
        <f t="shared" si="0"/>
        <v>1.2111885732002217</v>
      </c>
      <c r="H274" s="11">
        <f t="shared" si="0"/>
        <v>1.0163331032480067</v>
      </c>
    </row>
    <row r="275" spans="1:8">
      <c r="A275" s="2" t="s">
        <v>7</v>
      </c>
      <c r="B275" s="11">
        <f>AVERAGE(B16:B27)</f>
        <v>-1.0464527737180758</v>
      </c>
      <c r="C275" s="11">
        <f t="shared" ref="C275:H275" si="1">AVERAGE(C16:C27)</f>
        <v>2.5087687124256042</v>
      </c>
      <c r="D275" s="11">
        <f t="shared" si="1"/>
        <v>1.1932522325515074</v>
      </c>
      <c r="E275" s="11">
        <f t="shared" si="1"/>
        <v>0.54666065032338063</v>
      </c>
      <c r="F275" s="11">
        <f t="shared" si="1"/>
        <v>1.581563691559456</v>
      </c>
      <c r="G275" s="11">
        <f t="shared" si="1"/>
        <v>1.3911194062691885</v>
      </c>
      <c r="H275" s="11">
        <f t="shared" si="1"/>
        <v>1.1402255330817279</v>
      </c>
    </row>
    <row r="276" spans="1:8">
      <c r="A276" s="2" t="s">
        <v>8</v>
      </c>
      <c r="B276" s="11">
        <f>AVERAGE(B28:B39)</f>
        <v>8.1467751744063914</v>
      </c>
      <c r="C276" s="11">
        <f t="shared" ref="C276:H276" si="2">AVERAGE(C28:C39)</f>
        <v>0.11809176979481184</v>
      </c>
      <c r="D276" s="11">
        <f t="shared" si="2"/>
        <v>0.6102570510668589</v>
      </c>
      <c r="E276" s="11">
        <f t="shared" si="2"/>
        <v>0.13809284935194013</v>
      </c>
      <c r="F276" s="11">
        <f t="shared" si="2"/>
        <v>0.76764028044561838</v>
      </c>
      <c r="G276" s="11">
        <f t="shared" si="2"/>
        <v>1.339654136592767</v>
      </c>
      <c r="H276" s="11">
        <f t="shared" si="2"/>
        <v>-3.4950689990481919E-2</v>
      </c>
    </row>
    <row r="277" spans="1:8">
      <c r="A277" s="2" t="s">
        <v>9</v>
      </c>
      <c r="B277" s="11">
        <f>AVERAGE(B40:B51)</f>
        <v>0.79985452071294283</v>
      </c>
      <c r="C277" s="11">
        <f t="shared" ref="C277:H277" si="3">AVERAGE(C40:C51)</f>
        <v>-3.6573744004897577</v>
      </c>
      <c r="D277" s="11">
        <f t="shared" si="3"/>
        <v>1.0506082247273727</v>
      </c>
      <c r="E277" s="11">
        <f t="shared" si="3"/>
        <v>1.3901779636286793</v>
      </c>
      <c r="F277" s="11">
        <f t="shared" si="3"/>
        <v>0.5618374363242129</v>
      </c>
      <c r="G277" s="11">
        <f t="shared" si="3"/>
        <v>1.3705549015817129</v>
      </c>
      <c r="H277" s="11">
        <f t="shared" si="3"/>
        <v>0.69374339016004971</v>
      </c>
    </row>
    <row r="278" spans="1:8">
      <c r="A278" s="2" t="s">
        <v>10</v>
      </c>
      <c r="B278" s="11">
        <f>AVERAGE(B52:B63)</f>
        <v>5.316946895911685</v>
      </c>
      <c r="C278" s="11">
        <f t="shared" ref="C278:H278" si="4">AVERAGE(C52:C63)</f>
        <v>0.1246022123921724</v>
      </c>
      <c r="D278" s="11">
        <f t="shared" si="4"/>
        <v>1.2683240518749417</v>
      </c>
      <c r="E278" s="11">
        <f t="shared" si="4"/>
        <v>2.0605418382846676</v>
      </c>
      <c r="F278" s="11">
        <f t="shared" si="4"/>
        <v>0.58665311193757008</v>
      </c>
      <c r="G278" s="11">
        <f t="shared" si="4"/>
        <v>1.3810129552385499</v>
      </c>
      <c r="H278" s="11">
        <f t="shared" si="4"/>
        <v>1.0288499403156919</v>
      </c>
    </row>
    <row r="279" spans="1:8">
      <c r="A279" s="2" t="s">
        <v>11</v>
      </c>
      <c r="B279" s="11">
        <f>AVERAGE(B64:B75)</f>
        <v>1.9619992497353671</v>
      </c>
      <c r="C279" s="11">
        <f t="shared" ref="C279:H279" si="5">AVERAGE(C64:C75)</f>
        <v>0.63163756956273021</v>
      </c>
      <c r="D279" s="11">
        <f t="shared" si="5"/>
        <v>1.3942624556369534</v>
      </c>
      <c r="E279" s="11">
        <f t="shared" si="5"/>
        <v>2.0364031213698679</v>
      </c>
      <c r="F279" s="11">
        <f t="shared" si="5"/>
        <v>1.2967095922401131</v>
      </c>
      <c r="G279" s="11">
        <f t="shared" si="5"/>
        <v>1.4729189180355602</v>
      </c>
      <c r="H279" s="11">
        <f t="shared" si="5"/>
        <v>1.106219941860666</v>
      </c>
    </row>
    <row r="280" spans="1:8">
      <c r="A280" s="2" t="s">
        <v>12</v>
      </c>
      <c r="B280" s="11">
        <f>AVERAGE(B76:B87)</f>
        <v>-0.11197875891598737</v>
      </c>
      <c r="C280" s="11">
        <f t="shared" ref="C280:H280" si="6">AVERAGE(C76:C87)</f>
        <v>-1.396894039524285</v>
      </c>
      <c r="D280" s="11">
        <f t="shared" si="6"/>
        <v>1.371302505227683</v>
      </c>
      <c r="E280" s="11">
        <f t="shared" si="6"/>
        <v>1.6194232965729232</v>
      </c>
      <c r="F280" s="11">
        <f t="shared" si="6"/>
        <v>1.3175533248287821</v>
      </c>
      <c r="G280" s="11">
        <f t="shared" si="6"/>
        <v>1.3070267602554113</v>
      </c>
      <c r="H280" s="11">
        <f t="shared" si="6"/>
        <v>1.384138477455916</v>
      </c>
    </row>
    <row r="281" spans="1:8">
      <c r="A281" s="2" t="s">
        <v>13</v>
      </c>
      <c r="B281" s="11">
        <f>AVERAGE(B88:B99)</f>
        <v>1.3818508914014371</v>
      </c>
      <c r="C281" s="11">
        <f t="shared" ref="C281:H281" si="7">AVERAGE(C88:C99)</f>
        <v>0.74749607325576795</v>
      </c>
      <c r="D281" s="11">
        <f t="shared" si="7"/>
        <v>1.1288578574879473</v>
      </c>
      <c r="E281" s="11">
        <f t="shared" si="7"/>
        <v>0.73548369528513202</v>
      </c>
      <c r="F281" s="11">
        <f t="shared" si="7"/>
        <v>-0.24655070645540147</v>
      </c>
      <c r="G281" s="11">
        <f t="shared" si="7"/>
        <v>0.906101500255999</v>
      </c>
      <c r="H281" s="11">
        <f t="shared" si="7"/>
        <v>1.7881407433093859</v>
      </c>
    </row>
    <row r="282" spans="1:8">
      <c r="A282" s="2" t="s">
        <v>14</v>
      </c>
      <c r="B282" s="11">
        <f>AVERAGE(B100:B111)</f>
        <v>1.9271060001417266</v>
      </c>
      <c r="C282" s="11">
        <f t="shared" ref="C282:H282" si="8">AVERAGE(C100:C111)</f>
        <v>0.64724648198155499</v>
      </c>
      <c r="D282" s="11">
        <f t="shared" si="8"/>
        <v>1.2969095552680729</v>
      </c>
      <c r="E282" s="11">
        <f t="shared" si="8"/>
        <v>0.33758453059627341</v>
      </c>
      <c r="F282" s="11">
        <f t="shared" si="8"/>
        <v>-9.8387027184873386E-3</v>
      </c>
      <c r="G282" s="11">
        <f t="shared" si="8"/>
        <v>0.79736366229326483</v>
      </c>
      <c r="H282" s="11">
        <f t="shared" si="8"/>
        <v>2.3079219816213326</v>
      </c>
    </row>
    <row r="283" spans="1:8">
      <c r="A283" s="2" t="s">
        <v>15</v>
      </c>
      <c r="B283" s="11">
        <f>AVERAGE(B113:B123)</f>
        <v>1.5837171301250961</v>
      </c>
      <c r="C283" s="11">
        <f t="shared" ref="C283:H283" si="9">AVERAGE(C113:C123)</f>
        <v>-1.2597271184271503</v>
      </c>
      <c r="D283" s="11">
        <f t="shared" si="9"/>
        <v>0.73943431011100147</v>
      </c>
      <c r="E283" s="11">
        <f t="shared" si="9"/>
        <v>5.6048842068388553E-2</v>
      </c>
      <c r="F283" s="11">
        <f t="shared" si="9"/>
        <v>0.23701333945058306</v>
      </c>
      <c r="G283" s="11">
        <f t="shared" si="9"/>
        <v>0.32575613969033573</v>
      </c>
      <c r="H283" s="11">
        <f t="shared" si="9"/>
        <v>1.3725979810097813</v>
      </c>
    </row>
    <row r="284" spans="1:8">
      <c r="A284" s="2" t="s">
        <v>16</v>
      </c>
      <c r="B284" s="11">
        <f>AVERAGE(B124:B135)</f>
        <v>4.3113839371428542</v>
      </c>
      <c r="C284" s="11">
        <f t="shared" ref="C284:H284" si="10">AVERAGE(C124:C135)</f>
        <v>4.513713420235006</v>
      </c>
      <c r="D284" s="11">
        <f t="shared" si="10"/>
        <v>0.64975219731064193</v>
      </c>
      <c r="E284" s="11">
        <f t="shared" si="10"/>
        <v>0.72013279601463831</v>
      </c>
      <c r="F284" s="11">
        <f t="shared" si="10"/>
        <v>0.75493213388676061</v>
      </c>
      <c r="G284" s="11">
        <f t="shared" si="10"/>
        <v>0.90148590180200883</v>
      </c>
      <c r="H284" s="11">
        <f t="shared" si="10"/>
        <v>0.39390165598718824</v>
      </c>
    </row>
    <row r="285" spans="1:8">
      <c r="A285" s="2" t="s">
        <v>17</v>
      </c>
      <c r="B285" s="11">
        <f>AVERAGE(B136:B146)</f>
        <v>8.7377756265467413E-2</v>
      </c>
      <c r="C285" s="11">
        <f t="shared" ref="C285:H285" si="11">AVERAGE(C136:C146)</f>
        <v>1.1475934903571945</v>
      </c>
      <c r="D285" s="11">
        <f t="shared" si="11"/>
        <v>0.89821416698542011</v>
      </c>
      <c r="E285" s="11">
        <f t="shared" si="11"/>
        <v>1.0945740701855629</v>
      </c>
      <c r="F285" s="11">
        <f t="shared" si="11"/>
        <v>1.7230900128568032</v>
      </c>
      <c r="G285" s="11">
        <f t="shared" si="11"/>
        <v>1.1329778230138718</v>
      </c>
      <c r="H285" s="11">
        <f t="shared" si="11"/>
        <v>0.54145491004570356</v>
      </c>
    </row>
    <row r="286" spans="1:8">
      <c r="A286" s="2" t="s">
        <v>18</v>
      </c>
      <c r="B286" s="11">
        <f>AVERAGE(B148:B159)</f>
        <v>-3.5214726099269598</v>
      </c>
      <c r="C286" s="11">
        <f t="shared" ref="C286:H286" si="12">AVERAGE(C148:C159)</f>
        <v>0.23557754554959823</v>
      </c>
      <c r="D286" s="11">
        <f t="shared" si="12"/>
        <v>0.62732432998944188</v>
      </c>
      <c r="E286" s="11">
        <f t="shared" si="12"/>
        <v>1.3935078840918953</v>
      </c>
      <c r="F286" s="11">
        <f t="shared" si="12"/>
        <v>0.34964875334323636</v>
      </c>
      <c r="G286" s="11">
        <f t="shared" si="12"/>
        <v>0.8254504828302931</v>
      </c>
      <c r="H286" s="11">
        <f t="shared" si="12"/>
        <v>0.26209714958274333</v>
      </c>
    </row>
    <row r="287" spans="1:8">
      <c r="A287" s="2" t="s">
        <v>19</v>
      </c>
      <c r="B287" s="11">
        <f>AVERAGE(B160:B171)</f>
        <v>14.131094739916463</v>
      </c>
      <c r="C287" s="11">
        <f t="shared" ref="C287:H287" si="13">AVERAGE(C160:C171)</f>
        <v>-0.34084889401769908</v>
      </c>
      <c r="D287" s="11">
        <f t="shared" si="13"/>
        <v>0.99196378209719693</v>
      </c>
      <c r="E287" s="11">
        <f t="shared" si="13"/>
        <v>1.2807899225958577</v>
      </c>
      <c r="F287" s="11">
        <f t="shared" si="13"/>
        <v>1.4505847028009244</v>
      </c>
      <c r="G287" s="11">
        <f t="shared" si="13"/>
        <v>1.2466838200218993</v>
      </c>
      <c r="H287" s="11">
        <f t="shared" si="13"/>
        <v>0.5920403037013271</v>
      </c>
    </row>
    <row r="288" spans="1:8">
      <c r="A288" s="2" t="s">
        <v>20</v>
      </c>
      <c r="B288" s="11">
        <f>AVERAGE(B172:B183)</f>
        <v>-3.4777470931761499E-2</v>
      </c>
      <c r="C288" s="11">
        <f t="shared" ref="C288:H288" si="14">AVERAGE(C172:C183)</f>
        <v>-2.4522023045173884</v>
      </c>
      <c r="D288" s="11">
        <f t="shared" si="14"/>
        <v>1.2872756078054988</v>
      </c>
      <c r="E288" s="11">
        <f t="shared" si="14"/>
        <v>1.7210389865611857</v>
      </c>
      <c r="F288" s="11">
        <f t="shared" si="14"/>
        <v>1.2402401112792387</v>
      </c>
      <c r="G288" s="11">
        <f t="shared" si="14"/>
        <v>1.8364945534437831</v>
      </c>
      <c r="H288" s="11">
        <f t="shared" si="14"/>
        <v>0.48632355721513437</v>
      </c>
    </row>
    <row r="289" spans="1:8">
      <c r="A289" s="2" t="s">
        <v>21</v>
      </c>
      <c r="B289" s="11">
        <f>AVERAGE(B184:B195)</f>
        <v>0.65057502359635722</v>
      </c>
      <c r="C289" s="11">
        <f t="shared" ref="C289:H289" si="15">AVERAGE(C184:C195)</f>
        <v>2.2633469848077459E-2</v>
      </c>
      <c r="D289" s="11">
        <f t="shared" si="15"/>
        <v>1.6127810380161218</v>
      </c>
      <c r="E289" s="11">
        <f t="shared" si="15"/>
        <v>1.4252668314451666</v>
      </c>
      <c r="F289" s="11">
        <f t="shared" si="15"/>
        <v>1.1954661158021727</v>
      </c>
      <c r="G289" s="11">
        <f t="shared" si="15"/>
        <v>2.0526150485192627</v>
      </c>
      <c r="H289" s="11">
        <f t="shared" si="15"/>
        <v>1.1267696967859824</v>
      </c>
    </row>
    <row r="290" spans="1:8">
      <c r="A290" s="2" t="s">
        <v>22</v>
      </c>
      <c r="B290" s="11">
        <f>AVERAGE(B196:B207)</f>
        <v>0.57708200777104113</v>
      </c>
      <c r="C290" s="11">
        <f t="shared" ref="C290:H290" si="16">AVERAGE(C196:C207)</f>
        <v>-0.97052404937430092</v>
      </c>
      <c r="D290" s="11">
        <f t="shared" si="16"/>
        <v>2.0554019322665895</v>
      </c>
      <c r="E290" s="11">
        <f t="shared" si="16"/>
        <v>1.0801063863930651</v>
      </c>
      <c r="F290" s="11">
        <f t="shared" si="16"/>
        <v>1.6302668028652019</v>
      </c>
      <c r="G290" s="11">
        <f t="shared" si="16"/>
        <v>2.2104142196028418</v>
      </c>
      <c r="H290" s="11">
        <f t="shared" si="16"/>
        <v>2.2359095702885461</v>
      </c>
    </row>
    <row r="291" spans="1:8">
      <c r="A291" s="2" t="s">
        <v>23</v>
      </c>
      <c r="B291" s="11">
        <f>AVERAGE(B208:B219)</f>
        <v>1.2626580865581236</v>
      </c>
      <c r="C291" s="11">
        <f t="shared" ref="C291:H291" si="17">AVERAGE(C208:C219)</f>
        <v>0.42679323369061678</v>
      </c>
      <c r="D291" s="11">
        <f t="shared" si="17"/>
        <v>1.6820342259916501</v>
      </c>
      <c r="E291" s="11">
        <f t="shared" si="17"/>
        <v>1.5346115956485853</v>
      </c>
      <c r="F291" s="11">
        <f t="shared" si="17"/>
        <v>-0.34561572066172469</v>
      </c>
      <c r="G291" s="11">
        <f t="shared" si="17"/>
        <v>1.8584179328099379</v>
      </c>
      <c r="H291" s="11">
        <f t="shared" si="17"/>
        <v>1.7148506755433386</v>
      </c>
    </row>
    <row r="292" spans="1:8">
      <c r="A292" s="2" t="s">
        <v>24</v>
      </c>
      <c r="B292" s="11">
        <f>AVERAGE(B220:B231)</f>
        <v>0.89171635593799781</v>
      </c>
      <c r="C292" s="11">
        <f t="shared" ref="C292:H292" si="18">AVERAGE(C220:C231)</f>
        <v>4.5618438772484433</v>
      </c>
      <c r="D292" s="11">
        <f t="shared" si="18"/>
        <v>1.1020921969730046</v>
      </c>
      <c r="E292" s="11">
        <f t="shared" si="18"/>
        <v>1.2273997588783125</v>
      </c>
      <c r="F292" s="11">
        <f t="shared" si="18"/>
        <v>-1.5953463290338561</v>
      </c>
      <c r="G292" s="11">
        <f t="shared" si="18"/>
        <v>1.0425390738164866</v>
      </c>
      <c r="H292" s="11">
        <f t="shared" si="18"/>
        <v>1.4101264696145226</v>
      </c>
    </row>
    <row r="293" spans="1:8">
      <c r="A293" s="2" t="s">
        <v>25</v>
      </c>
      <c r="B293" s="11">
        <f>AVERAGE(B232:B243)</f>
        <v>0.83145519846428162</v>
      </c>
      <c r="C293" s="11">
        <f t="shared" ref="C293:H293" si="19">AVERAGE(C232:C243)</f>
        <v>-2.645565800124464</v>
      </c>
      <c r="D293" s="11">
        <f t="shared" si="19"/>
        <v>-4.5472568351881661E-2</v>
      </c>
      <c r="E293" s="11">
        <f t="shared" si="19"/>
        <v>-0.12405451497267352</v>
      </c>
      <c r="F293" s="11">
        <f t="shared" si="19"/>
        <v>-2.4167576632061896</v>
      </c>
      <c r="G293" s="11">
        <f t="shared" si="19"/>
        <v>0.2973679329908922</v>
      </c>
      <c r="H293" s="11">
        <f t="shared" si="19"/>
        <v>-0.38526987656433914</v>
      </c>
    </row>
    <row r="294" spans="1:8">
      <c r="A294" s="2" t="s">
        <v>430</v>
      </c>
      <c r="B294" s="11">
        <f t="shared" ref="B294:H294" si="20">AVERAGE(B244:B255)</f>
        <v>1.9808792195634224</v>
      </c>
      <c r="C294" s="11">
        <f t="shared" si="20"/>
        <v>-1.3188695833711963</v>
      </c>
      <c r="D294" s="11">
        <f t="shared" si="20"/>
        <v>0.35389267237518124</v>
      </c>
      <c r="E294" s="11">
        <f t="shared" si="20"/>
        <v>0.48956605986783375</v>
      </c>
      <c r="F294" s="11">
        <f t="shared" si="20"/>
        <v>-1.8880531043864461</v>
      </c>
      <c r="G294" s="11">
        <f t="shared" si="20"/>
        <v>0.32866076324739096</v>
      </c>
      <c r="H294" s="11">
        <f t="shared" si="20"/>
        <v>0.46560624620436819</v>
      </c>
    </row>
    <row r="295" spans="1:8">
      <c r="A295" s="2" t="s">
        <v>472</v>
      </c>
      <c r="B295" s="11">
        <f>AVERAGE(B256:B267)</f>
        <v>-0.5872915856009111</v>
      </c>
      <c r="C295" s="11">
        <f t="shared" ref="C295:H295" si="21">AVERAGE(C256:C267)</f>
        <v>7.2551801408673322</v>
      </c>
      <c r="D295" s="11">
        <f t="shared" si="21"/>
        <v>0.59357464188858888</v>
      </c>
      <c r="E295" s="11">
        <f t="shared" si="21"/>
        <v>0.84921385142292982</v>
      </c>
      <c r="F295" s="11">
        <f t="shared" si="21"/>
        <v>-1.8896299401899901</v>
      </c>
      <c r="G295" s="11">
        <f t="shared" si="21"/>
        <v>0.20924835894287175</v>
      </c>
      <c r="H295" s="11">
        <f t="shared" si="21"/>
        <v>1.1847982735632816</v>
      </c>
    </row>
    <row r="296" spans="1:8">
      <c r="A296" s="2" t="s">
        <v>519</v>
      </c>
      <c r="B296" s="11">
        <f>AVERAGE(B268:B272)</f>
        <v>0.51801714043764591</v>
      </c>
      <c r="C296" s="11">
        <f t="shared" ref="C296:H296" si="22">AVERAGE(C268:C272)</f>
        <v>3.5922280367642019</v>
      </c>
      <c r="D296" s="11">
        <f t="shared" si="22"/>
        <v>0.57244757820942072</v>
      </c>
      <c r="E296" s="11">
        <f t="shared" si="22"/>
        <v>1.2426140573418984</v>
      </c>
      <c r="F296" s="11">
        <f t="shared" si="22"/>
        <v>-3.4427542506520785</v>
      </c>
      <c r="G296" s="11">
        <f t="shared" si="22"/>
        <v>0.14890868210936276</v>
      </c>
      <c r="H296" s="11">
        <f t="shared" si="22"/>
        <v>1.0722865307384364</v>
      </c>
    </row>
  </sheetData>
  <mergeCells count="2">
    <mergeCell ref="B2:H2"/>
    <mergeCell ref="A1:A4"/>
  </mergeCells>
  <phoneticPr fontId="13" type="noConversion"/>
  <conditionalFormatting sqref="D232:D260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61:D26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70:D27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183"/>
  <sheetViews>
    <sheetView workbookViewId="0">
      <selection sqref="A1:I2"/>
    </sheetView>
  </sheetViews>
  <sheetFormatPr defaultRowHeight="5.65" customHeight="1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7.85546875" style="263" customWidth="1"/>
    <col min="11" max="11" width="9.140625" style="269" customWidth="1"/>
    <col min="12" max="12" width="23.85546875" style="269" customWidth="1"/>
    <col min="13" max="13" width="19.7109375" style="270" customWidth="1"/>
    <col min="14" max="15" width="9.140625" style="270"/>
    <col min="16" max="16" width="9.140625" style="264"/>
    <col min="17" max="17" width="9.140625" style="184"/>
    <col min="18" max="16384" width="9.140625" style="38"/>
  </cols>
  <sheetData>
    <row r="1" spans="1:28" ht="12.75">
      <c r="A1" s="371" t="s">
        <v>105</v>
      </c>
      <c r="B1" s="372"/>
      <c r="C1" s="372"/>
      <c r="D1" s="372"/>
      <c r="E1" s="372"/>
      <c r="F1" s="372"/>
      <c r="G1" s="372"/>
      <c r="H1" s="372"/>
      <c r="I1" s="373"/>
      <c r="K1" s="287"/>
      <c r="L1" s="287"/>
      <c r="Q1" s="243"/>
    </row>
    <row r="2" spans="1:28" ht="28.5" customHeight="1" thickBot="1">
      <c r="A2" s="374"/>
      <c r="B2" s="375"/>
      <c r="C2" s="375"/>
      <c r="D2" s="375"/>
      <c r="E2" s="375"/>
      <c r="F2" s="375"/>
      <c r="G2" s="375"/>
      <c r="H2" s="375"/>
      <c r="I2" s="376"/>
      <c r="K2" s="287"/>
      <c r="L2" s="287"/>
      <c r="Q2" s="250"/>
      <c r="R2" s="184"/>
      <c r="S2" s="184"/>
      <c r="T2" s="184"/>
      <c r="U2" s="184"/>
      <c r="V2" s="184"/>
    </row>
    <row r="3" spans="1:28" s="159" customFormat="1" ht="12.75">
      <c r="A3" s="157"/>
      <c r="B3" s="158"/>
      <c r="C3" s="158"/>
      <c r="D3" s="157"/>
      <c r="E3" s="157"/>
      <c r="J3" s="263"/>
      <c r="K3" s="287"/>
      <c r="L3" s="287"/>
      <c r="M3" s="270"/>
      <c r="N3" s="270"/>
      <c r="O3" s="270"/>
      <c r="P3" s="264"/>
      <c r="Q3" s="250"/>
      <c r="R3" s="184"/>
      <c r="S3" s="184"/>
      <c r="T3" s="184"/>
      <c r="U3" s="184"/>
      <c r="V3" s="184"/>
    </row>
    <row r="4" spans="1:28" s="159" customFormat="1" ht="26.25" customHeight="1">
      <c r="J4" s="263"/>
      <c r="K4" s="269"/>
      <c r="L4" s="271" t="s">
        <v>103</v>
      </c>
      <c r="M4" s="271" t="s">
        <v>393</v>
      </c>
      <c r="N4" s="272"/>
      <c r="O4" s="272" t="s">
        <v>104</v>
      </c>
      <c r="P4" s="264"/>
      <c r="Q4" s="251"/>
      <c r="U4" s="184"/>
      <c r="V4" s="184"/>
    </row>
    <row r="5" spans="1:28" s="159" customFormat="1" ht="12.75">
      <c r="J5" s="263"/>
      <c r="K5" s="273">
        <v>32963</v>
      </c>
      <c r="L5" s="274">
        <v>47</v>
      </c>
      <c r="M5" s="275">
        <v>4</v>
      </c>
      <c r="N5" s="276">
        <v>36404</v>
      </c>
      <c r="O5" s="277">
        <v>50.236297837612135</v>
      </c>
      <c r="P5" s="264"/>
      <c r="Q5" s="251"/>
      <c r="U5" s="184"/>
      <c r="V5" s="184"/>
    </row>
    <row r="6" spans="1:28" s="159" customFormat="1" ht="12.75">
      <c r="J6" s="263"/>
      <c r="K6" s="273">
        <v>33054</v>
      </c>
      <c r="L6" s="274">
        <v>43</v>
      </c>
      <c r="M6" s="275">
        <v>-6</v>
      </c>
      <c r="N6" s="276">
        <v>36434</v>
      </c>
      <c r="O6" s="277">
        <v>52.1611352876943</v>
      </c>
      <c r="P6" s="264"/>
      <c r="Q6" s="251"/>
      <c r="U6" s="184"/>
      <c r="V6" s="184"/>
    </row>
    <row r="7" spans="1:28" s="159" customFormat="1" ht="12.75">
      <c r="J7" s="263"/>
      <c r="K7" s="273">
        <v>33146</v>
      </c>
      <c r="L7" s="274">
        <v>29</v>
      </c>
      <c r="M7" s="275">
        <v>4</v>
      </c>
      <c r="N7" s="276">
        <v>36465</v>
      </c>
      <c r="O7" s="277">
        <v>56.223385742553077</v>
      </c>
      <c r="P7" s="264"/>
      <c r="Q7" s="251"/>
      <c r="U7" s="184"/>
      <c r="V7" s="184"/>
      <c r="AB7" s="181"/>
    </row>
    <row r="8" spans="1:28" s="159" customFormat="1" ht="12.75">
      <c r="J8" s="263"/>
      <c r="K8" s="273">
        <v>33238</v>
      </c>
      <c r="L8" s="274">
        <v>28</v>
      </c>
      <c r="M8" s="275">
        <v>-4</v>
      </c>
      <c r="N8" s="276">
        <v>36495</v>
      </c>
      <c r="O8" s="277">
        <v>53.809905237179557</v>
      </c>
      <c r="P8" s="264"/>
      <c r="Q8" s="251"/>
      <c r="U8" s="184"/>
      <c r="V8" s="184"/>
    </row>
    <row r="9" spans="1:28" s="159" customFormat="1" ht="12.75">
      <c r="J9" s="263"/>
      <c r="K9" s="273">
        <v>33328</v>
      </c>
      <c r="L9" s="274">
        <v>30</v>
      </c>
      <c r="M9" s="275">
        <v>-1</v>
      </c>
      <c r="N9" s="276">
        <v>36526</v>
      </c>
      <c r="O9" s="277">
        <v>57.858238480905868</v>
      </c>
      <c r="P9" s="264"/>
      <c r="Q9" s="251"/>
      <c r="U9" s="184"/>
      <c r="V9" s="184"/>
    </row>
    <row r="10" spans="1:28" s="159" customFormat="1" ht="12.75">
      <c r="J10" s="263"/>
      <c r="K10" s="273">
        <v>33419</v>
      </c>
      <c r="L10" s="274">
        <v>21</v>
      </c>
      <c r="M10" s="275">
        <v>-5</v>
      </c>
      <c r="N10" s="276">
        <v>36557</v>
      </c>
      <c r="O10" s="277">
        <v>60.47465485411206</v>
      </c>
      <c r="P10" s="264"/>
      <c r="Q10" s="251"/>
      <c r="U10" s="184"/>
      <c r="V10" s="184"/>
    </row>
    <row r="11" spans="1:28" s="159" customFormat="1" ht="12.75">
      <c r="J11" s="263"/>
      <c r="K11" s="273">
        <v>33511</v>
      </c>
      <c r="L11" s="274">
        <v>17</v>
      </c>
      <c r="M11" s="275">
        <v>1</v>
      </c>
      <c r="N11" s="276">
        <v>36586</v>
      </c>
      <c r="O11" s="277">
        <v>49.040823219606594</v>
      </c>
      <c r="P11" s="264"/>
      <c r="Q11" s="251"/>
      <c r="U11" s="184"/>
      <c r="V11" s="184"/>
    </row>
    <row r="12" spans="1:28" s="159" customFormat="1" ht="12.75">
      <c r="J12" s="263"/>
      <c r="K12" s="273">
        <v>33603</v>
      </c>
      <c r="L12" s="274">
        <v>17</v>
      </c>
      <c r="M12" s="275">
        <v>0</v>
      </c>
      <c r="N12" s="276">
        <v>36617</v>
      </c>
      <c r="O12" s="277">
        <v>53.279101952750779</v>
      </c>
      <c r="P12" s="264"/>
      <c r="Q12" s="251"/>
      <c r="U12" s="184"/>
      <c r="V12" s="184"/>
    </row>
    <row r="13" spans="1:28" s="159" customFormat="1" ht="12.75">
      <c r="J13" s="263"/>
      <c r="K13" s="273">
        <v>33694</v>
      </c>
      <c r="L13" s="274">
        <v>18</v>
      </c>
      <c r="M13" s="275">
        <v>1</v>
      </c>
      <c r="N13" s="276">
        <v>36647</v>
      </c>
      <c r="O13" s="277">
        <v>50.592613043009585</v>
      </c>
      <c r="P13" s="264"/>
      <c r="Q13" s="251"/>
      <c r="U13" s="184"/>
      <c r="V13" s="184"/>
    </row>
    <row r="14" spans="1:28" s="159" customFormat="1" ht="12.75">
      <c r="J14" s="263"/>
      <c r="K14" s="273">
        <v>33785</v>
      </c>
      <c r="L14" s="274">
        <v>19</v>
      </c>
      <c r="M14" s="275">
        <v>-4</v>
      </c>
      <c r="N14" s="276">
        <v>36678</v>
      </c>
      <c r="O14" s="277">
        <v>50.306086289732185</v>
      </c>
      <c r="P14" s="264"/>
      <c r="Q14" s="251"/>
      <c r="U14" s="184"/>
      <c r="V14" s="184"/>
    </row>
    <row r="15" spans="1:28" s="159" customFormat="1" ht="12.75">
      <c r="J15" s="263"/>
      <c r="K15" s="273">
        <v>33877</v>
      </c>
      <c r="L15" s="274">
        <v>15</v>
      </c>
      <c r="M15" s="275">
        <v>-11</v>
      </c>
      <c r="N15" s="276">
        <v>36708</v>
      </c>
      <c r="O15" s="277">
        <v>48.742123339754372</v>
      </c>
      <c r="P15" s="264"/>
      <c r="Q15" s="251"/>
      <c r="U15" s="184"/>
      <c r="V15" s="184"/>
    </row>
    <row r="16" spans="1:28" s="159" customFormat="1" ht="12.75">
      <c r="J16" s="263"/>
      <c r="K16" s="273">
        <v>33969</v>
      </c>
      <c r="L16" s="274">
        <v>17</v>
      </c>
      <c r="M16" s="275">
        <v>-8</v>
      </c>
      <c r="N16" s="276">
        <v>36739</v>
      </c>
      <c r="O16" s="277">
        <v>51.238168988064643</v>
      </c>
      <c r="P16" s="264"/>
      <c r="Q16" s="251"/>
      <c r="U16" s="184"/>
      <c r="V16" s="184"/>
    </row>
    <row r="17" spans="10:22" s="159" customFormat="1" ht="12.75">
      <c r="J17" s="263"/>
      <c r="K17" s="273">
        <v>34059</v>
      </c>
      <c r="L17" s="274">
        <v>21</v>
      </c>
      <c r="M17" s="275">
        <v>-21</v>
      </c>
      <c r="N17" s="276">
        <v>36770</v>
      </c>
      <c r="O17" s="277">
        <v>51.891424183071337</v>
      </c>
      <c r="P17" s="264"/>
      <c r="Q17" s="251"/>
      <c r="U17" s="184"/>
      <c r="V17" s="184"/>
    </row>
    <row r="18" spans="10:22" s="159" customFormat="1" ht="12.75">
      <c r="J18" s="263"/>
      <c r="K18" s="273">
        <v>34150</v>
      </c>
      <c r="L18" s="274">
        <v>17</v>
      </c>
      <c r="M18" s="275">
        <v>-9</v>
      </c>
      <c r="N18" s="276">
        <v>36800</v>
      </c>
      <c r="O18" s="277">
        <v>53.446090583578453</v>
      </c>
      <c r="P18" s="264"/>
      <c r="Q18" s="251"/>
      <c r="U18" s="184"/>
      <c r="V18" s="184"/>
    </row>
    <row r="19" spans="10:22" s="159" customFormat="1" ht="12.75">
      <c r="J19" s="263"/>
      <c r="K19" s="273">
        <v>34242</v>
      </c>
      <c r="L19" s="274">
        <v>22</v>
      </c>
      <c r="M19" s="275">
        <v>-12</v>
      </c>
      <c r="N19" s="276">
        <v>36831</v>
      </c>
      <c r="O19" s="277">
        <v>53.103977142009256</v>
      </c>
      <c r="P19" s="264"/>
      <c r="Q19" s="251"/>
      <c r="U19" s="184"/>
      <c r="V19" s="184"/>
    </row>
    <row r="20" spans="10:22" s="159" customFormat="1" ht="12.75">
      <c r="J20" s="263"/>
      <c r="K20" s="273">
        <v>34334</v>
      </c>
      <c r="L20" s="274">
        <v>31</v>
      </c>
      <c r="M20" s="275">
        <v>4</v>
      </c>
      <c r="N20" s="276">
        <v>36861</v>
      </c>
      <c r="O20" s="277">
        <v>50.429014217588175</v>
      </c>
      <c r="P20" s="264"/>
      <c r="Q20" s="251"/>
      <c r="U20" s="184"/>
      <c r="V20" s="184"/>
    </row>
    <row r="21" spans="10:22" s="159" customFormat="1" ht="12.75">
      <c r="J21" s="263"/>
      <c r="K21" s="273">
        <v>34424</v>
      </c>
      <c r="L21" s="274">
        <v>37</v>
      </c>
      <c r="M21" s="275">
        <v>6</v>
      </c>
      <c r="N21" s="276">
        <v>36892</v>
      </c>
      <c r="O21" s="277">
        <v>50.269200610740697</v>
      </c>
      <c r="P21" s="264"/>
      <c r="Q21" s="251"/>
      <c r="U21" s="184"/>
      <c r="V21" s="184"/>
    </row>
    <row r="22" spans="10:22" s="159" customFormat="1" ht="12.75">
      <c r="J22" s="263"/>
      <c r="K22" s="273">
        <v>34515</v>
      </c>
      <c r="L22" s="274">
        <v>57</v>
      </c>
      <c r="M22" s="275">
        <v>1</v>
      </c>
      <c r="N22" s="276">
        <v>36923</v>
      </c>
      <c r="O22" s="277">
        <v>56.09458220271059</v>
      </c>
      <c r="P22" s="264"/>
      <c r="Q22" s="251"/>
      <c r="U22" s="184"/>
      <c r="V22" s="184"/>
    </row>
    <row r="23" spans="10:22" s="159" customFormat="1" ht="12.75">
      <c r="J23" s="263"/>
      <c r="K23" s="273">
        <v>34607</v>
      </c>
      <c r="L23" s="274">
        <v>45</v>
      </c>
      <c r="M23" s="275">
        <v>18</v>
      </c>
      <c r="N23" s="276">
        <v>36951</v>
      </c>
      <c r="O23" s="277">
        <v>52.887472861154976</v>
      </c>
      <c r="P23" s="264"/>
      <c r="Q23" s="251"/>
      <c r="U23" s="184"/>
      <c r="V23" s="184"/>
    </row>
    <row r="24" spans="10:22" s="159" customFormat="1" ht="12.75">
      <c r="J24" s="263"/>
      <c r="K24" s="273">
        <v>34699</v>
      </c>
      <c r="L24" s="274">
        <v>67</v>
      </c>
      <c r="M24" s="275">
        <v>14</v>
      </c>
      <c r="N24" s="276">
        <v>36982</v>
      </c>
      <c r="O24" s="277">
        <v>52.767313790773322</v>
      </c>
      <c r="P24" s="264"/>
      <c r="Q24" s="251"/>
      <c r="U24" s="184"/>
      <c r="V24" s="184"/>
    </row>
    <row r="25" spans="10:22" s="159" customFormat="1" ht="12.75">
      <c r="J25" s="263"/>
      <c r="K25" s="273">
        <v>34789</v>
      </c>
      <c r="L25" s="274">
        <v>66</v>
      </c>
      <c r="M25" s="275">
        <v>12</v>
      </c>
      <c r="N25" s="276">
        <v>37012</v>
      </c>
      <c r="O25" s="277">
        <v>55.526264367892985</v>
      </c>
      <c r="P25" s="264"/>
      <c r="Q25" s="251"/>
      <c r="U25" s="184"/>
      <c r="V25" s="184"/>
    </row>
    <row r="26" spans="10:22" s="159" customFormat="1" ht="12.75">
      <c r="J26" s="263"/>
      <c r="K26" s="273">
        <v>34880</v>
      </c>
      <c r="L26" s="274">
        <v>65</v>
      </c>
      <c r="M26" s="275">
        <v>13</v>
      </c>
      <c r="N26" s="276">
        <v>37043</v>
      </c>
      <c r="O26" s="277">
        <v>56.950133372766317</v>
      </c>
      <c r="P26" s="264"/>
      <c r="Q26" s="251"/>
      <c r="U26" s="184"/>
      <c r="V26" s="184"/>
    </row>
    <row r="27" spans="10:22" s="159" customFormat="1" ht="12.75">
      <c r="J27" s="263"/>
      <c r="K27" s="273">
        <v>34972</v>
      </c>
      <c r="L27" s="274">
        <v>53</v>
      </c>
      <c r="M27" s="275">
        <v>14</v>
      </c>
      <c r="N27" s="276">
        <v>37073</v>
      </c>
      <c r="O27" s="277">
        <v>51.266299993645006</v>
      </c>
      <c r="P27" s="264"/>
      <c r="Q27" s="251"/>
      <c r="U27" s="184"/>
      <c r="V27" s="184"/>
    </row>
    <row r="28" spans="10:22" s="159" customFormat="1" ht="12.75">
      <c r="J28" s="263"/>
      <c r="K28" s="273">
        <v>35064</v>
      </c>
      <c r="L28" s="274">
        <v>64</v>
      </c>
      <c r="M28" s="275">
        <v>16</v>
      </c>
      <c r="N28" s="276">
        <v>37104</v>
      </c>
      <c r="O28" s="277">
        <v>51.404102996125374</v>
      </c>
      <c r="P28" s="264"/>
      <c r="Q28" s="251"/>
      <c r="U28" s="184"/>
      <c r="V28" s="184"/>
    </row>
    <row r="29" spans="10:22" s="159" customFormat="1" ht="12.75">
      <c r="J29" s="263"/>
      <c r="K29" s="273">
        <v>35155</v>
      </c>
      <c r="L29" s="274">
        <v>51</v>
      </c>
      <c r="M29" s="275">
        <v>12</v>
      </c>
      <c r="N29" s="276">
        <v>37135</v>
      </c>
      <c r="O29" s="277">
        <v>47.159077554404753</v>
      </c>
      <c r="P29" s="264"/>
      <c r="Q29" s="251"/>
      <c r="U29" s="184"/>
      <c r="V29" s="184"/>
    </row>
    <row r="30" spans="10:22" s="159" customFormat="1" ht="12.75">
      <c r="J30" s="263"/>
      <c r="K30" s="273">
        <v>35246</v>
      </c>
      <c r="L30" s="274">
        <v>42</v>
      </c>
      <c r="M30" s="275">
        <v>7</v>
      </c>
      <c r="N30" s="276">
        <v>37165</v>
      </c>
      <c r="O30" s="277">
        <v>47.662363416288187</v>
      </c>
      <c r="P30" s="264"/>
      <c r="Q30" s="251"/>
      <c r="U30" s="184"/>
      <c r="V30" s="184"/>
    </row>
    <row r="31" spans="10:22" s="159" customFormat="1" ht="12.75">
      <c r="J31" s="263"/>
      <c r="K31" s="273">
        <v>35338</v>
      </c>
      <c r="L31" s="274">
        <v>34</v>
      </c>
      <c r="M31" s="275">
        <v>9</v>
      </c>
      <c r="N31" s="276">
        <v>37196</v>
      </c>
      <c r="O31" s="277">
        <v>55.627748304541512</v>
      </c>
      <c r="P31" s="264"/>
      <c r="Q31" s="251"/>
      <c r="U31" s="184"/>
      <c r="V31" s="184"/>
    </row>
    <row r="32" spans="10:22" s="159" customFormat="1" ht="12.75">
      <c r="J32" s="263"/>
      <c r="K32" s="273">
        <v>35430</v>
      </c>
      <c r="L32" s="274">
        <v>42</v>
      </c>
      <c r="M32" s="275">
        <v>10</v>
      </c>
      <c r="N32" s="276">
        <v>37226</v>
      </c>
      <c r="O32" s="277">
        <v>55.135750919500893</v>
      </c>
      <c r="P32" s="264"/>
      <c r="Q32" s="251"/>
      <c r="U32" s="184"/>
      <c r="V32" s="184"/>
    </row>
    <row r="33" spans="10:22" s="159" customFormat="1" ht="12.75">
      <c r="J33" s="263"/>
      <c r="K33" s="273">
        <v>35520</v>
      </c>
      <c r="L33" s="274">
        <v>45</v>
      </c>
      <c r="M33" s="275">
        <v>6</v>
      </c>
      <c r="N33" s="276">
        <v>37257</v>
      </c>
      <c r="O33" s="277">
        <v>56.303943290064083</v>
      </c>
      <c r="P33" s="264"/>
      <c r="Q33" s="251"/>
      <c r="U33" s="184"/>
      <c r="V33" s="184"/>
    </row>
    <row r="34" spans="10:22" s="159" customFormat="1" ht="12.75">
      <c r="J34" s="263"/>
      <c r="K34" s="273">
        <v>35611</v>
      </c>
      <c r="L34" s="274">
        <v>38</v>
      </c>
      <c r="M34" s="275">
        <v>9</v>
      </c>
      <c r="N34" s="276">
        <v>37288</v>
      </c>
      <c r="O34" s="277">
        <v>56.19794294302578</v>
      </c>
      <c r="P34" s="264"/>
      <c r="Q34" s="251"/>
      <c r="U34" s="184"/>
      <c r="V34" s="184"/>
    </row>
    <row r="35" spans="10:22" s="159" customFormat="1" ht="12.75">
      <c r="J35" s="263"/>
      <c r="K35" s="273">
        <v>35703</v>
      </c>
      <c r="L35" s="274">
        <v>32</v>
      </c>
      <c r="M35" s="275">
        <v>2</v>
      </c>
      <c r="N35" s="276">
        <v>37316</v>
      </c>
      <c r="O35" s="277">
        <v>53.030547433793899</v>
      </c>
      <c r="P35" s="264"/>
      <c r="Q35" s="251"/>
      <c r="U35" s="184"/>
      <c r="V35" s="184"/>
    </row>
    <row r="36" spans="10:22" s="159" customFormat="1" ht="12.75">
      <c r="J36" s="263"/>
      <c r="K36" s="273">
        <v>35795</v>
      </c>
      <c r="L36" s="274">
        <v>29</v>
      </c>
      <c r="M36" s="275">
        <v>8</v>
      </c>
      <c r="N36" s="276">
        <v>37347</v>
      </c>
      <c r="O36" s="277">
        <v>61.28486924344665</v>
      </c>
      <c r="P36" s="264"/>
      <c r="Q36" s="251"/>
      <c r="U36" s="184"/>
      <c r="V36" s="184"/>
    </row>
    <row r="37" spans="10:22" s="159" customFormat="1" ht="12.75">
      <c r="J37" s="263"/>
      <c r="K37" s="273">
        <v>35885</v>
      </c>
      <c r="L37" s="274">
        <v>29</v>
      </c>
      <c r="M37" s="275">
        <v>-4</v>
      </c>
      <c r="N37" s="276">
        <v>37377</v>
      </c>
      <c r="O37" s="277">
        <v>59.252846285416986</v>
      </c>
      <c r="P37" s="264"/>
      <c r="Q37" s="251"/>
      <c r="U37" s="184"/>
      <c r="V37" s="184"/>
    </row>
    <row r="38" spans="10:22" s="159" customFormat="1" ht="12" customHeight="1">
      <c r="J38" s="263"/>
      <c r="K38" s="273">
        <v>35976</v>
      </c>
      <c r="L38" s="274">
        <v>17</v>
      </c>
      <c r="M38" s="275">
        <v>4</v>
      </c>
      <c r="N38" s="276">
        <v>37408</v>
      </c>
      <c r="O38" s="277">
        <v>57.402879714393485</v>
      </c>
      <c r="P38" s="264"/>
      <c r="Q38" s="251"/>
      <c r="U38" s="184"/>
      <c r="V38" s="184"/>
    </row>
    <row r="39" spans="10:22" s="159" customFormat="1" ht="12.75">
      <c r="J39" s="263"/>
      <c r="K39" s="273">
        <v>36068</v>
      </c>
      <c r="L39" s="274">
        <v>13</v>
      </c>
      <c r="M39" s="275">
        <v>-5</v>
      </c>
      <c r="N39" s="276">
        <v>37438</v>
      </c>
      <c r="O39" s="277">
        <v>55.127937264464848</v>
      </c>
      <c r="P39" s="264"/>
      <c r="Q39" s="251"/>
      <c r="U39" s="184"/>
      <c r="V39" s="184"/>
    </row>
    <row r="40" spans="10:22" s="159" customFormat="1" ht="12.75">
      <c r="J40" s="263"/>
      <c r="K40" s="273">
        <v>36160</v>
      </c>
      <c r="L40" s="274">
        <v>12</v>
      </c>
      <c r="M40" s="275">
        <v>-6</v>
      </c>
      <c r="N40" s="276">
        <v>37469</v>
      </c>
      <c r="O40" s="277">
        <v>56.137475357689048</v>
      </c>
      <c r="P40" s="264"/>
      <c r="Q40" s="251"/>
      <c r="U40" s="184"/>
      <c r="V40" s="184"/>
    </row>
    <row r="41" spans="10:22" s="159" customFormat="1" ht="12.75">
      <c r="J41" s="263"/>
      <c r="K41" s="273">
        <v>36220</v>
      </c>
      <c r="L41" s="274">
        <v>12</v>
      </c>
      <c r="M41" s="275">
        <v>-3</v>
      </c>
      <c r="N41" s="276">
        <v>37500</v>
      </c>
      <c r="O41" s="277">
        <v>55.706123901006407</v>
      </c>
      <c r="P41" s="264"/>
      <c r="Q41" s="251"/>
      <c r="U41" s="184"/>
      <c r="V41" s="184"/>
    </row>
    <row r="42" spans="10:22" s="159" customFormat="1" ht="12.75">
      <c r="J42" s="263"/>
      <c r="K42" s="273">
        <v>36341</v>
      </c>
      <c r="L42" s="274">
        <v>15</v>
      </c>
      <c r="M42" s="275">
        <v>-1</v>
      </c>
      <c r="N42" s="276">
        <v>37530</v>
      </c>
      <c r="O42" s="277">
        <v>53.372503090175442</v>
      </c>
      <c r="P42" s="264"/>
      <c r="Q42" s="251"/>
      <c r="U42" s="184"/>
      <c r="V42" s="184"/>
    </row>
    <row r="43" spans="10:22" s="159" customFormat="1" ht="12.75">
      <c r="J43" s="263"/>
      <c r="K43" s="273">
        <v>36433</v>
      </c>
      <c r="L43" s="274">
        <v>25</v>
      </c>
      <c r="M43" s="275">
        <v>-1</v>
      </c>
      <c r="N43" s="276">
        <v>37561</v>
      </c>
      <c r="O43" s="277">
        <v>55.557719060516462</v>
      </c>
      <c r="P43" s="264"/>
      <c r="Q43" s="251"/>
      <c r="U43" s="184"/>
      <c r="V43" s="184"/>
    </row>
    <row r="44" spans="10:22" s="159" customFormat="1" ht="12.75">
      <c r="J44" s="263"/>
      <c r="K44" s="273">
        <v>36525</v>
      </c>
      <c r="L44" s="274">
        <v>36</v>
      </c>
      <c r="M44" s="275">
        <v>10</v>
      </c>
      <c r="N44" s="276">
        <v>37591</v>
      </c>
      <c r="O44" s="277">
        <v>55.034765458762678</v>
      </c>
      <c r="P44" s="264"/>
      <c r="Q44" s="251"/>
      <c r="U44" s="184"/>
      <c r="V44" s="184"/>
    </row>
    <row r="45" spans="10:22" s="159" customFormat="1" ht="12.75">
      <c r="J45" s="263"/>
      <c r="K45" s="273">
        <v>36616</v>
      </c>
      <c r="L45" s="274">
        <v>44</v>
      </c>
      <c r="M45" s="275">
        <v>6</v>
      </c>
      <c r="N45" s="276">
        <v>37622</v>
      </c>
      <c r="O45" s="277">
        <v>57.315653881529649</v>
      </c>
      <c r="P45" s="264"/>
      <c r="Q45" s="251"/>
      <c r="U45" s="184"/>
      <c r="V45" s="184"/>
    </row>
    <row r="46" spans="10:22" s="159" customFormat="1" ht="12.75">
      <c r="J46" s="263"/>
      <c r="K46" s="273">
        <v>36707</v>
      </c>
      <c r="L46" s="274">
        <v>36</v>
      </c>
      <c r="M46" s="275">
        <v>-10</v>
      </c>
      <c r="N46" s="276">
        <v>37653</v>
      </c>
      <c r="O46" s="277">
        <v>53.990914047767546</v>
      </c>
      <c r="P46" s="264"/>
      <c r="Q46" s="251"/>
      <c r="U46" s="184"/>
      <c r="V46" s="184"/>
    </row>
    <row r="47" spans="10:22" s="159" customFormat="1" ht="12.75">
      <c r="J47" s="263"/>
      <c r="K47" s="273">
        <v>36799</v>
      </c>
      <c r="L47" s="274">
        <v>39</v>
      </c>
      <c r="M47" s="275">
        <v>-9</v>
      </c>
      <c r="N47" s="276">
        <v>37681</v>
      </c>
      <c r="O47" s="277">
        <v>49.024227940623462</v>
      </c>
      <c r="P47" s="264"/>
      <c r="Q47" s="251"/>
      <c r="U47" s="184"/>
      <c r="V47" s="184"/>
    </row>
    <row r="48" spans="10:22" s="159" customFormat="1" ht="12.75">
      <c r="J48" s="263"/>
      <c r="K48" s="273">
        <v>36891</v>
      </c>
      <c r="L48" s="274">
        <v>30</v>
      </c>
      <c r="M48" s="275">
        <v>-17</v>
      </c>
      <c r="N48" s="276">
        <v>37712</v>
      </c>
      <c r="O48" s="277">
        <v>49.125313585742241</v>
      </c>
      <c r="P48" s="264"/>
      <c r="Q48" s="251"/>
      <c r="U48" s="184"/>
      <c r="V48" s="184"/>
    </row>
    <row r="49" spans="10:22" s="159" customFormat="1" ht="12.75">
      <c r="J49" s="263"/>
      <c r="K49" s="273">
        <v>36981</v>
      </c>
      <c r="L49" s="278">
        <v>33</v>
      </c>
      <c r="M49" s="275">
        <v>3</v>
      </c>
      <c r="N49" s="276">
        <v>37742</v>
      </c>
      <c r="O49" s="277">
        <v>46.441039134326758</v>
      </c>
      <c r="P49" s="264"/>
      <c r="Q49" s="251"/>
      <c r="U49" s="184"/>
      <c r="V49" s="184"/>
    </row>
    <row r="50" spans="10:22" s="159" customFormat="1" ht="12.75">
      <c r="J50" s="263"/>
      <c r="K50" s="273">
        <v>37072</v>
      </c>
      <c r="L50" s="278">
        <v>39</v>
      </c>
      <c r="M50" s="275">
        <v>-7</v>
      </c>
      <c r="N50" s="276">
        <v>37773</v>
      </c>
      <c r="O50" s="277">
        <v>46.315206086298645</v>
      </c>
      <c r="P50" s="264"/>
      <c r="Q50" s="251"/>
      <c r="U50" s="184"/>
      <c r="V50" s="184"/>
    </row>
    <row r="51" spans="10:22" s="159" customFormat="1" ht="12.75">
      <c r="J51" s="263"/>
      <c r="K51" s="273">
        <v>37135</v>
      </c>
      <c r="L51" s="278">
        <v>38</v>
      </c>
      <c r="M51" s="275">
        <v>-9</v>
      </c>
      <c r="N51" s="276">
        <v>37803</v>
      </c>
      <c r="O51" s="277">
        <v>49.016178503683967</v>
      </c>
      <c r="P51" s="264"/>
      <c r="Q51" s="251"/>
      <c r="U51" s="184"/>
      <c r="V51" s="184"/>
    </row>
    <row r="52" spans="10:22" s="159" customFormat="1" ht="12.75">
      <c r="J52" s="263"/>
      <c r="K52" s="273">
        <v>37226</v>
      </c>
      <c r="L52" s="278">
        <v>47</v>
      </c>
      <c r="M52" s="275">
        <v>-9</v>
      </c>
      <c r="N52" s="276">
        <v>37834</v>
      </c>
      <c r="O52" s="277">
        <v>49.331367043697462</v>
      </c>
      <c r="P52" s="264"/>
      <c r="Q52" s="251"/>
      <c r="U52" s="184"/>
      <c r="V52" s="184"/>
    </row>
    <row r="53" spans="10:22" s="159" customFormat="1" ht="12.75">
      <c r="J53" s="263"/>
      <c r="K53" s="273">
        <v>37316</v>
      </c>
      <c r="L53" s="278">
        <v>57</v>
      </c>
      <c r="M53" s="275">
        <v>-2</v>
      </c>
      <c r="N53" s="276">
        <v>37865</v>
      </c>
      <c r="O53" s="277">
        <v>44.006551401304442</v>
      </c>
      <c r="P53" s="264"/>
      <c r="Q53" s="251"/>
      <c r="U53" s="184"/>
      <c r="V53" s="184"/>
    </row>
    <row r="54" spans="10:22" s="159" customFormat="1" ht="12.75">
      <c r="J54" s="263"/>
      <c r="K54" s="273">
        <v>37408</v>
      </c>
      <c r="L54" s="278">
        <v>68</v>
      </c>
      <c r="M54" s="275">
        <v>1</v>
      </c>
      <c r="N54" s="276">
        <v>37895</v>
      </c>
      <c r="O54" s="277">
        <v>45.233230213056139</v>
      </c>
      <c r="P54" s="264"/>
      <c r="Q54" s="251"/>
      <c r="U54" s="184"/>
      <c r="V54" s="184"/>
    </row>
    <row r="55" spans="10:22" s="159" customFormat="1" ht="12.75">
      <c r="J55" s="263"/>
      <c r="K55" s="273">
        <v>37500</v>
      </c>
      <c r="L55" s="278">
        <v>68</v>
      </c>
      <c r="M55" s="275">
        <v>-1</v>
      </c>
      <c r="N55" s="276">
        <v>37926</v>
      </c>
      <c r="O55" s="277">
        <v>53.639448750964135</v>
      </c>
      <c r="P55" s="264"/>
      <c r="Q55" s="251"/>
      <c r="U55" s="184"/>
      <c r="V55" s="184"/>
    </row>
    <row r="56" spans="10:22" s="159" customFormat="1" ht="12.75">
      <c r="J56" s="263"/>
      <c r="K56" s="273">
        <v>37591</v>
      </c>
      <c r="L56" s="278">
        <v>64</v>
      </c>
      <c r="M56" s="275">
        <v>-12</v>
      </c>
      <c r="N56" s="276">
        <v>37956</v>
      </c>
      <c r="O56" s="277">
        <v>51.269117009693147</v>
      </c>
      <c r="P56" s="264"/>
      <c r="Q56" s="251"/>
      <c r="U56" s="184"/>
      <c r="V56" s="184"/>
    </row>
    <row r="57" spans="10:22" s="159" customFormat="1" ht="12.75">
      <c r="J57" s="263"/>
      <c r="K57" s="273">
        <v>37681</v>
      </c>
      <c r="L57" s="278">
        <v>59</v>
      </c>
      <c r="M57" s="275">
        <v>0</v>
      </c>
      <c r="N57" s="276">
        <v>37987</v>
      </c>
      <c r="O57" s="277">
        <v>54.731433713529114</v>
      </c>
      <c r="P57" s="264"/>
      <c r="Q57" s="251"/>
      <c r="U57" s="184"/>
      <c r="V57" s="184"/>
    </row>
    <row r="58" spans="10:22" s="159" customFormat="1" ht="12.75">
      <c r="J58" s="263"/>
      <c r="K58" s="273">
        <v>37773</v>
      </c>
      <c r="L58" s="278">
        <v>50</v>
      </c>
      <c r="M58" s="275">
        <v>1</v>
      </c>
      <c r="N58" s="276">
        <v>38018</v>
      </c>
      <c r="O58" s="277">
        <v>55.546972880499581</v>
      </c>
      <c r="P58" s="264"/>
      <c r="Q58" s="251"/>
      <c r="U58" s="184"/>
      <c r="V58" s="184"/>
    </row>
    <row r="59" spans="10:22" s="159" customFormat="1" ht="12.75">
      <c r="J59" s="263"/>
      <c r="K59" s="273">
        <v>37865</v>
      </c>
      <c r="L59" s="278">
        <v>54</v>
      </c>
      <c r="M59" s="275">
        <v>-9</v>
      </c>
      <c r="N59" s="276">
        <v>38047</v>
      </c>
      <c r="O59" s="277">
        <v>55.821195541376369</v>
      </c>
      <c r="P59" s="264"/>
      <c r="Q59" s="251"/>
      <c r="U59" s="184"/>
      <c r="V59" s="184"/>
    </row>
    <row r="60" spans="10:22" s="159" customFormat="1" ht="12.75">
      <c r="J60" s="263"/>
      <c r="K60" s="273">
        <v>37956</v>
      </c>
      <c r="L60" s="278">
        <v>61</v>
      </c>
      <c r="M60" s="275">
        <v>4</v>
      </c>
      <c r="N60" s="276">
        <v>38078</v>
      </c>
      <c r="O60" s="277">
        <v>56.988240454988983</v>
      </c>
      <c r="P60" s="264"/>
      <c r="Q60" s="251"/>
      <c r="U60" s="184"/>
      <c r="V60" s="184"/>
    </row>
    <row r="61" spans="10:22" s="159" customFormat="1" ht="12.75">
      <c r="J61" s="263"/>
      <c r="K61" s="273">
        <v>38047</v>
      </c>
      <c r="L61" s="278">
        <v>68</v>
      </c>
      <c r="M61" s="275">
        <v>-7</v>
      </c>
      <c r="N61" s="276">
        <v>38108</v>
      </c>
      <c r="O61" s="277">
        <v>56.942712946241414</v>
      </c>
      <c r="P61" s="264"/>
      <c r="Q61" s="251"/>
      <c r="U61" s="184"/>
      <c r="V61" s="184"/>
    </row>
    <row r="62" spans="10:22" s="159" customFormat="1" ht="12.75">
      <c r="J62" s="263"/>
      <c r="K62" s="273">
        <v>38139</v>
      </c>
      <c r="L62" s="278">
        <v>70</v>
      </c>
      <c r="M62" s="275">
        <v>20</v>
      </c>
      <c r="N62" s="276">
        <v>38139</v>
      </c>
      <c r="O62" s="277">
        <v>58.488092699326728</v>
      </c>
      <c r="P62" s="264"/>
      <c r="Q62" s="251"/>
      <c r="U62" s="184"/>
      <c r="V62" s="184"/>
    </row>
    <row r="63" spans="10:22" s="159" customFormat="1" ht="12.75">
      <c r="J63" s="263"/>
      <c r="K63" s="273">
        <v>38231</v>
      </c>
      <c r="L63" s="278">
        <v>79</v>
      </c>
      <c r="M63" s="275">
        <v>6</v>
      </c>
      <c r="N63" s="276">
        <v>38169</v>
      </c>
      <c r="O63" s="277">
        <v>57.653588055569784</v>
      </c>
      <c r="P63" s="264"/>
      <c r="Q63" s="251"/>
      <c r="U63" s="184"/>
      <c r="V63" s="184"/>
    </row>
    <row r="64" spans="10:22" s="159" customFormat="1" ht="10.5" customHeight="1">
      <c r="J64" s="263"/>
      <c r="K64" s="273">
        <v>38322</v>
      </c>
      <c r="L64" s="278">
        <v>87</v>
      </c>
      <c r="M64" s="275">
        <v>4</v>
      </c>
      <c r="N64" s="276">
        <v>38200</v>
      </c>
      <c r="O64" s="277">
        <v>58.877186560218959</v>
      </c>
      <c r="P64" s="264"/>
      <c r="Q64" s="251"/>
      <c r="U64" s="184"/>
      <c r="V64" s="184"/>
    </row>
    <row r="65" spans="10:22" s="159" customFormat="1" ht="12.75">
      <c r="J65" s="263"/>
      <c r="K65" s="273">
        <v>38412</v>
      </c>
      <c r="L65" s="278">
        <v>78</v>
      </c>
      <c r="M65" s="275">
        <v>19</v>
      </c>
      <c r="N65" s="276">
        <v>38231</v>
      </c>
      <c r="O65" s="277">
        <v>55.471695492279416</v>
      </c>
      <c r="P65" s="264"/>
      <c r="Q65" s="251"/>
      <c r="U65" s="184"/>
      <c r="V65" s="184"/>
    </row>
    <row r="66" spans="10:22" s="159" customFormat="1" ht="12.75">
      <c r="J66" s="263"/>
      <c r="K66" s="273">
        <v>38504</v>
      </c>
      <c r="L66" s="278">
        <v>82</v>
      </c>
      <c r="M66" s="275">
        <v>17</v>
      </c>
      <c r="N66" s="276">
        <v>38261</v>
      </c>
      <c r="O66" s="277">
        <v>52.743452308050017</v>
      </c>
      <c r="P66" s="264"/>
      <c r="Q66" s="251"/>
      <c r="U66" s="184"/>
      <c r="V66" s="184"/>
    </row>
    <row r="67" spans="10:22" s="159" customFormat="1" ht="12.75">
      <c r="J67" s="263"/>
      <c r="K67" s="273">
        <v>38596</v>
      </c>
      <c r="L67" s="278">
        <v>86</v>
      </c>
      <c r="M67" s="275">
        <v>17</v>
      </c>
      <c r="N67" s="276">
        <v>38292</v>
      </c>
      <c r="O67" s="277">
        <v>54.224421153952534</v>
      </c>
      <c r="P67" s="264"/>
      <c r="Q67" s="250"/>
      <c r="R67" s="184"/>
      <c r="S67" s="184"/>
      <c r="T67" s="184"/>
      <c r="U67" s="184"/>
      <c r="V67" s="184"/>
    </row>
    <row r="68" spans="10:22" s="159" customFormat="1" ht="12.75">
      <c r="J68" s="263"/>
      <c r="K68" s="273">
        <v>38687</v>
      </c>
      <c r="L68" s="278">
        <v>84</v>
      </c>
      <c r="M68" s="275">
        <v>20</v>
      </c>
      <c r="N68" s="276">
        <v>38322</v>
      </c>
      <c r="O68" s="277">
        <v>53.761053013919202</v>
      </c>
      <c r="P68" s="264"/>
      <c r="Q68" s="250"/>
      <c r="R68" s="184"/>
      <c r="S68" s="184"/>
      <c r="T68" s="184"/>
      <c r="U68" s="184"/>
      <c r="V68" s="184"/>
    </row>
    <row r="69" spans="10:22" s="159" customFormat="1" ht="12.75">
      <c r="J69" s="263"/>
      <c r="K69" s="273">
        <v>38777</v>
      </c>
      <c r="L69" s="278">
        <v>85</v>
      </c>
      <c r="M69" s="275">
        <v>21</v>
      </c>
      <c r="N69" s="276">
        <v>38353</v>
      </c>
      <c r="O69" s="277">
        <v>51.259198716872532</v>
      </c>
      <c r="P69" s="264"/>
      <c r="Q69" s="250"/>
      <c r="R69" s="184"/>
      <c r="S69" s="184"/>
      <c r="T69" s="184"/>
      <c r="U69" s="184"/>
      <c r="V69" s="184"/>
    </row>
    <row r="70" spans="10:22" s="159" customFormat="1" ht="12.75">
      <c r="J70" s="263"/>
      <c r="K70" s="273">
        <v>38869</v>
      </c>
      <c r="L70" s="278">
        <v>81</v>
      </c>
      <c r="M70" s="275">
        <v>20</v>
      </c>
      <c r="N70" s="276">
        <v>38384</v>
      </c>
      <c r="O70" s="277">
        <v>56.369311032159231</v>
      </c>
      <c r="P70" s="264"/>
      <c r="Q70" s="250"/>
      <c r="R70" s="184"/>
      <c r="S70" s="184"/>
      <c r="T70" s="184"/>
      <c r="U70" s="184"/>
      <c r="V70" s="184"/>
    </row>
    <row r="71" spans="10:22" s="159" customFormat="1" ht="12.75">
      <c r="J71" s="263"/>
      <c r="K71" s="273">
        <v>38961</v>
      </c>
      <c r="L71" s="278">
        <v>85</v>
      </c>
      <c r="M71" s="275">
        <v>17</v>
      </c>
      <c r="N71" s="276">
        <v>38412</v>
      </c>
      <c r="O71" s="277">
        <v>57.553440660386677</v>
      </c>
      <c r="P71" s="264"/>
      <c r="Q71" s="250"/>
      <c r="R71" s="184"/>
      <c r="S71" s="184"/>
      <c r="T71" s="184"/>
      <c r="U71" s="184"/>
      <c r="V71" s="184"/>
    </row>
    <row r="72" spans="10:22" s="159" customFormat="1" ht="12.75">
      <c r="J72" s="263"/>
      <c r="K72" s="273">
        <v>39052</v>
      </c>
      <c r="L72" s="278">
        <v>83</v>
      </c>
      <c r="M72" s="275">
        <v>18</v>
      </c>
      <c r="N72" s="276">
        <v>38443</v>
      </c>
      <c r="O72" s="277">
        <v>54.605428628997231</v>
      </c>
      <c r="P72" s="264"/>
      <c r="Q72" s="250"/>
      <c r="R72" s="184"/>
      <c r="S72" s="184"/>
      <c r="T72" s="184"/>
      <c r="U72" s="184"/>
      <c r="V72" s="184"/>
    </row>
    <row r="73" spans="10:22" s="159" customFormat="1" ht="12.75">
      <c r="J73" s="263"/>
      <c r="K73" s="273">
        <v>39148</v>
      </c>
      <c r="L73" s="278">
        <v>80</v>
      </c>
      <c r="M73" s="275">
        <v>23</v>
      </c>
      <c r="N73" s="276">
        <v>38473</v>
      </c>
      <c r="O73" s="277">
        <v>53.99404019167774</v>
      </c>
      <c r="P73" s="264"/>
      <c r="Q73" s="250"/>
      <c r="R73" s="184"/>
      <c r="S73" s="184"/>
      <c r="T73" s="184"/>
      <c r="U73" s="184"/>
      <c r="V73" s="184"/>
    </row>
    <row r="74" spans="10:22" s="159" customFormat="1" ht="12.75">
      <c r="J74" s="263"/>
      <c r="K74" s="273">
        <v>39240</v>
      </c>
      <c r="L74" s="278">
        <v>80</v>
      </c>
      <c r="M74" s="275">
        <v>21</v>
      </c>
      <c r="N74" s="276">
        <v>38504</v>
      </c>
      <c r="O74" s="277">
        <v>59.700977788328579</v>
      </c>
      <c r="P74" s="264"/>
      <c r="Q74" s="250"/>
      <c r="R74" s="184"/>
      <c r="S74" s="184"/>
      <c r="T74" s="184"/>
      <c r="U74" s="184"/>
      <c r="V74" s="184"/>
    </row>
    <row r="75" spans="10:22" s="159" customFormat="1" ht="12.75">
      <c r="J75" s="263"/>
      <c r="K75" s="273">
        <v>39332</v>
      </c>
      <c r="L75" s="278">
        <v>72</v>
      </c>
      <c r="M75" s="275">
        <v>18</v>
      </c>
      <c r="N75" s="276">
        <v>38534</v>
      </c>
      <c r="O75" s="277">
        <v>60.194264170895813</v>
      </c>
      <c r="P75" s="264"/>
      <c r="Q75" s="250"/>
      <c r="R75" s="184"/>
      <c r="S75" s="184"/>
      <c r="T75" s="184"/>
      <c r="U75" s="184"/>
      <c r="V75" s="184"/>
    </row>
    <row r="76" spans="10:22" s="159" customFormat="1" ht="12.75">
      <c r="J76" s="263"/>
      <c r="K76" s="273">
        <v>39423</v>
      </c>
      <c r="L76" s="278">
        <v>67</v>
      </c>
      <c r="M76" s="275">
        <v>22</v>
      </c>
      <c r="N76" s="276">
        <v>38565</v>
      </c>
      <c r="O76" s="277">
        <v>56.825808854687374</v>
      </c>
      <c r="P76" s="264"/>
      <c r="Q76" s="250"/>
      <c r="R76" s="184"/>
      <c r="S76" s="184"/>
      <c r="T76" s="184"/>
      <c r="U76" s="184"/>
      <c r="V76" s="184"/>
    </row>
    <row r="77" spans="10:22" s="159" customFormat="1" ht="12.75">
      <c r="J77" s="263"/>
      <c r="K77" s="273">
        <v>39514</v>
      </c>
      <c r="L77" s="278">
        <v>48</v>
      </c>
      <c r="M77" s="275">
        <v>12</v>
      </c>
      <c r="N77" s="276">
        <v>38596</v>
      </c>
      <c r="O77" s="277">
        <v>53.012022554933097</v>
      </c>
      <c r="P77" s="264"/>
      <c r="Q77" s="250"/>
      <c r="R77" s="184"/>
      <c r="S77" s="184"/>
      <c r="T77" s="184"/>
      <c r="U77" s="184"/>
      <c r="V77" s="184"/>
    </row>
    <row r="78" spans="10:22" s="159" customFormat="1" ht="12.75">
      <c r="J78" s="263"/>
      <c r="K78" s="273">
        <v>39606</v>
      </c>
      <c r="L78" s="278">
        <v>45</v>
      </c>
      <c r="M78" s="275">
        <v>-6</v>
      </c>
      <c r="N78" s="276">
        <v>38626</v>
      </c>
      <c r="O78" s="277">
        <v>50.75521901111037</v>
      </c>
      <c r="P78" s="264"/>
      <c r="Q78" s="250"/>
      <c r="R78" s="184"/>
      <c r="S78" s="184"/>
      <c r="T78" s="184"/>
      <c r="U78" s="184"/>
      <c r="V78" s="184"/>
    </row>
    <row r="79" spans="10:22" s="159" customFormat="1" ht="12.75">
      <c r="J79" s="263"/>
      <c r="K79" s="273">
        <v>39698</v>
      </c>
      <c r="L79" s="278">
        <v>34</v>
      </c>
      <c r="M79" s="275">
        <v>-1</v>
      </c>
      <c r="N79" s="276">
        <v>38657</v>
      </c>
      <c r="O79" s="277">
        <v>51.617199650547782</v>
      </c>
      <c r="P79" s="264"/>
      <c r="Q79" s="250"/>
      <c r="R79" s="184"/>
      <c r="S79" s="184"/>
      <c r="T79" s="184"/>
      <c r="U79" s="184"/>
      <c r="V79" s="184"/>
    </row>
    <row r="80" spans="10:22" s="159" customFormat="1" ht="12.75">
      <c r="J80" s="263"/>
      <c r="K80" s="279" t="s">
        <v>102</v>
      </c>
      <c r="L80" s="280">
        <v>33</v>
      </c>
      <c r="M80" s="275">
        <v>-4</v>
      </c>
      <c r="N80" s="276">
        <v>38687</v>
      </c>
      <c r="O80" s="277">
        <v>52.622454406742122</v>
      </c>
      <c r="P80" s="264"/>
      <c r="Q80" s="250"/>
      <c r="R80" s="184"/>
      <c r="S80" s="184"/>
      <c r="T80" s="184"/>
      <c r="U80" s="184"/>
      <c r="V80" s="184"/>
    </row>
    <row r="81" spans="10:22" s="159" customFormat="1" ht="12.75">
      <c r="J81" s="263"/>
      <c r="K81" s="279" t="s">
        <v>489</v>
      </c>
      <c r="L81" s="280">
        <v>27</v>
      </c>
      <c r="M81" s="275">
        <v>1</v>
      </c>
      <c r="N81" s="276">
        <v>38718</v>
      </c>
      <c r="O81" s="277">
        <v>49.202369254536357</v>
      </c>
      <c r="P81" s="264"/>
      <c r="Q81" s="250"/>
      <c r="R81" s="184"/>
      <c r="S81" s="184"/>
      <c r="T81" s="184"/>
      <c r="U81" s="184"/>
      <c r="V81" s="184"/>
    </row>
    <row r="82" spans="10:22" s="159" customFormat="1" ht="12.75">
      <c r="J82" s="263"/>
      <c r="K82" s="279" t="s">
        <v>282</v>
      </c>
      <c r="L82" s="280">
        <v>26</v>
      </c>
      <c r="M82" s="275">
        <v>4</v>
      </c>
      <c r="N82" s="276">
        <v>38749</v>
      </c>
      <c r="O82" s="277">
        <v>50.616269156546352</v>
      </c>
      <c r="P82" s="264"/>
      <c r="Q82" s="250"/>
      <c r="R82" s="184"/>
      <c r="S82" s="184"/>
      <c r="T82" s="184"/>
      <c r="U82" s="184"/>
      <c r="V82" s="184"/>
    </row>
    <row r="83" spans="10:22" s="159" customFormat="1" ht="12.75">
      <c r="J83" s="263"/>
      <c r="K83" s="279" t="s">
        <v>490</v>
      </c>
      <c r="L83" s="280">
        <v>23</v>
      </c>
      <c r="M83" s="275">
        <v>1</v>
      </c>
      <c r="N83" s="276">
        <v>38777</v>
      </c>
      <c r="O83" s="277">
        <v>52.100157636391287</v>
      </c>
      <c r="P83" s="264"/>
      <c r="Q83" s="250"/>
      <c r="R83" s="184"/>
      <c r="S83" s="184"/>
      <c r="T83" s="184"/>
      <c r="U83" s="184"/>
      <c r="V83" s="184"/>
    </row>
    <row r="84" spans="10:22" s="159" customFormat="1" ht="12.75">
      <c r="J84" s="263"/>
      <c r="K84" s="279" t="s">
        <v>491</v>
      </c>
      <c r="L84" s="280">
        <v>28</v>
      </c>
      <c r="M84" s="275">
        <v>6</v>
      </c>
      <c r="N84" s="276">
        <v>38808</v>
      </c>
      <c r="O84" s="277">
        <v>54.543288305194487</v>
      </c>
      <c r="P84" s="264"/>
      <c r="Q84" s="250"/>
      <c r="R84" s="184"/>
      <c r="S84" s="184"/>
      <c r="T84" s="184"/>
      <c r="U84" s="184"/>
      <c r="V84" s="184"/>
    </row>
    <row r="85" spans="10:22" s="159" customFormat="1" ht="12.75">
      <c r="J85" s="263"/>
      <c r="K85" s="279" t="s">
        <v>492</v>
      </c>
      <c r="L85" s="280">
        <v>43</v>
      </c>
      <c r="M85" s="275">
        <v>15</v>
      </c>
      <c r="N85" s="276">
        <v>38838</v>
      </c>
      <c r="O85" s="277">
        <v>57.223268422085489</v>
      </c>
      <c r="P85" s="264"/>
      <c r="Q85" s="250"/>
      <c r="R85" s="184"/>
      <c r="S85" s="184"/>
      <c r="T85" s="184"/>
      <c r="U85" s="184"/>
      <c r="V85" s="184"/>
    </row>
    <row r="86" spans="10:22" s="159" customFormat="1" ht="12.75">
      <c r="J86" s="263"/>
      <c r="K86" s="279" t="s">
        <v>493</v>
      </c>
      <c r="L86" s="280">
        <v>36</v>
      </c>
      <c r="M86" s="275">
        <v>14</v>
      </c>
      <c r="N86" s="276">
        <v>38869</v>
      </c>
      <c r="O86" s="277">
        <v>60.906633296585213</v>
      </c>
      <c r="P86" s="264"/>
      <c r="Q86" s="250"/>
      <c r="R86" s="184"/>
      <c r="S86" s="184"/>
      <c r="T86" s="184"/>
      <c r="U86" s="184"/>
      <c r="V86" s="184"/>
    </row>
    <row r="87" spans="10:22" s="159" customFormat="1" ht="12.75">
      <c r="J87" s="263"/>
      <c r="K87" s="279" t="s">
        <v>494</v>
      </c>
      <c r="L87" s="280">
        <v>47</v>
      </c>
      <c r="M87" s="275">
        <v>15</v>
      </c>
      <c r="N87" s="276">
        <v>38899</v>
      </c>
      <c r="O87" s="277">
        <v>63.380340412964095</v>
      </c>
      <c r="P87" s="264"/>
      <c r="Q87" s="250"/>
      <c r="R87" s="184"/>
      <c r="S87" s="184"/>
      <c r="T87" s="184"/>
      <c r="U87" s="184"/>
      <c r="V87" s="184"/>
    </row>
    <row r="88" spans="10:22" s="159" customFormat="1" ht="12.75">
      <c r="J88" s="263"/>
      <c r="K88" s="279" t="s">
        <v>495</v>
      </c>
      <c r="L88" s="280">
        <v>44</v>
      </c>
      <c r="M88" s="275">
        <v>14</v>
      </c>
      <c r="N88" s="276">
        <v>38930</v>
      </c>
      <c r="O88" s="277">
        <v>60.364677180032487</v>
      </c>
      <c r="P88" s="264"/>
      <c r="Q88" s="250"/>
      <c r="R88" s="184"/>
      <c r="S88" s="184"/>
      <c r="T88" s="184"/>
      <c r="U88" s="184"/>
      <c r="V88" s="184"/>
    </row>
    <row r="89" spans="10:22" s="159" customFormat="1" ht="12.75">
      <c r="J89" s="263"/>
      <c r="K89" s="279" t="s">
        <v>496</v>
      </c>
      <c r="L89" s="280">
        <v>55</v>
      </c>
      <c r="M89" s="275">
        <v>9</v>
      </c>
      <c r="N89" s="276">
        <v>38961</v>
      </c>
      <c r="O89" s="277">
        <v>54.706737754388357</v>
      </c>
      <c r="P89" s="264"/>
      <c r="Q89" s="250"/>
      <c r="R89" s="184"/>
      <c r="S89" s="184"/>
      <c r="T89" s="184"/>
      <c r="U89" s="184"/>
      <c r="V89" s="184"/>
    </row>
    <row r="90" spans="10:22" s="159" customFormat="1" ht="12.75">
      <c r="J90" s="263"/>
      <c r="K90" s="279" t="s">
        <v>497</v>
      </c>
      <c r="L90" s="278">
        <v>48</v>
      </c>
      <c r="M90" s="278">
        <v>11</v>
      </c>
      <c r="N90" s="276">
        <v>38991</v>
      </c>
      <c r="O90" s="277">
        <v>55.083374236548842</v>
      </c>
      <c r="P90" s="264"/>
      <c r="Q90" s="250"/>
      <c r="R90" s="184"/>
      <c r="S90" s="184"/>
      <c r="T90" s="184"/>
      <c r="U90" s="184"/>
      <c r="V90" s="184"/>
    </row>
    <row r="91" spans="10:22" s="159" customFormat="1" ht="12.75">
      <c r="J91" s="263"/>
      <c r="K91" s="279" t="s">
        <v>505</v>
      </c>
      <c r="L91" s="278">
        <v>39</v>
      </c>
      <c r="M91" s="278">
        <v>4</v>
      </c>
      <c r="N91" s="276">
        <v>39022</v>
      </c>
      <c r="O91" s="277">
        <v>55.643946914244957</v>
      </c>
      <c r="P91" s="264"/>
      <c r="Q91" s="250"/>
      <c r="R91" s="184"/>
      <c r="S91" s="184"/>
      <c r="T91" s="184"/>
      <c r="U91" s="184"/>
      <c r="V91" s="184"/>
    </row>
    <row r="92" spans="10:22" s="159" customFormat="1" ht="12.75">
      <c r="J92" s="263"/>
      <c r="K92" s="279" t="s">
        <v>511</v>
      </c>
      <c r="L92" s="278">
        <v>38</v>
      </c>
      <c r="M92" s="278">
        <v>5</v>
      </c>
      <c r="N92" s="276">
        <v>39052</v>
      </c>
      <c r="O92" s="277">
        <v>54.632463688610144</v>
      </c>
      <c r="P92" s="264"/>
      <c r="Q92" s="250"/>
      <c r="R92" s="184"/>
      <c r="S92" s="184"/>
      <c r="T92" s="184"/>
      <c r="U92" s="184"/>
      <c r="V92" s="184"/>
    </row>
    <row r="93" spans="10:22" s="159" customFormat="1" ht="12.75">
      <c r="J93" s="263"/>
      <c r="K93" s="276">
        <v>40980</v>
      </c>
      <c r="L93" s="278">
        <v>52</v>
      </c>
      <c r="M93" s="278">
        <v>5</v>
      </c>
      <c r="N93" s="276">
        <v>39083</v>
      </c>
      <c r="O93" s="277">
        <v>56.873846143496742</v>
      </c>
      <c r="P93" s="264"/>
      <c r="Q93" s="250"/>
      <c r="R93" s="184"/>
      <c r="S93" s="184"/>
      <c r="T93" s="184"/>
      <c r="U93" s="184"/>
      <c r="V93" s="184"/>
    </row>
    <row r="94" spans="10:22" s="159" customFormat="1" ht="12.75">
      <c r="J94" s="263"/>
      <c r="K94" s="276">
        <v>41072</v>
      </c>
      <c r="L94" s="278">
        <v>41</v>
      </c>
      <c r="M94" s="278"/>
      <c r="N94" s="276">
        <v>39114</v>
      </c>
      <c r="O94" s="277">
        <v>61.055351191812903</v>
      </c>
      <c r="P94" s="264"/>
      <c r="Q94" s="250"/>
      <c r="R94" s="184"/>
      <c r="S94" s="184"/>
      <c r="T94" s="184"/>
      <c r="U94" s="184"/>
      <c r="V94" s="184"/>
    </row>
    <row r="95" spans="10:22" s="159" customFormat="1" ht="12.75">
      <c r="J95" s="263"/>
      <c r="K95" s="276"/>
      <c r="L95" s="278"/>
      <c r="M95" s="278"/>
      <c r="N95" s="276">
        <v>39142</v>
      </c>
      <c r="O95" s="277">
        <v>60.209674359030743</v>
      </c>
      <c r="P95" s="264"/>
      <c r="Q95" s="250"/>
      <c r="R95" s="184"/>
      <c r="S95" s="184"/>
      <c r="T95" s="184"/>
      <c r="U95" s="184"/>
      <c r="V95" s="184"/>
    </row>
    <row r="96" spans="10:22" s="159" customFormat="1" ht="12.75">
      <c r="J96" s="263"/>
      <c r="K96" s="276"/>
      <c r="L96" s="278"/>
      <c r="M96" s="278"/>
      <c r="N96" s="276">
        <v>39173</v>
      </c>
      <c r="O96" s="277">
        <v>57.909188738732773</v>
      </c>
      <c r="P96" s="264"/>
      <c r="Q96" s="250"/>
      <c r="R96" s="184"/>
      <c r="S96" s="184"/>
      <c r="T96" s="184"/>
      <c r="U96" s="184"/>
      <c r="V96" s="184"/>
    </row>
    <row r="97" spans="10:22" s="159" customFormat="1" ht="12.75">
      <c r="J97" s="263"/>
      <c r="K97" s="276"/>
      <c r="L97" s="278"/>
      <c r="M97" s="278"/>
      <c r="N97" s="276">
        <v>39203</v>
      </c>
      <c r="O97" s="277">
        <v>57.349824584689465</v>
      </c>
      <c r="P97" s="264"/>
      <c r="Q97" s="184"/>
      <c r="R97" s="184"/>
      <c r="S97" s="184"/>
      <c r="T97" s="184"/>
      <c r="U97" s="184"/>
      <c r="V97" s="184"/>
    </row>
    <row r="98" spans="10:22" s="159" customFormat="1" ht="12.75">
      <c r="J98" s="263"/>
      <c r="K98" s="276"/>
      <c r="L98" s="278"/>
      <c r="M98" s="278"/>
      <c r="N98" s="276">
        <v>39234</v>
      </c>
      <c r="O98" s="277">
        <v>58.026039700528322</v>
      </c>
      <c r="P98" s="264"/>
      <c r="Q98" s="184"/>
      <c r="R98" s="184"/>
      <c r="S98" s="184"/>
      <c r="T98" s="184"/>
      <c r="U98" s="184"/>
      <c r="V98" s="184"/>
    </row>
    <row r="99" spans="10:22" s="159" customFormat="1" ht="12.75">
      <c r="J99" s="263"/>
      <c r="K99" s="276"/>
      <c r="L99" s="278"/>
      <c r="M99" s="278"/>
      <c r="N99" s="276">
        <v>39264</v>
      </c>
      <c r="O99" s="277">
        <v>60.216685100533866</v>
      </c>
      <c r="P99" s="264"/>
      <c r="Q99" s="184"/>
      <c r="R99" s="184"/>
      <c r="S99" s="184"/>
      <c r="T99" s="184"/>
      <c r="U99" s="184"/>
      <c r="V99" s="184"/>
    </row>
    <row r="100" spans="10:22" s="159" customFormat="1" ht="12.75">
      <c r="J100" s="263"/>
      <c r="K100" s="276"/>
      <c r="L100" s="278"/>
      <c r="M100" s="278"/>
      <c r="N100" s="276">
        <v>39295</v>
      </c>
      <c r="O100" s="277">
        <v>55.704623153516053</v>
      </c>
      <c r="P100" s="264"/>
      <c r="Q100" s="184"/>
      <c r="R100" s="184"/>
      <c r="S100" s="184"/>
      <c r="T100" s="184"/>
      <c r="U100" s="184"/>
      <c r="V100" s="184"/>
    </row>
    <row r="101" spans="10:22" s="159" customFormat="1" ht="12.75">
      <c r="J101" s="263"/>
      <c r="K101" s="276"/>
      <c r="L101" s="278"/>
      <c r="M101" s="278"/>
      <c r="N101" s="276">
        <v>39326</v>
      </c>
      <c r="O101" s="277">
        <v>49.988707060482106</v>
      </c>
      <c r="P101" s="264"/>
      <c r="Q101" s="184"/>
      <c r="R101" s="184"/>
      <c r="S101" s="184"/>
      <c r="T101" s="184"/>
      <c r="U101" s="184"/>
      <c r="V101" s="184"/>
    </row>
    <row r="102" spans="10:22" s="159" customFormat="1" ht="12.75">
      <c r="J102" s="263"/>
      <c r="K102" s="276"/>
      <c r="L102" s="278"/>
      <c r="M102" s="278"/>
      <c r="N102" s="276">
        <v>39356</v>
      </c>
      <c r="O102" s="277">
        <v>52.960071454162893</v>
      </c>
      <c r="P102" s="264"/>
      <c r="Q102" s="184"/>
      <c r="R102" s="184"/>
      <c r="S102" s="184"/>
      <c r="T102" s="184"/>
      <c r="U102" s="184"/>
      <c r="V102" s="184"/>
    </row>
    <row r="103" spans="10:22" s="159" customFormat="1" ht="12.75">
      <c r="J103" s="263"/>
      <c r="K103" s="276"/>
      <c r="L103" s="278"/>
      <c r="M103" s="278"/>
      <c r="N103" s="276">
        <v>39387</v>
      </c>
      <c r="O103" s="277">
        <v>53.107825393030652</v>
      </c>
      <c r="P103" s="264"/>
      <c r="Q103" s="184"/>
      <c r="R103" s="184"/>
      <c r="S103" s="184"/>
      <c r="T103" s="184"/>
      <c r="U103" s="184"/>
      <c r="V103" s="184"/>
    </row>
    <row r="104" spans="10:22" s="159" customFormat="1" ht="12.75">
      <c r="J104" s="263"/>
      <c r="K104" s="276"/>
      <c r="L104" s="278"/>
      <c r="M104" s="278"/>
      <c r="N104" s="276">
        <v>39417</v>
      </c>
      <c r="O104" s="277">
        <v>52.365553661155722</v>
      </c>
      <c r="P104" s="264"/>
      <c r="Q104" s="184"/>
      <c r="R104" s="184"/>
      <c r="S104" s="184"/>
      <c r="T104" s="184"/>
      <c r="U104" s="184"/>
      <c r="V104" s="184"/>
    </row>
    <row r="105" spans="10:22" s="159" customFormat="1" ht="12.75">
      <c r="J105" s="263"/>
      <c r="K105" s="276"/>
      <c r="L105" s="278"/>
      <c r="M105" s="278"/>
      <c r="N105" s="276">
        <v>39448</v>
      </c>
      <c r="O105" s="277">
        <v>50.434168645947118</v>
      </c>
      <c r="P105" s="264"/>
      <c r="Q105" s="184"/>
      <c r="R105" s="184"/>
      <c r="S105" s="184"/>
      <c r="T105" s="184"/>
      <c r="U105" s="184"/>
      <c r="V105" s="184"/>
    </row>
    <row r="106" spans="10:22" s="159" customFormat="1" ht="12.75">
      <c r="J106" s="263"/>
      <c r="K106" s="276"/>
      <c r="L106" s="278"/>
      <c r="M106" s="278"/>
      <c r="N106" s="276">
        <v>39479</v>
      </c>
      <c r="O106" s="277">
        <v>46.680542428828034</v>
      </c>
      <c r="P106" s="264"/>
      <c r="Q106" s="184"/>
      <c r="R106" s="184"/>
      <c r="S106" s="184"/>
      <c r="T106" s="184"/>
      <c r="U106" s="184"/>
      <c r="V106" s="184"/>
    </row>
    <row r="107" spans="10:22" s="159" customFormat="1" ht="12.75">
      <c r="J107" s="263"/>
      <c r="K107" s="276"/>
      <c r="L107" s="278"/>
      <c r="M107" s="278"/>
      <c r="N107" s="276">
        <v>39508</v>
      </c>
      <c r="O107" s="277">
        <v>44.266852113698597</v>
      </c>
      <c r="P107" s="264"/>
      <c r="Q107" s="184"/>
      <c r="R107" s="184"/>
      <c r="S107" s="184"/>
      <c r="T107" s="184"/>
      <c r="U107" s="184"/>
      <c r="V107" s="184"/>
    </row>
    <row r="108" spans="10:22" s="159" customFormat="1" ht="12.75">
      <c r="J108" s="263"/>
      <c r="K108" s="276"/>
      <c r="L108" s="278"/>
      <c r="M108" s="278"/>
      <c r="N108" s="276">
        <v>39539</v>
      </c>
      <c r="O108" s="277">
        <v>53.843506219679284</v>
      </c>
      <c r="P108" s="264"/>
      <c r="Q108" s="184"/>
      <c r="R108" s="184"/>
      <c r="S108" s="184"/>
      <c r="T108" s="184"/>
      <c r="U108" s="184"/>
      <c r="V108" s="184"/>
    </row>
    <row r="109" spans="10:22" s="159" customFormat="1" ht="12.75">
      <c r="J109" s="263"/>
      <c r="K109" s="276"/>
      <c r="L109" s="278"/>
      <c r="M109" s="278"/>
      <c r="N109" s="276">
        <v>39569</v>
      </c>
      <c r="O109" s="277">
        <v>49.287644268084655</v>
      </c>
      <c r="P109" s="264"/>
      <c r="Q109" s="184"/>
      <c r="R109" s="184"/>
      <c r="S109" s="184"/>
      <c r="T109" s="184"/>
      <c r="U109" s="184"/>
      <c r="V109" s="184"/>
    </row>
    <row r="110" spans="10:22" s="159" customFormat="1" ht="12.75">
      <c r="J110" s="263"/>
      <c r="K110" s="276"/>
      <c r="L110" s="278"/>
      <c r="M110" s="278"/>
      <c r="N110" s="276">
        <v>39600</v>
      </c>
      <c r="O110" s="277">
        <v>46.423257493184792</v>
      </c>
      <c r="P110" s="264"/>
      <c r="Q110" s="184"/>
      <c r="R110" s="184"/>
      <c r="S110" s="184"/>
      <c r="T110" s="184"/>
      <c r="U110" s="184"/>
      <c r="V110" s="184"/>
    </row>
    <row r="111" spans="10:22" s="159" customFormat="1" ht="12.75">
      <c r="J111" s="263"/>
      <c r="K111" s="276"/>
      <c r="L111" s="278"/>
      <c r="M111" s="278"/>
      <c r="N111" s="276">
        <v>39630</v>
      </c>
      <c r="O111" s="277">
        <v>46.38722603252608</v>
      </c>
      <c r="P111" s="264"/>
      <c r="Q111" s="184"/>
      <c r="R111" s="184"/>
      <c r="S111" s="184"/>
      <c r="T111" s="184"/>
      <c r="U111" s="184"/>
      <c r="V111" s="184"/>
    </row>
    <row r="112" spans="10:22" s="159" customFormat="1" ht="12.75">
      <c r="J112" s="263"/>
      <c r="K112" s="276"/>
      <c r="L112" s="278"/>
      <c r="M112" s="278"/>
      <c r="N112" s="276">
        <v>39661</v>
      </c>
      <c r="O112" s="277">
        <v>49.005977014833796</v>
      </c>
      <c r="P112" s="264"/>
      <c r="Q112" s="184"/>
      <c r="R112" s="184"/>
      <c r="S112" s="184"/>
      <c r="T112" s="184"/>
      <c r="U112" s="184"/>
      <c r="V112" s="184"/>
    </row>
    <row r="113" spans="1:22" s="159" customFormat="1" ht="12.75">
      <c r="J113" s="263"/>
      <c r="K113" s="276"/>
      <c r="L113" s="278"/>
      <c r="M113" s="278"/>
      <c r="N113" s="276">
        <v>39692</v>
      </c>
      <c r="O113" s="277">
        <v>45.544129650718297</v>
      </c>
      <c r="P113" s="264"/>
      <c r="Q113" s="184"/>
      <c r="R113" s="184"/>
      <c r="S113" s="184"/>
      <c r="T113" s="184"/>
      <c r="U113" s="184"/>
      <c r="V113" s="184"/>
    </row>
    <row r="114" spans="1:22" s="159" customFormat="1" ht="12.75">
      <c r="J114" s="263"/>
      <c r="K114" s="276"/>
      <c r="L114" s="278"/>
      <c r="M114" s="278"/>
      <c r="N114" s="276">
        <v>39722</v>
      </c>
      <c r="O114" s="277">
        <v>44.456972085485745</v>
      </c>
      <c r="P114" s="264"/>
      <c r="Q114" s="184"/>
      <c r="R114" s="184"/>
      <c r="S114" s="184"/>
      <c r="T114" s="184"/>
      <c r="U114" s="184"/>
      <c r="V114" s="184"/>
    </row>
    <row r="115" spans="1:22" s="159" customFormat="1" ht="12.75">
      <c r="J115" s="263"/>
      <c r="K115" s="276"/>
      <c r="L115" s="278"/>
      <c r="M115" s="278"/>
      <c r="N115" s="276">
        <v>39753</v>
      </c>
      <c r="O115" s="277">
        <v>38.554098382952354</v>
      </c>
      <c r="P115" s="264"/>
      <c r="Q115" s="184"/>
      <c r="R115" s="184"/>
      <c r="S115" s="184"/>
      <c r="T115" s="184"/>
      <c r="U115" s="184"/>
      <c r="V115" s="184"/>
    </row>
    <row r="116" spans="1:22" s="159" customFormat="1" ht="12.75">
      <c r="J116" s="263"/>
      <c r="K116" s="276"/>
      <c r="L116" s="278"/>
      <c r="M116" s="278"/>
      <c r="N116" s="276">
        <v>39783</v>
      </c>
      <c r="O116" s="277">
        <v>39.605485831966995</v>
      </c>
      <c r="P116" s="264"/>
      <c r="Q116" s="184"/>
      <c r="R116" s="184"/>
      <c r="S116" s="184"/>
      <c r="T116" s="184"/>
      <c r="U116" s="184"/>
      <c r="V116" s="184"/>
    </row>
    <row r="117" spans="1:22" s="159" customFormat="1" ht="12.75">
      <c r="J117" s="263"/>
      <c r="K117" s="276"/>
      <c r="L117" s="278"/>
      <c r="M117" s="278"/>
      <c r="N117" s="276">
        <v>39814</v>
      </c>
      <c r="O117" s="277">
        <v>39.350234907712036</v>
      </c>
      <c r="P117" s="264"/>
      <c r="Q117" s="184"/>
      <c r="R117" s="184"/>
      <c r="S117" s="184"/>
      <c r="T117" s="184"/>
      <c r="U117" s="184"/>
      <c r="V117" s="184"/>
    </row>
    <row r="118" spans="1:22" s="159" customFormat="1" ht="12.75">
      <c r="J118" s="263"/>
      <c r="K118" s="269"/>
      <c r="L118" s="278"/>
      <c r="M118" s="278"/>
      <c r="N118" s="276">
        <v>39845</v>
      </c>
      <c r="O118" s="277">
        <v>38.515074291175821</v>
      </c>
      <c r="P118" s="264"/>
      <c r="Q118" s="184"/>
      <c r="R118" s="184"/>
      <c r="S118" s="184"/>
      <c r="T118" s="184"/>
      <c r="U118" s="184"/>
      <c r="V118" s="184"/>
    </row>
    <row r="119" spans="1:22" s="159" customFormat="1" ht="12.75">
      <c r="J119" s="263"/>
      <c r="K119" s="269"/>
      <c r="L119" s="278"/>
      <c r="M119" s="278"/>
      <c r="N119" s="276">
        <v>39873</v>
      </c>
      <c r="O119" s="277">
        <v>35.967511151973881</v>
      </c>
      <c r="P119" s="264"/>
      <c r="Q119" s="184"/>
      <c r="R119" s="184"/>
      <c r="S119" s="184"/>
      <c r="T119" s="184"/>
      <c r="U119" s="184"/>
      <c r="V119" s="184"/>
    </row>
    <row r="120" spans="1:22" s="159" customFormat="1" ht="12.75">
      <c r="J120" s="263"/>
      <c r="K120" s="269"/>
      <c r="L120" s="278"/>
      <c r="M120" s="278"/>
      <c r="N120" s="276">
        <v>39904</v>
      </c>
      <c r="O120" s="277">
        <v>35.260787418761858</v>
      </c>
      <c r="P120" s="264"/>
      <c r="Q120" s="184"/>
      <c r="R120" s="184"/>
      <c r="S120" s="184"/>
      <c r="T120" s="184"/>
      <c r="U120" s="184"/>
      <c r="V120" s="184"/>
    </row>
    <row r="121" spans="1:22" s="159" customFormat="1" ht="12.75">
      <c r="J121" s="263"/>
      <c r="K121" s="269"/>
      <c r="L121" s="278"/>
      <c r="M121" s="278"/>
      <c r="N121" s="276">
        <v>39934</v>
      </c>
      <c r="O121" s="277">
        <v>38.004779344841566</v>
      </c>
      <c r="P121" s="264"/>
      <c r="Q121" s="184"/>
      <c r="R121" s="184"/>
      <c r="S121" s="184"/>
      <c r="T121" s="184"/>
      <c r="U121" s="184"/>
      <c r="V121" s="184"/>
    </row>
    <row r="122" spans="1:22" s="159" customFormat="1" ht="12.75">
      <c r="J122" s="263"/>
      <c r="K122" s="269"/>
      <c r="L122" s="278"/>
      <c r="M122" s="278"/>
      <c r="N122" s="276">
        <v>39965</v>
      </c>
      <c r="O122" s="277">
        <v>39.952136506297499</v>
      </c>
      <c r="P122" s="264"/>
      <c r="Q122" s="184"/>
      <c r="R122" s="184"/>
      <c r="S122" s="184"/>
      <c r="T122" s="184"/>
      <c r="U122" s="184"/>
      <c r="V122" s="184"/>
    </row>
    <row r="123" spans="1:22" s="159" customFormat="1" ht="12.75">
      <c r="J123" s="263"/>
      <c r="K123" s="269"/>
      <c r="L123" s="278"/>
      <c r="M123" s="278"/>
      <c r="N123" s="276">
        <v>39995</v>
      </c>
      <c r="O123" s="277">
        <v>40.299576289999301</v>
      </c>
      <c r="P123" s="264"/>
      <c r="Q123" s="184"/>
      <c r="R123" s="184"/>
      <c r="S123" s="184"/>
      <c r="T123" s="184"/>
      <c r="U123" s="184"/>
      <c r="V123" s="184"/>
    </row>
    <row r="124" spans="1:22" s="159" customFormat="1" ht="12.75">
      <c r="J124" s="263"/>
      <c r="K124" s="269"/>
      <c r="L124" s="278"/>
      <c r="M124" s="278"/>
      <c r="N124" s="276">
        <v>40026</v>
      </c>
      <c r="O124" s="277">
        <v>41.09480907019875</v>
      </c>
      <c r="P124" s="264"/>
      <c r="Q124" s="184"/>
      <c r="R124" s="184"/>
      <c r="S124" s="184"/>
      <c r="T124" s="184"/>
      <c r="U124" s="184"/>
      <c r="V124" s="184"/>
    </row>
    <row r="125" spans="1:22" s="159" customFormat="1" ht="12.75">
      <c r="J125" s="263"/>
      <c r="K125" s="269"/>
      <c r="L125" s="278"/>
      <c r="M125" s="278"/>
      <c r="N125" s="276">
        <v>40057</v>
      </c>
      <c r="O125" s="277">
        <v>45.760540349408117</v>
      </c>
      <c r="P125" s="264"/>
      <c r="Q125" s="184"/>
      <c r="R125" s="184"/>
      <c r="S125" s="184"/>
      <c r="T125" s="184"/>
      <c r="U125" s="184"/>
      <c r="V125" s="184"/>
    </row>
    <row r="126" spans="1:22" s="159" customFormat="1" ht="12.75">
      <c r="A126" s="157"/>
      <c r="B126" s="158"/>
      <c r="C126" s="158"/>
      <c r="D126" s="157"/>
      <c r="E126" s="158"/>
      <c r="J126" s="263"/>
      <c r="K126" s="269"/>
      <c r="L126" s="269"/>
      <c r="M126" s="270"/>
      <c r="N126" s="276">
        <v>40087</v>
      </c>
      <c r="O126" s="277">
        <v>46.8607891028484</v>
      </c>
      <c r="P126" s="264"/>
      <c r="Q126" s="184"/>
      <c r="R126" s="184"/>
      <c r="S126" s="184"/>
      <c r="T126" s="184"/>
      <c r="U126" s="184"/>
      <c r="V126" s="184"/>
    </row>
    <row r="127" spans="1:22" s="159" customFormat="1" ht="12.75">
      <c r="A127" s="157"/>
      <c r="B127" s="158"/>
      <c r="C127" s="158"/>
      <c r="D127" s="157"/>
      <c r="E127" s="158"/>
      <c r="J127" s="263"/>
      <c r="K127" s="269"/>
      <c r="L127" s="269"/>
      <c r="M127" s="270"/>
      <c r="N127" s="276">
        <v>40118</v>
      </c>
      <c r="O127" s="277">
        <v>49.00547147185776</v>
      </c>
      <c r="P127" s="264"/>
      <c r="Q127" s="184"/>
      <c r="R127" s="184"/>
      <c r="S127" s="184"/>
      <c r="T127" s="184"/>
      <c r="U127" s="184"/>
      <c r="V127" s="184"/>
    </row>
    <row r="128" spans="1:22" s="159" customFormat="1" ht="12.75">
      <c r="A128" s="157"/>
      <c r="B128" s="158"/>
      <c r="C128" s="158"/>
      <c r="D128" s="157"/>
      <c r="E128" s="158"/>
      <c r="J128" s="263"/>
      <c r="K128" s="269"/>
      <c r="L128" s="269"/>
      <c r="M128" s="270"/>
      <c r="N128" s="276">
        <v>40148</v>
      </c>
      <c r="O128" s="277">
        <v>51.354081270464476</v>
      </c>
      <c r="P128" s="264"/>
      <c r="Q128" s="184"/>
      <c r="R128" s="184"/>
      <c r="S128" s="184"/>
      <c r="T128" s="184"/>
      <c r="U128" s="184"/>
      <c r="V128" s="184"/>
    </row>
    <row r="129" spans="1:22" s="159" customFormat="1" ht="12.75">
      <c r="A129" s="157"/>
      <c r="B129" s="158"/>
      <c r="C129" s="158"/>
      <c r="D129" s="157"/>
      <c r="E129" s="158"/>
      <c r="J129" s="263"/>
      <c r="K129" s="269"/>
      <c r="L129" s="269"/>
      <c r="M129" s="270"/>
      <c r="N129" s="276">
        <v>40179</v>
      </c>
      <c r="O129" s="277">
        <v>51.731797300925948</v>
      </c>
      <c r="P129" s="264"/>
      <c r="Q129" s="184"/>
      <c r="R129" s="184"/>
      <c r="S129" s="184"/>
      <c r="T129" s="184"/>
      <c r="U129" s="184"/>
      <c r="V129" s="184"/>
    </row>
    <row r="130" spans="1:22" s="159" customFormat="1" ht="12.75">
      <c r="A130" s="157"/>
      <c r="B130" s="158"/>
      <c r="C130" s="158"/>
      <c r="D130" s="157"/>
      <c r="E130" s="158"/>
      <c r="J130" s="263"/>
      <c r="K130" s="269"/>
      <c r="L130" s="269"/>
      <c r="M130" s="270"/>
      <c r="N130" s="276">
        <v>40210</v>
      </c>
      <c r="O130" s="277">
        <v>58.695276796611175</v>
      </c>
      <c r="P130" s="264"/>
      <c r="Q130" s="184"/>
      <c r="R130" s="184"/>
      <c r="S130" s="184"/>
      <c r="T130" s="184"/>
      <c r="U130" s="184"/>
      <c r="V130" s="184"/>
    </row>
    <row r="131" spans="1:22" s="159" customFormat="1" ht="12.75">
      <c r="A131" s="157"/>
      <c r="B131" s="158"/>
      <c r="C131" s="158"/>
      <c r="D131" s="157"/>
      <c r="E131" s="158"/>
      <c r="J131" s="263"/>
      <c r="K131" s="269"/>
      <c r="L131" s="269"/>
      <c r="M131" s="270"/>
      <c r="N131" s="276">
        <v>40238</v>
      </c>
      <c r="O131" s="277">
        <v>54.412721206836267</v>
      </c>
      <c r="P131" s="264"/>
      <c r="Q131" s="184"/>
      <c r="R131" s="184"/>
      <c r="S131" s="184"/>
      <c r="T131" s="184"/>
      <c r="U131" s="184"/>
      <c r="V131" s="184"/>
    </row>
    <row r="132" spans="1:22" s="159" customFormat="1" ht="12.75">
      <c r="A132" s="157"/>
      <c r="B132" s="158"/>
      <c r="C132" s="158"/>
      <c r="D132" s="157"/>
      <c r="E132" s="158"/>
      <c r="J132" s="263"/>
      <c r="K132" s="269"/>
      <c r="L132" s="269"/>
      <c r="M132" s="270"/>
      <c r="N132" s="276">
        <v>40269</v>
      </c>
      <c r="O132" s="277">
        <v>54.089557895000979</v>
      </c>
      <c r="P132" s="264"/>
      <c r="Q132" s="184"/>
      <c r="R132" s="184"/>
      <c r="S132" s="184"/>
      <c r="T132" s="184"/>
      <c r="U132" s="184"/>
      <c r="V132" s="184"/>
    </row>
    <row r="133" spans="1:22" s="159" customFormat="1" ht="12.75">
      <c r="A133" s="157"/>
      <c r="B133" s="158"/>
      <c r="C133" s="158"/>
      <c r="D133" s="157"/>
      <c r="E133" s="158"/>
      <c r="J133" s="263"/>
      <c r="K133" s="269"/>
      <c r="L133" s="269"/>
      <c r="M133" s="270"/>
      <c r="N133" s="276">
        <v>40299</v>
      </c>
      <c r="O133" s="277">
        <v>51.949973243283189</v>
      </c>
      <c r="P133" s="264"/>
      <c r="Q133" s="184"/>
      <c r="R133" s="184"/>
      <c r="S133" s="184"/>
      <c r="T133" s="184"/>
      <c r="U133" s="184"/>
      <c r="V133" s="184"/>
    </row>
    <row r="134" spans="1:22" s="159" customFormat="1" ht="12.75">
      <c r="A134" s="157"/>
      <c r="B134" s="158"/>
      <c r="C134" s="158"/>
      <c r="D134" s="157"/>
      <c r="E134" s="158"/>
      <c r="J134" s="263"/>
      <c r="K134" s="269"/>
      <c r="L134" s="269"/>
      <c r="M134" s="270"/>
      <c r="N134" s="276">
        <v>40330</v>
      </c>
      <c r="O134" s="277">
        <v>50.712612247479953</v>
      </c>
      <c r="P134" s="264"/>
      <c r="Q134" s="184"/>
      <c r="R134" s="184"/>
      <c r="S134" s="184"/>
      <c r="T134" s="184"/>
      <c r="U134" s="184"/>
      <c r="V134" s="184"/>
    </row>
    <row r="135" spans="1:22" s="159" customFormat="1" ht="12.75">
      <c r="A135" s="157"/>
      <c r="B135" s="158"/>
      <c r="C135" s="158"/>
      <c r="D135" s="157"/>
      <c r="E135" s="158"/>
      <c r="J135" s="263"/>
      <c r="K135" s="269"/>
      <c r="L135" s="269"/>
      <c r="M135" s="270"/>
      <c r="N135" s="276">
        <v>40360</v>
      </c>
      <c r="O135" s="281">
        <v>53.244886863687206</v>
      </c>
      <c r="P135" s="264"/>
      <c r="Q135" s="184"/>
      <c r="R135" s="184"/>
      <c r="S135" s="184"/>
      <c r="T135" s="184"/>
      <c r="U135" s="184"/>
      <c r="V135" s="184"/>
    </row>
    <row r="136" spans="1:22" s="159" customFormat="1" ht="12.75">
      <c r="A136" s="157"/>
      <c r="B136" s="158"/>
      <c r="C136" s="158"/>
      <c r="D136" s="157"/>
      <c r="E136" s="158"/>
      <c r="J136" s="263"/>
      <c r="K136" s="269"/>
      <c r="L136" s="269"/>
      <c r="M136" s="270"/>
      <c r="N136" s="276">
        <v>40391</v>
      </c>
      <c r="O136" s="281">
        <v>52.366833314200875</v>
      </c>
      <c r="P136" s="264"/>
      <c r="Q136" s="184"/>
      <c r="R136" s="184"/>
      <c r="S136" s="184"/>
      <c r="T136" s="184"/>
      <c r="U136" s="184"/>
      <c r="V136" s="184"/>
    </row>
    <row r="137" spans="1:22" s="159" customFormat="1" ht="12.75">
      <c r="A137" s="157"/>
      <c r="B137" s="158"/>
      <c r="C137" s="158"/>
      <c r="D137" s="157"/>
      <c r="E137" s="158"/>
      <c r="J137" s="263"/>
      <c r="K137" s="269"/>
      <c r="L137" s="269"/>
      <c r="M137" s="270"/>
      <c r="N137" s="276">
        <v>40422</v>
      </c>
      <c r="O137" s="281">
        <v>48.235163309940035</v>
      </c>
      <c r="P137" s="264"/>
      <c r="Q137" s="184"/>
      <c r="R137" s="184"/>
      <c r="S137" s="184"/>
      <c r="T137" s="184"/>
      <c r="U137" s="184"/>
      <c r="V137" s="184"/>
    </row>
    <row r="138" spans="1:22" s="159" customFormat="1" ht="12.75">
      <c r="A138" s="157"/>
      <c r="B138" s="158"/>
      <c r="C138" s="158"/>
      <c r="D138" s="157"/>
      <c r="E138" s="158"/>
      <c r="J138" s="263"/>
      <c r="K138" s="269"/>
      <c r="L138" s="269"/>
      <c r="M138" s="270"/>
      <c r="N138" s="276">
        <v>40452</v>
      </c>
      <c r="O138" s="281">
        <v>50.095767586041298</v>
      </c>
      <c r="P138" s="264"/>
      <c r="Q138" s="184"/>
      <c r="R138" s="184"/>
      <c r="S138" s="184"/>
      <c r="T138" s="184"/>
      <c r="U138" s="184"/>
      <c r="V138" s="184"/>
    </row>
    <row r="139" spans="1:22" s="159" customFormat="1" ht="12.75">
      <c r="A139" s="157"/>
      <c r="B139" s="158"/>
      <c r="C139" s="158"/>
      <c r="D139" s="157"/>
      <c r="E139" s="158"/>
      <c r="J139" s="263"/>
      <c r="K139" s="269"/>
      <c r="L139" s="269"/>
      <c r="M139" s="270"/>
      <c r="N139" s="276">
        <v>40483</v>
      </c>
      <c r="O139" s="281">
        <v>52.316195785792438</v>
      </c>
      <c r="P139" s="264"/>
      <c r="Q139" s="184"/>
      <c r="R139" s="184"/>
      <c r="S139" s="184"/>
      <c r="T139" s="184"/>
      <c r="U139" s="184"/>
      <c r="V139" s="184"/>
    </row>
    <row r="140" spans="1:22" s="159" customFormat="1" ht="12.75">
      <c r="A140" s="157"/>
      <c r="B140" s="158"/>
      <c r="C140" s="158"/>
      <c r="D140" s="157"/>
      <c r="E140" s="158"/>
      <c r="J140" s="263"/>
      <c r="K140" s="269"/>
      <c r="L140" s="269"/>
      <c r="M140" s="270"/>
      <c r="N140" s="276">
        <v>40513</v>
      </c>
      <c r="O140" s="281">
        <v>51.240915407126536</v>
      </c>
      <c r="P140" s="264"/>
      <c r="Q140" s="184"/>
      <c r="R140" s="184"/>
      <c r="S140" s="184"/>
      <c r="T140" s="184"/>
      <c r="U140" s="184"/>
      <c r="V140" s="184"/>
    </row>
    <row r="141" spans="1:22" s="159" customFormat="1" ht="12.75">
      <c r="A141" s="157"/>
      <c r="B141" s="158"/>
      <c r="C141" s="158"/>
      <c r="D141" s="157"/>
      <c r="E141" s="158"/>
      <c r="J141" s="263"/>
      <c r="K141" s="269"/>
      <c r="L141" s="269"/>
      <c r="M141" s="270"/>
      <c r="N141" s="276">
        <v>40544</v>
      </c>
      <c r="O141" s="281">
        <v>53.491648270574601</v>
      </c>
      <c r="P141" s="264"/>
      <c r="Q141" s="184"/>
      <c r="R141" s="184"/>
      <c r="S141" s="184"/>
      <c r="T141" s="184"/>
      <c r="U141" s="184"/>
      <c r="V141" s="184"/>
    </row>
    <row r="142" spans="1:22" s="159" customFormat="1" ht="12.75">
      <c r="A142" s="157"/>
      <c r="B142" s="158"/>
      <c r="C142" s="158"/>
      <c r="D142" s="157"/>
      <c r="E142" s="158"/>
      <c r="J142" s="263"/>
      <c r="K142" s="269"/>
      <c r="L142" s="269"/>
      <c r="M142" s="270"/>
      <c r="N142" s="276">
        <v>40575</v>
      </c>
      <c r="O142" s="281">
        <v>54.823731827338086</v>
      </c>
      <c r="P142" s="264"/>
      <c r="Q142" s="184"/>
      <c r="R142" s="184"/>
      <c r="S142" s="184"/>
      <c r="T142" s="184"/>
      <c r="U142" s="184"/>
      <c r="V142" s="184"/>
    </row>
    <row r="143" spans="1:22" s="159" customFormat="1" ht="12.75">
      <c r="A143" s="157"/>
      <c r="B143" s="158"/>
      <c r="C143" s="158"/>
      <c r="D143" s="157"/>
      <c r="E143" s="158"/>
      <c r="J143" s="263"/>
      <c r="K143" s="269"/>
      <c r="L143" s="269"/>
      <c r="M143" s="270"/>
      <c r="N143" s="276">
        <v>40603</v>
      </c>
      <c r="O143" s="281">
        <v>55.920421209388337</v>
      </c>
      <c r="P143" s="264"/>
      <c r="Q143" s="184"/>
      <c r="R143" s="184"/>
      <c r="S143" s="184"/>
      <c r="T143" s="184"/>
      <c r="U143" s="184"/>
      <c r="V143" s="184"/>
    </row>
    <row r="144" spans="1:22" s="159" customFormat="1" ht="12.75">
      <c r="A144" s="157"/>
      <c r="B144" s="158"/>
      <c r="C144" s="158"/>
      <c r="D144" s="157"/>
      <c r="E144" s="158"/>
      <c r="J144" s="263"/>
      <c r="K144" s="269"/>
      <c r="L144" s="269"/>
      <c r="M144" s="270"/>
      <c r="N144" s="276">
        <v>40634</v>
      </c>
      <c r="O144" s="281">
        <v>55.509787464988875</v>
      </c>
      <c r="P144" s="264"/>
      <c r="Q144" s="184"/>
      <c r="R144" s="184"/>
      <c r="S144" s="184"/>
      <c r="T144" s="184"/>
      <c r="U144" s="184"/>
      <c r="V144" s="184"/>
    </row>
    <row r="145" spans="1:22" s="159" customFormat="1" ht="12.75">
      <c r="A145" s="157"/>
      <c r="B145" s="158"/>
      <c r="C145" s="158"/>
      <c r="D145" s="157"/>
      <c r="E145" s="158"/>
      <c r="J145" s="263"/>
      <c r="K145" s="269"/>
      <c r="L145" s="269"/>
      <c r="M145" s="270"/>
      <c r="N145" s="276">
        <v>40664</v>
      </c>
      <c r="O145" s="281">
        <v>54.934327115622288</v>
      </c>
      <c r="P145" s="264"/>
      <c r="Q145" s="184"/>
      <c r="R145" s="184"/>
      <c r="S145" s="184"/>
      <c r="T145" s="184"/>
      <c r="U145" s="184"/>
      <c r="V145" s="184"/>
    </row>
    <row r="146" spans="1:22" s="159" customFormat="1" ht="12.75">
      <c r="A146" s="157"/>
      <c r="B146" s="158"/>
      <c r="C146" s="158"/>
      <c r="D146" s="157"/>
      <c r="E146" s="158"/>
      <c r="J146" s="263"/>
      <c r="K146" s="269"/>
      <c r="L146" s="269"/>
      <c r="M146" s="270"/>
      <c r="N146" s="276">
        <v>40695</v>
      </c>
      <c r="O146" s="281">
        <v>54.226253480908106</v>
      </c>
      <c r="P146" s="264"/>
      <c r="Q146" s="184"/>
      <c r="R146" s="184"/>
      <c r="S146" s="184"/>
      <c r="T146" s="184"/>
      <c r="U146" s="184"/>
      <c r="V146" s="184"/>
    </row>
    <row r="147" spans="1:22" s="159" customFormat="1" ht="12.75">
      <c r="A147" s="157"/>
      <c r="B147" s="158"/>
      <c r="C147" s="158"/>
      <c r="D147" s="157"/>
      <c r="E147" s="158"/>
      <c r="J147" s="263"/>
      <c r="K147" s="269"/>
      <c r="L147" s="269"/>
      <c r="M147" s="270"/>
      <c r="N147" s="276">
        <v>40725</v>
      </c>
      <c r="O147" s="281">
        <v>46.363325407748448</v>
      </c>
      <c r="P147" s="264"/>
      <c r="Q147" s="184"/>
      <c r="R147" s="184"/>
      <c r="S147" s="184"/>
      <c r="T147" s="184"/>
      <c r="U147" s="184"/>
      <c r="V147" s="184"/>
    </row>
    <row r="148" spans="1:22" s="159" customFormat="1" ht="12.75">
      <c r="A148" s="157"/>
      <c r="B148" s="158"/>
      <c r="C148" s="158"/>
      <c r="D148" s="157"/>
      <c r="E148" s="158"/>
      <c r="J148" s="263"/>
      <c r="K148" s="269"/>
      <c r="L148" s="269"/>
      <c r="M148" s="270"/>
      <c r="N148" s="276">
        <v>40756</v>
      </c>
      <c r="O148" s="281">
        <v>48.212728728546246</v>
      </c>
      <c r="P148" s="264"/>
      <c r="Q148" s="184"/>
      <c r="R148" s="184"/>
      <c r="S148" s="184"/>
      <c r="T148" s="184"/>
      <c r="U148" s="184"/>
      <c r="V148" s="184"/>
    </row>
    <row r="149" spans="1:22" s="159" customFormat="1" ht="12.75">
      <c r="A149" s="157"/>
      <c r="B149" s="158"/>
      <c r="C149" s="158"/>
      <c r="D149" s="157"/>
      <c r="E149" s="158"/>
      <c r="J149" s="263"/>
      <c r="K149" s="269"/>
      <c r="L149" s="269"/>
      <c r="M149" s="270"/>
      <c r="N149" s="276">
        <v>40787</v>
      </c>
      <c r="O149" s="281">
        <v>50.195669869329294</v>
      </c>
      <c r="P149" s="264"/>
      <c r="Q149" s="184"/>
      <c r="R149" s="184"/>
      <c r="S149" s="184"/>
      <c r="T149" s="184"/>
      <c r="U149" s="184"/>
      <c r="V149" s="184"/>
    </row>
    <row r="150" spans="1:22" s="159" customFormat="1" ht="12.75">
      <c r="A150" s="157"/>
      <c r="B150" s="158"/>
      <c r="C150" s="158"/>
      <c r="D150" s="157"/>
      <c r="E150" s="158"/>
      <c r="J150" s="263"/>
      <c r="K150" s="269"/>
      <c r="L150" s="269"/>
      <c r="M150" s="270"/>
      <c r="N150" s="276">
        <v>40817</v>
      </c>
      <c r="O150" s="281">
        <v>50.5</v>
      </c>
      <c r="P150" s="264"/>
      <c r="Q150" s="184"/>
      <c r="R150" s="184"/>
      <c r="S150" s="184"/>
      <c r="T150" s="184"/>
      <c r="U150" s="184"/>
      <c r="V150" s="184"/>
    </row>
    <row r="151" spans="1:22" s="159" customFormat="1" ht="12.75">
      <c r="A151" s="157"/>
      <c r="B151" s="158"/>
      <c r="C151" s="158"/>
      <c r="D151" s="157"/>
      <c r="E151" s="158"/>
      <c r="J151" s="263"/>
      <c r="K151" s="269"/>
      <c r="L151" s="269"/>
      <c r="M151" s="270"/>
      <c r="N151" s="276">
        <v>40848</v>
      </c>
      <c r="O151" s="281">
        <v>51.6</v>
      </c>
      <c r="P151" s="264"/>
      <c r="Q151" s="184"/>
      <c r="R151" s="184"/>
      <c r="S151" s="184"/>
      <c r="T151" s="184"/>
      <c r="U151" s="184"/>
      <c r="V151" s="184"/>
    </row>
    <row r="152" spans="1:22" s="159" customFormat="1" ht="12.75">
      <c r="A152" s="157"/>
      <c r="B152" s="158"/>
      <c r="C152" s="158"/>
      <c r="D152" s="157"/>
      <c r="E152" s="158"/>
      <c r="J152" s="263"/>
      <c r="K152" s="269"/>
      <c r="L152" s="269"/>
      <c r="M152" s="270"/>
      <c r="N152" s="276">
        <v>40878</v>
      </c>
      <c r="O152" s="281">
        <v>49.4</v>
      </c>
      <c r="P152" s="264"/>
      <c r="Q152" s="184"/>
      <c r="R152" s="184"/>
      <c r="S152" s="184"/>
      <c r="T152" s="184"/>
      <c r="U152" s="184"/>
      <c r="V152" s="184"/>
    </row>
    <row r="153" spans="1:22" s="159" customFormat="1" ht="12.75">
      <c r="A153" s="157"/>
      <c r="B153" s="158"/>
      <c r="C153" s="158"/>
      <c r="D153" s="157"/>
      <c r="E153" s="158"/>
      <c r="J153" s="263"/>
      <c r="K153" s="269"/>
      <c r="L153" s="269"/>
      <c r="M153" s="270"/>
      <c r="N153" s="276">
        <v>40909</v>
      </c>
      <c r="O153" s="281">
        <v>53.2</v>
      </c>
      <c r="P153" s="264"/>
      <c r="Q153" s="184"/>
      <c r="R153" s="184"/>
      <c r="S153" s="184"/>
      <c r="T153" s="184"/>
      <c r="U153" s="184"/>
      <c r="V153" s="184"/>
    </row>
    <row r="154" spans="1:22" s="159" customFormat="1" ht="12.75">
      <c r="A154" s="157"/>
      <c r="B154" s="158"/>
      <c r="C154" s="158"/>
      <c r="D154" s="157"/>
      <c r="E154" s="158"/>
      <c r="J154" s="263"/>
      <c r="K154" s="269"/>
      <c r="L154" s="269"/>
      <c r="M154" s="270"/>
      <c r="N154" s="276">
        <v>40940</v>
      </c>
      <c r="O154" s="281">
        <v>57.9</v>
      </c>
      <c r="P154" s="264"/>
      <c r="Q154" s="184"/>
      <c r="R154" s="184"/>
      <c r="S154" s="184"/>
      <c r="T154" s="184"/>
      <c r="U154" s="184"/>
      <c r="V154" s="184"/>
    </row>
    <row r="155" spans="1:22" s="159" customFormat="1" ht="12.75">
      <c r="A155" s="157"/>
      <c r="B155" s="158"/>
      <c r="C155" s="158"/>
      <c r="D155" s="157"/>
      <c r="E155" s="158"/>
      <c r="J155" s="263"/>
      <c r="K155" s="269"/>
      <c r="L155" s="269"/>
      <c r="M155" s="270"/>
      <c r="N155" s="276">
        <v>40969</v>
      </c>
      <c r="O155" s="281">
        <v>55.1</v>
      </c>
      <c r="P155" s="264"/>
      <c r="Q155" s="184"/>
      <c r="R155" s="184"/>
      <c r="S155" s="184"/>
      <c r="T155" s="184"/>
      <c r="U155" s="184"/>
      <c r="V155" s="184"/>
    </row>
    <row r="156" spans="1:22" s="159" customFormat="1" ht="12.75">
      <c r="A156" s="157"/>
      <c r="B156" s="158"/>
      <c r="C156" s="158"/>
      <c r="D156" s="157"/>
      <c r="E156" s="158"/>
      <c r="J156" s="263"/>
      <c r="K156" s="269"/>
      <c r="L156" s="269"/>
      <c r="M156" s="270"/>
      <c r="N156" s="276">
        <v>41000</v>
      </c>
      <c r="O156" s="281">
        <v>53.7</v>
      </c>
      <c r="P156" s="264"/>
      <c r="Q156" s="184"/>
      <c r="R156" s="184"/>
      <c r="S156" s="184"/>
      <c r="T156" s="184"/>
      <c r="U156" s="184"/>
      <c r="V156" s="184"/>
    </row>
    <row r="157" spans="1:22" s="159" customFormat="1" ht="12.75">
      <c r="A157" s="157"/>
      <c r="B157" s="158"/>
      <c r="C157" s="158"/>
      <c r="D157" s="157"/>
      <c r="E157" s="158"/>
      <c r="J157" s="263"/>
      <c r="K157" s="269"/>
      <c r="L157" s="269"/>
      <c r="M157" s="270"/>
      <c r="N157" s="276">
        <v>41030</v>
      </c>
      <c r="O157" s="281">
        <v>53.6</v>
      </c>
      <c r="P157" s="264"/>
      <c r="Q157" s="184"/>
      <c r="R157" s="184"/>
      <c r="S157" s="184"/>
      <c r="T157" s="184"/>
      <c r="U157" s="184"/>
      <c r="V157" s="184"/>
    </row>
    <row r="158" spans="1:22" s="159" customFormat="1" ht="12.75">
      <c r="A158" s="157"/>
      <c r="B158" s="158"/>
      <c r="C158" s="158"/>
      <c r="D158" s="157"/>
      <c r="E158" s="158"/>
      <c r="J158" s="263"/>
      <c r="K158" s="269"/>
      <c r="L158" s="269"/>
      <c r="M158" s="270"/>
      <c r="N158" s="276">
        <v>41061</v>
      </c>
      <c r="O158" s="281">
        <v>48.2</v>
      </c>
      <c r="P158" s="264"/>
      <c r="Q158" s="184"/>
      <c r="R158" s="184"/>
      <c r="S158" s="184"/>
      <c r="T158" s="184"/>
      <c r="U158" s="184"/>
      <c r="V158" s="184"/>
    </row>
    <row r="159" spans="1:22" s="159" customFormat="1" ht="12.75">
      <c r="A159" s="157"/>
      <c r="B159" s="158"/>
      <c r="C159" s="158"/>
      <c r="D159" s="157"/>
      <c r="E159" s="158"/>
      <c r="J159" s="263"/>
      <c r="K159" s="287"/>
      <c r="L159" s="287"/>
      <c r="M159" s="264"/>
      <c r="N159" s="264"/>
      <c r="O159" s="289"/>
      <c r="P159" s="264"/>
      <c r="Q159" s="184"/>
      <c r="R159" s="184"/>
      <c r="S159" s="184"/>
      <c r="T159" s="184"/>
      <c r="U159" s="184"/>
      <c r="V159" s="184"/>
    </row>
    <row r="160" spans="1:22" s="159" customFormat="1" ht="12.75">
      <c r="A160" s="157"/>
      <c r="B160" s="158"/>
      <c r="C160" s="158"/>
      <c r="D160" s="157"/>
      <c r="E160" s="158"/>
      <c r="J160" s="263"/>
      <c r="K160" s="269"/>
      <c r="L160" s="269"/>
      <c r="M160" s="270"/>
      <c r="N160" s="270"/>
      <c r="O160" s="281"/>
      <c r="P160" s="264"/>
      <c r="Q160" s="184"/>
      <c r="R160" s="184"/>
      <c r="S160" s="184"/>
      <c r="T160" s="184"/>
      <c r="U160" s="184"/>
      <c r="V160" s="184"/>
    </row>
    <row r="161" spans="1:22" s="159" customFormat="1" ht="12.75">
      <c r="A161" s="157"/>
      <c r="B161" s="158"/>
      <c r="C161" s="158"/>
      <c r="D161" s="157"/>
      <c r="E161" s="158"/>
      <c r="J161" s="263"/>
      <c r="K161" s="269"/>
      <c r="L161" s="269"/>
      <c r="M161" s="270"/>
      <c r="N161" s="270"/>
      <c r="O161" s="281"/>
      <c r="P161" s="264"/>
      <c r="Q161" s="184"/>
      <c r="R161" s="184"/>
      <c r="S161" s="184"/>
      <c r="T161" s="184"/>
      <c r="U161" s="184"/>
      <c r="V161" s="184"/>
    </row>
    <row r="162" spans="1:22" s="159" customFormat="1" ht="12.75">
      <c r="A162" s="157"/>
      <c r="B162" s="158"/>
      <c r="C162" s="158"/>
      <c r="D162" s="157"/>
      <c r="E162" s="158"/>
      <c r="J162" s="263"/>
      <c r="K162" s="269"/>
      <c r="L162" s="269"/>
      <c r="M162" s="270"/>
      <c r="N162" s="270"/>
      <c r="O162" s="281"/>
      <c r="P162" s="264"/>
      <c r="Q162" s="184"/>
      <c r="R162" s="184"/>
      <c r="S162" s="184"/>
      <c r="T162" s="184"/>
      <c r="U162" s="184"/>
      <c r="V162" s="184"/>
    </row>
    <row r="163" spans="1:22" s="159" customFormat="1" ht="12.75">
      <c r="A163" s="157"/>
      <c r="B163" s="158"/>
      <c r="C163" s="158"/>
      <c r="D163" s="157"/>
      <c r="E163" s="158"/>
      <c r="J163" s="263"/>
      <c r="K163" s="269"/>
      <c r="L163" s="269"/>
      <c r="M163" s="270"/>
      <c r="N163" s="270"/>
      <c r="O163" s="281"/>
      <c r="P163" s="264"/>
      <c r="Q163" s="184"/>
      <c r="R163" s="184"/>
      <c r="S163" s="184"/>
      <c r="T163" s="184"/>
      <c r="U163" s="184"/>
      <c r="V163" s="184"/>
    </row>
    <row r="164" spans="1:22" s="159" customFormat="1" ht="12.75">
      <c r="A164" s="157"/>
      <c r="B164" s="158"/>
      <c r="C164" s="158"/>
      <c r="D164" s="157"/>
      <c r="E164" s="158"/>
      <c r="J164" s="263"/>
      <c r="K164" s="269"/>
      <c r="L164" s="269"/>
      <c r="M164" s="270"/>
      <c r="N164" s="270"/>
      <c r="O164" s="281"/>
      <c r="P164" s="264"/>
      <c r="Q164" s="184"/>
      <c r="R164" s="184"/>
      <c r="S164" s="184"/>
      <c r="T164" s="184"/>
      <c r="U164" s="184"/>
      <c r="V164" s="184"/>
    </row>
    <row r="165" spans="1:22" s="159" customFormat="1" ht="12.75">
      <c r="A165" s="157"/>
      <c r="B165" s="158"/>
      <c r="C165" s="158"/>
      <c r="D165" s="157"/>
      <c r="E165" s="158"/>
      <c r="J165" s="263"/>
      <c r="K165" s="269"/>
      <c r="L165" s="269"/>
      <c r="M165" s="270"/>
      <c r="N165" s="270"/>
      <c r="O165" s="270"/>
      <c r="P165" s="264"/>
      <c r="Q165" s="184"/>
      <c r="R165" s="184"/>
      <c r="S165" s="184"/>
      <c r="T165" s="184"/>
      <c r="U165" s="184"/>
      <c r="V165" s="184"/>
    </row>
    <row r="166" spans="1:22" s="142" customFormat="1" ht="12.75">
      <c r="A166" s="140"/>
      <c r="B166" s="141"/>
      <c r="C166" s="141"/>
      <c r="D166" s="140"/>
      <c r="E166" s="39"/>
      <c r="J166" s="263"/>
      <c r="K166" s="269"/>
      <c r="L166" s="269"/>
      <c r="M166" s="270"/>
      <c r="N166" s="270"/>
      <c r="O166" s="270"/>
      <c r="P166" s="264"/>
      <c r="Q166" s="184"/>
      <c r="R166" s="184"/>
      <c r="S166" s="184"/>
      <c r="T166" s="184"/>
      <c r="U166" s="184"/>
      <c r="V166" s="184"/>
    </row>
    <row r="167" spans="1:22" s="142" customFormat="1" ht="12.75">
      <c r="A167" s="140"/>
      <c r="B167" s="141"/>
      <c r="C167" s="141"/>
      <c r="D167" s="140"/>
      <c r="E167" s="39"/>
      <c r="J167" s="263"/>
      <c r="K167" s="269"/>
      <c r="L167" s="269"/>
      <c r="M167" s="270"/>
      <c r="N167" s="270"/>
      <c r="O167" s="270"/>
      <c r="P167" s="264"/>
      <c r="Q167" s="184"/>
      <c r="R167" s="184"/>
      <c r="S167" s="184"/>
      <c r="T167" s="184"/>
      <c r="U167" s="184"/>
      <c r="V167" s="184"/>
    </row>
    <row r="168" spans="1:22" s="142" customFormat="1" ht="12.75">
      <c r="A168" s="140"/>
      <c r="B168" s="141"/>
      <c r="C168" s="141"/>
      <c r="D168" s="140"/>
      <c r="E168" s="39"/>
      <c r="J168" s="263"/>
      <c r="K168" s="269"/>
      <c r="L168" s="269"/>
      <c r="M168" s="270"/>
      <c r="N168" s="270"/>
      <c r="O168" s="270"/>
      <c r="P168" s="264"/>
      <c r="Q168" s="184"/>
      <c r="R168" s="184"/>
      <c r="S168" s="184"/>
      <c r="T168" s="184"/>
      <c r="U168" s="184"/>
      <c r="V168" s="184"/>
    </row>
    <row r="169" spans="1:22" s="142" customFormat="1" ht="12.75">
      <c r="A169" s="140"/>
      <c r="B169" s="141"/>
      <c r="C169" s="141"/>
      <c r="D169" s="140"/>
      <c r="E169" s="39"/>
      <c r="J169" s="263"/>
      <c r="K169" s="269"/>
      <c r="L169" s="269"/>
      <c r="M169" s="270"/>
      <c r="N169" s="270"/>
      <c r="O169" s="270"/>
      <c r="P169" s="264"/>
      <c r="Q169" s="184"/>
      <c r="R169" s="184"/>
      <c r="S169" s="184"/>
      <c r="T169" s="184"/>
      <c r="U169" s="184"/>
      <c r="V169" s="184"/>
    </row>
    <row r="170" spans="1:22" s="142" customFormat="1" ht="12.75">
      <c r="A170" s="140"/>
      <c r="B170" s="141"/>
      <c r="C170" s="141"/>
      <c r="D170" s="140"/>
      <c r="E170" s="39"/>
      <c r="J170" s="263"/>
      <c r="K170" s="269"/>
      <c r="L170" s="269"/>
      <c r="M170" s="270"/>
      <c r="N170" s="270"/>
      <c r="O170" s="270"/>
      <c r="P170" s="264"/>
      <c r="Q170" s="184"/>
      <c r="R170" s="184"/>
      <c r="S170" s="184"/>
      <c r="T170" s="184"/>
      <c r="U170" s="184"/>
      <c r="V170" s="184"/>
    </row>
    <row r="171" spans="1:22" s="142" customFormat="1" ht="12.75">
      <c r="A171" s="140"/>
      <c r="B171" s="141"/>
      <c r="C171" s="141"/>
      <c r="D171" s="140"/>
      <c r="E171" s="39"/>
      <c r="J171" s="263"/>
      <c r="K171" s="269"/>
      <c r="L171" s="269"/>
      <c r="M171" s="270"/>
      <c r="N171" s="270"/>
      <c r="O171" s="270"/>
      <c r="P171" s="264"/>
      <c r="Q171" s="184"/>
      <c r="R171" s="184"/>
      <c r="S171" s="184"/>
      <c r="T171" s="184"/>
      <c r="U171" s="184"/>
      <c r="V171" s="184"/>
    </row>
    <row r="172" spans="1:22" s="142" customFormat="1" ht="12.75">
      <c r="A172" s="140"/>
      <c r="B172" s="141"/>
      <c r="C172" s="141"/>
      <c r="D172" s="140"/>
      <c r="E172" s="39"/>
      <c r="J172" s="263"/>
      <c r="K172" s="269"/>
      <c r="L172" s="269"/>
      <c r="M172" s="270"/>
      <c r="N172" s="270"/>
      <c r="O172" s="270"/>
      <c r="P172" s="264"/>
      <c r="Q172" s="184"/>
      <c r="R172" s="184"/>
      <c r="S172" s="184"/>
      <c r="T172" s="184"/>
      <c r="U172" s="184"/>
      <c r="V172" s="184"/>
    </row>
    <row r="173" spans="1:22" s="142" customFormat="1" ht="12.75">
      <c r="A173" s="140"/>
      <c r="B173" s="141"/>
      <c r="C173" s="141"/>
      <c r="D173" s="140"/>
      <c r="E173" s="39"/>
      <c r="J173" s="263"/>
      <c r="K173" s="269"/>
      <c r="L173" s="269"/>
      <c r="M173" s="270"/>
      <c r="N173" s="270"/>
      <c r="O173" s="270"/>
      <c r="P173" s="264"/>
      <c r="Q173" s="184"/>
      <c r="R173" s="184"/>
      <c r="S173" s="184"/>
      <c r="T173" s="184"/>
      <c r="U173" s="184"/>
      <c r="V173" s="184"/>
    </row>
    <row r="174" spans="1:22" s="142" customFormat="1" ht="12.75">
      <c r="A174" s="140"/>
      <c r="B174" s="141"/>
      <c r="C174" s="141"/>
      <c r="D174" s="140"/>
      <c r="E174" s="39"/>
      <c r="J174" s="263"/>
      <c r="K174" s="269"/>
      <c r="L174" s="269"/>
      <c r="M174" s="270"/>
      <c r="N174" s="270"/>
      <c r="O174" s="270"/>
      <c r="P174" s="264"/>
      <c r="Q174" s="184"/>
      <c r="R174" s="184"/>
      <c r="S174" s="184"/>
      <c r="T174" s="184"/>
      <c r="U174" s="184"/>
      <c r="V174" s="184"/>
    </row>
    <row r="175" spans="1:22" s="142" customFormat="1" ht="12.75">
      <c r="A175" s="140"/>
      <c r="B175" s="141"/>
      <c r="C175" s="141"/>
      <c r="D175" s="140"/>
      <c r="E175" s="39"/>
      <c r="J175" s="263"/>
      <c r="K175" s="269"/>
      <c r="L175" s="269"/>
      <c r="M175" s="270"/>
      <c r="N175" s="270"/>
      <c r="O175" s="270"/>
      <c r="P175" s="264"/>
      <c r="Q175" s="184"/>
      <c r="R175" s="184"/>
      <c r="S175" s="184"/>
      <c r="T175" s="184"/>
      <c r="U175" s="184"/>
      <c r="V175" s="184"/>
    </row>
    <row r="176" spans="1:22" s="142" customFormat="1" ht="12.75">
      <c r="A176" s="140"/>
      <c r="B176" s="141"/>
      <c r="C176" s="141"/>
      <c r="D176" s="140"/>
      <c r="E176" s="39"/>
      <c r="J176" s="263"/>
      <c r="K176" s="269"/>
      <c r="L176" s="269"/>
      <c r="M176" s="270"/>
      <c r="N176" s="270"/>
      <c r="O176" s="270"/>
      <c r="P176" s="264"/>
      <c r="Q176" s="184"/>
      <c r="R176" s="184"/>
      <c r="S176" s="184"/>
      <c r="T176" s="184"/>
      <c r="U176" s="184"/>
      <c r="V176" s="184"/>
    </row>
    <row r="177" spans="1:22" s="142" customFormat="1" ht="12.75">
      <c r="A177" s="140"/>
      <c r="B177" s="141"/>
      <c r="C177" s="141"/>
      <c r="D177" s="140"/>
      <c r="E177" s="39"/>
      <c r="J177" s="263"/>
      <c r="K177" s="269"/>
      <c r="L177" s="269"/>
      <c r="M177" s="270"/>
      <c r="N177" s="270"/>
      <c r="O177" s="270"/>
      <c r="P177" s="264"/>
      <c r="Q177" s="184"/>
      <c r="R177" s="184"/>
      <c r="S177" s="184"/>
      <c r="T177" s="184"/>
      <c r="U177" s="184"/>
      <c r="V177" s="184"/>
    </row>
    <row r="178" spans="1:22" s="142" customFormat="1" ht="12.75">
      <c r="A178" s="140"/>
      <c r="B178" s="141"/>
      <c r="C178" s="141"/>
      <c r="D178" s="140"/>
      <c r="E178" s="39"/>
      <c r="J178" s="263"/>
      <c r="K178" s="269"/>
      <c r="L178" s="269"/>
      <c r="M178" s="270"/>
      <c r="N178" s="270"/>
      <c r="O178" s="270"/>
      <c r="P178" s="264"/>
      <c r="Q178" s="184"/>
      <c r="R178" s="184"/>
      <c r="S178" s="184"/>
    </row>
    <row r="179" spans="1:22" s="142" customFormat="1" ht="12.75">
      <c r="A179" s="140"/>
      <c r="B179" s="141"/>
      <c r="C179" s="141"/>
      <c r="D179" s="140"/>
      <c r="E179" s="39"/>
      <c r="J179" s="263"/>
      <c r="K179" s="269"/>
      <c r="L179" s="269"/>
      <c r="M179" s="270"/>
      <c r="N179" s="270"/>
      <c r="O179" s="270"/>
      <c r="P179" s="264"/>
      <c r="Q179" s="184"/>
      <c r="R179" s="184"/>
      <c r="S179" s="184"/>
    </row>
    <row r="180" spans="1:22" s="142" customFormat="1" ht="12.75">
      <c r="A180" s="140"/>
      <c r="B180" s="141"/>
      <c r="C180" s="141"/>
      <c r="D180" s="140"/>
      <c r="E180" s="39"/>
      <c r="J180" s="263"/>
      <c r="K180" s="269"/>
      <c r="L180" s="269"/>
      <c r="M180" s="270"/>
      <c r="N180" s="270"/>
      <c r="O180" s="270"/>
      <c r="P180" s="264"/>
      <c r="Q180" s="184"/>
      <c r="R180" s="184"/>
      <c r="S180" s="184"/>
    </row>
    <row r="181" spans="1:22" s="142" customFormat="1" ht="12.75">
      <c r="A181" s="140"/>
      <c r="B181" s="141"/>
      <c r="C181" s="141"/>
      <c r="D181" s="140"/>
      <c r="E181" s="39"/>
      <c r="J181" s="263"/>
      <c r="K181" s="269"/>
      <c r="L181" s="269"/>
      <c r="M181" s="270"/>
      <c r="N181" s="270"/>
      <c r="O181" s="270"/>
      <c r="P181" s="264"/>
      <c r="Q181" s="184"/>
      <c r="R181" s="184"/>
      <c r="S181" s="184"/>
    </row>
    <row r="182" spans="1:22" s="142" customFormat="1" ht="12.75">
      <c r="A182" s="140"/>
      <c r="B182" s="141"/>
      <c r="C182" s="141"/>
      <c r="D182" s="140"/>
      <c r="E182" s="39"/>
      <c r="J182" s="263"/>
      <c r="K182" s="269"/>
      <c r="L182" s="269"/>
      <c r="M182" s="270"/>
      <c r="N182" s="270"/>
      <c r="O182" s="270"/>
      <c r="P182" s="264"/>
      <c r="Q182" s="184"/>
    </row>
    <row r="183" spans="1:22" s="142" customFormat="1" ht="12.75">
      <c r="A183" s="140"/>
      <c r="B183" s="141"/>
      <c r="C183" s="141"/>
      <c r="D183" s="140"/>
      <c r="E183" s="39"/>
      <c r="J183" s="263"/>
      <c r="K183" s="269"/>
      <c r="L183" s="269"/>
      <c r="M183" s="270"/>
      <c r="N183" s="270"/>
      <c r="O183" s="270"/>
      <c r="P183" s="264"/>
      <c r="Q183" s="184"/>
    </row>
  </sheetData>
  <mergeCells count="1">
    <mergeCell ref="A1:I2"/>
  </mergeCells>
  <phoneticPr fontId="1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533"/>
  <sheetViews>
    <sheetView workbookViewId="0"/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7" width="8.85546875" style="50" customWidth="1"/>
    <col min="18" max="16384" width="9.140625" style="50"/>
  </cols>
  <sheetData>
    <row r="1" spans="1:17" ht="21" customHeight="1" thickBot="1">
      <c r="B1" s="377" t="s">
        <v>146</v>
      </c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9"/>
    </row>
    <row r="2" spans="1:17" ht="57">
      <c r="B2" s="58" t="s">
        <v>113</v>
      </c>
      <c r="C2" s="58" t="s">
        <v>147</v>
      </c>
      <c r="D2" s="58" t="s">
        <v>114</v>
      </c>
      <c r="E2" s="58" t="s">
        <v>115</v>
      </c>
      <c r="F2" s="58" t="s">
        <v>116</v>
      </c>
      <c r="G2" s="58" t="s">
        <v>117</v>
      </c>
      <c r="H2" s="58" t="s">
        <v>118</v>
      </c>
      <c r="I2" s="58" t="s">
        <v>119</v>
      </c>
      <c r="J2" s="58" t="s">
        <v>120</v>
      </c>
      <c r="K2" s="58" t="s">
        <v>488</v>
      </c>
      <c r="L2" s="58" t="s">
        <v>121</v>
      </c>
      <c r="M2" s="58" t="s">
        <v>122</v>
      </c>
      <c r="N2" s="58" t="s">
        <v>123</v>
      </c>
      <c r="O2" s="58" t="s">
        <v>124</v>
      </c>
      <c r="P2" s="58" t="s">
        <v>125</v>
      </c>
    </row>
    <row r="3" spans="1:17" ht="10.5" customHeight="1">
      <c r="B3" s="36"/>
      <c r="C3" s="36"/>
      <c r="D3" s="36"/>
    </row>
    <row r="4" spans="1:17" hidden="1">
      <c r="A4" s="51">
        <v>32874</v>
      </c>
      <c r="B4" s="164">
        <v>70943</v>
      </c>
      <c r="C4" s="164">
        <f>B4-D4</f>
        <v>7043</v>
      </c>
      <c r="D4" s="164">
        <v>63900</v>
      </c>
      <c r="E4" s="164">
        <v>8867</v>
      </c>
      <c r="F4" s="164">
        <v>2420</v>
      </c>
      <c r="G4" s="164">
        <v>1229</v>
      </c>
      <c r="H4" s="164">
        <v>453</v>
      </c>
      <c r="I4" s="164">
        <v>2090</v>
      </c>
      <c r="J4" s="164">
        <v>4019</v>
      </c>
      <c r="K4" s="164">
        <v>6633</v>
      </c>
      <c r="L4" s="164">
        <v>5446</v>
      </c>
      <c r="M4" s="164">
        <v>2061</v>
      </c>
      <c r="N4" s="164">
        <v>5802</v>
      </c>
      <c r="O4" s="164">
        <v>1307</v>
      </c>
      <c r="P4" s="164">
        <v>1616</v>
      </c>
      <c r="Q4" s="52"/>
    </row>
    <row r="5" spans="1:17" hidden="1">
      <c r="A5" s="51">
        <v>32905</v>
      </c>
      <c r="B5" s="164">
        <v>82517</v>
      </c>
      <c r="C5" s="164">
        <f t="shared" ref="C5:C68" si="0">B5-D5</f>
        <v>5934</v>
      </c>
      <c r="D5" s="164">
        <v>76583</v>
      </c>
      <c r="E5" s="164">
        <v>13036</v>
      </c>
      <c r="F5" s="164">
        <v>3241</v>
      </c>
      <c r="G5" s="164">
        <v>1158</v>
      </c>
      <c r="H5" s="164">
        <v>467</v>
      </c>
      <c r="I5" s="164">
        <v>2370</v>
      </c>
      <c r="J5" s="164">
        <v>4308</v>
      </c>
      <c r="K5" s="164">
        <v>6131</v>
      </c>
      <c r="L5" s="164">
        <v>5136</v>
      </c>
      <c r="M5" s="164">
        <v>3102</v>
      </c>
      <c r="N5" s="164">
        <v>5759</v>
      </c>
      <c r="O5" s="164">
        <v>1686</v>
      </c>
      <c r="P5" s="164">
        <v>1866</v>
      </c>
      <c r="Q5" s="52"/>
    </row>
    <row r="6" spans="1:17" hidden="1">
      <c r="A6" s="51">
        <v>32933</v>
      </c>
      <c r="B6" s="164">
        <v>90843</v>
      </c>
      <c r="C6" s="164">
        <f t="shared" si="0"/>
        <v>7775</v>
      </c>
      <c r="D6" s="164">
        <v>83068</v>
      </c>
      <c r="E6" s="164">
        <v>14624</v>
      </c>
      <c r="F6" s="164">
        <v>2730</v>
      </c>
      <c r="G6" s="164">
        <v>1259</v>
      </c>
      <c r="H6" s="164">
        <v>413</v>
      </c>
      <c r="I6" s="164">
        <v>2303</v>
      </c>
      <c r="J6" s="164">
        <v>6885</v>
      </c>
      <c r="K6" s="164">
        <v>7846</v>
      </c>
      <c r="L6" s="164">
        <v>6769</v>
      </c>
      <c r="M6" s="164">
        <v>2511</v>
      </c>
      <c r="N6" s="164">
        <v>6177</v>
      </c>
      <c r="O6" s="164">
        <v>1912</v>
      </c>
      <c r="P6" s="164">
        <v>2296</v>
      </c>
    </row>
    <row r="7" spans="1:17" hidden="1">
      <c r="A7" s="51">
        <v>32964</v>
      </c>
      <c r="B7" s="164">
        <v>66749</v>
      </c>
      <c r="C7" s="164">
        <f t="shared" si="0"/>
        <v>6000</v>
      </c>
      <c r="D7" s="164">
        <v>60749</v>
      </c>
      <c r="E7" s="164">
        <v>8629</v>
      </c>
      <c r="F7" s="164">
        <v>2041</v>
      </c>
      <c r="G7" s="164">
        <v>834</v>
      </c>
      <c r="H7" s="164">
        <v>637</v>
      </c>
      <c r="I7" s="164">
        <v>2144</v>
      </c>
      <c r="J7" s="164">
        <v>4339</v>
      </c>
      <c r="K7" s="164">
        <v>5295</v>
      </c>
      <c r="L7" s="164">
        <v>4820</v>
      </c>
      <c r="M7" s="164">
        <v>2234</v>
      </c>
      <c r="N7" s="164">
        <v>4918</v>
      </c>
      <c r="O7" s="164">
        <v>1075</v>
      </c>
      <c r="P7" s="164">
        <v>1374</v>
      </c>
    </row>
    <row r="8" spans="1:17" hidden="1">
      <c r="A8" s="51">
        <v>32994</v>
      </c>
      <c r="B8" s="164">
        <v>79789</v>
      </c>
      <c r="C8" s="164">
        <f t="shared" si="0"/>
        <v>6365</v>
      </c>
      <c r="D8" s="164">
        <v>73424</v>
      </c>
      <c r="E8" s="164">
        <v>11302</v>
      </c>
      <c r="F8" s="164">
        <v>2559</v>
      </c>
      <c r="G8" s="164">
        <v>1123</v>
      </c>
      <c r="H8" s="164">
        <v>630</v>
      </c>
      <c r="I8" s="164">
        <v>2401</v>
      </c>
      <c r="J8" s="164">
        <v>6638</v>
      </c>
      <c r="K8" s="164">
        <v>6852</v>
      </c>
      <c r="L8" s="164">
        <v>5284</v>
      </c>
      <c r="M8" s="164">
        <v>2376</v>
      </c>
      <c r="N8" s="164">
        <v>6180</v>
      </c>
      <c r="O8" s="164">
        <v>1272</v>
      </c>
      <c r="P8" s="164">
        <v>1933</v>
      </c>
    </row>
    <row r="9" spans="1:17" hidden="1">
      <c r="A9" s="51">
        <v>33025</v>
      </c>
      <c r="B9" s="164">
        <v>88335</v>
      </c>
      <c r="C9" s="164">
        <f t="shared" si="0"/>
        <v>7585</v>
      </c>
      <c r="D9" s="164">
        <v>80750</v>
      </c>
      <c r="E9" s="164">
        <v>13169</v>
      </c>
      <c r="F9" s="164">
        <v>2182</v>
      </c>
      <c r="G9" s="164">
        <v>1191</v>
      </c>
      <c r="H9" s="164">
        <v>460</v>
      </c>
      <c r="I9" s="164">
        <v>2480</v>
      </c>
      <c r="J9" s="164">
        <v>6530</v>
      </c>
      <c r="K9" s="164">
        <v>8012</v>
      </c>
      <c r="L9" s="164">
        <v>6538</v>
      </c>
      <c r="M9" s="164">
        <v>2132</v>
      </c>
      <c r="N9" s="164">
        <v>6383</v>
      </c>
      <c r="O9" s="164">
        <v>2433</v>
      </c>
      <c r="P9" s="164">
        <v>2106</v>
      </c>
    </row>
    <row r="10" spans="1:17" hidden="1">
      <c r="A10" s="51">
        <v>33055</v>
      </c>
      <c r="B10" s="164">
        <v>84744</v>
      </c>
      <c r="C10" s="164">
        <f t="shared" si="0"/>
        <v>7758</v>
      </c>
      <c r="D10" s="164">
        <v>76986</v>
      </c>
      <c r="E10" s="164">
        <v>11000</v>
      </c>
      <c r="F10" s="164">
        <v>2933</v>
      </c>
      <c r="G10" s="164">
        <v>1509</v>
      </c>
      <c r="H10" s="164">
        <v>622</v>
      </c>
      <c r="I10" s="164">
        <v>2678</v>
      </c>
      <c r="J10" s="164">
        <v>6271</v>
      </c>
      <c r="K10" s="164">
        <v>8850</v>
      </c>
      <c r="L10" s="164">
        <v>6219</v>
      </c>
      <c r="M10" s="164">
        <v>3172</v>
      </c>
      <c r="N10" s="164">
        <v>6543</v>
      </c>
      <c r="O10" s="164">
        <v>1764</v>
      </c>
      <c r="P10" s="164">
        <v>1850</v>
      </c>
    </row>
    <row r="11" spans="1:17" hidden="1">
      <c r="A11" s="51">
        <v>33086</v>
      </c>
      <c r="B11" s="164">
        <v>86240</v>
      </c>
      <c r="C11" s="164">
        <f t="shared" si="0"/>
        <v>8039</v>
      </c>
      <c r="D11" s="164">
        <v>78201</v>
      </c>
      <c r="E11" s="164">
        <v>12620</v>
      </c>
      <c r="F11" s="164">
        <v>2854</v>
      </c>
      <c r="G11" s="164">
        <v>1121</v>
      </c>
      <c r="H11" s="164">
        <v>501</v>
      </c>
      <c r="I11" s="164">
        <v>2340</v>
      </c>
      <c r="J11" s="164">
        <v>6614</v>
      </c>
      <c r="K11" s="164">
        <v>9572</v>
      </c>
      <c r="L11" s="164">
        <v>6800</v>
      </c>
      <c r="M11" s="164">
        <v>2977</v>
      </c>
      <c r="N11" s="164">
        <v>6712</v>
      </c>
      <c r="O11" s="164">
        <v>1790</v>
      </c>
      <c r="P11" s="164">
        <v>1600</v>
      </c>
    </row>
    <row r="12" spans="1:17" hidden="1">
      <c r="A12" s="51">
        <v>33117</v>
      </c>
      <c r="B12" s="164">
        <v>76912</v>
      </c>
      <c r="C12" s="164">
        <f t="shared" si="0"/>
        <v>6598</v>
      </c>
      <c r="D12" s="164">
        <v>70314</v>
      </c>
      <c r="E12" s="164">
        <v>11191</v>
      </c>
      <c r="F12" s="164">
        <v>1963</v>
      </c>
      <c r="G12" s="164">
        <v>848</v>
      </c>
      <c r="H12" s="164">
        <v>717</v>
      </c>
      <c r="I12" s="164">
        <v>1910</v>
      </c>
      <c r="J12" s="164">
        <v>6306</v>
      </c>
      <c r="K12" s="164">
        <v>10713</v>
      </c>
      <c r="L12" s="164">
        <v>5046</v>
      </c>
      <c r="M12" s="164">
        <v>2164</v>
      </c>
      <c r="N12" s="164">
        <v>5853</v>
      </c>
      <c r="O12" s="164">
        <v>1416</v>
      </c>
      <c r="P12" s="164">
        <v>1860</v>
      </c>
    </row>
    <row r="13" spans="1:17" hidden="1">
      <c r="A13" s="51">
        <v>33147</v>
      </c>
      <c r="B13" s="164">
        <v>78936</v>
      </c>
      <c r="C13" s="164">
        <f t="shared" si="0"/>
        <v>6682</v>
      </c>
      <c r="D13" s="164">
        <v>72254</v>
      </c>
      <c r="E13" s="164">
        <v>11946</v>
      </c>
      <c r="F13" s="164">
        <v>2743</v>
      </c>
      <c r="G13" s="164">
        <v>1040</v>
      </c>
      <c r="H13" s="164">
        <v>513</v>
      </c>
      <c r="I13" s="164">
        <v>2604</v>
      </c>
      <c r="J13" s="164">
        <v>4655</v>
      </c>
      <c r="K13" s="164">
        <v>9134</v>
      </c>
      <c r="L13" s="164">
        <v>5490</v>
      </c>
      <c r="M13" s="164">
        <v>1917</v>
      </c>
      <c r="N13" s="164">
        <v>5495</v>
      </c>
      <c r="O13" s="164">
        <v>1461</v>
      </c>
      <c r="P13" s="164">
        <v>2268</v>
      </c>
    </row>
    <row r="14" spans="1:17" hidden="1">
      <c r="A14" s="51">
        <v>33178</v>
      </c>
      <c r="B14" s="164">
        <v>87859</v>
      </c>
      <c r="C14" s="164">
        <f t="shared" si="0"/>
        <v>8042</v>
      </c>
      <c r="D14" s="164">
        <v>79817</v>
      </c>
      <c r="E14" s="164">
        <v>11879</v>
      </c>
      <c r="F14" s="164">
        <v>2358</v>
      </c>
      <c r="G14" s="164">
        <v>1592</v>
      </c>
      <c r="H14" s="164">
        <v>720</v>
      </c>
      <c r="I14" s="164">
        <v>2557</v>
      </c>
      <c r="J14" s="164">
        <v>6678</v>
      </c>
      <c r="K14" s="164">
        <v>10646</v>
      </c>
      <c r="L14" s="164">
        <v>6073</v>
      </c>
      <c r="M14" s="164">
        <v>1971</v>
      </c>
      <c r="N14" s="164">
        <v>6392</v>
      </c>
      <c r="O14" s="164">
        <v>1871</v>
      </c>
      <c r="P14" s="164">
        <v>1964</v>
      </c>
    </row>
    <row r="15" spans="1:17" hidden="1">
      <c r="A15" s="51">
        <v>33208</v>
      </c>
      <c r="B15" s="164">
        <v>57913</v>
      </c>
      <c r="C15" s="164">
        <f t="shared" si="0"/>
        <v>5239</v>
      </c>
      <c r="D15" s="164">
        <v>52674</v>
      </c>
      <c r="E15" s="164">
        <v>8889</v>
      </c>
      <c r="F15" s="164">
        <v>2553</v>
      </c>
      <c r="G15" s="164">
        <v>761</v>
      </c>
      <c r="H15" s="164">
        <v>662</v>
      </c>
      <c r="I15" s="164">
        <v>1455</v>
      </c>
      <c r="J15" s="164">
        <v>3576</v>
      </c>
      <c r="K15" s="164">
        <v>6147</v>
      </c>
      <c r="L15" s="164">
        <v>4353</v>
      </c>
      <c r="M15" s="164">
        <v>1507</v>
      </c>
      <c r="N15" s="164">
        <v>3582</v>
      </c>
      <c r="O15" s="164">
        <v>1066</v>
      </c>
      <c r="P15" s="164">
        <v>1581</v>
      </c>
    </row>
    <row r="16" spans="1:17" hidden="1">
      <c r="A16" s="51">
        <v>33239</v>
      </c>
      <c r="B16" s="164">
        <v>76785</v>
      </c>
      <c r="C16" s="164">
        <f t="shared" si="0"/>
        <v>7039</v>
      </c>
      <c r="D16" s="164">
        <v>69746</v>
      </c>
      <c r="E16" s="164">
        <v>10289</v>
      </c>
      <c r="F16" s="164">
        <v>2250</v>
      </c>
      <c r="G16" s="164">
        <v>1377</v>
      </c>
      <c r="H16" s="164">
        <v>417</v>
      </c>
      <c r="I16" s="164">
        <v>1889</v>
      </c>
      <c r="J16" s="164">
        <v>4305</v>
      </c>
      <c r="K16" s="164">
        <v>9913</v>
      </c>
      <c r="L16" s="164">
        <v>4889</v>
      </c>
      <c r="M16" s="164">
        <v>2158</v>
      </c>
      <c r="N16" s="164">
        <v>5522</v>
      </c>
      <c r="O16" s="164">
        <v>1604</v>
      </c>
      <c r="P16" s="164">
        <v>1483</v>
      </c>
    </row>
    <row r="17" spans="1:16" hidden="1">
      <c r="A17" s="51">
        <v>33270</v>
      </c>
      <c r="B17" s="164">
        <v>88970</v>
      </c>
      <c r="C17" s="164">
        <f t="shared" si="0"/>
        <v>9947</v>
      </c>
      <c r="D17" s="164">
        <v>79023</v>
      </c>
      <c r="E17" s="164">
        <v>13422</v>
      </c>
      <c r="F17" s="164">
        <v>2878</v>
      </c>
      <c r="G17" s="164">
        <v>1157</v>
      </c>
      <c r="H17" s="164">
        <v>662</v>
      </c>
      <c r="I17" s="164">
        <v>2186</v>
      </c>
      <c r="J17" s="164">
        <v>4814</v>
      </c>
      <c r="K17" s="164">
        <v>9882</v>
      </c>
      <c r="L17" s="164">
        <v>5739</v>
      </c>
      <c r="M17" s="164">
        <v>2283</v>
      </c>
      <c r="N17" s="164">
        <v>6486</v>
      </c>
      <c r="O17" s="164">
        <v>1599</v>
      </c>
      <c r="P17" s="164">
        <v>1604</v>
      </c>
    </row>
    <row r="18" spans="1:16" hidden="1">
      <c r="A18" s="51">
        <v>33298</v>
      </c>
      <c r="B18" s="164">
        <v>92715</v>
      </c>
      <c r="C18" s="164">
        <f t="shared" si="0"/>
        <v>9878</v>
      </c>
      <c r="D18" s="164">
        <v>82837</v>
      </c>
      <c r="E18" s="164">
        <v>11634</v>
      </c>
      <c r="F18" s="164">
        <v>2911</v>
      </c>
      <c r="G18" s="164">
        <v>1044</v>
      </c>
      <c r="H18" s="164">
        <v>725</v>
      </c>
      <c r="I18" s="164">
        <v>2441</v>
      </c>
      <c r="J18" s="164">
        <v>5060</v>
      </c>
      <c r="K18" s="164">
        <v>12311</v>
      </c>
      <c r="L18" s="164">
        <v>6873</v>
      </c>
      <c r="M18" s="164">
        <v>1919</v>
      </c>
      <c r="N18" s="164">
        <v>5872</v>
      </c>
      <c r="O18" s="164">
        <v>1828</v>
      </c>
      <c r="P18" s="164">
        <v>2192</v>
      </c>
    </row>
    <row r="19" spans="1:16" hidden="1">
      <c r="A19" s="51">
        <v>33329</v>
      </c>
      <c r="B19" s="164">
        <v>89591</v>
      </c>
      <c r="C19" s="164">
        <f t="shared" si="0"/>
        <v>9473</v>
      </c>
      <c r="D19" s="164">
        <v>80118</v>
      </c>
      <c r="E19" s="164">
        <v>12419</v>
      </c>
      <c r="F19" s="164">
        <v>3628</v>
      </c>
      <c r="G19" s="164">
        <v>1088</v>
      </c>
      <c r="H19" s="164">
        <v>766</v>
      </c>
      <c r="I19" s="164">
        <v>2791</v>
      </c>
      <c r="J19" s="164">
        <v>5390</v>
      </c>
      <c r="K19" s="164">
        <v>8827</v>
      </c>
      <c r="L19" s="164">
        <v>6474</v>
      </c>
      <c r="M19" s="164">
        <v>2358</v>
      </c>
      <c r="N19" s="164">
        <v>6110</v>
      </c>
      <c r="O19" s="164">
        <v>1458</v>
      </c>
      <c r="P19" s="164">
        <v>1760</v>
      </c>
    </row>
    <row r="20" spans="1:16" hidden="1">
      <c r="A20" s="51">
        <v>33359</v>
      </c>
      <c r="B20" s="164">
        <v>83335</v>
      </c>
      <c r="C20" s="164">
        <f t="shared" si="0"/>
        <v>8918</v>
      </c>
      <c r="D20" s="164">
        <v>74417</v>
      </c>
      <c r="E20" s="164">
        <v>9903</v>
      </c>
      <c r="F20" s="164">
        <v>2864</v>
      </c>
      <c r="G20" s="164">
        <v>1093</v>
      </c>
      <c r="H20" s="164">
        <v>678</v>
      </c>
      <c r="I20" s="164">
        <v>2093</v>
      </c>
      <c r="J20" s="164">
        <v>5668</v>
      </c>
      <c r="K20" s="164">
        <v>8937</v>
      </c>
      <c r="L20" s="164">
        <v>5465</v>
      </c>
      <c r="M20" s="164">
        <v>1959</v>
      </c>
      <c r="N20" s="164">
        <v>6826</v>
      </c>
      <c r="O20" s="164">
        <v>2207</v>
      </c>
      <c r="P20" s="164">
        <v>1896</v>
      </c>
    </row>
    <row r="21" spans="1:16" hidden="1">
      <c r="A21" s="51">
        <v>33390</v>
      </c>
      <c r="B21" s="164">
        <v>85340</v>
      </c>
      <c r="C21" s="164">
        <f t="shared" si="0"/>
        <v>9806</v>
      </c>
      <c r="D21" s="164">
        <v>75534</v>
      </c>
      <c r="E21" s="164">
        <v>11327</v>
      </c>
      <c r="F21" s="164">
        <v>2441</v>
      </c>
      <c r="G21" s="164">
        <v>1036</v>
      </c>
      <c r="H21" s="164">
        <v>438</v>
      </c>
      <c r="I21" s="164">
        <v>2088</v>
      </c>
      <c r="J21" s="164">
        <v>5370</v>
      </c>
      <c r="K21" s="164">
        <v>8230</v>
      </c>
      <c r="L21" s="164">
        <v>6610</v>
      </c>
      <c r="M21" s="164">
        <v>3289</v>
      </c>
      <c r="N21" s="164">
        <v>6780</v>
      </c>
      <c r="O21" s="164">
        <v>1604</v>
      </c>
      <c r="P21" s="164">
        <v>2438</v>
      </c>
    </row>
    <row r="22" spans="1:16" hidden="1">
      <c r="A22" s="51">
        <v>33420</v>
      </c>
      <c r="B22" s="164">
        <v>99465</v>
      </c>
      <c r="C22" s="164">
        <f t="shared" si="0"/>
        <v>11304</v>
      </c>
      <c r="D22" s="164">
        <v>88161</v>
      </c>
      <c r="E22" s="164">
        <v>14039</v>
      </c>
      <c r="F22" s="164">
        <v>3301</v>
      </c>
      <c r="G22" s="164">
        <v>1422</v>
      </c>
      <c r="H22" s="164">
        <v>599</v>
      </c>
      <c r="I22" s="164">
        <v>2569</v>
      </c>
      <c r="J22" s="164">
        <v>6018</v>
      </c>
      <c r="K22" s="164">
        <v>11597</v>
      </c>
      <c r="L22" s="164">
        <v>6417</v>
      </c>
      <c r="M22" s="164">
        <v>2631</v>
      </c>
      <c r="N22" s="164">
        <v>7690</v>
      </c>
      <c r="O22" s="164">
        <v>1957</v>
      </c>
      <c r="P22" s="164">
        <v>2687</v>
      </c>
    </row>
    <row r="23" spans="1:16" hidden="1">
      <c r="A23" s="51">
        <v>33451</v>
      </c>
      <c r="B23" s="164">
        <v>92566</v>
      </c>
      <c r="C23" s="164">
        <f t="shared" si="0"/>
        <v>11296</v>
      </c>
      <c r="D23" s="164">
        <v>81270</v>
      </c>
      <c r="E23" s="164">
        <v>10706</v>
      </c>
      <c r="F23" s="164">
        <v>2703</v>
      </c>
      <c r="G23" s="164">
        <v>1092</v>
      </c>
      <c r="H23" s="164">
        <v>865</v>
      </c>
      <c r="I23" s="164">
        <v>2550</v>
      </c>
      <c r="J23" s="164">
        <v>5963</v>
      </c>
      <c r="K23" s="164">
        <v>10317</v>
      </c>
      <c r="L23" s="164">
        <v>6331</v>
      </c>
      <c r="M23" s="164">
        <v>2393</v>
      </c>
      <c r="N23" s="164">
        <v>7145</v>
      </c>
      <c r="O23" s="164">
        <v>1400</v>
      </c>
      <c r="P23" s="164">
        <v>2602</v>
      </c>
    </row>
    <row r="24" spans="1:16" hidden="1">
      <c r="A24" s="51">
        <v>33482</v>
      </c>
      <c r="B24" s="164">
        <v>88046</v>
      </c>
      <c r="C24" s="164">
        <f t="shared" si="0"/>
        <v>8958</v>
      </c>
      <c r="D24" s="164">
        <v>79088</v>
      </c>
      <c r="E24" s="164">
        <v>10321</v>
      </c>
      <c r="F24" s="164">
        <v>3075</v>
      </c>
      <c r="G24" s="164">
        <v>1058</v>
      </c>
      <c r="H24" s="164">
        <v>1444</v>
      </c>
      <c r="I24" s="164">
        <v>2731</v>
      </c>
      <c r="J24" s="164">
        <v>5476</v>
      </c>
      <c r="K24" s="164">
        <v>11768</v>
      </c>
      <c r="L24" s="164">
        <v>6378</v>
      </c>
      <c r="M24" s="164">
        <v>2226</v>
      </c>
      <c r="N24" s="164">
        <v>5980</v>
      </c>
      <c r="O24" s="164">
        <v>1172</v>
      </c>
      <c r="P24" s="164">
        <v>2058</v>
      </c>
    </row>
    <row r="25" spans="1:16" hidden="1">
      <c r="A25" s="51">
        <v>33512</v>
      </c>
      <c r="B25" s="164">
        <v>88766</v>
      </c>
      <c r="C25" s="164">
        <f t="shared" si="0"/>
        <v>10439</v>
      </c>
      <c r="D25" s="164">
        <v>78327</v>
      </c>
      <c r="E25" s="164">
        <v>11449</v>
      </c>
      <c r="F25" s="164">
        <v>2575</v>
      </c>
      <c r="G25" s="164">
        <v>1016</v>
      </c>
      <c r="H25" s="164">
        <v>694</v>
      </c>
      <c r="I25" s="164">
        <v>2029</v>
      </c>
      <c r="J25" s="164">
        <v>5227</v>
      </c>
      <c r="K25" s="164">
        <v>12425</v>
      </c>
      <c r="L25" s="164">
        <v>6048</v>
      </c>
      <c r="M25" s="164">
        <v>2213</v>
      </c>
      <c r="N25" s="164">
        <v>6786</v>
      </c>
      <c r="O25" s="164">
        <v>1837</v>
      </c>
      <c r="P25" s="164">
        <v>1956</v>
      </c>
    </row>
    <row r="26" spans="1:16" hidden="1">
      <c r="A26" s="51">
        <v>33543</v>
      </c>
      <c r="B26" s="164">
        <v>91704</v>
      </c>
      <c r="C26" s="164">
        <f t="shared" si="0"/>
        <v>10418</v>
      </c>
      <c r="D26" s="164">
        <v>81286</v>
      </c>
      <c r="E26" s="164">
        <v>10332</v>
      </c>
      <c r="F26" s="164">
        <v>3167</v>
      </c>
      <c r="G26" s="164">
        <v>880</v>
      </c>
      <c r="H26" s="164">
        <v>1711</v>
      </c>
      <c r="I26" s="164">
        <v>2568</v>
      </c>
      <c r="J26" s="164">
        <v>5405</v>
      </c>
      <c r="K26" s="164">
        <v>11736</v>
      </c>
      <c r="L26" s="164">
        <v>5717</v>
      </c>
      <c r="M26" s="164">
        <v>2247</v>
      </c>
      <c r="N26" s="164">
        <v>8428</v>
      </c>
      <c r="O26" s="164">
        <v>1400</v>
      </c>
      <c r="P26" s="164">
        <v>1765</v>
      </c>
    </row>
    <row r="27" spans="1:16" hidden="1">
      <c r="A27" s="51">
        <v>33573</v>
      </c>
      <c r="B27" s="164">
        <v>60910</v>
      </c>
      <c r="C27" s="164">
        <f t="shared" si="0"/>
        <v>6056</v>
      </c>
      <c r="D27" s="164">
        <v>54854</v>
      </c>
      <c r="E27" s="164">
        <v>8183</v>
      </c>
      <c r="F27" s="164">
        <v>1937</v>
      </c>
      <c r="G27" s="164">
        <v>758</v>
      </c>
      <c r="H27" s="164">
        <v>718</v>
      </c>
      <c r="I27" s="164">
        <v>2009</v>
      </c>
      <c r="J27" s="164">
        <v>3694</v>
      </c>
      <c r="K27" s="164">
        <v>7731</v>
      </c>
      <c r="L27" s="164">
        <v>3587</v>
      </c>
      <c r="M27" s="164">
        <v>1299</v>
      </c>
      <c r="N27" s="164">
        <v>4356</v>
      </c>
      <c r="O27" s="164">
        <v>960</v>
      </c>
      <c r="P27" s="164">
        <v>1447</v>
      </c>
    </row>
    <row r="28" spans="1:16" hidden="1">
      <c r="A28" s="51">
        <v>33604</v>
      </c>
      <c r="B28" s="164">
        <v>82381</v>
      </c>
      <c r="C28" s="164">
        <f t="shared" si="0"/>
        <v>9872</v>
      </c>
      <c r="D28" s="164">
        <v>72509</v>
      </c>
      <c r="E28" s="164">
        <v>11317</v>
      </c>
      <c r="F28" s="164">
        <v>2810</v>
      </c>
      <c r="G28" s="164">
        <v>920</v>
      </c>
      <c r="H28" s="164">
        <v>535</v>
      </c>
      <c r="I28" s="164">
        <v>2300</v>
      </c>
      <c r="J28" s="164">
        <v>5691</v>
      </c>
      <c r="K28" s="164">
        <v>10358</v>
      </c>
      <c r="L28" s="164">
        <v>4596</v>
      </c>
      <c r="M28" s="164">
        <v>1700</v>
      </c>
      <c r="N28" s="164">
        <v>6657</v>
      </c>
      <c r="O28" s="164">
        <v>1568</v>
      </c>
      <c r="P28" s="164">
        <v>2919</v>
      </c>
    </row>
    <row r="29" spans="1:16" hidden="1">
      <c r="A29" s="51">
        <v>33635</v>
      </c>
      <c r="B29" s="164">
        <v>95195</v>
      </c>
      <c r="C29" s="164">
        <f t="shared" si="0"/>
        <v>9905</v>
      </c>
      <c r="D29" s="164">
        <v>85290</v>
      </c>
      <c r="E29" s="164">
        <v>13825</v>
      </c>
      <c r="F29" s="164">
        <v>2719</v>
      </c>
      <c r="G29" s="164">
        <v>1142</v>
      </c>
      <c r="H29" s="164">
        <v>652</v>
      </c>
      <c r="I29" s="164">
        <v>2733</v>
      </c>
      <c r="J29" s="164">
        <v>5824</v>
      </c>
      <c r="K29" s="164">
        <v>11009</v>
      </c>
      <c r="L29" s="164">
        <v>6921</v>
      </c>
      <c r="M29" s="164">
        <v>2257</v>
      </c>
      <c r="N29" s="164">
        <v>6908</v>
      </c>
      <c r="O29" s="164">
        <v>1769</v>
      </c>
      <c r="P29" s="164">
        <v>2623</v>
      </c>
    </row>
    <row r="30" spans="1:16" hidden="1">
      <c r="A30" s="51">
        <v>33664</v>
      </c>
      <c r="B30" s="164">
        <v>103050</v>
      </c>
      <c r="C30" s="164">
        <f t="shared" si="0"/>
        <v>11136</v>
      </c>
      <c r="D30" s="164">
        <v>91914</v>
      </c>
      <c r="E30" s="164">
        <v>13018</v>
      </c>
      <c r="F30" s="164">
        <v>3767</v>
      </c>
      <c r="G30" s="164">
        <v>1448</v>
      </c>
      <c r="H30" s="164">
        <v>798</v>
      </c>
      <c r="I30" s="164">
        <v>2741</v>
      </c>
      <c r="J30" s="164">
        <v>6753</v>
      </c>
      <c r="K30" s="164">
        <v>11524</v>
      </c>
      <c r="L30" s="164">
        <v>6845</v>
      </c>
      <c r="M30" s="164">
        <v>2572</v>
      </c>
      <c r="N30" s="164">
        <v>7277</v>
      </c>
      <c r="O30" s="164">
        <v>2160</v>
      </c>
      <c r="P30" s="164">
        <v>3662</v>
      </c>
    </row>
    <row r="31" spans="1:16" hidden="1">
      <c r="A31" s="51">
        <v>33695</v>
      </c>
      <c r="B31" s="164">
        <v>84296</v>
      </c>
      <c r="C31" s="164">
        <f t="shared" si="0"/>
        <v>8684</v>
      </c>
      <c r="D31" s="164">
        <v>75612</v>
      </c>
      <c r="E31" s="164">
        <v>10096</v>
      </c>
      <c r="F31" s="164">
        <v>3011</v>
      </c>
      <c r="G31" s="164">
        <v>1067</v>
      </c>
      <c r="H31" s="164">
        <v>1437</v>
      </c>
      <c r="I31" s="164">
        <v>2388</v>
      </c>
      <c r="J31" s="164">
        <v>4979</v>
      </c>
      <c r="K31" s="164">
        <v>8876</v>
      </c>
      <c r="L31" s="164">
        <v>5258</v>
      </c>
      <c r="M31" s="164">
        <v>2590</v>
      </c>
      <c r="N31" s="164">
        <v>6069</v>
      </c>
      <c r="O31" s="164">
        <v>1323</v>
      </c>
      <c r="P31" s="164">
        <v>2387</v>
      </c>
    </row>
    <row r="32" spans="1:16" hidden="1">
      <c r="A32" s="51">
        <v>33725</v>
      </c>
      <c r="B32" s="164">
        <v>86050</v>
      </c>
      <c r="C32" s="164">
        <f t="shared" si="0"/>
        <v>9248</v>
      </c>
      <c r="D32" s="164">
        <v>76802</v>
      </c>
      <c r="E32" s="164">
        <v>9962</v>
      </c>
      <c r="F32" s="164">
        <v>2599</v>
      </c>
      <c r="G32" s="164">
        <v>1064</v>
      </c>
      <c r="H32" s="164">
        <v>796</v>
      </c>
      <c r="I32" s="164">
        <v>2165</v>
      </c>
      <c r="J32" s="164">
        <v>5430</v>
      </c>
      <c r="K32" s="164">
        <v>10203</v>
      </c>
      <c r="L32" s="164">
        <v>5449</v>
      </c>
      <c r="M32" s="164">
        <v>2040</v>
      </c>
      <c r="N32" s="164">
        <v>10048</v>
      </c>
      <c r="O32" s="164">
        <v>1429</v>
      </c>
      <c r="P32" s="164">
        <v>2756</v>
      </c>
    </row>
    <row r="33" spans="1:16" hidden="1">
      <c r="A33" s="51">
        <v>33756</v>
      </c>
      <c r="B33" s="164">
        <v>100491</v>
      </c>
      <c r="C33" s="164">
        <f t="shared" si="0"/>
        <v>11289</v>
      </c>
      <c r="D33" s="164">
        <v>89202</v>
      </c>
      <c r="E33" s="164">
        <v>14548</v>
      </c>
      <c r="F33" s="164">
        <v>2936</v>
      </c>
      <c r="G33" s="164">
        <v>1517</v>
      </c>
      <c r="H33" s="164">
        <v>771</v>
      </c>
      <c r="I33" s="164">
        <v>2079</v>
      </c>
      <c r="J33" s="164">
        <v>5851</v>
      </c>
      <c r="K33" s="164">
        <v>11629</v>
      </c>
      <c r="L33" s="164">
        <v>6956</v>
      </c>
      <c r="M33" s="164">
        <v>2699</v>
      </c>
      <c r="N33" s="164">
        <v>7656</v>
      </c>
      <c r="O33" s="164">
        <v>2091</v>
      </c>
      <c r="P33" s="164">
        <v>3292</v>
      </c>
    </row>
    <row r="34" spans="1:16" hidden="1">
      <c r="A34" s="51">
        <v>33786</v>
      </c>
      <c r="B34" s="164">
        <v>98425</v>
      </c>
      <c r="C34" s="164">
        <f t="shared" si="0"/>
        <v>10453</v>
      </c>
      <c r="D34" s="164">
        <v>87972</v>
      </c>
      <c r="E34" s="164">
        <v>13114</v>
      </c>
      <c r="F34" s="164">
        <v>2877</v>
      </c>
      <c r="G34" s="164">
        <v>1453</v>
      </c>
      <c r="H34" s="164">
        <v>972</v>
      </c>
      <c r="I34" s="164">
        <v>2883</v>
      </c>
      <c r="J34" s="164">
        <v>6736</v>
      </c>
      <c r="K34" s="164">
        <v>13371</v>
      </c>
      <c r="L34" s="164">
        <v>5708</v>
      </c>
      <c r="M34" s="164">
        <v>2457</v>
      </c>
      <c r="N34" s="164">
        <v>6808</v>
      </c>
      <c r="O34" s="164">
        <v>1587</v>
      </c>
      <c r="P34" s="164">
        <v>2664</v>
      </c>
    </row>
    <row r="35" spans="1:16" hidden="1">
      <c r="A35" s="51">
        <v>33817</v>
      </c>
      <c r="B35" s="164">
        <v>86911</v>
      </c>
      <c r="C35" s="164">
        <f t="shared" si="0"/>
        <v>8960</v>
      </c>
      <c r="D35" s="164">
        <v>77951</v>
      </c>
      <c r="E35" s="164">
        <v>10547</v>
      </c>
      <c r="F35" s="164">
        <v>2731</v>
      </c>
      <c r="G35" s="164">
        <v>1157</v>
      </c>
      <c r="H35" s="164">
        <v>691</v>
      </c>
      <c r="I35" s="164">
        <v>2373</v>
      </c>
      <c r="J35" s="164">
        <v>5484</v>
      </c>
      <c r="K35" s="164">
        <v>10580</v>
      </c>
      <c r="L35" s="164">
        <v>6186</v>
      </c>
      <c r="M35" s="164">
        <v>2577</v>
      </c>
      <c r="N35" s="164">
        <v>6122</v>
      </c>
      <c r="O35" s="164">
        <v>1461</v>
      </c>
      <c r="P35" s="164">
        <v>2581</v>
      </c>
    </row>
    <row r="36" spans="1:16" hidden="1">
      <c r="A36" s="51">
        <v>33848</v>
      </c>
      <c r="B36" s="164">
        <v>94921</v>
      </c>
      <c r="C36" s="164">
        <f t="shared" si="0"/>
        <v>9528</v>
      </c>
      <c r="D36" s="164">
        <v>85393</v>
      </c>
      <c r="E36" s="164">
        <v>13833</v>
      </c>
      <c r="F36" s="164">
        <v>2960</v>
      </c>
      <c r="G36" s="164">
        <v>1357</v>
      </c>
      <c r="H36" s="164">
        <v>621</v>
      </c>
      <c r="I36" s="164">
        <v>2519</v>
      </c>
      <c r="J36" s="164">
        <v>4834</v>
      </c>
      <c r="K36" s="164">
        <v>11550</v>
      </c>
      <c r="L36" s="164">
        <v>6964</v>
      </c>
      <c r="M36" s="164">
        <v>2560</v>
      </c>
      <c r="N36" s="164">
        <v>6891</v>
      </c>
      <c r="O36" s="164">
        <v>1712</v>
      </c>
      <c r="P36" s="164">
        <v>3225</v>
      </c>
    </row>
    <row r="37" spans="1:16" hidden="1">
      <c r="A37" s="51">
        <v>33878</v>
      </c>
      <c r="B37" s="164">
        <v>96886</v>
      </c>
      <c r="C37" s="164">
        <f t="shared" si="0"/>
        <v>8780</v>
      </c>
      <c r="D37" s="164">
        <v>88106</v>
      </c>
      <c r="E37" s="164">
        <v>13215</v>
      </c>
      <c r="F37" s="164">
        <v>3097</v>
      </c>
      <c r="G37" s="164">
        <v>1108</v>
      </c>
      <c r="H37" s="164">
        <v>532</v>
      </c>
      <c r="I37" s="164">
        <v>2715</v>
      </c>
      <c r="J37" s="164">
        <v>6532</v>
      </c>
      <c r="K37" s="164">
        <v>12277</v>
      </c>
      <c r="L37" s="164">
        <v>6157</v>
      </c>
      <c r="M37" s="164">
        <v>3059</v>
      </c>
      <c r="N37" s="164">
        <v>8545</v>
      </c>
      <c r="O37" s="164">
        <v>1475</v>
      </c>
      <c r="P37" s="164">
        <v>1652</v>
      </c>
    </row>
    <row r="38" spans="1:16" hidden="1">
      <c r="A38" s="51">
        <v>33909</v>
      </c>
      <c r="B38" s="164">
        <v>103715</v>
      </c>
      <c r="C38" s="164">
        <f t="shared" si="0"/>
        <v>10612</v>
      </c>
      <c r="D38" s="164">
        <v>93103</v>
      </c>
      <c r="E38" s="164">
        <v>17637</v>
      </c>
      <c r="F38" s="164">
        <v>3400</v>
      </c>
      <c r="G38" s="164">
        <v>1105</v>
      </c>
      <c r="H38" s="164">
        <v>1279</v>
      </c>
      <c r="I38" s="164">
        <v>2791</v>
      </c>
      <c r="J38" s="164">
        <v>6138</v>
      </c>
      <c r="K38" s="164">
        <v>12616</v>
      </c>
      <c r="L38" s="164">
        <v>6492</v>
      </c>
      <c r="M38" s="164">
        <v>3515</v>
      </c>
      <c r="N38" s="164">
        <v>7317</v>
      </c>
      <c r="O38" s="164">
        <v>1475</v>
      </c>
      <c r="P38" s="164">
        <v>2678</v>
      </c>
    </row>
    <row r="39" spans="1:16" hidden="1">
      <c r="A39" s="51">
        <v>33939</v>
      </c>
      <c r="B39" s="164">
        <v>74627</v>
      </c>
      <c r="C39" s="164">
        <f t="shared" si="0"/>
        <v>6625</v>
      </c>
      <c r="D39" s="164">
        <v>68002</v>
      </c>
      <c r="E39" s="164">
        <v>13038</v>
      </c>
      <c r="F39" s="164">
        <v>1502</v>
      </c>
      <c r="G39" s="164">
        <v>935</v>
      </c>
      <c r="H39" s="164">
        <v>2000</v>
      </c>
      <c r="I39" s="164">
        <v>1897</v>
      </c>
      <c r="J39" s="164">
        <v>3501</v>
      </c>
      <c r="K39" s="164">
        <v>9347</v>
      </c>
      <c r="L39" s="164">
        <v>3581</v>
      </c>
      <c r="M39" s="164">
        <v>1901</v>
      </c>
      <c r="N39" s="164">
        <v>6268</v>
      </c>
      <c r="O39" s="164">
        <v>804</v>
      </c>
      <c r="P39" s="164">
        <v>2745</v>
      </c>
    </row>
    <row r="40" spans="1:16" hidden="1">
      <c r="A40" s="51">
        <v>33970</v>
      </c>
      <c r="B40" s="164">
        <v>81047</v>
      </c>
      <c r="C40" s="164">
        <f t="shared" si="0"/>
        <v>8636</v>
      </c>
      <c r="D40" s="164">
        <v>72411</v>
      </c>
      <c r="E40" s="164">
        <v>13391</v>
      </c>
      <c r="F40" s="164">
        <v>2954</v>
      </c>
      <c r="G40" s="164">
        <v>1440</v>
      </c>
      <c r="H40" s="164">
        <v>746</v>
      </c>
      <c r="I40" s="164">
        <v>2207</v>
      </c>
      <c r="J40" s="164">
        <v>4841</v>
      </c>
      <c r="K40" s="164">
        <v>10283</v>
      </c>
      <c r="L40" s="164">
        <v>4926</v>
      </c>
      <c r="M40" s="164">
        <v>2273</v>
      </c>
      <c r="N40" s="164">
        <v>7073</v>
      </c>
      <c r="O40" s="164">
        <v>1522</v>
      </c>
      <c r="P40" s="164">
        <v>2142</v>
      </c>
    </row>
    <row r="41" spans="1:16" hidden="1">
      <c r="A41" s="51">
        <v>34001</v>
      </c>
      <c r="B41" s="164">
        <v>95596</v>
      </c>
      <c r="C41" s="164">
        <f t="shared" si="0"/>
        <v>10733</v>
      </c>
      <c r="D41" s="164">
        <v>84863</v>
      </c>
      <c r="E41" s="164">
        <v>14580</v>
      </c>
      <c r="F41" s="164">
        <v>3393</v>
      </c>
      <c r="G41" s="164">
        <v>1801</v>
      </c>
      <c r="H41" s="164">
        <v>839</v>
      </c>
      <c r="I41" s="164">
        <v>2451</v>
      </c>
      <c r="J41" s="164">
        <v>5897</v>
      </c>
      <c r="K41" s="164">
        <v>11298</v>
      </c>
      <c r="L41" s="164">
        <v>6206</v>
      </c>
      <c r="M41" s="164">
        <v>2486</v>
      </c>
      <c r="N41" s="164">
        <v>7935</v>
      </c>
      <c r="O41" s="164">
        <v>1295</v>
      </c>
      <c r="P41" s="164">
        <v>2603</v>
      </c>
    </row>
    <row r="42" spans="1:16" hidden="1">
      <c r="A42" s="51">
        <v>34029</v>
      </c>
      <c r="B42" s="164">
        <v>109113</v>
      </c>
      <c r="C42" s="164">
        <f t="shared" si="0"/>
        <v>12695</v>
      </c>
      <c r="D42" s="164">
        <v>96418</v>
      </c>
      <c r="E42" s="164">
        <v>17296</v>
      </c>
      <c r="F42" s="164">
        <v>3313</v>
      </c>
      <c r="G42" s="164">
        <v>1912</v>
      </c>
      <c r="H42" s="164">
        <v>680</v>
      </c>
      <c r="I42" s="164">
        <v>3410</v>
      </c>
      <c r="J42" s="164">
        <v>7765</v>
      </c>
      <c r="K42" s="164">
        <v>13580</v>
      </c>
      <c r="L42" s="164">
        <v>6390</v>
      </c>
      <c r="M42" s="164">
        <v>2585</v>
      </c>
      <c r="N42" s="164">
        <v>10079</v>
      </c>
      <c r="O42" s="164">
        <v>1307</v>
      </c>
      <c r="P42" s="164">
        <v>2355</v>
      </c>
    </row>
    <row r="43" spans="1:16" hidden="1">
      <c r="A43" s="51">
        <v>34060</v>
      </c>
      <c r="B43" s="164">
        <v>80119</v>
      </c>
      <c r="C43" s="164">
        <f t="shared" si="0"/>
        <v>9119</v>
      </c>
      <c r="D43" s="164">
        <v>71000</v>
      </c>
      <c r="E43" s="164">
        <v>13798</v>
      </c>
      <c r="F43" s="164">
        <v>2612</v>
      </c>
      <c r="G43" s="164">
        <v>1172</v>
      </c>
      <c r="H43" s="164">
        <v>681</v>
      </c>
      <c r="I43" s="164">
        <v>2455</v>
      </c>
      <c r="J43" s="164">
        <v>5860</v>
      </c>
      <c r="K43" s="164">
        <v>8693</v>
      </c>
      <c r="L43" s="164">
        <v>4288</v>
      </c>
      <c r="M43" s="164">
        <v>1914</v>
      </c>
      <c r="N43" s="164">
        <v>6634</v>
      </c>
      <c r="O43" s="164">
        <v>1242</v>
      </c>
      <c r="P43" s="164">
        <v>1603</v>
      </c>
    </row>
    <row r="44" spans="1:16" hidden="1">
      <c r="A44" s="51">
        <v>34090</v>
      </c>
      <c r="B44" s="164">
        <v>90875</v>
      </c>
      <c r="C44" s="164">
        <f t="shared" si="0"/>
        <v>9228</v>
      </c>
      <c r="D44" s="164">
        <v>81647</v>
      </c>
      <c r="E44" s="164">
        <v>15623</v>
      </c>
      <c r="F44" s="164">
        <v>2846</v>
      </c>
      <c r="G44" s="164">
        <v>1314</v>
      </c>
      <c r="H44" s="164">
        <v>777</v>
      </c>
      <c r="I44" s="164">
        <v>2783</v>
      </c>
      <c r="J44" s="164">
        <v>6602</v>
      </c>
      <c r="K44" s="164">
        <v>11609</v>
      </c>
      <c r="L44" s="164">
        <v>5695</v>
      </c>
      <c r="M44" s="164">
        <v>2075</v>
      </c>
      <c r="N44" s="164">
        <v>7250</v>
      </c>
      <c r="O44" s="164">
        <v>1587</v>
      </c>
      <c r="P44" s="164">
        <v>1761</v>
      </c>
    </row>
    <row r="45" spans="1:16" hidden="1">
      <c r="A45" s="51">
        <v>34121</v>
      </c>
      <c r="B45" s="164">
        <v>105613</v>
      </c>
      <c r="C45" s="164">
        <f t="shared" si="0"/>
        <v>11976</v>
      </c>
      <c r="D45" s="164">
        <v>93637</v>
      </c>
      <c r="E45" s="164">
        <v>17395</v>
      </c>
      <c r="F45" s="164">
        <v>2884</v>
      </c>
      <c r="G45" s="164">
        <v>1709</v>
      </c>
      <c r="H45" s="164">
        <v>684</v>
      </c>
      <c r="I45" s="164">
        <v>3212</v>
      </c>
      <c r="J45" s="164">
        <v>10097</v>
      </c>
      <c r="K45" s="164">
        <v>11859</v>
      </c>
      <c r="L45" s="164">
        <v>6724</v>
      </c>
      <c r="M45" s="164">
        <v>2446</v>
      </c>
      <c r="N45" s="164">
        <v>8049</v>
      </c>
      <c r="O45" s="164">
        <v>1574</v>
      </c>
      <c r="P45" s="164">
        <v>2235</v>
      </c>
    </row>
    <row r="46" spans="1:16" hidden="1">
      <c r="A46" s="51">
        <v>34151</v>
      </c>
      <c r="B46" s="164">
        <v>103197</v>
      </c>
      <c r="C46" s="164">
        <f t="shared" si="0"/>
        <v>9914</v>
      </c>
      <c r="D46" s="164">
        <v>93283</v>
      </c>
      <c r="E46" s="164">
        <v>15573</v>
      </c>
      <c r="F46" s="164">
        <v>3443</v>
      </c>
      <c r="G46" s="164">
        <v>1171</v>
      </c>
      <c r="H46" s="164">
        <v>662</v>
      </c>
      <c r="I46" s="164">
        <v>2771</v>
      </c>
      <c r="J46" s="164">
        <v>8670</v>
      </c>
      <c r="K46" s="164">
        <v>13548</v>
      </c>
      <c r="L46" s="164">
        <v>6158</v>
      </c>
      <c r="M46" s="164">
        <v>2561</v>
      </c>
      <c r="N46" s="164">
        <v>7722</v>
      </c>
      <c r="O46" s="164">
        <v>1147</v>
      </c>
      <c r="P46" s="164">
        <v>1818</v>
      </c>
    </row>
    <row r="47" spans="1:16" hidden="1">
      <c r="A47" s="51">
        <v>34182</v>
      </c>
      <c r="B47" s="164">
        <v>97076</v>
      </c>
      <c r="C47" s="164">
        <f t="shared" si="0"/>
        <v>11017</v>
      </c>
      <c r="D47" s="164">
        <v>86059</v>
      </c>
      <c r="E47" s="164">
        <v>16465</v>
      </c>
      <c r="F47" s="164">
        <v>3431</v>
      </c>
      <c r="G47" s="164">
        <v>1235</v>
      </c>
      <c r="H47" s="164">
        <v>653</v>
      </c>
      <c r="I47" s="164">
        <v>2532</v>
      </c>
      <c r="J47" s="164">
        <v>9663</v>
      </c>
      <c r="K47" s="164">
        <v>10696</v>
      </c>
      <c r="L47" s="164">
        <v>6097</v>
      </c>
      <c r="M47" s="164">
        <v>2838</v>
      </c>
      <c r="N47" s="164">
        <v>7454</v>
      </c>
      <c r="O47" s="164">
        <v>1286</v>
      </c>
      <c r="P47" s="164">
        <v>1876</v>
      </c>
    </row>
    <row r="48" spans="1:16" hidden="1">
      <c r="A48" s="51">
        <v>34213</v>
      </c>
      <c r="B48" s="164">
        <v>94156</v>
      </c>
      <c r="C48" s="164">
        <f t="shared" si="0"/>
        <v>9343</v>
      </c>
      <c r="D48" s="164">
        <v>84813</v>
      </c>
      <c r="E48" s="164">
        <v>13649</v>
      </c>
      <c r="F48" s="164">
        <v>3848</v>
      </c>
      <c r="G48" s="164">
        <v>1317</v>
      </c>
      <c r="H48" s="164">
        <v>591</v>
      </c>
      <c r="I48" s="164">
        <v>2858</v>
      </c>
      <c r="J48" s="164">
        <v>8249</v>
      </c>
      <c r="K48" s="164">
        <v>10801</v>
      </c>
      <c r="L48" s="164">
        <v>5926</v>
      </c>
      <c r="M48" s="164">
        <v>2780</v>
      </c>
      <c r="N48" s="164">
        <v>8536</v>
      </c>
      <c r="O48" s="164">
        <v>1609</v>
      </c>
      <c r="P48" s="164">
        <v>3176</v>
      </c>
    </row>
    <row r="49" spans="1:16" hidden="1">
      <c r="A49" s="51">
        <v>34243</v>
      </c>
      <c r="B49" s="164">
        <v>90899</v>
      </c>
      <c r="C49" s="164">
        <f t="shared" si="0"/>
        <v>9749</v>
      </c>
      <c r="D49" s="164">
        <v>81150</v>
      </c>
      <c r="E49" s="164">
        <v>13465</v>
      </c>
      <c r="F49" s="164">
        <v>3027</v>
      </c>
      <c r="G49" s="164">
        <v>1217</v>
      </c>
      <c r="H49" s="164">
        <v>673</v>
      </c>
      <c r="I49" s="164">
        <v>2104</v>
      </c>
      <c r="J49" s="164">
        <v>7703</v>
      </c>
      <c r="K49" s="164">
        <v>11855</v>
      </c>
      <c r="L49" s="164">
        <v>5179</v>
      </c>
      <c r="M49" s="164">
        <v>2519</v>
      </c>
      <c r="N49" s="164">
        <v>7477</v>
      </c>
      <c r="O49" s="164">
        <v>1265</v>
      </c>
      <c r="P49" s="164">
        <v>1455</v>
      </c>
    </row>
    <row r="50" spans="1:16" hidden="1">
      <c r="A50" s="51">
        <v>34274</v>
      </c>
      <c r="B50" s="164">
        <v>98028</v>
      </c>
      <c r="C50" s="164">
        <f t="shared" si="0"/>
        <v>10925</v>
      </c>
      <c r="D50" s="164">
        <v>87103</v>
      </c>
      <c r="E50" s="164">
        <v>12918</v>
      </c>
      <c r="F50" s="164">
        <v>3914</v>
      </c>
      <c r="G50" s="164">
        <v>1449</v>
      </c>
      <c r="H50" s="164">
        <v>653</v>
      </c>
      <c r="I50" s="164">
        <v>2419</v>
      </c>
      <c r="J50" s="164">
        <v>8545</v>
      </c>
      <c r="K50" s="164">
        <v>11090</v>
      </c>
      <c r="L50" s="164">
        <v>5411</v>
      </c>
      <c r="M50" s="164">
        <v>2937</v>
      </c>
      <c r="N50" s="164">
        <v>8887</v>
      </c>
      <c r="O50" s="164">
        <v>1807</v>
      </c>
      <c r="P50" s="164">
        <v>2023</v>
      </c>
    </row>
    <row r="51" spans="1:16" hidden="1">
      <c r="A51" s="51">
        <v>34304</v>
      </c>
      <c r="B51" s="164">
        <v>72514</v>
      </c>
      <c r="C51" s="164">
        <f t="shared" si="0"/>
        <v>6463</v>
      </c>
      <c r="D51" s="164">
        <v>66051</v>
      </c>
      <c r="E51" s="164">
        <v>13931</v>
      </c>
      <c r="F51" s="164">
        <v>2439</v>
      </c>
      <c r="G51" s="164">
        <v>992</v>
      </c>
      <c r="H51" s="164">
        <v>773</v>
      </c>
      <c r="I51" s="164">
        <v>1864</v>
      </c>
      <c r="J51" s="164">
        <v>6427</v>
      </c>
      <c r="K51" s="164">
        <v>7639</v>
      </c>
      <c r="L51" s="164">
        <v>3520</v>
      </c>
      <c r="M51" s="164">
        <v>1862</v>
      </c>
      <c r="N51" s="164">
        <v>5301</v>
      </c>
      <c r="O51" s="164">
        <v>748</v>
      </c>
      <c r="P51" s="164">
        <v>1663</v>
      </c>
    </row>
    <row r="52" spans="1:16" hidden="1">
      <c r="A52" s="51">
        <v>34335</v>
      </c>
      <c r="B52" s="164">
        <v>76855</v>
      </c>
      <c r="C52" s="164">
        <f t="shared" si="0"/>
        <v>8033</v>
      </c>
      <c r="D52" s="164">
        <v>68822</v>
      </c>
      <c r="E52" s="164">
        <v>9052</v>
      </c>
      <c r="F52" s="164">
        <v>3482</v>
      </c>
      <c r="G52" s="164">
        <v>1891</v>
      </c>
      <c r="H52" s="164">
        <v>345</v>
      </c>
      <c r="I52" s="164">
        <v>2093</v>
      </c>
      <c r="J52" s="164">
        <v>5520</v>
      </c>
      <c r="K52" s="164">
        <v>7722</v>
      </c>
      <c r="L52" s="164">
        <v>3980</v>
      </c>
      <c r="M52" s="164">
        <v>2463</v>
      </c>
      <c r="N52" s="164">
        <v>6497</v>
      </c>
      <c r="O52" s="164">
        <v>1281</v>
      </c>
      <c r="P52" s="164">
        <v>1687</v>
      </c>
    </row>
    <row r="53" spans="1:16" hidden="1">
      <c r="A53" s="51">
        <v>34366</v>
      </c>
      <c r="B53" s="164">
        <v>90416</v>
      </c>
      <c r="C53" s="164">
        <f t="shared" si="0"/>
        <v>10471</v>
      </c>
      <c r="D53" s="164">
        <v>79945</v>
      </c>
      <c r="E53" s="164">
        <v>11430</v>
      </c>
      <c r="F53" s="164">
        <v>3682</v>
      </c>
      <c r="G53" s="164">
        <v>1404</v>
      </c>
      <c r="H53" s="164">
        <v>677</v>
      </c>
      <c r="I53" s="164">
        <v>2315</v>
      </c>
      <c r="J53" s="164">
        <v>7074</v>
      </c>
      <c r="K53" s="164">
        <v>12055</v>
      </c>
      <c r="L53" s="164">
        <v>5318</v>
      </c>
      <c r="M53" s="164">
        <v>2574</v>
      </c>
      <c r="N53" s="164">
        <v>8003</v>
      </c>
      <c r="O53" s="164">
        <v>1883</v>
      </c>
      <c r="P53" s="164">
        <v>1495</v>
      </c>
    </row>
    <row r="54" spans="1:16" hidden="1">
      <c r="A54" s="51">
        <v>34394</v>
      </c>
      <c r="B54" s="164">
        <v>109852</v>
      </c>
      <c r="C54" s="164">
        <f t="shared" si="0"/>
        <v>10226</v>
      </c>
      <c r="D54" s="164">
        <v>99626</v>
      </c>
      <c r="E54" s="164">
        <v>14664</v>
      </c>
      <c r="F54" s="164">
        <v>5027</v>
      </c>
      <c r="G54" s="164">
        <v>1678</v>
      </c>
      <c r="H54" s="164">
        <v>827</v>
      </c>
      <c r="I54" s="164">
        <v>3046</v>
      </c>
      <c r="J54" s="164">
        <v>9569</v>
      </c>
      <c r="K54" s="164">
        <v>11977</v>
      </c>
      <c r="L54" s="164">
        <v>6301</v>
      </c>
      <c r="M54" s="164">
        <v>3073</v>
      </c>
      <c r="N54" s="164">
        <v>9945</v>
      </c>
      <c r="O54" s="164">
        <v>1378</v>
      </c>
      <c r="P54" s="164">
        <v>2277</v>
      </c>
    </row>
    <row r="55" spans="1:16" hidden="1">
      <c r="A55" s="51">
        <v>34425</v>
      </c>
      <c r="B55" s="164">
        <v>72600</v>
      </c>
      <c r="C55" s="164">
        <f t="shared" si="0"/>
        <v>6589</v>
      </c>
      <c r="D55" s="164">
        <v>66011</v>
      </c>
      <c r="E55" s="164">
        <v>13724</v>
      </c>
      <c r="F55" s="164">
        <v>2230</v>
      </c>
      <c r="G55" s="164">
        <v>1214</v>
      </c>
      <c r="H55" s="164">
        <v>489</v>
      </c>
      <c r="I55" s="164">
        <v>2060</v>
      </c>
      <c r="J55" s="164">
        <v>6620</v>
      </c>
      <c r="K55" s="164">
        <v>6389</v>
      </c>
      <c r="L55" s="164">
        <v>3740</v>
      </c>
      <c r="M55" s="164">
        <v>2067</v>
      </c>
      <c r="N55" s="164">
        <v>5565</v>
      </c>
      <c r="O55" s="164">
        <v>1150</v>
      </c>
      <c r="P55" s="164">
        <v>1285</v>
      </c>
    </row>
    <row r="56" spans="1:16" hidden="1">
      <c r="A56" s="51">
        <v>34455</v>
      </c>
      <c r="B56" s="164">
        <v>91086</v>
      </c>
      <c r="C56" s="164">
        <f t="shared" si="0"/>
        <v>9616</v>
      </c>
      <c r="D56" s="164">
        <v>81470</v>
      </c>
      <c r="E56" s="164">
        <v>14007</v>
      </c>
      <c r="F56" s="164">
        <v>3172</v>
      </c>
      <c r="G56" s="164">
        <v>1226</v>
      </c>
      <c r="H56" s="164">
        <v>661</v>
      </c>
      <c r="I56" s="164">
        <v>2642</v>
      </c>
      <c r="J56" s="164">
        <v>9065</v>
      </c>
      <c r="K56" s="164">
        <v>10246</v>
      </c>
      <c r="L56" s="164">
        <v>5230</v>
      </c>
      <c r="M56" s="164">
        <v>2600</v>
      </c>
      <c r="N56" s="164">
        <v>8351</v>
      </c>
      <c r="O56" s="164">
        <v>1663</v>
      </c>
      <c r="P56" s="164">
        <v>1499</v>
      </c>
    </row>
    <row r="57" spans="1:16" hidden="1">
      <c r="A57" s="51">
        <v>34486</v>
      </c>
      <c r="B57" s="164">
        <v>103920</v>
      </c>
      <c r="C57" s="164">
        <f t="shared" si="0"/>
        <v>13651</v>
      </c>
      <c r="D57" s="164">
        <v>90269</v>
      </c>
      <c r="E57" s="164">
        <v>18148</v>
      </c>
      <c r="F57" s="164">
        <v>3349</v>
      </c>
      <c r="G57" s="164">
        <v>1481</v>
      </c>
      <c r="H57" s="164">
        <v>1015</v>
      </c>
      <c r="I57" s="164">
        <v>2599</v>
      </c>
      <c r="J57" s="164">
        <v>9386</v>
      </c>
      <c r="K57" s="164">
        <v>14305</v>
      </c>
      <c r="L57" s="164">
        <v>5063</v>
      </c>
      <c r="M57" s="164">
        <v>2520</v>
      </c>
      <c r="N57" s="164">
        <v>6343</v>
      </c>
      <c r="O57" s="164">
        <v>1303</v>
      </c>
      <c r="P57" s="164">
        <v>1844</v>
      </c>
    </row>
    <row r="58" spans="1:16" hidden="1">
      <c r="A58" s="51">
        <v>34516</v>
      </c>
      <c r="B58" s="164">
        <v>90374</v>
      </c>
      <c r="C58" s="164">
        <f t="shared" si="0"/>
        <v>10189</v>
      </c>
      <c r="D58" s="164">
        <v>80185</v>
      </c>
      <c r="E58" s="164">
        <v>12438</v>
      </c>
      <c r="F58" s="164">
        <v>2982</v>
      </c>
      <c r="G58" s="164">
        <v>1734</v>
      </c>
      <c r="H58" s="164">
        <v>1133</v>
      </c>
      <c r="I58" s="164">
        <v>3180</v>
      </c>
      <c r="J58" s="164">
        <v>6970</v>
      </c>
      <c r="K58" s="164">
        <v>11403</v>
      </c>
      <c r="L58" s="164">
        <v>5206</v>
      </c>
      <c r="M58" s="164">
        <v>2341</v>
      </c>
      <c r="N58" s="164">
        <v>8497</v>
      </c>
      <c r="O58" s="164">
        <v>1283</v>
      </c>
      <c r="P58" s="164">
        <v>1773</v>
      </c>
    </row>
    <row r="59" spans="1:16" hidden="1">
      <c r="A59" s="51">
        <v>34547</v>
      </c>
      <c r="B59" s="164">
        <v>97003</v>
      </c>
      <c r="C59" s="164">
        <f t="shared" si="0"/>
        <v>8885</v>
      </c>
      <c r="D59" s="164">
        <v>88118</v>
      </c>
      <c r="E59" s="164">
        <v>15654</v>
      </c>
      <c r="F59" s="164">
        <v>3234</v>
      </c>
      <c r="G59" s="164">
        <v>1475</v>
      </c>
      <c r="H59" s="164">
        <v>671</v>
      </c>
      <c r="I59" s="164">
        <v>2796</v>
      </c>
      <c r="J59" s="164">
        <v>7702</v>
      </c>
      <c r="K59" s="164">
        <v>10034</v>
      </c>
      <c r="L59" s="164">
        <v>4461</v>
      </c>
      <c r="M59" s="164">
        <v>3075</v>
      </c>
      <c r="N59" s="164">
        <v>9814</v>
      </c>
      <c r="O59" s="164">
        <v>2067</v>
      </c>
      <c r="P59" s="164">
        <v>1862</v>
      </c>
    </row>
    <row r="60" spans="1:16" hidden="1">
      <c r="A60" s="51">
        <v>34578</v>
      </c>
      <c r="B60" s="164">
        <v>88804</v>
      </c>
      <c r="C60" s="164">
        <f t="shared" si="0"/>
        <v>9345</v>
      </c>
      <c r="D60" s="164">
        <v>79459</v>
      </c>
      <c r="E60" s="164">
        <v>13866</v>
      </c>
      <c r="F60" s="164">
        <v>2957</v>
      </c>
      <c r="G60" s="164">
        <v>1047</v>
      </c>
      <c r="H60" s="164">
        <v>801</v>
      </c>
      <c r="I60" s="164">
        <v>2971</v>
      </c>
      <c r="J60" s="164">
        <v>7243</v>
      </c>
      <c r="K60" s="164">
        <v>10040</v>
      </c>
      <c r="L60" s="164">
        <v>4433</v>
      </c>
      <c r="M60" s="164">
        <v>2563</v>
      </c>
      <c r="N60" s="164">
        <v>4660</v>
      </c>
      <c r="O60" s="164">
        <v>2266</v>
      </c>
      <c r="P60" s="164">
        <v>2443</v>
      </c>
    </row>
    <row r="61" spans="1:16" hidden="1">
      <c r="A61" s="51">
        <v>34608</v>
      </c>
      <c r="B61" s="164">
        <v>88820</v>
      </c>
      <c r="C61" s="164">
        <f t="shared" si="0"/>
        <v>7664</v>
      </c>
      <c r="D61" s="164">
        <v>81156</v>
      </c>
      <c r="E61" s="164">
        <v>14882</v>
      </c>
      <c r="F61" s="164">
        <v>2865</v>
      </c>
      <c r="G61" s="164">
        <v>1068</v>
      </c>
      <c r="H61" s="164">
        <v>639</v>
      </c>
      <c r="I61" s="164">
        <v>2812</v>
      </c>
      <c r="J61" s="164">
        <v>7903</v>
      </c>
      <c r="K61" s="164">
        <v>11531</v>
      </c>
      <c r="L61" s="164">
        <v>4993</v>
      </c>
      <c r="M61" s="164">
        <v>2183</v>
      </c>
      <c r="N61" s="164">
        <v>6809</v>
      </c>
      <c r="O61" s="164">
        <v>1406</v>
      </c>
      <c r="P61" s="164">
        <v>1788</v>
      </c>
    </row>
    <row r="62" spans="1:16" hidden="1">
      <c r="A62" s="51">
        <v>34639</v>
      </c>
      <c r="B62" s="164">
        <v>106111</v>
      </c>
      <c r="C62" s="164">
        <f t="shared" si="0"/>
        <v>11092</v>
      </c>
      <c r="D62" s="164">
        <v>95019</v>
      </c>
      <c r="E62" s="164">
        <v>13467</v>
      </c>
      <c r="F62" s="164">
        <v>4346</v>
      </c>
      <c r="G62" s="164">
        <v>1310</v>
      </c>
      <c r="H62" s="164">
        <v>594</v>
      </c>
      <c r="I62" s="164">
        <v>2825</v>
      </c>
      <c r="J62" s="164">
        <v>7524</v>
      </c>
      <c r="K62" s="164">
        <v>17659</v>
      </c>
      <c r="L62" s="164">
        <v>5173</v>
      </c>
      <c r="M62" s="164">
        <v>2452</v>
      </c>
      <c r="N62" s="164">
        <v>11206</v>
      </c>
      <c r="O62" s="164">
        <v>2114</v>
      </c>
      <c r="P62" s="164">
        <v>1847</v>
      </c>
    </row>
    <row r="63" spans="1:16" hidden="1">
      <c r="A63" s="51">
        <v>34669</v>
      </c>
      <c r="B63" s="164">
        <v>69747</v>
      </c>
      <c r="C63" s="164">
        <f t="shared" si="0"/>
        <v>7214</v>
      </c>
      <c r="D63" s="164">
        <v>62533</v>
      </c>
      <c r="E63" s="164">
        <v>8495</v>
      </c>
      <c r="F63" s="164">
        <v>2847</v>
      </c>
      <c r="G63" s="164">
        <v>835</v>
      </c>
      <c r="H63" s="164">
        <v>363</v>
      </c>
      <c r="I63" s="164">
        <v>1889</v>
      </c>
      <c r="J63" s="164">
        <v>6070</v>
      </c>
      <c r="K63" s="164">
        <v>7274</v>
      </c>
      <c r="L63" s="164">
        <v>3212</v>
      </c>
      <c r="M63" s="164">
        <v>1658</v>
      </c>
      <c r="N63" s="164">
        <v>8937</v>
      </c>
      <c r="O63" s="164">
        <v>1070</v>
      </c>
      <c r="P63" s="164">
        <v>2085</v>
      </c>
    </row>
    <row r="64" spans="1:16" hidden="1">
      <c r="A64" s="51">
        <v>34700</v>
      </c>
      <c r="B64" s="164">
        <v>84702</v>
      </c>
      <c r="C64" s="164">
        <f t="shared" si="0"/>
        <v>11147</v>
      </c>
      <c r="D64" s="164">
        <v>73555</v>
      </c>
      <c r="E64" s="164">
        <v>10246</v>
      </c>
      <c r="F64" s="164">
        <v>3617</v>
      </c>
      <c r="G64" s="164">
        <v>1265</v>
      </c>
      <c r="H64" s="164">
        <v>582</v>
      </c>
      <c r="I64" s="164">
        <v>2646</v>
      </c>
      <c r="J64" s="164">
        <v>6778</v>
      </c>
      <c r="K64" s="164">
        <v>12384</v>
      </c>
      <c r="L64" s="164">
        <v>4119</v>
      </c>
      <c r="M64" s="164">
        <v>2453</v>
      </c>
      <c r="N64" s="164">
        <v>9609</v>
      </c>
      <c r="O64" s="164">
        <v>990</v>
      </c>
      <c r="P64" s="164">
        <v>1488</v>
      </c>
    </row>
    <row r="65" spans="1:16" hidden="1">
      <c r="A65" s="51">
        <v>34731</v>
      </c>
      <c r="B65" s="164">
        <v>90668</v>
      </c>
      <c r="C65" s="164">
        <f t="shared" si="0"/>
        <v>8623</v>
      </c>
      <c r="D65" s="164">
        <v>82045</v>
      </c>
      <c r="E65" s="164">
        <v>15202</v>
      </c>
      <c r="F65" s="164">
        <v>3209</v>
      </c>
      <c r="G65" s="164">
        <v>1329</v>
      </c>
      <c r="H65" s="164">
        <v>510</v>
      </c>
      <c r="I65" s="164">
        <v>2803</v>
      </c>
      <c r="J65" s="164">
        <v>8377</v>
      </c>
      <c r="K65" s="164">
        <v>8179</v>
      </c>
      <c r="L65" s="164">
        <v>4895</v>
      </c>
      <c r="M65" s="164">
        <v>2146</v>
      </c>
      <c r="N65" s="164">
        <v>6988</v>
      </c>
      <c r="O65" s="164">
        <v>1819</v>
      </c>
      <c r="P65" s="164">
        <v>1986</v>
      </c>
    </row>
    <row r="66" spans="1:16" hidden="1">
      <c r="A66" s="51">
        <v>34759</v>
      </c>
      <c r="B66" s="164">
        <v>101814</v>
      </c>
      <c r="C66" s="164">
        <f t="shared" si="0"/>
        <v>9831</v>
      </c>
      <c r="D66" s="164">
        <v>91983</v>
      </c>
      <c r="E66" s="164">
        <v>14671</v>
      </c>
      <c r="F66" s="164">
        <v>4452</v>
      </c>
      <c r="G66" s="164">
        <v>1247</v>
      </c>
      <c r="H66" s="164">
        <v>836</v>
      </c>
      <c r="I66" s="164">
        <v>2711</v>
      </c>
      <c r="J66" s="164">
        <v>8474</v>
      </c>
      <c r="K66" s="164">
        <v>12938</v>
      </c>
      <c r="L66" s="164">
        <v>6350</v>
      </c>
      <c r="M66" s="164">
        <v>2007</v>
      </c>
      <c r="N66" s="164">
        <v>5197</v>
      </c>
      <c r="O66" s="164">
        <v>1715</v>
      </c>
      <c r="P66" s="164">
        <v>3261</v>
      </c>
    </row>
    <row r="67" spans="1:16" hidden="1">
      <c r="A67" s="51">
        <v>34790</v>
      </c>
      <c r="B67" s="164">
        <v>81570</v>
      </c>
      <c r="C67" s="164">
        <f t="shared" si="0"/>
        <v>7183</v>
      </c>
      <c r="D67" s="164">
        <v>74387</v>
      </c>
      <c r="E67" s="164">
        <v>13146</v>
      </c>
      <c r="F67" s="164">
        <v>2537</v>
      </c>
      <c r="G67" s="164">
        <v>1063</v>
      </c>
      <c r="H67" s="164">
        <v>537</v>
      </c>
      <c r="I67" s="164">
        <v>2120</v>
      </c>
      <c r="J67" s="164">
        <v>7172</v>
      </c>
      <c r="K67" s="164">
        <v>7567</v>
      </c>
      <c r="L67" s="164">
        <v>3830</v>
      </c>
      <c r="M67" s="164">
        <v>2407</v>
      </c>
      <c r="N67" s="164">
        <v>8437</v>
      </c>
      <c r="O67" s="164">
        <v>956</v>
      </c>
      <c r="P67" s="164">
        <v>3276</v>
      </c>
    </row>
    <row r="68" spans="1:16" hidden="1">
      <c r="A68" s="51">
        <v>34820</v>
      </c>
      <c r="B68" s="164">
        <v>111527</v>
      </c>
      <c r="C68" s="164">
        <f t="shared" si="0"/>
        <v>9470</v>
      </c>
      <c r="D68" s="164">
        <v>102057</v>
      </c>
      <c r="E68" s="164">
        <v>15555</v>
      </c>
      <c r="F68" s="164">
        <v>4512</v>
      </c>
      <c r="G68" s="164">
        <v>1417</v>
      </c>
      <c r="H68" s="164">
        <v>1248</v>
      </c>
      <c r="I68" s="164">
        <v>2728</v>
      </c>
      <c r="J68" s="164">
        <v>8500</v>
      </c>
      <c r="K68" s="164">
        <v>12110</v>
      </c>
      <c r="L68" s="164">
        <v>5390</v>
      </c>
      <c r="M68" s="164">
        <v>2559</v>
      </c>
      <c r="N68" s="164">
        <v>11899</v>
      </c>
      <c r="O68" s="164">
        <v>1273</v>
      </c>
      <c r="P68" s="164">
        <v>1940</v>
      </c>
    </row>
    <row r="69" spans="1:16" hidden="1">
      <c r="A69" s="51">
        <v>34851</v>
      </c>
      <c r="B69" s="164">
        <v>108137</v>
      </c>
      <c r="C69" s="164">
        <f t="shared" ref="C69:C132" si="1">B69-D69</f>
        <v>11712</v>
      </c>
      <c r="D69" s="164">
        <v>96425</v>
      </c>
      <c r="E69" s="164">
        <v>17078</v>
      </c>
      <c r="F69" s="164">
        <v>3525</v>
      </c>
      <c r="G69" s="164">
        <v>1344</v>
      </c>
      <c r="H69" s="164">
        <v>2928</v>
      </c>
      <c r="I69" s="164">
        <v>2737</v>
      </c>
      <c r="J69" s="164">
        <v>8352</v>
      </c>
      <c r="K69" s="164">
        <v>13560</v>
      </c>
      <c r="L69" s="164">
        <v>5898</v>
      </c>
      <c r="M69" s="164">
        <v>2545</v>
      </c>
      <c r="N69" s="164">
        <v>8283</v>
      </c>
      <c r="O69" s="164">
        <v>1764</v>
      </c>
      <c r="P69" s="164">
        <v>1825</v>
      </c>
    </row>
    <row r="70" spans="1:16" hidden="1">
      <c r="A70" s="51">
        <v>34881</v>
      </c>
      <c r="B70" s="164">
        <v>92370</v>
      </c>
      <c r="C70" s="164">
        <f t="shared" si="1"/>
        <v>8798</v>
      </c>
      <c r="D70" s="164">
        <v>83572</v>
      </c>
      <c r="E70" s="164">
        <v>14713</v>
      </c>
      <c r="F70" s="164">
        <v>3809</v>
      </c>
      <c r="G70" s="164">
        <v>1107</v>
      </c>
      <c r="H70" s="164">
        <v>948</v>
      </c>
      <c r="I70" s="164">
        <v>2577</v>
      </c>
      <c r="J70" s="164">
        <v>7122</v>
      </c>
      <c r="K70" s="164">
        <v>9731</v>
      </c>
      <c r="L70" s="164">
        <v>5958</v>
      </c>
      <c r="M70" s="164">
        <v>2482</v>
      </c>
      <c r="N70" s="164">
        <v>7473</v>
      </c>
      <c r="O70" s="164">
        <v>1237</v>
      </c>
      <c r="P70" s="164">
        <v>1620</v>
      </c>
    </row>
    <row r="71" spans="1:16" hidden="1">
      <c r="A71" s="51">
        <v>34912</v>
      </c>
      <c r="B71" s="164">
        <v>105350</v>
      </c>
      <c r="C71" s="164">
        <f t="shared" si="1"/>
        <v>10512</v>
      </c>
      <c r="D71" s="164">
        <v>94838</v>
      </c>
      <c r="E71" s="164">
        <v>15393</v>
      </c>
      <c r="F71" s="164">
        <v>4593</v>
      </c>
      <c r="G71" s="164">
        <v>1507</v>
      </c>
      <c r="H71" s="164">
        <v>672</v>
      </c>
      <c r="I71" s="164">
        <v>2972</v>
      </c>
      <c r="J71" s="164">
        <v>8450</v>
      </c>
      <c r="K71" s="164">
        <v>11575</v>
      </c>
      <c r="L71" s="164">
        <v>7268</v>
      </c>
      <c r="M71" s="164">
        <v>2877</v>
      </c>
      <c r="N71" s="164">
        <v>8261</v>
      </c>
      <c r="O71" s="164">
        <v>1571</v>
      </c>
      <c r="P71" s="164">
        <v>1792</v>
      </c>
    </row>
    <row r="72" spans="1:16" hidden="1">
      <c r="A72" s="51">
        <v>34943</v>
      </c>
      <c r="B72" s="164">
        <v>98497</v>
      </c>
      <c r="C72" s="164">
        <f t="shared" si="1"/>
        <v>9706</v>
      </c>
      <c r="D72" s="164">
        <v>88791</v>
      </c>
      <c r="E72" s="164">
        <v>13259</v>
      </c>
      <c r="F72" s="164">
        <v>4232</v>
      </c>
      <c r="G72" s="164">
        <v>1380</v>
      </c>
      <c r="H72" s="164">
        <v>547</v>
      </c>
      <c r="I72" s="164">
        <v>2220</v>
      </c>
      <c r="J72" s="164">
        <v>6366</v>
      </c>
      <c r="K72" s="164">
        <v>12026</v>
      </c>
      <c r="L72" s="164">
        <v>7876</v>
      </c>
      <c r="M72" s="164">
        <v>2535</v>
      </c>
      <c r="N72" s="164">
        <v>8657</v>
      </c>
      <c r="O72" s="164">
        <v>1649</v>
      </c>
      <c r="P72" s="164">
        <v>1682</v>
      </c>
    </row>
    <row r="73" spans="1:16" hidden="1">
      <c r="A73" s="51">
        <v>34973</v>
      </c>
      <c r="B73" s="164">
        <v>106929</v>
      </c>
      <c r="C73" s="164">
        <f t="shared" si="1"/>
        <v>13251</v>
      </c>
      <c r="D73" s="164">
        <v>93678</v>
      </c>
      <c r="E73" s="164">
        <v>11979</v>
      </c>
      <c r="F73" s="164">
        <v>3887</v>
      </c>
      <c r="G73" s="164">
        <v>1545</v>
      </c>
      <c r="H73" s="164">
        <v>663</v>
      </c>
      <c r="I73" s="164">
        <v>2245</v>
      </c>
      <c r="J73" s="164">
        <v>6936</v>
      </c>
      <c r="K73" s="164">
        <v>16925</v>
      </c>
      <c r="L73" s="164">
        <v>7910</v>
      </c>
      <c r="M73" s="164">
        <v>2820</v>
      </c>
      <c r="N73" s="164">
        <v>7365</v>
      </c>
      <c r="O73" s="164">
        <v>1632</v>
      </c>
      <c r="P73" s="164">
        <v>2044</v>
      </c>
    </row>
    <row r="74" spans="1:16" hidden="1">
      <c r="A74" s="51">
        <v>35004</v>
      </c>
      <c r="B74" s="164">
        <v>104987</v>
      </c>
      <c r="C74" s="164">
        <f t="shared" si="1"/>
        <v>11308</v>
      </c>
      <c r="D74" s="164">
        <v>93679</v>
      </c>
      <c r="E74" s="164">
        <v>14276</v>
      </c>
      <c r="F74" s="164">
        <v>4095</v>
      </c>
      <c r="G74" s="164">
        <v>1363</v>
      </c>
      <c r="H74" s="164">
        <v>557</v>
      </c>
      <c r="I74" s="164">
        <v>2691</v>
      </c>
      <c r="J74" s="164">
        <v>7763</v>
      </c>
      <c r="K74" s="164">
        <v>15004</v>
      </c>
      <c r="L74" s="164">
        <v>5275</v>
      </c>
      <c r="M74" s="164">
        <v>3997</v>
      </c>
      <c r="N74" s="164">
        <v>8389</v>
      </c>
      <c r="O74" s="164">
        <v>1405</v>
      </c>
      <c r="P74" s="164">
        <v>1775</v>
      </c>
    </row>
    <row r="75" spans="1:16" hidden="1">
      <c r="A75" s="51">
        <v>35034</v>
      </c>
      <c r="B75" s="164">
        <v>78825</v>
      </c>
      <c r="C75" s="164">
        <f t="shared" si="1"/>
        <v>9721</v>
      </c>
      <c r="D75" s="164">
        <v>69104</v>
      </c>
      <c r="E75" s="164">
        <v>11091</v>
      </c>
      <c r="F75" s="164">
        <v>5171</v>
      </c>
      <c r="G75" s="164">
        <v>878</v>
      </c>
      <c r="H75" s="164">
        <v>795</v>
      </c>
      <c r="I75" s="164">
        <v>1840</v>
      </c>
      <c r="J75" s="164">
        <v>5486</v>
      </c>
      <c r="K75" s="164">
        <v>10944</v>
      </c>
      <c r="L75" s="164">
        <v>4611</v>
      </c>
      <c r="M75" s="164">
        <v>1862</v>
      </c>
      <c r="N75" s="164">
        <v>5668</v>
      </c>
      <c r="O75" s="164">
        <v>897</v>
      </c>
      <c r="P75" s="164">
        <v>1600</v>
      </c>
    </row>
    <row r="76" spans="1:16" hidden="1">
      <c r="A76" s="51">
        <v>35065</v>
      </c>
      <c r="B76" s="164">
        <v>84731</v>
      </c>
      <c r="C76" s="164">
        <f t="shared" si="1"/>
        <v>8646</v>
      </c>
      <c r="D76" s="164">
        <v>76085</v>
      </c>
      <c r="E76" s="164">
        <v>13286</v>
      </c>
      <c r="F76" s="164">
        <v>1298</v>
      </c>
      <c r="G76" s="164">
        <v>1605</v>
      </c>
      <c r="H76" s="164">
        <v>697</v>
      </c>
      <c r="I76" s="164">
        <v>2376</v>
      </c>
      <c r="J76" s="164">
        <v>5758</v>
      </c>
      <c r="K76" s="164">
        <v>9212</v>
      </c>
      <c r="L76" s="164">
        <v>6073</v>
      </c>
      <c r="M76" s="164">
        <v>2293</v>
      </c>
      <c r="N76" s="164">
        <v>7783</v>
      </c>
      <c r="O76" s="164">
        <v>1195</v>
      </c>
      <c r="P76" s="164">
        <v>1852</v>
      </c>
    </row>
    <row r="77" spans="1:16" hidden="1">
      <c r="A77" s="51">
        <v>35096</v>
      </c>
      <c r="B77" s="164">
        <v>106074</v>
      </c>
      <c r="C77" s="164">
        <f t="shared" si="1"/>
        <v>10656</v>
      </c>
      <c r="D77" s="164">
        <v>95418</v>
      </c>
      <c r="E77" s="164">
        <v>18773</v>
      </c>
      <c r="F77" s="164">
        <v>2009</v>
      </c>
      <c r="G77" s="164">
        <v>1794</v>
      </c>
      <c r="H77" s="164">
        <v>729</v>
      </c>
      <c r="I77" s="164">
        <v>2754</v>
      </c>
      <c r="J77" s="164">
        <v>6709</v>
      </c>
      <c r="K77" s="164">
        <v>10759</v>
      </c>
      <c r="L77" s="164">
        <v>7709</v>
      </c>
      <c r="M77" s="164">
        <v>2510</v>
      </c>
      <c r="N77" s="164">
        <v>9702</v>
      </c>
      <c r="O77" s="164">
        <v>2051</v>
      </c>
      <c r="P77" s="164">
        <v>1910</v>
      </c>
    </row>
    <row r="78" spans="1:16" hidden="1">
      <c r="A78" s="51">
        <v>35125</v>
      </c>
      <c r="B78" s="164">
        <v>102069</v>
      </c>
      <c r="C78" s="164">
        <f t="shared" si="1"/>
        <v>10739</v>
      </c>
      <c r="D78" s="164">
        <v>91330</v>
      </c>
      <c r="E78" s="164">
        <v>15367</v>
      </c>
      <c r="F78" s="164">
        <v>1710</v>
      </c>
      <c r="G78" s="164">
        <v>1685</v>
      </c>
      <c r="H78" s="164">
        <v>861</v>
      </c>
      <c r="I78" s="164">
        <v>2735</v>
      </c>
      <c r="J78" s="164">
        <v>6547</v>
      </c>
      <c r="K78" s="164">
        <v>14043</v>
      </c>
      <c r="L78" s="164">
        <v>7224</v>
      </c>
      <c r="M78" s="164">
        <v>2423</v>
      </c>
      <c r="N78" s="164">
        <v>8631</v>
      </c>
      <c r="O78" s="164">
        <v>2066</v>
      </c>
      <c r="P78" s="164">
        <v>2116</v>
      </c>
    </row>
    <row r="79" spans="1:16" hidden="1">
      <c r="A79" s="51">
        <v>35156</v>
      </c>
      <c r="B79" s="164">
        <v>99698</v>
      </c>
      <c r="C79" s="164">
        <f t="shared" si="1"/>
        <v>9042</v>
      </c>
      <c r="D79" s="164">
        <v>90656</v>
      </c>
      <c r="E79" s="164">
        <v>13498</v>
      </c>
      <c r="F79" s="164">
        <v>9747</v>
      </c>
      <c r="G79" s="164">
        <v>1103</v>
      </c>
      <c r="H79" s="164">
        <v>484</v>
      </c>
      <c r="I79" s="164">
        <v>3064</v>
      </c>
      <c r="J79" s="164">
        <v>7512</v>
      </c>
      <c r="K79" s="164">
        <v>11442</v>
      </c>
      <c r="L79" s="164">
        <v>5035</v>
      </c>
      <c r="M79" s="164">
        <v>2096</v>
      </c>
      <c r="N79" s="164">
        <v>8069</v>
      </c>
      <c r="O79" s="164">
        <v>1536</v>
      </c>
      <c r="P79" s="164">
        <v>1907</v>
      </c>
    </row>
    <row r="80" spans="1:16" hidden="1">
      <c r="A80" s="51">
        <v>35186</v>
      </c>
      <c r="B80" s="164">
        <v>116853</v>
      </c>
      <c r="C80" s="164">
        <f t="shared" si="1"/>
        <v>11117</v>
      </c>
      <c r="D80" s="164">
        <v>105736</v>
      </c>
      <c r="E80" s="164">
        <v>16019</v>
      </c>
      <c r="F80" s="164">
        <v>10406</v>
      </c>
      <c r="G80" s="164">
        <v>1444</v>
      </c>
      <c r="H80" s="164">
        <v>935</v>
      </c>
      <c r="I80" s="164">
        <v>2855</v>
      </c>
      <c r="J80" s="164">
        <v>9655</v>
      </c>
      <c r="K80" s="164">
        <v>10828</v>
      </c>
      <c r="L80" s="164">
        <v>5733</v>
      </c>
      <c r="M80" s="164">
        <v>3152</v>
      </c>
      <c r="N80" s="164">
        <v>9082</v>
      </c>
      <c r="O80" s="164">
        <v>2946</v>
      </c>
      <c r="P80" s="164">
        <v>2155</v>
      </c>
    </row>
    <row r="81" spans="1:16" hidden="1">
      <c r="A81" s="51">
        <v>35217</v>
      </c>
      <c r="B81" s="164">
        <v>104237</v>
      </c>
      <c r="C81" s="164">
        <f t="shared" si="1"/>
        <v>9611</v>
      </c>
      <c r="D81" s="164">
        <v>94626</v>
      </c>
      <c r="E81" s="164">
        <v>11973</v>
      </c>
      <c r="F81" s="164">
        <v>11382</v>
      </c>
      <c r="G81" s="164">
        <v>1448</v>
      </c>
      <c r="H81" s="164">
        <v>893</v>
      </c>
      <c r="I81" s="164">
        <v>2398</v>
      </c>
      <c r="J81" s="164">
        <v>6590</v>
      </c>
      <c r="K81" s="164">
        <v>10825</v>
      </c>
      <c r="L81" s="164">
        <v>6510</v>
      </c>
      <c r="M81" s="164">
        <v>2309</v>
      </c>
      <c r="N81" s="164">
        <v>7799</v>
      </c>
      <c r="O81" s="164">
        <v>2224</v>
      </c>
      <c r="P81" s="164">
        <v>2093</v>
      </c>
    </row>
    <row r="82" spans="1:16" hidden="1">
      <c r="A82" s="51">
        <v>35247</v>
      </c>
      <c r="B82" s="164">
        <v>125578</v>
      </c>
      <c r="C82" s="164">
        <f t="shared" si="1"/>
        <v>10322</v>
      </c>
      <c r="D82" s="164">
        <v>115256</v>
      </c>
      <c r="E82" s="164">
        <v>15822</v>
      </c>
      <c r="F82" s="164">
        <v>15841</v>
      </c>
      <c r="G82" s="164">
        <v>1648</v>
      </c>
      <c r="H82" s="164">
        <v>859</v>
      </c>
      <c r="I82" s="164">
        <v>3180</v>
      </c>
      <c r="J82" s="164">
        <v>6268</v>
      </c>
      <c r="K82" s="164">
        <v>12200</v>
      </c>
      <c r="L82" s="164">
        <v>8752</v>
      </c>
      <c r="M82" s="164">
        <v>3001</v>
      </c>
      <c r="N82" s="164">
        <v>10581</v>
      </c>
      <c r="O82" s="164">
        <v>2321</v>
      </c>
      <c r="P82" s="164">
        <v>2750</v>
      </c>
    </row>
    <row r="83" spans="1:16" hidden="1">
      <c r="A83" s="51">
        <v>35278</v>
      </c>
      <c r="B83" s="164">
        <v>112163</v>
      </c>
      <c r="C83" s="164">
        <f t="shared" si="1"/>
        <v>10989</v>
      </c>
      <c r="D83" s="164">
        <v>101174</v>
      </c>
      <c r="E83" s="164">
        <v>13984</v>
      </c>
      <c r="F83" s="164">
        <v>8300</v>
      </c>
      <c r="G83" s="164">
        <v>1831</v>
      </c>
      <c r="H83" s="164">
        <v>471</v>
      </c>
      <c r="I83" s="164">
        <v>2664</v>
      </c>
      <c r="J83" s="164">
        <v>6813</v>
      </c>
      <c r="K83" s="164">
        <v>14818</v>
      </c>
      <c r="L83" s="164">
        <v>5354</v>
      </c>
      <c r="M83" s="164">
        <v>2638</v>
      </c>
      <c r="N83" s="164">
        <v>9232</v>
      </c>
      <c r="O83" s="164">
        <v>2436</v>
      </c>
      <c r="P83" s="164">
        <v>2203</v>
      </c>
    </row>
    <row r="84" spans="1:16" hidden="1">
      <c r="A84" s="51">
        <v>35309</v>
      </c>
      <c r="B84" s="164">
        <v>107026</v>
      </c>
      <c r="C84" s="164">
        <f t="shared" si="1"/>
        <v>10000</v>
      </c>
      <c r="D84" s="164">
        <v>97026</v>
      </c>
      <c r="E84" s="164">
        <v>13712</v>
      </c>
      <c r="F84" s="164">
        <v>10134</v>
      </c>
      <c r="G84" s="164">
        <v>1925</v>
      </c>
      <c r="H84" s="164">
        <v>741</v>
      </c>
      <c r="I84" s="164">
        <v>2210</v>
      </c>
      <c r="J84" s="164">
        <v>5578</v>
      </c>
      <c r="K84" s="164">
        <v>12796</v>
      </c>
      <c r="L84" s="164">
        <v>6227</v>
      </c>
      <c r="M84" s="164">
        <v>2623</v>
      </c>
      <c r="N84" s="164">
        <v>8290</v>
      </c>
      <c r="O84" s="164">
        <v>1964</v>
      </c>
      <c r="P84" s="164">
        <v>2073</v>
      </c>
    </row>
    <row r="85" spans="1:16" hidden="1">
      <c r="A85" s="51">
        <v>35339</v>
      </c>
      <c r="B85" s="164">
        <v>132425</v>
      </c>
      <c r="C85" s="164">
        <f t="shared" si="1"/>
        <v>12933</v>
      </c>
      <c r="D85" s="164">
        <v>119492</v>
      </c>
      <c r="E85" s="164">
        <v>13526</v>
      </c>
      <c r="F85" s="164">
        <v>11777</v>
      </c>
      <c r="G85" s="164">
        <v>1707</v>
      </c>
      <c r="H85" s="164">
        <v>610</v>
      </c>
      <c r="I85" s="164">
        <v>2339</v>
      </c>
      <c r="J85" s="164">
        <v>6913</v>
      </c>
      <c r="K85" s="164">
        <v>15414</v>
      </c>
      <c r="L85" s="164">
        <v>10686</v>
      </c>
      <c r="M85" s="164">
        <v>3208</v>
      </c>
      <c r="N85" s="164">
        <v>10926</v>
      </c>
      <c r="O85" s="164">
        <v>1903</v>
      </c>
      <c r="P85" s="164">
        <v>2523</v>
      </c>
    </row>
    <row r="86" spans="1:16" hidden="1">
      <c r="A86" s="51">
        <v>35370</v>
      </c>
      <c r="B86" s="164">
        <v>133999</v>
      </c>
      <c r="C86" s="164">
        <f t="shared" si="1"/>
        <v>10162</v>
      </c>
      <c r="D86" s="164">
        <v>123837</v>
      </c>
      <c r="E86" s="164">
        <v>14029</v>
      </c>
      <c r="F86" s="164">
        <v>21517</v>
      </c>
      <c r="G86" s="164">
        <v>1349</v>
      </c>
      <c r="H86" s="164">
        <v>717</v>
      </c>
      <c r="I86" s="164">
        <v>2304</v>
      </c>
      <c r="J86" s="164">
        <v>7494</v>
      </c>
      <c r="K86" s="164">
        <v>12697</v>
      </c>
      <c r="L86" s="164">
        <v>9855</v>
      </c>
      <c r="M86" s="164">
        <v>3206</v>
      </c>
      <c r="N86" s="164">
        <v>10250</v>
      </c>
      <c r="O86" s="164">
        <v>2153</v>
      </c>
      <c r="P86" s="164">
        <v>2167</v>
      </c>
    </row>
    <row r="87" spans="1:16" hidden="1">
      <c r="A87" s="51">
        <v>35400</v>
      </c>
      <c r="B87" s="164">
        <v>84720</v>
      </c>
      <c r="C87" s="164">
        <f t="shared" si="1"/>
        <v>9100</v>
      </c>
      <c r="D87" s="164">
        <v>75620</v>
      </c>
      <c r="E87" s="164">
        <v>10535</v>
      </c>
      <c r="F87" s="164">
        <v>6031</v>
      </c>
      <c r="G87" s="164">
        <v>984</v>
      </c>
      <c r="H87" s="164">
        <v>720</v>
      </c>
      <c r="I87" s="164">
        <v>2468</v>
      </c>
      <c r="J87" s="164">
        <v>4632</v>
      </c>
      <c r="K87" s="164">
        <v>8345</v>
      </c>
      <c r="L87" s="164">
        <v>5519</v>
      </c>
      <c r="M87" s="164">
        <v>1850</v>
      </c>
      <c r="N87" s="164">
        <v>6811</v>
      </c>
      <c r="O87" s="164">
        <v>1261</v>
      </c>
      <c r="P87" s="164">
        <v>1277</v>
      </c>
    </row>
    <row r="88" spans="1:16" hidden="1">
      <c r="A88" s="51">
        <v>35431</v>
      </c>
      <c r="B88" s="164">
        <v>95568</v>
      </c>
      <c r="C88" s="164">
        <f t="shared" si="1"/>
        <v>9197</v>
      </c>
      <c r="D88" s="164">
        <v>86371</v>
      </c>
      <c r="E88" s="164">
        <v>13055</v>
      </c>
      <c r="F88" s="164">
        <v>5329</v>
      </c>
      <c r="G88" s="164">
        <v>1510</v>
      </c>
      <c r="H88" s="164">
        <v>714</v>
      </c>
      <c r="I88" s="164">
        <v>2341</v>
      </c>
      <c r="J88" s="164">
        <v>5205</v>
      </c>
      <c r="K88" s="164">
        <v>7547</v>
      </c>
      <c r="L88" s="164">
        <v>5830</v>
      </c>
      <c r="M88" s="164">
        <v>2723</v>
      </c>
      <c r="N88" s="164">
        <v>8084</v>
      </c>
      <c r="O88" s="164">
        <v>1921</v>
      </c>
      <c r="P88" s="164">
        <v>1237</v>
      </c>
    </row>
    <row r="89" spans="1:16" hidden="1">
      <c r="A89" s="51">
        <v>35462</v>
      </c>
      <c r="B89" s="164">
        <v>109594</v>
      </c>
      <c r="C89" s="164">
        <f t="shared" si="1"/>
        <v>10047</v>
      </c>
      <c r="D89" s="164">
        <v>99547</v>
      </c>
      <c r="E89" s="164">
        <v>13515</v>
      </c>
      <c r="F89" s="164">
        <v>9050</v>
      </c>
      <c r="G89" s="164">
        <v>1403</v>
      </c>
      <c r="H89" s="164">
        <v>649</v>
      </c>
      <c r="I89" s="164">
        <v>2760</v>
      </c>
      <c r="J89" s="164">
        <v>6369</v>
      </c>
      <c r="K89" s="164">
        <v>10279</v>
      </c>
      <c r="L89" s="164">
        <v>6224</v>
      </c>
      <c r="M89" s="164">
        <v>3173</v>
      </c>
      <c r="N89" s="164">
        <v>9206</v>
      </c>
      <c r="O89" s="164">
        <v>2278</v>
      </c>
      <c r="P89" s="164">
        <v>1401</v>
      </c>
    </row>
    <row r="90" spans="1:16" hidden="1">
      <c r="A90" s="51">
        <v>35490</v>
      </c>
      <c r="B90" s="164">
        <v>113988</v>
      </c>
      <c r="C90" s="164">
        <f t="shared" si="1"/>
        <v>12905</v>
      </c>
      <c r="D90" s="164">
        <v>101083</v>
      </c>
      <c r="E90" s="164">
        <v>13504</v>
      </c>
      <c r="F90" s="164">
        <v>9082</v>
      </c>
      <c r="G90" s="164">
        <v>1506</v>
      </c>
      <c r="H90" s="164">
        <v>706</v>
      </c>
      <c r="I90" s="164">
        <v>2763</v>
      </c>
      <c r="J90" s="164">
        <v>9675</v>
      </c>
      <c r="K90" s="164">
        <v>12361</v>
      </c>
      <c r="L90" s="164">
        <v>6596</v>
      </c>
      <c r="M90" s="164">
        <v>2963</v>
      </c>
      <c r="N90" s="164">
        <v>9659</v>
      </c>
      <c r="O90" s="164">
        <v>1840</v>
      </c>
      <c r="P90" s="164">
        <v>1137</v>
      </c>
    </row>
    <row r="91" spans="1:16" hidden="1">
      <c r="A91" s="51">
        <v>35521</v>
      </c>
      <c r="B91" s="164">
        <v>155317</v>
      </c>
      <c r="C91" s="164">
        <f t="shared" si="1"/>
        <v>14356</v>
      </c>
      <c r="D91" s="164">
        <v>140961</v>
      </c>
      <c r="E91" s="164">
        <v>20656</v>
      </c>
      <c r="F91" s="164">
        <v>31432</v>
      </c>
      <c r="G91" s="164">
        <v>1668</v>
      </c>
      <c r="H91" s="164">
        <v>606</v>
      </c>
      <c r="I91" s="164">
        <v>2900</v>
      </c>
      <c r="J91" s="164">
        <v>10135</v>
      </c>
      <c r="K91" s="164">
        <v>16215</v>
      </c>
      <c r="L91" s="164">
        <v>9058</v>
      </c>
      <c r="M91" s="164">
        <v>2563</v>
      </c>
      <c r="N91" s="164">
        <v>8147</v>
      </c>
      <c r="O91" s="164">
        <v>2403</v>
      </c>
      <c r="P91" s="164">
        <v>1552</v>
      </c>
    </row>
    <row r="92" spans="1:16" hidden="1">
      <c r="A92" s="51">
        <v>35551</v>
      </c>
      <c r="B92" s="164">
        <v>128871</v>
      </c>
      <c r="C92" s="164">
        <f t="shared" si="1"/>
        <v>11864</v>
      </c>
      <c r="D92" s="164">
        <v>117007</v>
      </c>
      <c r="E92" s="164">
        <v>14672</v>
      </c>
      <c r="F92" s="164">
        <v>16374</v>
      </c>
      <c r="G92" s="164">
        <v>1427</v>
      </c>
      <c r="H92" s="164">
        <v>663</v>
      </c>
      <c r="I92" s="164">
        <v>2700</v>
      </c>
      <c r="J92" s="164">
        <v>9121</v>
      </c>
      <c r="K92" s="164">
        <v>12515</v>
      </c>
      <c r="L92" s="164">
        <v>11397</v>
      </c>
      <c r="M92" s="164">
        <v>3052</v>
      </c>
      <c r="N92" s="164">
        <v>8871</v>
      </c>
      <c r="O92" s="164">
        <v>5185</v>
      </c>
      <c r="P92" s="164">
        <v>1240</v>
      </c>
    </row>
    <row r="93" spans="1:16" hidden="1">
      <c r="A93" s="51">
        <v>35582</v>
      </c>
      <c r="B93" s="164">
        <v>123083</v>
      </c>
      <c r="C93" s="164">
        <f t="shared" si="1"/>
        <v>13526</v>
      </c>
      <c r="D93" s="164">
        <v>109557</v>
      </c>
      <c r="E93" s="164">
        <v>14992</v>
      </c>
      <c r="F93" s="164">
        <v>10831</v>
      </c>
      <c r="G93" s="164">
        <v>1881</v>
      </c>
      <c r="H93" s="164">
        <v>829</v>
      </c>
      <c r="I93" s="164">
        <v>2440</v>
      </c>
      <c r="J93" s="164">
        <v>10430</v>
      </c>
      <c r="K93" s="164">
        <v>16826</v>
      </c>
      <c r="L93" s="164">
        <v>8064</v>
      </c>
      <c r="M93" s="164">
        <v>2898</v>
      </c>
      <c r="N93" s="164">
        <v>9316</v>
      </c>
      <c r="O93" s="164">
        <v>3737</v>
      </c>
      <c r="P93" s="164">
        <v>2630</v>
      </c>
    </row>
    <row r="94" spans="1:16" hidden="1">
      <c r="A94" s="51">
        <v>35612</v>
      </c>
      <c r="B94" s="164">
        <v>135432</v>
      </c>
      <c r="C94" s="164">
        <f t="shared" si="1"/>
        <v>16672</v>
      </c>
      <c r="D94" s="164">
        <v>118760</v>
      </c>
      <c r="E94" s="164">
        <v>15765</v>
      </c>
      <c r="F94" s="164">
        <v>8502</v>
      </c>
      <c r="G94" s="164">
        <v>1763</v>
      </c>
      <c r="H94" s="164">
        <v>672</v>
      </c>
      <c r="I94" s="164">
        <v>3120</v>
      </c>
      <c r="J94" s="164">
        <v>9304</v>
      </c>
      <c r="K94" s="164">
        <v>21567</v>
      </c>
      <c r="L94" s="164">
        <v>9634</v>
      </c>
      <c r="M94" s="164">
        <v>3596</v>
      </c>
      <c r="N94" s="164">
        <v>9912</v>
      </c>
      <c r="O94" s="164">
        <v>4842</v>
      </c>
      <c r="P94" s="164">
        <v>1380</v>
      </c>
    </row>
    <row r="95" spans="1:16" hidden="1">
      <c r="A95" s="51">
        <v>35643</v>
      </c>
      <c r="B95" s="164">
        <v>131768</v>
      </c>
      <c r="C95" s="164">
        <f t="shared" si="1"/>
        <v>13959</v>
      </c>
      <c r="D95" s="164">
        <v>117809</v>
      </c>
      <c r="E95" s="164">
        <v>15543</v>
      </c>
      <c r="F95" s="164">
        <v>6233</v>
      </c>
      <c r="G95" s="164">
        <v>1721</v>
      </c>
      <c r="H95" s="164">
        <v>696</v>
      </c>
      <c r="I95" s="164">
        <v>2198</v>
      </c>
      <c r="J95" s="164">
        <v>6281</v>
      </c>
      <c r="K95" s="164">
        <v>20005</v>
      </c>
      <c r="L95" s="164">
        <v>11194</v>
      </c>
      <c r="M95" s="164">
        <v>3410</v>
      </c>
      <c r="N95" s="164">
        <v>11081</v>
      </c>
      <c r="O95" s="164">
        <v>6081</v>
      </c>
      <c r="P95" s="164">
        <v>2110</v>
      </c>
    </row>
    <row r="96" spans="1:16" hidden="1">
      <c r="A96" s="51">
        <v>35674</v>
      </c>
      <c r="B96" s="164">
        <v>119273</v>
      </c>
      <c r="C96" s="164">
        <f t="shared" si="1"/>
        <v>10956</v>
      </c>
      <c r="D96" s="164">
        <v>108317</v>
      </c>
      <c r="E96" s="164">
        <v>17160</v>
      </c>
      <c r="F96" s="164">
        <v>8794</v>
      </c>
      <c r="G96" s="164">
        <v>1422</v>
      </c>
      <c r="H96" s="164">
        <v>504</v>
      </c>
      <c r="I96" s="164">
        <v>2362</v>
      </c>
      <c r="J96" s="164">
        <v>9336</v>
      </c>
      <c r="K96" s="164">
        <v>10941</v>
      </c>
      <c r="L96" s="164">
        <v>7062</v>
      </c>
      <c r="M96" s="164">
        <v>3279</v>
      </c>
      <c r="N96" s="164">
        <v>10253</v>
      </c>
      <c r="O96" s="164">
        <v>3986</v>
      </c>
      <c r="P96" s="164">
        <v>1663</v>
      </c>
    </row>
    <row r="97" spans="1:16" hidden="1">
      <c r="A97" s="51">
        <v>35704</v>
      </c>
      <c r="B97" s="164">
        <v>137590</v>
      </c>
      <c r="C97" s="164">
        <f t="shared" si="1"/>
        <v>14373</v>
      </c>
      <c r="D97" s="164">
        <v>123217</v>
      </c>
      <c r="E97" s="164">
        <v>13845</v>
      </c>
      <c r="F97" s="164">
        <v>12731</v>
      </c>
      <c r="G97" s="164">
        <v>1751</v>
      </c>
      <c r="H97" s="164">
        <v>760</v>
      </c>
      <c r="I97" s="164">
        <v>3456</v>
      </c>
      <c r="J97" s="164">
        <v>11399</v>
      </c>
      <c r="K97" s="164">
        <v>16002</v>
      </c>
      <c r="L97" s="164">
        <v>7426</v>
      </c>
      <c r="M97" s="164">
        <v>3097</v>
      </c>
      <c r="N97" s="164">
        <v>13795</v>
      </c>
      <c r="O97" s="164">
        <v>8594</v>
      </c>
      <c r="P97" s="164">
        <v>2344</v>
      </c>
    </row>
    <row r="98" spans="1:16" hidden="1">
      <c r="A98" s="51">
        <v>35735</v>
      </c>
      <c r="B98" s="164">
        <v>127577</v>
      </c>
      <c r="C98" s="164">
        <f t="shared" si="1"/>
        <v>16269</v>
      </c>
      <c r="D98" s="164">
        <v>111308</v>
      </c>
      <c r="E98" s="164">
        <v>14830</v>
      </c>
      <c r="F98" s="164">
        <v>9963</v>
      </c>
      <c r="G98" s="164">
        <v>1617</v>
      </c>
      <c r="H98" s="164">
        <v>613</v>
      </c>
      <c r="I98" s="164">
        <v>2775</v>
      </c>
      <c r="J98" s="164">
        <v>9444</v>
      </c>
      <c r="K98" s="164">
        <v>15736</v>
      </c>
      <c r="L98" s="164">
        <v>8944</v>
      </c>
      <c r="M98" s="164">
        <v>3081</v>
      </c>
      <c r="N98" s="164">
        <v>10014</v>
      </c>
      <c r="O98" s="164">
        <v>6406</v>
      </c>
      <c r="P98" s="164">
        <v>1912</v>
      </c>
    </row>
    <row r="99" spans="1:16" hidden="1">
      <c r="A99" s="51">
        <v>35765</v>
      </c>
      <c r="B99" s="164">
        <v>98104</v>
      </c>
      <c r="C99" s="164">
        <f t="shared" si="1"/>
        <v>15430</v>
      </c>
      <c r="D99" s="164">
        <v>82674</v>
      </c>
      <c r="E99" s="164">
        <v>12960</v>
      </c>
      <c r="F99" s="164">
        <v>6749</v>
      </c>
      <c r="G99" s="164">
        <v>1648</v>
      </c>
      <c r="H99" s="164">
        <v>450</v>
      </c>
      <c r="I99" s="164">
        <v>2310</v>
      </c>
      <c r="J99" s="164">
        <v>7436</v>
      </c>
      <c r="K99" s="164">
        <v>11306</v>
      </c>
      <c r="L99" s="164">
        <v>6408</v>
      </c>
      <c r="M99" s="164">
        <v>2317</v>
      </c>
      <c r="N99" s="164">
        <v>6724</v>
      </c>
      <c r="O99" s="164">
        <v>1670</v>
      </c>
      <c r="P99" s="164">
        <v>1302</v>
      </c>
    </row>
    <row r="100" spans="1:16" hidden="1">
      <c r="A100" s="51">
        <v>35796</v>
      </c>
      <c r="B100" s="164">
        <v>105004</v>
      </c>
      <c r="C100" s="164">
        <f t="shared" si="1"/>
        <v>10158</v>
      </c>
      <c r="D100" s="164">
        <v>94846</v>
      </c>
      <c r="E100" s="164">
        <v>10414</v>
      </c>
      <c r="F100" s="164">
        <v>7305</v>
      </c>
      <c r="G100" s="164">
        <v>1749</v>
      </c>
      <c r="H100" s="164">
        <v>498</v>
      </c>
      <c r="I100" s="164">
        <v>2946</v>
      </c>
      <c r="J100" s="164">
        <v>6800</v>
      </c>
      <c r="K100" s="164">
        <v>11125</v>
      </c>
      <c r="L100" s="164">
        <v>5585</v>
      </c>
      <c r="M100" s="164">
        <v>3006</v>
      </c>
      <c r="N100" s="164">
        <v>8772</v>
      </c>
      <c r="O100" s="164">
        <v>2271</v>
      </c>
      <c r="P100" s="164">
        <v>2725</v>
      </c>
    </row>
    <row r="101" spans="1:16" hidden="1">
      <c r="A101" s="51">
        <v>35827</v>
      </c>
      <c r="B101" s="164">
        <v>118210</v>
      </c>
      <c r="C101" s="164">
        <f t="shared" si="1"/>
        <v>12121</v>
      </c>
      <c r="D101" s="164">
        <v>106089</v>
      </c>
      <c r="E101" s="164">
        <v>15957</v>
      </c>
      <c r="F101" s="164">
        <v>7851</v>
      </c>
      <c r="G101" s="164">
        <v>2117</v>
      </c>
      <c r="H101" s="164">
        <v>493</v>
      </c>
      <c r="I101" s="164">
        <v>2073</v>
      </c>
      <c r="J101" s="164">
        <v>8450</v>
      </c>
      <c r="K101" s="164">
        <v>10956</v>
      </c>
      <c r="L101" s="164">
        <v>7383</v>
      </c>
      <c r="M101" s="164">
        <v>3503</v>
      </c>
      <c r="N101" s="164">
        <v>8881</v>
      </c>
      <c r="O101" s="164">
        <v>3374</v>
      </c>
      <c r="P101" s="164">
        <v>1683</v>
      </c>
    </row>
    <row r="102" spans="1:16" hidden="1">
      <c r="A102" s="51">
        <v>35855</v>
      </c>
      <c r="B102" s="164">
        <v>132774</v>
      </c>
      <c r="C102" s="164">
        <f t="shared" si="1"/>
        <v>10901</v>
      </c>
      <c r="D102" s="164">
        <v>121873</v>
      </c>
      <c r="E102" s="164">
        <v>17248</v>
      </c>
      <c r="F102" s="164">
        <v>10074</v>
      </c>
      <c r="G102" s="164">
        <v>2290</v>
      </c>
      <c r="H102" s="164">
        <v>697</v>
      </c>
      <c r="I102" s="164">
        <v>2663</v>
      </c>
      <c r="J102" s="164">
        <v>10504</v>
      </c>
      <c r="K102" s="164">
        <v>11170</v>
      </c>
      <c r="L102" s="164">
        <v>8489</v>
      </c>
      <c r="M102" s="164">
        <v>3555</v>
      </c>
      <c r="N102" s="164">
        <v>10521</v>
      </c>
      <c r="O102" s="164">
        <v>3190</v>
      </c>
      <c r="P102" s="164">
        <v>2007</v>
      </c>
    </row>
    <row r="103" spans="1:16" hidden="1">
      <c r="A103" s="51">
        <v>35886</v>
      </c>
      <c r="B103" s="164">
        <v>134926</v>
      </c>
      <c r="C103" s="164">
        <f t="shared" si="1"/>
        <v>12225</v>
      </c>
      <c r="D103" s="164">
        <v>122701</v>
      </c>
      <c r="E103" s="164">
        <v>15936</v>
      </c>
      <c r="F103" s="164">
        <v>14132</v>
      </c>
      <c r="G103" s="164">
        <v>1880</v>
      </c>
      <c r="H103" s="164">
        <v>653</v>
      </c>
      <c r="I103" s="164">
        <v>2250</v>
      </c>
      <c r="J103" s="164">
        <v>9613</v>
      </c>
      <c r="K103" s="164">
        <v>18788</v>
      </c>
      <c r="L103" s="164">
        <v>8841</v>
      </c>
      <c r="M103" s="164">
        <v>3433</v>
      </c>
      <c r="N103" s="164">
        <v>9124</v>
      </c>
      <c r="O103" s="164">
        <v>3085</v>
      </c>
      <c r="P103" s="164">
        <v>2258</v>
      </c>
    </row>
    <row r="104" spans="1:16" hidden="1">
      <c r="A104" s="51">
        <v>35916</v>
      </c>
      <c r="B104" s="164">
        <v>126196</v>
      </c>
      <c r="C104" s="164">
        <f t="shared" si="1"/>
        <v>11897</v>
      </c>
      <c r="D104" s="164">
        <v>114299</v>
      </c>
      <c r="E104" s="164">
        <v>15160</v>
      </c>
      <c r="F104" s="164">
        <v>13035</v>
      </c>
      <c r="G104" s="164">
        <v>1946</v>
      </c>
      <c r="H104" s="164">
        <v>744</v>
      </c>
      <c r="I104" s="164">
        <v>2270</v>
      </c>
      <c r="J104" s="164">
        <v>11174</v>
      </c>
      <c r="K104" s="164">
        <v>10114</v>
      </c>
      <c r="L104" s="164">
        <v>8444</v>
      </c>
      <c r="M104" s="164">
        <v>5541</v>
      </c>
      <c r="N104" s="164">
        <v>9099</v>
      </c>
      <c r="O104" s="164">
        <v>2373</v>
      </c>
      <c r="P104" s="164">
        <v>1803</v>
      </c>
    </row>
    <row r="105" spans="1:16" hidden="1">
      <c r="A105" s="51">
        <v>35947</v>
      </c>
      <c r="B105" s="164">
        <v>140211</v>
      </c>
      <c r="C105" s="164">
        <f t="shared" si="1"/>
        <v>10993</v>
      </c>
      <c r="D105" s="164">
        <v>129218</v>
      </c>
      <c r="E105" s="164">
        <v>17145</v>
      </c>
      <c r="F105" s="164">
        <v>15984</v>
      </c>
      <c r="G105" s="164">
        <v>2879</v>
      </c>
      <c r="H105" s="164">
        <v>803</v>
      </c>
      <c r="I105" s="164">
        <v>2275</v>
      </c>
      <c r="J105" s="164">
        <v>11287</v>
      </c>
      <c r="K105" s="164">
        <v>13118</v>
      </c>
      <c r="L105" s="164">
        <v>7541</v>
      </c>
      <c r="M105" s="164">
        <v>4044</v>
      </c>
      <c r="N105" s="164">
        <v>10326</v>
      </c>
      <c r="O105" s="164">
        <v>7294</v>
      </c>
      <c r="P105" s="164">
        <v>1556</v>
      </c>
    </row>
    <row r="106" spans="1:16" hidden="1">
      <c r="A106" s="51">
        <v>35977</v>
      </c>
      <c r="B106" s="164">
        <v>137694</v>
      </c>
      <c r="C106" s="164">
        <f t="shared" si="1"/>
        <v>12249</v>
      </c>
      <c r="D106" s="164">
        <v>125445</v>
      </c>
      <c r="E106" s="164">
        <v>20355</v>
      </c>
      <c r="F106" s="164">
        <v>10790</v>
      </c>
      <c r="G106" s="164">
        <v>3176</v>
      </c>
      <c r="H106" s="164">
        <v>840</v>
      </c>
      <c r="I106" s="164">
        <v>2820</v>
      </c>
      <c r="J106" s="164">
        <v>11312</v>
      </c>
      <c r="K106" s="164">
        <v>10123</v>
      </c>
      <c r="L106" s="164">
        <v>6306</v>
      </c>
      <c r="M106" s="164">
        <v>6746</v>
      </c>
      <c r="N106" s="164">
        <v>11257</v>
      </c>
      <c r="O106" s="164">
        <v>2728</v>
      </c>
      <c r="P106" s="164">
        <v>1708</v>
      </c>
    </row>
    <row r="107" spans="1:16" hidden="1">
      <c r="A107" s="51">
        <v>36008</v>
      </c>
      <c r="B107" s="164">
        <v>110189</v>
      </c>
      <c r="C107" s="164">
        <f t="shared" si="1"/>
        <v>9949</v>
      </c>
      <c r="D107" s="164">
        <v>100240</v>
      </c>
      <c r="E107" s="164">
        <v>12514</v>
      </c>
      <c r="F107" s="164">
        <v>10694</v>
      </c>
      <c r="G107" s="164">
        <v>2844</v>
      </c>
      <c r="H107" s="164">
        <v>563</v>
      </c>
      <c r="I107" s="164">
        <v>2314</v>
      </c>
      <c r="J107" s="164">
        <v>9546</v>
      </c>
      <c r="K107" s="164">
        <v>9833</v>
      </c>
      <c r="L107" s="164">
        <v>4922</v>
      </c>
      <c r="M107" s="164">
        <v>4028</v>
      </c>
      <c r="N107" s="164">
        <v>8009</v>
      </c>
      <c r="O107" s="164">
        <v>2549</v>
      </c>
      <c r="P107" s="164">
        <v>1189</v>
      </c>
    </row>
    <row r="108" spans="1:16" hidden="1">
      <c r="A108" s="51">
        <v>36039</v>
      </c>
      <c r="B108" s="164">
        <v>125055</v>
      </c>
      <c r="C108" s="164">
        <f t="shared" si="1"/>
        <v>10342</v>
      </c>
      <c r="D108" s="164">
        <v>114713</v>
      </c>
      <c r="E108" s="164">
        <v>14367</v>
      </c>
      <c r="F108" s="164">
        <v>16388</v>
      </c>
      <c r="G108" s="164">
        <v>2078</v>
      </c>
      <c r="H108" s="164">
        <v>643</v>
      </c>
      <c r="I108" s="164">
        <v>2152</v>
      </c>
      <c r="J108" s="164">
        <v>11218</v>
      </c>
      <c r="K108" s="164">
        <v>10860</v>
      </c>
      <c r="L108" s="164">
        <v>7912</v>
      </c>
      <c r="M108" s="164">
        <v>3681</v>
      </c>
      <c r="N108" s="164">
        <v>8883</v>
      </c>
      <c r="O108" s="164">
        <v>2726</v>
      </c>
      <c r="P108" s="164">
        <v>644</v>
      </c>
    </row>
    <row r="109" spans="1:16" hidden="1">
      <c r="A109" s="51">
        <v>36069</v>
      </c>
      <c r="B109" s="164">
        <v>140864</v>
      </c>
      <c r="C109" s="164">
        <f t="shared" si="1"/>
        <v>11650</v>
      </c>
      <c r="D109" s="164">
        <v>129214</v>
      </c>
      <c r="E109" s="164">
        <v>13306</v>
      </c>
      <c r="F109" s="164">
        <v>18454</v>
      </c>
      <c r="G109" s="164">
        <v>2613</v>
      </c>
      <c r="H109" s="164">
        <v>711</v>
      </c>
      <c r="I109" s="164">
        <v>2670</v>
      </c>
      <c r="J109" s="164">
        <v>7752</v>
      </c>
      <c r="K109" s="164">
        <v>13161</v>
      </c>
      <c r="L109" s="164">
        <v>7093</v>
      </c>
      <c r="M109" s="164">
        <v>3555</v>
      </c>
      <c r="N109" s="164">
        <v>9357</v>
      </c>
      <c r="O109" s="164">
        <v>2497</v>
      </c>
      <c r="P109" s="164">
        <v>1880</v>
      </c>
    </row>
    <row r="110" spans="1:16" hidden="1">
      <c r="A110" s="51">
        <v>36100</v>
      </c>
      <c r="B110" s="164">
        <v>132126</v>
      </c>
      <c r="C110" s="164">
        <f t="shared" si="1"/>
        <v>11776</v>
      </c>
      <c r="D110" s="164">
        <v>120350</v>
      </c>
      <c r="E110" s="164">
        <v>15558</v>
      </c>
      <c r="F110" s="164">
        <v>9787</v>
      </c>
      <c r="G110" s="164">
        <v>2078</v>
      </c>
      <c r="H110" s="164">
        <v>664</v>
      </c>
      <c r="I110" s="164">
        <v>2940</v>
      </c>
      <c r="J110" s="164">
        <v>7353</v>
      </c>
      <c r="K110" s="164">
        <v>7718</v>
      </c>
      <c r="L110" s="164">
        <v>8045</v>
      </c>
      <c r="M110" s="164">
        <v>4060</v>
      </c>
      <c r="N110" s="164">
        <v>11538</v>
      </c>
      <c r="O110" s="164">
        <v>3298</v>
      </c>
      <c r="P110" s="164">
        <v>2209</v>
      </c>
    </row>
    <row r="111" spans="1:16" hidden="1">
      <c r="A111" s="51">
        <v>36130</v>
      </c>
      <c r="B111" s="164">
        <v>105750</v>
      </c>
      <c r="C111" s="164">
        <f t="shared" si="1"/>
        <v>9451</v>
      </c>
      <c r="D111" s="164">
        <v>96299</v>
      </c>
      <c r="E111" s="164">
        <v>13064</v>
      </c>
      <c r="F111" s="164">
        <v>9183</v>
      </c>
      <c r="G111" s="164">
        <v>2038</v>
      </c>
      <c r="H111" s="164">
        <v>606</v>
      </c>
      <c r="I111" s="164">
        <v>1989</v>
      </c>
      <c r="J111" s="164">
        <v>5837</v>
      </c>
      <c r="K111" s="164">
        <v>8504</v>
      </c>
      <c r="L111" s="164">
        <v>6311</v>
      </c>
      <c r="M111" s="164">
        <v>2461</v>
      </c>
      <c r="N111" s="164">
        <v>8059</v>
      </c>
      <c r="O111" s="164">
        <v>4920</v>
      </c>
      <c r="P111" s="164">
        <v>2547</v>
      </c>
    </row>
    <row r="112" spans="1:16" hidden="1">
      <c r="A112" s="51">
        <v>36161</v>
      </c>
      <c r="B112" s="164">
        <v>116744</v>
      </c>
      <c r="C112" s="164">
        <f t="shared" si="1"/>
        <v>11526</v>
      </c>
      <c r="D112" s="164">
        <v>105218</v>
      </c>
      <c r="E112" s="164">
        <v>12520</v>
      </c>
      <c r="F112" s="164">
        <v>14821</v>
      </c>
      <c r="G112" s="164">
        <v>4475</v>
      </c>
      <c r="H112" s="164">
        <v>774</v>
      </c>
      <c r="I112" s="164">
        <v>2372</v>
      </c>
      <c r="J112" s="164">
        <v>7524</v>
      </c>
      <c r="K112" s="164">
        <v>6389</v>
      </c>
      <c r="L112" s="164">
        <v>5737</v>
      </c>
      <c r="M112" s="164">
        <v>2312</v>
      </c>
      <c r="N112" s="164">
        <v>8543</v>
      </c>
      <c r="O112" s="164">
        <v>4197</v>
      </c>
      <c r="P112" s="164">
        <v>1338</v>
      </c>
    </row>
    <row r="113" spans="1:16" hidden="1">
      <c r="A113" s="51">
        <v>36192</v>
      </c>
      <c r="B113" s="164">
        <v>135829</v>
      </c>
      <c r="C113" s="164">
        <f t="shared" si="1"/>
        <v>10977</v>
      </c>
      <c r="D113" s="164">
        <v>124852</v>
      </c>
      <c r="E113" s="164">
        <v>16758</v>
      </c>
      <c r="F113" s="164">
        <v>7212</v>
      </c>
      <c r="G113" s="164">
        <v>1889</v>
      </c>
      <c r="H113" s="164">
        <v>1266</v>
      </c>
      <c r="I113" s="164">
        <v>2840</v>
      </c>
      <c r="J113" s="164">
        <v>9869</v>
      </c>
      <c r="K113" s="164">
        <v>20995</v>
      </c>
      <c r="L113" s="164">
        <v>6772</v>
      </c>
      <c r="M113" s="164">
        <v>4753</v>
      </c>
      <c r="N113" s="164">
        <v>10529</v>
      </c>
      <c r="O113" s="164">
        <v>5099</v>
      </c>
      <c r="P113" s="164">
        <v>2566</v>
      </c>
    </row>
    <row r="114" spans="1:16" hidden="1">
      <c r="A114" s="51">
        <v>36220</v>
      </c>
      <c r="B114" s="164">
        <v>149160</v>
      </c>
      <c r="C114" s="164">
        <f t="shared" si="1"/>
        <v>12016</v>
      </c>
      <c r="D114" s="164">
        <v>137144</v>
      </c>
      <c r="E114" s="164">
        <v>17963</v>
      </c>
      <c r="F114" s="164">
        <v>7700</v>
      </c>
      <c r="G114" s="164">
        <v>5594</v>
      </c>
      <c r="H114" s="164">
        <v>1470</v>
      </c>
      <c r="I114" s="164">
        <v>2791</v>
      </c>
      <c r="J114" s="164">
        <v>13314</v>
      </c>
      <c r="K114" s="164">
        <v>13003</v>
      </c>
      <c r="L114" s="164">
        <v>7606</v>
      </c>
      <c r="M114" s="164">
        <v>3608</v>
      </c>
      <c r="N114" s="164">
        <v>14386</v>
      </c>
      <c r="O114" s="164">
        <v>4282</v>
      </c>
      <c r="P114" s="164">
        <v>3298</v>
      </c>
    </row>
    <row r="115" spans="1:16" hidden="1">
      <c r="A115" s="51">
        <v>36251</v>
      </c>
      <c r="B115" s="164">
        <v>121396</v>
      </c>
      <c r="C115" s="164">
        <f t="shared" si="1"/>
        <v>9672</v>
      </c>
      <c r="D115" s="164">
        <v>111724</v>
      </c>
      <c r="E115" s="164">
        <v>14598</v>
      </c>
      <c r="F115" s="164">
        <v>11130</v>
      </c>
      <c r="G115" s="164">
        <v>3018</v>
      </c>
      <c r="H115" s="164">
        <v>870</v>
      </c>
      <c r="I115" s="164">
        <v>2692</v>
      </c>
      <c r="J115" s="164">
        <v>9251</v>
      </c>
      <c r="K115" s="164">
        <v>9928</v>
      </c>
      <c r="L115" s="164">
        <v>7216</v>
      </c>
      <c r="M115" s="164">
        <v>2713</v>
      </c>
      <c r="N115" s="164">
        <v>8187</v>
      </c>
      <c r="O115" s="164">
        <v>3516</v>
      </c>
      <c r="P115" s="164">
        <v>2160</v>
      </c>
    </row>
    <row r="116" spans="1:16" hidden="1">
      <c r="A116" s="51">
        <v>36281</v>
      </c>
      <c r="B116" s="164">
        <v>138800</v>
      </c>
      <c r="C116" s="164">
        <f t="shared" si="1"/>
        <v>16349</v>
      </c>
      <c r="D116" s="164">
        <v>122451</v>
      </c>
      <c r="E116" s="164">
        <v>19003</v>
      </c>
      <c r="F116" s="164">
        <v>15590</v>
      </c>
      <c r="G116" s="164">
        <v>1753</v>
      </c>
      <c r="H116" s="164">
        <v>1899</v>
      </c>
      <c r="I116" s="164">
        <v>3535</v>
      </c>
      <c r="J116" s="164">
        <v>9182</v>
      </c>
      <c r="K116" s="164">
        <v>8993</v>
      </c>
      <c r="L116" s="164">
        <v>7297</v>
      </c>
      <c r="M116" s="164">
        <v>3758</v>
      </c>
      <c r="N116" s="164">
        <v>10494</v>
      </c>
      <c r="O116" s="164">
        <v>4797</v>
      </c>
      <c r="P116" s="164">
        <v>3305</v>
      </c>
    </row>
    <row r="117" spans="1:16" hidden="1">
      <c r="A117" s="51">
        <v>36312</v>
      </c>
      <c r="B117" s="164">
        <v>144895</v>
      </c>
      <c r="C117" s="164">
        <f t="shared" si="1"/>
        <v>10456</v>
      </c>
      <c r="D117" s="164">
        <v>134439</v>
      </c>
      <c r="E117" s="164">
        <v>19674</v>
      </c>
      <c r="F117" s="164">
        <v>16411</v>
      </c>
      <c r="G117" s="164">
        <v>4782</v>
      </c>
      <c r="H117" s="164">
        <v>1044</v>
      </c>
      <c r="I117" s="164">
        <v>2947</v>
      </c>
      <c r="J117" s="164">
        <v>9158</v>
      </c>
      <c r="K117" s="164">
        <v>11020</v>
      </c>
      <c r="L117" s="164">
        <v>8377</v>
      </c>
      <c r="M117" s="164">
        <v>3862</v>
      </c>
      <c r="N117" s="164">
        <v>10513</v>
      </c>
      <c r="O117" s="164">
        <v>6478</v>
      </c>
      <c r="P117" s="164">
        <v>2694</v>
      </c>
    </row>
    <row r="118" spans="1:16" hidden="1">
      <c r="A118" s="51">
        <v>36342</v>
      </c>
      <c r="B118" s="164">
        <v>131917</v>
      </c>
      <c r="C118" s="164">
        <f t="shared" si="1"/>
        <v>10556</v>
      </c>
      <c r="D118" s="164">
        <v>121361</v>
      </c>
      <c r="E118" s="164">
        <v>16015</v>
      </c>
      <c r="F118" s="164">
        <v>11566</v>
      </c>
      <c r="G118" s="164">
        <v>1626</v>
      </c>
      <c r="H118" s="164">
        <v>1841</v>
      </c>
      <c r="I118" s="164">
        <v>3054</v>
      </c>
      <c r="J118" s="164">
        <v>9218</v>
      </c>
      <c r="K118" s="164">
        <v>10123</v>
      </c>
      <c r="L118" s="164">
        <v>8409</v>
      </c>
      <c r="M118" s="164">
        <v>4876</v>
      </c>
      <c r="N118" s="164">
        <v>10215</v>
      </c>
      <c r="O118" s="164">
        <v>7121</v>
      </c>
      <c r="P118" s="164">
        <v>2127</v>
      </c>
    </row>
    <row r="119" spans="1:16" hidden="1">
      <c r="A119" s="51">
        <v>36373</v>
      </c>
      <c r="B119" s="164">
        <v>131385</v>
      </c>
      <c r="C119" s="164">
        <f t="shared" si="1"/>
        <v>10558</v>
      </c>
      <c r="D119" s="164">
        <v>120827</v>
      </c>
      <c r="E119" s="164">
        <v>15112</v>
      </c>
      <c r="F119" s="164">
        <v>11085</v>
      </c>
      <c r="G119" s="164">
        <v>3892</v>
      </c>
      <c r="H119" s="164">
        <v>1328</v>
      </c>
      <c r="I119" s="164">
        <v>2739</v>
      </c>
      <c r="J119" s="164">
        <v>10273</v>
      </c>
      <c r="K119" s="164">
        <v>8433</v>
      </c>
      <c r="L119" s="164">
        <v>8155</v>
      </c>
      <c r="M119" s="164">
        <v>5221</v>
      </c>
      <c r="N119" s="164">
        <v>10248</v>
      </c>
      <c r="O119" s="164">
        <v>5695</v>
      </c>
      <c r="P119" s="164">
        <v>1711</v>
      </c>
    </row>
    <row r="120" spans="1:16" hidden="1">
      <c r="A120" s="51">
        <v>36404</v>
      </c>
      <c r="B120" s="164">
        <v>131256</v>
      </c>
      <c r="C120" s="164">
        <f t="shared" si="1"/>
        <v>11344</v>
      </c>
      <c r="D120" s="164">
        <v>119912</v>
      </c>
      <c r="E120" s="164">
        <v>14367</v>
      </c>
      <c r="F120" s="164">
        <v>9193</v>
      </c>
      <c r="G120" s="164">
        <v>4618</v>
      </c>
      <c r="H120" s="164">
        <v>653</v>
      </c>
      <c r="I120" s="164">
        <v>2125</v>
      </c>
      <c r="J120" s="164">
        <v>10730</v>
      </c>
      <c r="K120" s="164">
        <v>10404</v>
      </c>
      <c r="L120" s="164">
        <v>8882</v>
      </c>
      <c r="M120" s="164">
        <v>4026</v>
      </c>
      <c r="N120" s="164">
        <v>11747</v>
      </c>
      <c r="O120" s="164">
        <v>3620</v>
      </c>
      <c r="P120" s="164">
        <v>2402</v>
      </c>
    </row>
    <row r="121" spans="1:16" hidden="1">
      <c r="A121" s="51">
        <v>36434</v>
      </c>
      <c r="B121" s="164">
        <v>124702</v>
      </c>
      <c r="C121" s="164">
        <f t="shared" si="1"/>
        <v>10506</v>
      </c>
      <c r="D121" s="164">
        <v>114196</v>
      </c>
      <c r="E121" s="164">
        <v>12648</v>
      </c>
      <c r="F121" s="164">
        <v>8700</v>
      </c>
      <c r="G121" s="164">
        <v>2915</v>
      </c>
      <c r="H121" s="164">
        <v>1706</v>
      </c>
      <c r="I121" s="164">
        <v>2631</v>
      </c>
      <c r="J121" s="164">
        <v>11390</v>
      </c>
      <c r="K121" s="164">
        <v>10994</v>
      </c>
      <c r="L121" s="164">
        <v>6937</v>
      </c>
      <c r="M121" s="164">
        <v>4049</v>
      </c>
      <c r="N121" s="164">
        <v>13102</v>
      </c>
      <c r="O121" s="164">
        <v>2119</v>
      </c>
      <c r="P121" s="164">
        <v>2958</v>
      </c>
    </row>
    <row r="122" spans="1:16" hidden="1">
      <c r="A122" s="51">
        <v>36465</v>
      </c>
      <c r="B122" s="164">
        <v>160052</v>
      </c>
      <c r="C122" s="164">
        <f t="shared" si="1"/>
        <v>12771</v>
      </c>
      <c r="D122" s="164">
        <v>147281</v>
      </c>
      <c r="E122" s="164">
        <v>14376</v>
      </c>
      <c r="F122" s="164">
        <v>16092</v>
      </c>
      <c r="G122" s="164">
        <v>3529</v>
      </c>
      <c r="H122" s="164">
        <v>1900</v>
      </c>
      <c r="I122" s="164">
        <v>3298</v>
      </c>
      <c r="J122" s="164">
        <v>11126</v>
      </c>
      <c r="K122" s="164">
        <v>10171</v>
      </c>
      <c r="L122" s="164">
        <v>7248</v>
      </c>
      <c r="M122" s="164">
        <v>4107</v>
      </c>
      <c r="N122" s="164">
        <v>34532</v>
      </c>
      <c r="O122" s="164">
        <v>3588</v>
      </c>
      <c r="P122" s="164">
        <v>2731</v>
      </c>
    </row>
    <row r="123" spans="1:16" hidden="1">
      <c r="A123" s="51">
        <v>36495</v>
      </c>
      <c r="B123" s="164">
        <v>95752</v>
      </c>
      <c r="C123" s="164">
        <f t="shared" si="1"/>
        <v>9519</v>
      </c>
      <c r="D123" s="164">
        <v>86233</v>
      </c>
      <c r="E123" s="164">
        <v>10794</v>
      </c>
      <c r="F123" s="164">
        <v>5228</v>
      </c>
      <c r="G123" s="164">
        <v>1371</v>
      </c>
      <c r="H123" s="164">
        <v>1035</v>
      </c>
      <c r="I123" s="164">
        <v>2544</v>
      </c>
      <c r="J123" s="164">
        <v>7143</v>
      </c>
      <c r="K123" s="164">
        <v>7026</v>
      </c>
      <c r="L123" s="164">
        <v>6191</v>
      </c>
      <c r="M123" s="164">
        <v>3279</v>
      </c>
      <c r="N123" s="164">
        <v>11481</v>
      </c>
      <c r="O123" s="164">
        <v>4399</v>
      </c>
      <c r="P123" s="164">
        <v>1750</v>
      </c>
    </row>
    <row r="124" spans="1:16" hidden="1">
      <c r="A124" s="51">
        <v>36526</v>
      </c>
      <c r="B124" s="224">
        <v>124081</v>
      </c>
      <c r="C124" s="164">
        <f t="shared" si="1"/>
        <v>9390</v>
      </c>
      <c r="D124" s="224">
        <v>114691</v>
      </c>
      <c r="E124" s="164">
        <v>11246</v>
      </c>
      <c r="F124" s="164">
        <v>11655</v>
      </c>
      <c r="G124" s="164">
        <v>5701</v>
      </c>
      <c r="H124" s="164">
        <v>1224</v>
      </c>
      <c r="I124" s="164">
        <v>2206</v>
      </c>
      <c r="J124" s="164">
        <v>8033</v>
      </c>
      <c r="K124" s="164">
        <v>9856</v>
      </c>
      <c r="L124" s="164">
        <v>7936</v>
      </c>
      <c r="M124" s="164">
        <v>3396</v>
      </c>
      <c r="N124" s="164">
        <v>8521</v>
      </c>
      <c r="O124" s="164">
        <v>4932</v>
      </c>
      <c r="P124" s="164">
        <v>2548</v>
      </c>
    </row>
    <row r="125" spans="1:16" hidden="1">
      <c r="A125" s="51">
        <v>36557</v>
      </c>
      <c r="B125" s="224">
        <v>161906</v>
      </c>
      <c r="C125" s="164">
        <f t="shared" si="1"/>
        <v>23667</v>
      </c>
      <c r="D125" s="224">
        <v>138239</v>
      </c>
      <c r="E125" s="164">
        <v>19061</v>
      </c>
      <c r="F125" s="164">
        <v>11205</v>
      </c>
      <c r="G125" s="164">
        <v>3720</v>
      </c>
      <c r="H125" s="164">
        <v>1940</v>
      </c>
      <c r="I125" s="164">
        <v>3640</v>
      </c>
      <c r="J125" s="164">
        <v>12690</v>
      </c>
      <c r="K125" s="164">
        <v>10189</v>
      </c>
      <c r="L125" s="164">
        <v>7085</v>
      </c>
      <c r="M125" s="164">
        <v>4052</v>
      </c>
      <c r="N125" s="164">
        <v>19502</v>
      </c>
      <c r="O125" s="164">
        <v>5589</v>
      </c>
      <c r="P125" s="164">
        <v>3543</v>
      </c>
    </row>
    <row r="126" spans="1:16" hidden="1">
      <c r="A126" s="51">
        <v>36586</v>
      </c>
      <c r="B126" s="224">
        <v>160973</v>
      </c>
      <c r="C126" s="164">
        <f t="shared" si="1"/>
        <v>17214</v>
      </c>
      <c r="D126" s="224">
        <v>143759</v>
      </c>
      <c r="E126" s="164">
        <v>22535</v>
      </c>
      <c r="F126" s="164">
        <v>10158</v>
      </c>
      <c r="G126" s="164">
        <v>5350</v>
      </c>
      <c r="H126" s="164">
        <v>2063</v>
      </c>
      <c r="I126" s="164">
        <v>3420</v>
      </c>
      <c r="J126" s="164">
        <v>10359</v>
      </c>
      <c r="K126" s="164">
        <v>13039</v>
      </c>
      <c r="L126" s="164">
        <v>8138</v>
      </c>
      <c r="M126" s="164">
        <v>4949</v>
      </c>
      <c r="N126" s="164">
        <v>10886</v>
      </c>
      <c r="O126" s="164">
        <v>4860</v>
      </c>
      <c r="P126" s="164">
        <v>3422</v>
      </c>
    </row>
    <row r="127" spans="1:16" hidden="1">
      <c r="A127" s="51">
        <v>36617</v>
      </c>
      <c r="B127" s="224">
        <v>119306</v>
      </c>
      <c r="C127" s="164">
        <f t="shared" si="1"/>
        <v>12875</v>
      </c>
      <c r="D127" s="224">
        <v>106431</v>
      </c>
      <c r="E127" s="164">
        <v>19060</v>
      </c>
      <c r="F127" s="164">
        <v>5198</v>
      </c>
      <c r="G127" s="164">
        <v>2535</v>
      </c>
      <c r="H127" s="164">
        <v>1287</v>
      </c>
      <c r="I127" s="164">
        <v>2586</v>
      </c>
      <c r="J127" s="164">
        <v>8976</v>
      </c>
      <c r="K127" s="164">
        <v>7598</v>
      </c>
      <c r="L127" s="164">
        <v>7172</v>
      </c>
      <c r="M127" s="164">
        <v>3380</v>
      </c>
      <c r="N127" s="164">
        <v>9081</v>
      </c>
      <c r="O127" s="164">
        <v>2721</v>
      </c>
      <c r="P127" s="164">
        <v>1297</v>
      </c>
    </row>
    <row r="128" spans="1:16" hidden="1">
      <c r="A128" s="51">
        <v>36647</v>
      </c>
      <c r="B128" s="224">
        <v>172898</v>
      </c>
      <c r="C128" s="164">
        <f t="shared" si="1"/>
        <v>17055</v>
      </c>
      <c r="D128" s="224">
        <v>155843</v>
      </c>
      <c r="E128" s="164">
        <v>23091</v>
      </c>
      <c r="F128" s="164">
        <v>11191</v>
      </c>
      <c r="G128" s="164">
        <v>1884</v>
      </c>
      <c r="H128" s="164">
        <v>1747</v>
      </c>
      <c r="I128" s="164">
        <v>2913</v>
      </c>
      <c r="J128" s="164">
        <v>10257</v>
      </c>
      <c r="K128" s="164">
        <v>10136</v>
      </c>
      <c r="L128" s="164">
        <v>7494</v>
      </c>
      <c r="M128" s="164">
        <v>5428</v>
      </c>
      <c r="N128" s="164">
        <v>22269</v>
      </c>
      <c r="O128" s="164">
        <v>3903</v>
      </c>
      <c r="P128" s="164">
        <v>2503</v>
      </c>
    </row>
    <row r="129" spans="1:16" hidden="1">
      <c r="A129" s="51">
        <v>36678</v>
      </c>
      <c r="B129" s="224">
        <v>156444</v>
      </c>
      <c r="C129" s="164">
        <f t="shared" si="1"/>
        <v>17768</v>
      </c>
      <c r="D129" s="224">
        <v>138676</v>
      </c>
      <c r="E129" s="164">
        <v>18317</v>
      </c>
      <c r="F129" s="164">
        <v>8286</v>
      </c>
      <c r="G129" s="164">
        <v>2178</v>
      </c>
      <c r="H129" s="164">
        <v>1444</v>
      </c>
      <c r="I129" s="164">
        <v>2762</v>
      </c>
      <c r="J129" s="164">
        <v>13723</v>
      </c>
      <c r="K129" s="164">
        <v>13208</v>
      </c>
      <c r="L129" s="164">
        <v>8476</v>
      </c>
      <c r="M129" s="164">
        <v>4172</v>
      </c>
      <c r="N129" s="164">
        <v>11363</v>
      </c>
      <c r="O129" s="164">
        <v>3064</v>
      </c>
      <c r="P129" s="164">
        <v>3687</v>
      </c>
    </row>
    <row r="130" spans="1:16" hidden="1">
      <c r="A130" s="51">
        <v>36708</v>
      </c>
      <c r="B130" s="224">
        <v>150334</v>
      </c>
      <c r="C130" s="164">
        <f t="shared" si="1"/>
        <v>15159</v>
      </c>
      <c r="D130" s="224">
        <v>135175</v>
      </c>
      <c r="E130" s="164">
        <v>17132</v>
      </c>
      <c r="F130" s="164">
        <v>10207</v>
      </c>
      <c r="G130" s="164">
        <v>5205</v>
      </c>
      <c r="H130" s="164">
        <v>1269</v>
      </c>
      <c r="I130" s="164">
        <v>3789</v>
      </c>
      <c r="J130" s="164">
        <v>9859</v>
      </c>
      <c r="K130" s="164">
        <v>10540</v>
      </c>
      <c r="L130" s="164">
        <v>8699</v>
      </c>
      <c r="M130" s="164">
        <v>3863</v>
      </c>
      <c r="N130" s="164">
        <v>9704</v>
      </c>
      <c r="O130" s="164">
        <v>3867</v>
      </c>
      <c r="P130" s="164">
        <v>2852</v>
      </c>
    </row>
    <row r="131" spans="1:16" hidden="1">
      <c r="A131" s="51">
        <v>36739</v>
      </c>
      <c r="B131" s="224">
        <v>151674</v>
      </c>
      <c r="C131" s="164">
        <f t="shared" si="1"/>
        <v>12679</v>
      </c>
      <c r="D131" s="224">
        <v>138995</v>
      </c>
      <c r="E131" s="164">
        <v>22683</v>
      </c>
      <c r="F131" s="164">
        <v>10651</v>
      </c>
      <c r="G131" s="164">
        <v>2694</v>
      </c>
      <c r="H131" s="164">
        <v>1291</v>
      </c>
      <c r="I131" s="164">
        <v>4238</v>
      </c>
      <c r="J131" s="164">
        <v>10964</v>
      </c>
      <c r="K131" s="164">
        <v>9332</v>
      </c>
      <c r="L131" s="164">
        <v>8800</v>
      </c>
      <c r="M131" s="164">
        <v>4045</v>
      </c>
      <c r="N131" s="164">
        <v>8022</v>
      </c>
      <c r="O131" s="164">
        <v>2697</v>
      </c>
      <c r="P131" s="164">
        <v>2929</v>
      </c>
    </row>
    <row r="132" spans="1:16" hidden="1">
      <c r="A132" s="51">
        <v>36770</v>
      </c>
      <c r="B132" s="224">
        <v>139854</v>
      </c>
      <c r="C132" s="164">
        <f t="shared" si="1"/>
        <v>11549</v>
      </c>
      <c r="D132" s="224">
        <v>128305</v>
      </c>
      <c r="E132" s="164">
        <v>17723</v>
      </c>
      <c r="F132" s="164">
        <v>11762</v>
      </c>
      <c r="G132" s="164">
        <v>2213</v>
      </c>
      <c r="H132" s="164">
        <v>1095</v>
      </c>
      <c r="I132" s="164">
        <v>2873</v>
      </c>
      <c r="J132" s="164">
        <v>9343</v>
      </c>
      <c r="K132" s="164">
        <v>8875</v>
      </c>
      <c r="L132" s="164">
        <v>7323</v>
      </c>
      <c r="M132" s="164">
        <v>3299</v>
      </c>
      <c r="N132" s="164">
        <v>10600</v>
      </c>
      <c r="O132" s="164">
        <v>4293</v>
      </c>
      <c r="P132" s="164">
        <v>3032</v>
      </c>
    </row>
    <row r="133" spans="1:16" hidden="1">
      <c r="A133" s="51">
        <v>36800</v>
      </c>
      <c r="B133" s="224">
        <v>149027</v>
      </c>
      <c r="C133" s="164">
        <f t="shared" ref="C133:C196" si="2">B133-D133</f>
        <v>13600</v>
      </c>
      <c r="D133" s="224">
        <v>135427</v>
      </c>
      <c r="E133" s="164">
        <v>19214</v>
      </c>
      <c r="F133" s="164">
        <v>12311</v>
      </c>
      <c r="G133" s="164">
        <v>1997</v>
      </c>
      <c r="H133" s="164">
        <v>1942</v>
      </c>
      <c r="I133" s="164">
        <v>2548</v>
      </c>
      <c r="J133" s="164">
        <v>10391</v>
      </c>
      <c r="K133" s="164">
        <v>8875</v>
      </c>
      <c r="L133" s="164">
        <v>10377</v>
      </c>
      <c r="M133" s="164">
        <v>3872</v>
      </c>
      <c r="N133" s="164">
        <v>11459</v>
      </c>
      <c r="O133" s="164">
        <v>3544</v>
      </c>
      <c r="P133" s="164">
        <v>3707</v>
      </c>
    </row>
    <row r="134" spans="1:16" hidden="1">
      <c r="A134" s="51">
        <v>36831</v>
      </c>
      <c r="B134" s="224">
        <v>161359</v>
      </c>
      <c r="C134" s="164">
        <f t="shared" si="2"/>
        <v>13719</v>
      </c>
      <c r="D134" s="224">
        <v>147640</v>
      </c>
      <c r="E134" s="164">
        <v>22458</v>
      </c>
      <c r="F134" s="164">
        <v>15168</v>
      </c>
      <c r="G134" s="164">
        <v>3032</v>
      </c>
      <c r="H134" s="164">
        <v>1598</v>
      </c>
      <c r="I134" s="164">
        <v>4244</v>
      </c>
      <c r="J134" s="164">
        <v>9810</v>
      </c>
      <c r="K134" s="164">
        <v>10913</v>
      </c>
      <c r="L134" s="164">
        <v>10513</v>
      </c>
      <c r="M134" s="164">
        <v>3386</v>
      </c>
      <c r="N134" s="164">
        <v>11879</v>
      </c>
      <c r="O134" s="164">
        <v>4005</v>
      </c>
      <c r="P134" s="164">
        <v>3264</v>
      </c>
    </row>
    <row r="135" spans="1:16" hidden="1">
      <c r="A135" s="51">
        <v>36861</v>
      </c>
      <c r="B135" s="224">
        <v>111413</v>
      </c>
      <c r="C135" s="164">
        <f t="shared" si="2"/>
        <v>9003</v>
      </c>
      <c r="D135" s="224">
        <v>102410</v>
      </c>
      <c r="E135" s="164">
        <v>15698</v>
      </c>
      <c r="F135" s="164">
        <v>5511</v>
      </c>
      <c r="G135" s="164">
        <v>2475</v>
      </c>
      <c r="H135" s="164">
        <v>1520</v>
      </c>
      <c r="I135" s="164">
        <v>2624</v>
      </c>
      <c r="J135" s="164">
        <v>7425</v>
      </c>
      <c r="K135" s="164">
        <v>7607</v>
      </c>
      <c r="L135" s="164">
        <v>7450</v>
      </c>
      <c r="M135" s="164">
        <v>2840</v>
      </c>
      <c r="N135" s="164">
        <v>8011</v>
      </c>
      <c r="O135" s="164">
        <v>3486</v>
      </c>
      <c r="P135" s="164">
        <v>2620</v>
      </c>
    </row>
    <row r="136" spans="1:16" hidden="1">
      <c r="A136" s="51">
        <v>36892</v>
      </c>
      <c r="B136" s="224">
        <v>136032</v>
      </c>
      <c r="C136" s="164">
        <f t="shared" si="2"/>
        <v>12145</v>
      </c>
      <c r="D136" s="224">
        <v>123887</v>
      </c>
      <c r="E136" s="164">
        <v>13590</v>
      </c>
      <c r="F136" s="164">
        <v>10025</v>
      </c>
      <c r="G136" s="164">
        <v>2043</v>
      </c>
      <c r="H136" s="164">
        <v>1520</v>
      </c>
      <c r="I136" s="164">
        <v>3975</v>
      </c>
      <c r="J136" s="164">
        <v>6836</v>
      </c>
      <c r="K136" s="164">
        <v>7607</v>
      </c>
      <c r="L136" s="164">
        <v>7914</v>
      </c>
      <c r="M136" s="164">
        <v>3522</v>
      </c>
      <c r="N136" s="164">
        <v>12465</v>
      </c>
      <c r="O136" s="164">
        <v>3970</v>
      </c>
      <c r="P136" s="164">
        <v>6978</v>
      </c>
    </row>
    <row r="137" spans="1:16" hidden="1">
      <c r="A137" s="51">
        <v>36923</v>
      </c>
      <c r="B137" s="224">
        <v>158609</v>
      </c>
      <c r="C137" s="164">
        <f t="shared" si="2"/>
        <v>14553</v>
      </c>
      <c r="D137" s="224">
        <v>144056</v>
      </c>
      <c r="E137" s="164">
        <v>17111</v>
      </c>
      <c r="F137" s="164">
        <v>9433</v>
      </c>
      <c r="G137" s="164">
        <v>6911</v>
      </c>
      <c r="H137" s="164">
        <v>1091</v>
      </c>
      <c r="I137" s="164">
        <v>4087</v>
      </c>
      <c r="J137" s="164">
        <v>11416</v>
      </c>
      <c r="K137" s="164">
        <v>11370</v>
      </c>
      <c r="L137" s="164">
        <v>9191</v>
      </c>
      <c r="M137" s="164">
        <v>3905</v>
      </c>
      <c r="N137" s="164">
        <v>15762</v>
      </c>
      <c r="O137" s="164">
        <v>2966</v>
      </c>
      <c r="P137" s="164">
        <v>6978</v>
      </c>
    </row>
    <row r="138" spans="1:16" hidden="1">
      <c r="A138" s="51">
        <v>36951</v>
      </c>
      <c r="B138" s="224">
        <v>170966</v>
      </c>
      <c r="C138" s="164">
        <f t="shared" si="2"/>
        <v>13807</v>
      </c>
      <c r="D138" s="224">
        <v>157159</v>
      </c>
      <c r="E138" s="164">
        <v>24250</v>
      </c>
      <c r="F138" s="164">
        <v>10943</v>
      </c>
      <c r="G138" s="164">
        <v>3631</v>
      </c>
      <c r="H138" s="164">
        <v>1888</v>
      </c>
      <c r="I138" s="164">
        <v>4123</v>
      </c>
      <c r="J138" s="164">
        <v>11386</v>
      </c>
      <c r="K138" s="164">
        <v>13138</v>
      </c>
      <c r="L138" s="164">
        <v>8515</v>
      </c>
      <c r="M138" s="164">
        <v>3562</v>
      </c>
      <c r="N138" s="164">
        <v>17328</v>
      </c>
      <c r="O138" s="164">
        <v>2875</v>
      </c>
      <c r="P138" s="164">
        <v>1815</v>
      </c>
    </row>
    <row r="139" spans="1:16" hidden="1">
      <c r="A139" s="51">
        <v>36982</v>
      </c>
      <c r="B139" s="224">
        <v>144662</v>
      </c>
      <c r="C139" s="164">
        <f t="shared" si="2"/>
        <v>12491</v>
      </c>
      <c r="D139" s="224">
        <v>132171</v>
      </c>
      <c r="E139" s="164">
        <v>20156</v>
      </c>
      <c r="F139" s="164">
        <v>13765</v>
      </c>
      <c r="G139" s="164">
        <v>1801</v>
      </c>
      <c r="H139" s="164">
        <v>1942</v>
      </c>
      <c r="I139" s="164">
        <v>3479</v>
      </c>
      <c r="J139" s="164">
        <v>10019</v>
      </c>
      <c r="K139" s="164">
        <v>11934</v>
      </c>
      <c r="L139" s="164">
        <v>6467</v>
      </c>
      <c r="M139" s="164">
        <v>3395</v>
      </c>
      <c r="N139" s="164">
        <v>13939</v>
      </c>
      <c r="O139" s="164">
        <v>2384</v>
      </c>
      <c r="P139" s="164">
        <v>2779</v>
      </c>
    </row>
    <row r="140" spans="1:16" hidden="1">
      <c r="A140" s="51">
        <v>37012</v>
      </c>
      <c r="B140" s="224">
        <v>172191</v>
      </c>
      <c r="C140" s="164">
        <f t="shared" si="2"/>
        <v>15308</v>
      </c>
      <c r="D140" s="224">
        <v>156883</v>
      </c>
      <c r="E140" s="164">
        <v>22921</v>
      </c>
      <c r="F140" s="164">
        <v>13198</v>
      </c>
      <c r="G140" s="164">
        <v>3802</v>
      </c>
      <c r="H140" s="164">
        <v>1444</v>
      </c>
      <c r="I140" s="164">
        <v>4607</v>
      </c>
      <c r="J140" s="164">
        <v>10102</v>
      </c>
      <c r="K140" s="164">
        <v>12369</v>
      </c>
      <c r="L140" s="164">
        <v>8601</v>
      </c>
      <c r="M140" s="164">
        <v>4421</v>
      </c>
      <c r="N140" s="164">
        <v>20249</v>
      </c>
      <c r="O140" s="164">
        <v>2903</v>
      </c>
      <c r="P140" s="164">
        <v>2817</v>
      </c>
    </row>
    <row r="141" spans="1:16" hidden="1">
      <c r="A141" s="51">
        <v>37043</v>
      </c>
      <c r="B141" s="224">
        <v>152839</v>
      </c>
      <c r="C141" s="164">
        <f t="shared" si="2"/>
        <v>12183</v>
      </c>
      <c r="D141" s="224">
        <v>140656</v>
      </c>
      <c r="E141" s="164">
        <v>19382</v>
      </c>
      <c r="F141" s="164">
        <v>10642</v>
      </c>
      <c r="G141" s="164">
        <v>2495</v>
      </c>
      <c r="H141" s="164">
        <v>2138</v>
      </c>
      <c r="I141" s="164">
        <v>4898</v>
      </c>
      <c r="J141" s="164">
        <v>9488</v>
      </c>
      <c r="K141" s="164">
        <v>11413</v>
      </c>
      <c r="L141" s="164">
        <v>8699</v>
      </c>
      <c r="M141" s="164">
        <v>4288</v>
      </c>
      <c r="N141" s="164">
        <v>15865</v>
      </c>
      <c r="O141" s="164">
        <v>2400</v>
      </c>
      <c r="P141" s="164">
        <v>970</v>
      </c>
    </row>
    <row r="142" spans="1:16" hidden="1">
      <c r="A142" s="51">
        <v>37073</v>
      </c>
      <c r="B142" s="224">
        <v>150917</v>
      </c>
      <c r="C142" s="164">
        <f t="shared" si="2"/>
        <v>14517</v>
      </c>
      <c r="D142" s="224">
        <v>136400</v>
      </c>
      <c r="E142" s="164">
        <v>17546</v>
      </c>
      <c r="F142" s="164">
        <v>13335</v>
      </c>
      <c r="G142" s="164">
        <v>2255</v>
      </c>
      <c r="H142" s="164">
        <v>1747</v>
      </c>
      <c r="I142" s="164">
        <v>3923</v>
      </c>
      <c r="J142" s="164">
        <v>8027</v>
      </c>
      <c r="K142" s="164">
        <v>9785</v>
      </c>
      <c r="L142" s="164">
        <v>7751</v>
      </c>
      <c r="M142" s="164">
        <v>3590</v>
      </c>
      <c r="N142" s="164">
        <v>14494</v>
      </c>
      <c r="O142" s="164">
        <v>5879</v>
      </c>
      <c r="P142" s="164">
        <v>2913</v>
      </c>
    </row>
    <row r="143" spans="1:16" hidden="1">
      <c r="A143" s="51">
        <v>37104</v>
      </c>
      <c r="B143" s="224">
        <v>150483</v>
      </c>
      <c r="C143" s="164">
        <f t="shared" si="2"/>
        <v>12201</v>
      </c>
      <c r="D143" s="224">
        <v>138282</v>
      </c>
      <c r="E143" s="164">
        <v>17801</v>
      </c>
      <c r="F143" s="164">
        <v>10761</v>
      </c>
      <c r="G143" s="164">
        <v>2006</v>
      </c>
      <c r="H143" s="164">
        <v>1367</v>
      </c>
      <c r="I143" s="164">
        <v>4160</v>
      </c>
      <c r="J143" s="164">
        <v>9905</v>
      </c>
      <c r="K143" s="164">
        <v>11226</v>
      </c>
      <c r="L143" s="164">
        <v>6539</v>
      </c>
      <c r="M143" s="164">
        <v>3734</v>
      </c>
      <c r="N143" s="164">
        <v>11822</v>
      </c>
      <c r="O143" s="164">
        <v>6944</v>
      </c>
      <c r="P143" s="164">
        <v>4588</v>
      </c>
    </row>
    <row r="144" spans="1:16" hidden="1">
      <c r="A144" s="51">
        <v>37135</v>
      </c>
      <c r="B144" s="224">
        <v>124995</v>
      </c>
      <c r="C144" s="164">
        <f t="shared" si="2"/>
        <v>11225</v>
      </c>
      <c r="D144" s="224">
        <v>113770</v>
      </c>
      <c r="E144" s="164">
        <v>13773</v>
      </c>
      <c r="F144" s="164">
        <v>11009</v>
      </c>
      <c r="G144" s="164">
        <v>1871</v>
      </c>
      <c r="H144" s="164">
        <v>2063</v>
      </c>
      <c r="I144" s="164">
        <v>2541</v>
      </c>
      <c r="J144" s="164">
        <v>7664</v>
      </c>
      <c r="K144" s="164">
        <v>9193</v>
      </c>
      <c r="L144" s="164">
        <v>5305</v>
      </c>
      <c r="M144" s="164">
        <v>3742</v>
      </c>
      <c r="N144" s="164">
        <v>10527</v>
      </c>
      <c r="O144" s="164">
        <v>2464</v>
      </c>
      <c r="P144" s="164">
        <v>2737</v>
      </c>
    </row>
    <row r="145" spans="1:16" hidden="1">
      <c r="A145" s="51">
        <v>37165</v>
      </c>
      <c r="B145" s="224">
        <v>155913</v>
      </c>
      <c r="C145" s="164">
        <f t="shared" si="2"/>
        <v>15089</v>
      </c>
      <c r="D145" s="224">
        <v>140824</v>
      </c>
      <c r="E145" s="164">
        <v>15970</v>
      </c>
      <c r="F145" s="164">
        <v>13487</v>
      </c>
      <c r="G145" s="164">
        <v>2300</v>
      </c>
      <c r="H145" s="164">
        <v>1815</v>
      </c>
      <c r="I145" s="164">
        <v>3249</v>
      </c>
      <c r="J145" s="164">
        <v>10679</v>
      </c>
      <c r="K145" s="164">
        <v>9193</v>
      </c>
      <c r="L145" s="164">
        <v>7969</v>
      </c>
      <c r="M145" s="164">
        <v>3447</v>
      </c>
      <c r="N145" s="164">
        <v>16114</v>
      </c>
      <c r="O145" s="164">
        <v>3080</v>
      </c>
      <c r="P145" s="164">
        <v>2856</v>
      </c>
    </row>
    <row r="146" spans="1:16" hidden="1">
      <c r="A146" s="51">
        <v>37196</v>
      </c>
      <c r="B146" s="224">
        <v>180281</v>
      </c>
      <c r="C146" s="164">
        <f t="shared" si="2"/>
        <v>15729</v>
      </c>
      <c r="D146" s="224">
        <v>164552</v>
      </c>
      <c r="E146" s="164">
        <v>16349</v>
      </c>
      <c r="F146" s="164">
        <v>11790</v>
      </c>
      <c r="G146" s="164">
        <v>2346</v>
      </c>
      <c r="H146" s="164">
        <v>1815</v>
      </c>
      <c r="I146" s="164">
        <v>3495</v>
      </c>
      <c r="J146" s="164">
        <v>12517</v>
      </c>
      <c r="K146" s="164">
        <v>9193</v>
      </c>
      <c r="L146" s="164">
        <v>7387</v>
      </c>
      <c r="M146" s="164">
        <v>5594</v>
      </c>
      <c r="N146" s="164">
        <v>28588</v>
      </c>
      <c r="O146" s="164">
        <v>3051</v>
      </c>
      <c r="P146" s="164">
        <v>6976</v>
      </c>
    </row>
    <row r="147" spans="1:16" hidden="1">
      <c r="A147" s="51">
        <v>37226</v>
      </c>
      <c r="B147" s="224">
        <v>115766</v>
      </c>
      <c r="C147" s="164">
        <f t="shared" si="2"/>
        <v>8570</v>
      </c>
      <c r="D147" s="224">
        <v>107196</v>
      </c>
      <c r="E147" s="164">
        <v>12601</v>
      </c>
      <c r="F147" s="164">
        <v>4714</v>
      </c>
      <c r="G147" s="164">
        <v>1218</v>
      </c>
      <c r="H147" s="164">
        <v>1747</v>
      </c>
      <c r="I147" s="164">
        <v>1844</v>
      </c>
      <c r="J147" s="164">
        <v>7509</v>
      </c>
      <c r="K147" s="164">
        <v>6600</v>
      </c>
      <c r="L147" s="164">
        <v>6288</v>
      </c>
      <c r="M147" s="164">
        <v>2425</v>
      </c>
      <c r="N147" s="164">
        <v>19591</v>
      </c>
      <c r="O147" s="164">
        <v>2152</v>
      </c>
      <c r="P147" s="164">
        <v>8393</v>
      </c>
    </row>
    <row r="148" spans="1:16" hidden="1">
      <c r="A148" s="51">
        <v>37257</v>
      </c>
      <c r="B148" s="224">
        <v>133207</v>
      </c>
      <c r="C148" s="164">
        <f t="shared" si="2"/>
        <v>11342</v>
      </c>
      <c r="D148" s="224">
        <v>121865</v>
      </c>
      <c r="E148" s="164">
        <v>13071</v>
      </c>
      <c r="F148" s="164">
        <v>9904</v>
      </c>
      <c r="G148" s="164">
        <v>1775</v>
      </c>
      <c r="H148" s="164">
        <v>1747</v>
      </c>
      <c r="I148" s="164">
        <v>3107</v>
      </c>
      <c r="J148" s="164">
        <v>6977</v>
      </c>
      <c r="K148" s="164">
        <v>10978</v>
      </c>
      <c r="L148" s="164">
        <v>6253</v>
      </c>
      <c r="M148" s="164">
        <v>3280</v>
      </c>
      <c r="N148" s="164">
        <v>14307</v>
      </c>
      <c r="O148" s="164">
        <v>1584</v>
      </c>
      <c r="P148" s="164">
        <v>2769</v>
      </c>
    </row>
    <row r="149" spans="1:16" hidden="1">
      <c r="A149" s="51">
        <v>37288</v>
      </c>
      <c r="B149" s="224">
        <v>142276</v>
      </c>
      <c r="C149" s="164">
        <f t="shared" si="2"/>
        <v>12362</v>
      </c>
      <c r="D149" s="224">
        <v>129914</v>
      </c>
      <c r="E149" s="164">
        <v>12815</v>
      </c>
      <c r="F149" s="164">
        <v>10611</v>
      </c>
      <c r="G149" s="164">
        <v>2002</v>
      </c>
      <c r="H149" s="164">
        <v>811</v>
      </c>
      <c r="I149" s="164">
        <v>3480</v>
      </c>
      <c r="J149" s="164">
        <v>14193</v>
      </c>
      <c r="K149" s="164">
        <v>10978</v>
      </c>
      <c r="L149" s="164">
        <v>6355</v>
      </c>
      <c r="M149" s="164">
        <v>3166</v>
      </c>
      <c r="N149" s="164">
        <v>13379</v>
      </c>
      <c r="O149" s="164">
        <v>1959</v>
      </c>
      <c r="P149" s="164">
        <v>3098</v>
      </c>
    </row>
    <row r="150" spans="1:16" hidden="1">
      <c r="A150" s="51">
        <v>37316</v>
      </c>
      <c r="B150" s="224">
        <v>142696</v>
      </c>
      <c r="C150" s="164">
        <f t="shared" si="2"/>
        <v>12209</v>
      </c>
      <c r="D150" s="224">
        <v>130487</v>
      </c>
      <c r="E150" s="164">
        <v>16189</v>
      </c>
      <c r="F150" s="164">
        <v>10389</v>
      </c>
      <c r="G150" s="164">
        <v>2233</v>
      </c>
      <c r="H150" s="164">
        <v>3505</v>
      </c>
      <c r="I150" s="164">
        <v>3577</v>
      </c>
      <c r="J150" s="164">
        <v>10150</v>
      </c>
      <c r="K150" s="164">
        <v>12144</v>
      </c>
      <c r="L150" s="164">
        <v>6164</v>
      </c>
      <c r="M150" s="164">
        <v>3554</v>
      </c>
      <c r="N150" s="164">
        <v>13448</v>
      </c>
      <c r="O150" s="164">
        <v>1846</v>
      </c>
      <c r="P150" s="164">
        <v>3837</v>
      </c>
    </row>
    <row r="151" spans="1:16" hidden="1">
      <c r="A151" s="51">
        <v>37347</v>
      </c>
      <c r="B151" s="224">
        <v>164309</v>
      </c>
      <c r="C151" s="164">
        <f t="shared" si="2"/>
        <v>13941</v>
      </c>
      <c r="D151" s="224">
        <v>150368</v>
      </c>
      <c r="E151" s="164">
        <v>22126</v>
      </c>
      <c r="F151" s="164">
        <v>10327</v>
      </c>
      <c r="G151" s="164">
        <v>3525</v>
      </c>
      <c r="H151" s="164">
        <v>3505</v>
      </c>
      <c r="I151" s="164">
        <v>3820</v>
      </c>
      <c r="J151" s="164">
        <v>14298</v>
      </c>
      <c r="K151" s="164">
        <v>17596</v>
      </c>
      <c r="L151" s="164">
        <v>5490</v>
      </c>
      <c r="M151" s="164">
        <v>3176</v>
      </c>
      <c r="N151" s="164">
        <v>15658</v>
      </c>
      <c r="O151" s="164">
        <v>3681</v>
      </c>
      <c r="P151" s="164">
        <v>3928</v>
      </c>
    </row>
    <row r="152" spans="1:16" hidden="1">
      <c r="A152" s="51">
        <v>37377</v>
      </c>
      <c r="B152" s="224">
        <v>159708</v>
      </c>
      <c r="C152" s="164">
        <f t="shared" si="2"/>
        <v>11466</v>
      </c>
      <c r="D152" s="224">
        <v>148242</v>
      </c>
      <c r="E152" s="164">
        <v>21594</v>
      </c>
      <c r="F152" s="164">
        <v>10327</v>
      </c>
      <c r="G152" s="164">
        <v>2808</v>
      </c>
      <c r="H152" s="164">
        <v>994</v>
      </c>
      <c r="I152" s="164">
        <v>4400</v>
      </c>
      <c r="J152" s="164">
        <v>13506</v>
      </c>
      <c r="K152" s="164">
        <v>15019</v>
      </c>
      <c r="L152" s="164">
        <v>5990</v>
      </c>
      <c r="M152" s="164">
        <v>3314</v>
      </c>
      <c r="N152" s="164">
        <v>14599</v>
      </c>
      <c r="O152" s="164">
        <v>3312</v>
      </c>
      <c r="P152" s="164">
        <v>3954</v>
      </c>
    </row>
    <row r="153" spans="1:16" hidden="1">
      <c r="A153" s="51">
        <v>37408</v>
      </c>
      <c r="B153" s="224">
        <v>130618</v>
      </c>
      <c r="C153" s="164">
        <f t="shared" si="2"/>
        <v>9737</v>
      </c>
      <c r="D153" s="224">
        <v>120881</v>
      </c>
      <c r="E153" s="164">
        <v>14898</v>
      </c>
      <c r="F153" s="164">
        <v>6440</v>
      </c>
      <c r="G153" s="164">
        <v>2515</v>
      </c>
      <c r="H153" s="164">
        <v>994</v>
      </c>
      <c r="I153" s="164">
        <v>3521</v>
      </c>
      <c r="J153" s="164">
        <v>10690</v>
      </c>
      <c r="K153" s="164">
        <v>11545</v>
      </c>
      <c r="L153" s="164">
        <v>6636</v>
      </c>
      <c r="M153" s="164">
        <v>3285</v>
      </c>
      <c r="N153" s="164">
        <v>12989</v>
      </c>
      <c r="O153" s="164">
        <v>2306</v>
      </c>
      <c r="P153" s="164">
        <v>4161</v>
      </c>
    </row>
    <row r="154" spans="1:16" hidden="1">
      <c r="A154" s="51">
        <v>37438</v>
      </c>
      <c r="B154" s="224">
        <v>157799</v>
      </c>
      <c r="C154" s="164">
        <f t="shared" si="2"/>
        <v>13015</v>
      </c>
      <c r="D154" s="224">
        <v>144784</v>
      </c>
      <c r="E154" s="164">
        <v>18126</v>
      </c>
      <c r="F154" s="164">
        <v>8787</v>
      </c>
      <c r="G154" s="164">
        <v>2896</v>
      </c>
      <c r="H154" s="164">
        <v>1044</v>
      </c>
      <c r="I154" s="164">
        <v>5079</v>
      </c>
      <c r="J154" s="164">
        <v>10487</v>
      </c>
      <c r="K154" s="164">
        <v>14702</v>
      </c>
      <c r="L154" s="164">
        <v>7221</v>
      </c>
      <c r="M154" s="164">
        <v>4227</v>
      </c>
      <c r="N154" s="164">
        <v>13027</v>
      </c>
      <c r="O154" s="164">
        <v>4683</v>
      </c>
      <c r="P154" s="164">
        <v>4530</v>
      </c>
    </row>
    <row r="155" spans="1:16" hidden="1">
      <c r="A155" s="51">
        <v>37469</v>
      </c>
      <c r="B155" s="224">
        <v>142354</v>
      </c>
      <c r="C155" s="164">
        <f t="shared" si="2"/>
        <v>13216</v>
      </c>
      <c r="D155" s="224">
        <v>129138</v>
      </c>
      <c r="E155" s="164">
        <v>15406</v>
      </c>
      <c r="F155" s="164">
        <v>7801</v>
      </c>
      <c r="G155" s="164">
        <v>3085</v>
      </c>
      <c r="H155" s="164">
        <v>1044</v>
      </c>
      <c r="I155" s="164">
        <v>3057</v>
      </c>
      <c r="J155" s="164">
        <v>11056</v>
      </c>
      <c r="K155" s="164">
        <v>12379</v>
      </c>
      <c r="L155" s="164">
        <v>6372</v>
      </c>
      <c r="M155" s="164">
        <v>3533</v>
      </c>
      <c r="N155" s="164">
        <v>14990</v>
      </c>
      <c r="O155" s="164">
        <v>2690</v>
      </c>
      <c r="P155" s="164">
        <v>4497</v>
      </c>
    </row>
    <row r="156" spans="1:16" hidden="1">
      <c r="A156" s="51">
        <v>37500</v>
      </c>
      <c r="B156" s="224">
        <v>139916</v>
      </c>
      <c r="C156" s="164">
        <f t="shared" si="2"/>
        <v>12628</v>
      </c>
      <c r="D156" s="224">
        <v>127288</v>
      </c>
      <c r="E156" s="164">
        <v>18842</v>
      </c>
      <c r="F156" s="164">
        <v>7378</v>
      </c>
      <c r="G156" s="164">
        <v>3357</v>
      </c>
      <c r="H156" s="164">
        <v>1044</v>
      </c>
      <c r="I156" s="164">
        <v>2872</v>
      </c>
      <c r="J156" s="164">
        <v>10841</v>
      </c>
      <c r="K156" s="164">
        <v>14571</v>
      </c>
      <c r="L156" s="164">
        <v>5887</v>
      </c>
      <c r="M156" s="164">
        <v>3669</v>
      </c>
      <c r="N156" s="164">
        <v>12332</v>
      </c>
      <c r="O156" s="164">
        <v>2092</v>
      </c>
      <c r="P156" s="164">
        <v>4656</v>
      </c>
    </row>
    <row r="157" spans="1:16" hidden="1">
      <c r="A157" s="51">
        <v>37530</v>
      </c>
      <c r="B157" s="224">
        <v>166062</v>
      </c>
      <c r="C157" s="164">
        <f t="shared" si="2"/>
        <v>14108</v>
      </c>
      <c r="D157" s="224">
        <v>151954</v>
      </c>
      <c r="E157" s="164">
        <v>20649</v>
      </c>
      <c r="F157" s="164">
        <v>11123</v>
      </c>
      <c r="G157" s="164">
        <v>3357</v>
      </c>
      <c r="H157" s="164">
        <v>1044</v>
      </c>
      <c r="I157" s="164">
        <v>3773</v>
      </c>
      <c r="J157" s="164">
        <v>14314</v>
      </c>
      <c r="K157" s="164">
        <v>14571</v>
      </c>
      <c r="L157" s="164">
        <v>7241</v>
      </c>
      <c r="M157" s="164">
        <v>4785</v>
      </c>
      <c r="N157" s="164">
        <v>19611</v>
      </c>
      <c r="O157" s="164">
        <v>2363</v>
      </c>
      <c r="P157" s="164">
        <v>2962</v>
      </c>
    </row>
    <row r="158" spans="1:16" hidden="1">
      <c r="A158" s="51">
        <v>37561</v>
      </c>
      <c r="B158" s="224">
        <v>170957</v>
      </c>
      <c r="C158" s="164">
        <f t="shared" si="2"/>
        <v>13469</v>
      </c>
      <c r="D158" s="224">
        <v>157488</v>
      </c>
      <c r="E158" s="164">
        <v>23381</v>
      </c>
      <c r="F158" s="164">
        <v>6294</v>
      </c>
      <c r="G158" s="164">
        <v>3654</v>
      </c>
      <c r="H158" s="164">
        <v>1044</v>
      </c>
      <c r="I158" s="164">
        <v>2637</v>
      </c>
      <c r="J158" s="164">
        <v>17900</v>
      </c>
      <c r="K158" s="164">
        <v>14571</v>
      </c>
      <c r="L158" s="164">
        <v>8151</v>
      </c>
      <c r="M158" s="164">
        <v>5146</v>
      </c>
      <c r="N158" s="164">
        <v>16820</v>
      </c>
      <c r="O158" s="164">
        <v>3036</v>
      </c>
      <c r="P158" s="164">
        <v>3168</v>
      </c>
    </row>
    <row r="159" spans="1:16" hidden="1">
      <c r="A159" s="51">
        <v>37591</v>
      </c>
      <c r="B159" s="224">
        <v>118155</v>
      </c>
      <c r="C159" s="164">
        <f t="shared" si="2"/>
        <v>9100</v>
      </c>
      <c r="D159" s="224">
        <v>109055</v>
      </c>
      <c r="E159" s="164">
        <v>14597</v>
      </c>
      <c r="F159" s="164">
        <v>4312</v>
      </c>
      <c r="G159" s="164">
        <v>2696</v>
      </c>
      <c r="H159" s="164">
        <v>5013</v>
      </c>
      <c r="I159" s="164">
        <v>2468</v>
      </c>
      <c r="J159" s="164">
        <v>8958</v>
      </c>
      <c r="K159" s="164">
        <v>9453</v>
      </c>
      <c r="L159" s="164">
        <v>6634</v>
      </c>
      <c r="M159" s="164">
        <v>4025</v>
      </c>
      <c r="N159" s="164">
        <v>10655</v>
      </c>
      <c r="O159" s="164">
        <v>1598</v>
      </c>
      <c r="P159" s="164">
        <v>3335</v>
      </c>
    </row>
    <row r="160" spans="1:16" hidden="1">
      <c r="A160" s="51">
        <v>37622</v>
      </c>
      <c r="B160" s="224">
        <v>131285</v>
      </c>
      <c r="C160" s="164">
        <f t="shared" si="2"/>
        <v>9953</v>
      </c>
      <c r="D160" s="224">
        <v>121332</v>
      </c>
      <c r="E160" s="164">
        <v>14946</v>
      </c>
      <c r="F160" s="164">
        <v>7873</v>
      </c>
      <c r="G160" s="164">
        <v>2620</v>
      </c>
      <c r="H160" s="164">
        <v>5013</v>
      </c>
      <c r="I160" s="164">
        <v>2999</v>
      </c>
      <c r="J160" s="164">
        <v>8844</v>
      </c>
      <c r="K160" s="164">
        <v>9453</v>
      </c>
      <c r="L160" s="164">
        <v>4345</v>
      </c>
      <c r="M160" s="164">
        <v>5095</v>
      </c>
      <c r="N160" s="164">
        <v>15142</v>
      </c>
      <c r="O160" s="164">
        <v>2011</v>
      </c>
      <c r="P160" s="164">
        <v>4826</v>
      </c>
    </row>
    <row r="161" spans="1:16" hidden="1">
      <c r="A161" s="51">
        <v>37653</v>
      </c>
      <c r="B161" s="224">
        <v>159845</v>
      </c>
      <c r="C161" s="164">
        <f t="shared" si="2"/>
        <v>11955</v>
      </c>
      <c r="D161" s="224">
        <v>147890</v>
      </c>
      <c r="E161" s="164">
        <v>17518</v>
      </c>
      <c r="F161" s="164">
        <v>10233</v>
      </c>
      <c r="G161" s="164">
        <v>4036</v>
      </c>
      <c r="H161" s="164">
        <v>2138</v>
      </c>
      <c r="I161" s="164">
        <v>2855</v>
      </c>
      <c r="J161" s="164">
        <v>12170</v>
      </c>
      <c r="K161" s="164">
        <v>13517</v>
      </c>
      <c r="L161" s="164">
        <v>6794</v>
      </c>
      <c r="M161" s="164">
        <v>6323</v>
      </c>
      <c r="N161" s="164">
        <v>17141</v>
      </c>
      <c r="O161" s="164">
        <v>2972</v>
      </c>
      <c r="P161" s="164">
        <v>6498</v>
      </c>
    </row>
    <row r="162" spans="1:16" hidden="1">
      <c r="A162" s="51">
        <v>37681</v>
      </c>
      <c r="B162" s="224">
        <v>159264</v>
      </c>
      <c r="C162" s="164">
        <f t="shared" si="2"/>
        <v>12062</v>
      </c>
      <c r="D162" s="224">
        <v>147202</v>
      </c>
      <c r="E162" s="164">
        <v>17083</v>
      </c>
      <c r="F162" s="164">
        <v>10652</v>
      </c>
      <c r="G162" s="164">
        <v>3259</v>
      </c>
      <c r="H162" s="164">
        <v>2126</v>
      </c>
      <c r="I162" s="164">
        <v>3100</v>
      </c>
      <c r="J162" s="164">
        <v>12437</v>
      </c>
      <c r="K162" s="164">
        <v>15487</v>
      </c>
      <c r="L162" s="164">
        <v>8704</v>
      </c>
      <c r="M162" s="164">
        <v>6034</v>
      </c>
      <c r="N162" s="164">
        <v>12835</v>
      </c>
      <c r="O162" s="164">
        <v>3663</v>
      </c>
      <c r="P162" s="164">
        <v>6498</v>
      </c>
    </row>
    <row r="163" spans="1:16" hidden="1">
      <c r="A163" s="51">
        <v>37712</v>
      </c>
      <c r="B163" s="224">
        <v>142748</v>
      </c>
      <c r="C163" s="164">
        <f t="shared" si="2"/>
        <v>11586</v>
      </c>
      <c r="D163" s="224">
        <v>131162</v>
      </c>
      <c r="E163" s="164">
        <v>16230</v>
      </c>
      <c r="F163" s="164">
        <v>6488</v>
      </c>
      <c r="G163" s="164">
        <v>2703</v>
      </c>
      <c r="H163" s="164">
        <v>2126</v>
      </c>
      <c r="I163" s="164">
        <v>3462</v>
      </c>
      <c r="J163" s="164">
        <v>12033</v>
      </c>
      <c r="K163" s="164">
        <v>12613</v>
      </c>
      <c r="L163" s="164">
        <v>7621</v>
      </c>
      <c r="M163" s="164">
        <v>3501</v>
      </c>
      <c r="N163" s="164">
        <v>13784</v>
      </c>
      <c r="O163" s="164">
        <v>2682</v>
      </c>
      <c r="P163" s="164">
        <v>7050</v>
      </c>
    </row>
    <row r="164" spans="1:16" hidden="1">
      <c r="A164" s="51">
        <v>37742</v>
      </c>
      <c r="B164" s="224">
        <v>157827</v>
      </c>
      <c r="C164" s="164">
        <f t="shared" si="2"/>
        <v>12845</v>
      </c>
      <c r="D164" s="224">
        <v>144982</v>
      </c>
      <c r="E164" s="164">
        <v>16512</v>
      </c>
      <c r="F164" s="164">
        <v>8275</v>
      </c>
      <c r="G164" s="164">
        <v>3162</v>
      </c>
      <c r="H164" s="164">
        <v>2126</v>
      </c>
      <c r="I164" s="164">
        <v>3724</v>
      </c>
      <c r="J164" s="164">
        <v>13957</v>
      </c>
      <c r="K164" s="164">
        <v>15375</v>
      </c>
      <c r="L164" s="164">
        <v>8166</v>
      </c>
      <c r="M164" s="164">
        <v>4760</v>
      </c>
      <c r="N164" s="164">
        <v>16819</v>
      </c>
      <c r="O164" s="164">
        <v>2634</v>
      </c>
      <c r="P164" s="164">
        <v>7081</v>
      </c>
    </row>
    <row r="165" spans="1:16" hidden="1">
      <c r="A165" s="51">
        <v>37773</v>
      </c>
      <c r="B165" s="224">
        <v>166480</v>
      </c>
      <c r="C165" s="164">
        <f t="shared" si="2"/>
        <v>11553</v>
      </c>
      <c r="D165" s="224">
        <v>154927</v>
      </c>
      <c r="E165" s="164">
        <v>14799</v>
      </c>
      <c r="F165" s="164">
        <v>7182</v>
      </c>
      <c r="G165" s="164">
        <v>3660</v>
      </c>
      <c r="H165" s="164">
        <v>2126</v>
      </c>
      <c r="I165" s="164">
        <v>2399</v>
      </c>
      <c r="J165" s="164">
        <v>12702</v>
      </c>
      <c r="K165" s="164">
        <v>20687</v>
      </c>
      <c r="L165" s="164">
        <v>7796</v>
      </c>
      <c r="M165" s="164">
        <v>4441</v>
      </c>
      <c r="N165" s="164">
        <v>13012</v>
      </c>
      <c r="O165" s="164">
        <v>2228</v>
      </c>
      <c r="P165" s="164">
        <v>8904</v>
      </c>
    </row>
    <row r="166" spans="1:16" hidden="1">
      <c r="A166" s="51">
        <v>37803</v>
      </c>
      <c r="B166" s="224">
        <v>164402</v>
      </c>
      <c r="C166" s="164">
        <f t="shared" si="2"/>
        <v>11385</v>
      </c>
      <c r="D166" s="224">
        <v>153017</v>
      </c>
      <c r="E166" s="164">
        <v>17615</v>
      </c>
      <c r="F166" s="164">
        <v>7779</v>
      </c>
      <c r="G166" s="164">
        <v>3778</v>
      </c>
      <c r="H166" s="164">
        <v>2126</v>
      </c>
      <c r="I166" s="164">
        <v>2558</v>
      </c>
      <c r="J166" s="164">
        <v>12058</v>
      </c>
      <c r="K166" s="164">
        <v>19284</v>
      </c>
      <c r="L166" s="164">
        <v>9216</v>
      </c>
      <c r="M166" s="164">
        <v>4988</v>
      </c>
      <c r="N166" s="164">
        <v>14497</v>
      </c>
      <c r="O166" s="164">
        <v>3578</v>
      </c>
      <c r="P166" s="164">
        <v>10017</v>
      </c>
    </row>
    <row r="167" spans="1:16" hidden="1">
      <c r="A167" s="51">
        <v>37834</v>
      </c>
      <c r="B167" s="224">
        <v>157303</v>
      </c>
      <c r="C167" s="164">
        <f t="shared" si="2"/>
        <v>11086</v>
      </c>
      <c r="D167" s="224">
        <v>146217</v>
      </c>
      <c r="E167" s="164">
        <v>16091</v>
      </c>
      <c r="F167" s="164">
        <v>6689</v>
      </c>
      <c r="G167" s="164">
        <v>3079</v>
      </c>
      <c r="H167" s="164">
        <v>2126</v>
      </c>
      <c r="I167" s="164">
        <v>2677</v>
      </c>
      <c r="J167" s="164">
        <v>12153</v>
      </c>
      <c r="K167" s="164">
        <v>18137</v>
      </c>
      <c r="L167" s="164">
        <v>6900</v>
      </c>
      <c r="M167" s="164">
        <v>5125</v>
      </c>
      <c r="N167" s="164">
        <v>11794</v>
      </c>
      <c r="O167" s="164">
        <v>4261</v>
      </c>
      <c r="P167" s="164">
        <v>9929</v>
      </c>
    </row>
    <row r="168" spans="1:16" hidden="1">
      <c r="A168" s="51">
        <v>37865</v>
      </c>
      <c r="B168" s="224">
        <v>147450</v>
      </c>
      <c r="C168" s="164">
        <f t="shared" si="2"/>
        <v>8414</v>
      </c>
      <c r="D168" s="224">
        <v>139036</v>
      </c>
      <c r="E168" s="164">
        <v>16250</v>
      </c>
      <c r="F168" s="164">
        <v>6828</v>
      </c>
      <c r="G168" s="164">
        <v>3076</v>
      </c>
      <c r="H168" s="164">
        <v>2126</v>
      </c>
      <c r="I168" s="164">
        <v>1941</v>
      </c>
      <c r="J168" s="164">
        <v>10929</v>
      </c>
      <c r="K168" s="164">
        <v>17713</v>
      </c>
      <c r="L168" s="164">
        <v>5915</v>
      </c>
      <c r="M168" s="164">
        <v>4689</v>
      </c>
      <c r="N168" s="164">
        <v>11886</v>
      </c>
      <c r="O168" s="164">
        <v>1955</v>
      </c>
      <c r="P168" s="164">
        <v>3200</v>
      </c>
    </row>
    <row r="169" spans="1:16" hidden="1">
      <c r="A169" s="51">
        <v>37895</v>
      </c>
      <c r="B169" s="224">
        <v>153555</v>
      </c>
      <c r="C169" s="164">
        <f t="shared" si="2"/>
        <v>10468</v>
      </c>
      <c r="D169" s="224">
        <v>143087</v>
      </c>
      <c r="E169" s="164">
        <v>16655</v>
      </c>
      <c r="F169" s="164">
        <v>6077</v>
      </c>
      <c r="G169" s="164">
        <v>3076</v>
      </c>
      <c r="H169" s="164">
        <v>2126</v>
      </c>
      <c r="I169" s="164">
        <v>2531</v>
      </c>
      <c r="J169" s="164">
        <v>11935</v>
      </c>
      <c r="K169" s="164">
        <v>17111</v>
      </c>
      <c r="L169" s="164">
        <v>6351</v>
      </c>
      <c r="M169" s="164">
        <v>4520</v>
      </c>
      <c r="N169" s="164">
        <v>10389</v>
      </c>
      <c r="O169" s="164">
        <v>3472</v>
      </c>
      <c r="P169" s="164">
        <v>5568</v>
      </c>
    </row>
    <row r="170" spans="1:16" hidden="1">
      <c r="A170" s="51">
        <v>37926</v>
      </c>
      <c r="B170" s="224">
        <v>141783</v>
      </c>
      <c r="C170" s="164">
        <f t="shared" si="2"/>
        <v>9045</v>
      </c>
      <c r="D170" s="224">
        <v>132738</v>
      </c>
      <c r="E170" s="164">
        <v>16145</v>
      </c>
      <c r="F170" s="164">
        <v>7241</v>
      </c>
      <c r="G170" s="164">
        <v>4138</v>
      </c>
      <c r="H170" s="164">
        <v>2126</v>
      </c>
      <c r="I170" s="164">
        <v>1600</v>
      </c>
      <c r="J170" s="164">
        <v>7804</v>
      </c>
      <c r="K170" s="164">
        <v>17111</v>
      </c>
      <c r="L170" s="164">
        <v>6355</v>
      </c>
      <c r="M170" s="164">
        <v>4220</v>
      </c>
      <c r="N170" s="164">
        <v>8014</v>
      </c>
      <c r="O170" s="164">
        <v>3185</v>
      </c>
      <c r="P170" s="164">
        <v>3463</v>
      </c>
    </row>
    <row r="171" spans="1:16" hidden="1">
      <c r="A171" s="51">
        <v>37956</v>
      </c>
      <c r="B171" s="224">
        <v>119331</v>
      </c>
      <c r="C171" s="164">
        <f t="shared" si="2"/>
        <v>9131</v>
      </c>
      <c r="D171" s="224">
        <v>110200</v>
      </c>
      <c r="E171" s="164">
        <v>14660</v>
      </c>
      <c r="F171" s="164">
        <v>6315</v>
      </c>
      <c r="G171" s="164">
        <v>2982</v>
      </c>
      <c r="H171" s="164">
        <v>2126</v>
      </c>
      <c r="I171" s="164">
        <v>1942</v>
      </c>
      <c r="J171" s="164">
        <v>12043</v>
      </c>
      <c r="K171" s="164">
        <v>16923</v>
      </c>
      <c r="L171" s="164">
        <v>4713</v>
      </c>
      <c r="M171" s="164">
        <v>2253</v>
      </c>
      <c r="N171" s="164">
        <v>7808</v>
      </c>
      <c r="O171" s="164">
        <v>3011</v>
      </c>
      <c r="P171" s="164">
        <v>2745</v>
      </c>
    </row>
    <row r="172" spans="1:16" hidden="1">
      <c r="A172" s="51">
        <v>37987</v>
      </c>
      <c r="B172" s="224">
        <v>128320</v>
      </c>
      <c r="C172" s="164">
        <f t="shared" si="2"/>
        <v>9375</v>
      </c>
      <c r="D172" s="224">
        <v>118945</v>
      </c>
      <c r="E172" s="164">
        <v>14366</v>
      </c>
      <c r="F172" s="164">
        <v>8048</v>
      </c>
      <c r="G172" s="164">
        <v>2266</v>
      </c>
      <c r="H172" s="164">
        <v>1444</v>
      </c>
      <c r="I172" s="164">
        <v>1317</v>
      </c>
      <c r="J172" s="164">
        <v>8490</v>
      </c>
      <c r="K172" s="164">
        <v>14833</v>
      </c>
      <c r="L172" s="164">
        <v>5791</v>
      </c>
      <c r="M172" s="164">
        <v>3948</v>
      </c>
      <c r="N172" s="164">
        <v>12597</v>
      </c>
      <c r="O172" s="164">
        <v>1653</v>
      </c>
      <c r="P172" s="164">
        <v>3602</v>
      </c>
    </row>
    <row r="173" spans="1:16" hidden="1">
      <c r="A173" s="51">
        <v>38018</v>
      </c>
      <c r="B173" s="224">
        <v>143117</v>
      </c>
      <c r="C173" s="164">
        <f t="shared" si="2"/>
        <v>11120</v>
      </c>
      <c r="D173" s="224">
        <v>131997</v>
      </c>
      <c r="E173" s="164">
        <v>15989</v>
      </c>
      <c r="F173" s="164">
        <v>7296</v>
      </c>
      <c r="G173" s="164">
        <v>2266</v>
      </c>
      <c r="H173" s="164">
        <v>2063</v>
      </c>
      <c r="I173" s="164">
        <v>1806</v>
      </c>
      <c r="J173" s="164">
        <v>10539</v>
      </c>
      <c r="K173" s="164">
        <v>16874</v>
      </c>
      <c r="L173" s="164">
        <v>6340</v>
      </c>
      <c r="M173" s="164">
        <v>5405</v>
      </c>
      <c r="N173" s="164">
        <v>12639</v>
      </c>
      <c r="O173" s="164">
        <v>2649</v>
      </c>
      <c r="P173" s="164">
        <v>4572</v>
      </c>
    </row>
    <row r="174" spans="1:16" hidden="1">
      <c r="A174" s="51">
        <v>38047</v>
      </c>
      <c r="B174" s="224">
        <v>157856</v>
      </c>
      <c r="C174" s="164">
        <f t="shared" si="2"/>
        <v>12268</v>
      </c>
      <c r="D174" s="224">
        <v>145588</v>
      </c>
      <c r="E174" s="164">
        <v>13480</v>
      </c>
      <c r="F174" s="164">
        <v>11487</v>
      </c>
      <c r="G174" s="164">
        <v>3781</v>
      </c>
      <c r="H174" s="164">
        <v>2063</v>
      </c>
      <c r="I174" s="164">
        <v>2559</v>
      </c>
      <c r="J174" s="164">
        <v>11292</v>
      </c>
      <c r="K174" s="164">
        <v>18648</v>
      </c>
      <c r="L174" s="164">
        <v>10061</v>
      </c>
      <c r="M174" s="164">
        <v>6071</v>
      </c>
      <c r="N174" s="164">
        <v>13623</v>
      </c>
      <c r="O174" s="164">
        <v>2980</v>
      </c>
      <c r="P174" s="164">
        <v>4159</v>
      </c>
    </row>
    <row r="175" spans="1:16" hidden="1">
      <c r="A175" s="51">
        <v>38078</v>
      </c>
      <c r="B175" s="224">
        <v>114397</v>
      </c>
      <c r="C175" s="164">
        <f t="shared" si="2"/>
        <v>9240</v>
      </c>
      <c r="D175" s="224">
        <v>105157</v>
      </c>
      <c r="E175" s="164">
        <v>10634</v>
      </c>
      <c r="F175" s="164">
        <v>6100</v>
      </c>
      <c r="G175" s="164">
        <v>2365</v>
      </c>
      <c r="H175" s="164">
        <v>2063</v>
      </c>
      <c r="I175" s="164">
        <v>1281</v>
      </c>
      <c r="J175" s="164">
        <v>8871</v>
      </c>
      <c r="K175" s="164">
        <v>11615</v>
      </c>
      <c r="L175" s="164">
        <v>5809</v>
      </c>
      <c r="M175" s="164">
        <v>4012</v>
      </c>
      <c r="N175" s="164">
        <v>8017</v>
      </c>
      <c r="O175" s="164">
        <v>2374</v>
      </c>
      <c r="P175" s="164">
        <v>4788</v>
      </c>
    </row>
    <row r="176" spans="1:16" hidden="1">
      <c r="A176" s="51">
        <v>38108</v>
      </c>
      <c r="B176" s="224">
        <v>138994</v>
      </c>
      <c r="C176" s="164">
        <f t="shared" si="2"/>
        <v>11903</v>
      </c>
      <c r="D176" s="224">
        <v>127091</v>
      </c>
      <c r="E176" s="164">
        <v>12171</v>
      </c>
      <c r="F176" s="164">
        <v>8699</v>
      </c>
      <c r="G176" s="164">
        <v>3712</v>
      </c>
      <c r="H176" s="164">
        <v>1044</v>
      </c>
      <c r="I176" s="164">
        <v>1805</v>
      </c>
      <c r="J176" s="164">
        <v>12264</v>
      </c>
      <c r="K176" s="164">
        <v>14821</v>
      </c>
      <c r="L176" s="164">
        <v>7879</v>
      </c>
      <c r="M176" s="164">
        <v>4811</v>
      </c>
      <c r="N176" s="164">
        <v>10267</v>
      </c>
      <c r="O176" s="164">
        <v>2640</v>
      </c>
      <c r="P176" s="164">
        <v>4788</v>
      </c>
    </row>
    <row r="177" spans="1:16" hidden="1">
      <c r="A177" s="51">
        <v>38139</v>
      </c>
      <c r="B177" s="224">
        <v>127248</v>
      </c>
      <c r="C177" s="164">
        <f t="shared" si="2"/>
        <v>12018</v>
      </c>
      <c r="D177" s="224">
        <v>115230</v>
      </c>
      <c r="E177" s="164">
        <v>13062</v>
      </c>
      <c r="F177" s="164">
        <v>3346</v>
      </c>
      <c r="G177" s="164">
        <v>3712</v>
      </c>
      <c r="H177" s="164">
        <v>833</v>
      </c>
      <c r="I177" s="164">
        <v>1773</v>
      </c>
      <c r="J177" s="164">
        <v>11961</v>
      </c>
      <c r="K177" s="164">
        <v>13204</v>
      </c>
      <c r="L177" s="164">
        <v>6755</v>
      </c>
      <c r="M177" s="164">
        <v>4612</v>
      </c>
      <c r="N177" s="164">
        <v>10218</v>
      </c>
      <c r="O177" s="164">
        <v>1520</v>
      </c>
      <c r="P177" s="164">
        <v>4788</v>
      </c>
    </row>
    <row r="178" spans="1:16" hidden="1">
      <c r="A178" s="51">
        <v>38169</v>
      </c>
      <c r="B178" s="224">
        <v>136712</v>
      </c>
      <c r="C178" s="164">
        <f t="shared" si="2"/>
        <v>10783</v>
      </c>
      <c r="D178" s="224">
        <v>125929</v>
      </c>
      <c r="E178" s="164">
        <v>13692</v>
      </c>
      <c r="F178" s="164">
        <v>3346</v>
      </c>
      <c r="G178" s="164">
        <v>5085</v>
      </c>
      <c r="H178" s="164">
        <v>1160</v>
      </c>
      <c r="I178" s="164">
        <v>2163</v>
      </c>
      <c r="J178" s="164">
        <v>10794</v>
      </c>
      <c r="K178" s="164">
        <v>14821</v>
      </c>
      <c r="L178" s="164">
        <v>6164</v>
      </c>
      <c r="M178" s="164">
        <v>4583</v>
      </c>
      <c r="N178" s="164">
        <v>11230</v>
      </c>
      <c r="O178" s="164">
        <v>2124</v>
      </c>
      <c r="P178" s="164">
        <v>5579</v>
      </c>
    </row>
    <row r="179" spans="1:16" hidden="1">
      <c r="A179" s="51">
        <v>38200</v>
      </c>
      <c r="B179" s="224">
        <v>133531</v>
      </c>
      <c r="C179" s="164">
        <f t="shared" si="2"/>
        <v>9594</v>
      </c>
      <c r="D179" s="224">
        <v>123937</v>
      </c>
      <c r="E179" s="164">
        <v>12043</v>
      </c>
      <c r="F179" s="164">
        <v>7575</v>
      </c>
      <c r="G179" s="164">
        <v>3199</v>
      </c>
      <c r="H179" s="164">
        <v>748</v>
      </c>
      <c r="I179" s="164">
        <v>1753</v>
      </c>
      <c r="J179" s="164">
        <v>11456</v>
      </c>
      <c r="K179" s="164">
        <v>14821</v>
      </c>
      <c r="L179" s="164">
        <v>8890</v>
      </c>
      <c r="M179" s="164">
        <v>5008</v>
      </c>
      <c r="N179" s="164">
        <v>10359</v>
      </c>
      <c r="O179" s="164">
        <v>2131</v>
      </c>
      <c r="P179" s="164">
        <v>5984</v>
      </c>
    </row>
    <row r="180" spans="1:16" hidden="1">
      <c r="A180" s="51">
        <v>38231</v>
      </c>
      <c r="B180" s="224">
        <v>134943</v>
      </c>
      <c r="C180" s="164">
        <f t="shared" si="2"/>
        <v>11290</v>
      </c>
      <c r="D180" s="224">
        <v>123653</v>
      </c>
      <c r="E180" s="164">
        <v>11488</v>
      </c>
      <c r="F180" s="164">
        <v>5338</v>
      </c>
      <c r="G180" s="164">
        <v>3254</v>
      </c>
      <c r="H180" s="164">
        <v>748</v>
      </c>
      <c r="I180" s="164">
        <v>1937</v>
      </c>
      <c r="J180" s="164">
        <v>11456</v>
      </c>
      <c r="K180" s="164">
        <v>14821</v>
      </c>
      <c r="L180" s="164">
        <v>8385</v>
      </c>
      <c r="M180" s="164">
        <v>4606</v>
      </c>
      <c r="N180" s="164">
        <v>11382</v>
      </c>
      <c r="O180" s="164">
        <v>1575</v>
      </c>
      <c r="P180" s="164">
        <v>5984</v>
      </c>
    </row>
    <row r="181" spans="1:16" hidden="1">
      <c r="A181" s="51">
        <v>38261</v>
      </c>
      <c r="B181" s="224">
        <v>128041</v>
      </c>
      <c r="C181" s="164">
        <f t="shared" si="2"/>
        <v>9795</v>
      </c>
      <c r="D181" s="224">
        <v>118246</v>
      </c>
      <c r="E181" s="164">
        <v>10472</v>
      </c>
      <c r="F181" s="164">
        <v>5780</v>
      </c>
      <c r="G181" s="164">
        <v>3254</v>
      </c>
      <c r="H181" s="164">
        <v>514</v>
      </c>
      <c r="I181" s="164">
        <v>1172</v>
      </c>
      <c r="J181" s="164">
        <v>9359</v>
      </c>
      <c r="K181" s="164">
        <v>14821</v>
      </c>
      <c r="L181" s="164">
        <v>9934</v>
      </c>
      <c r="M181" s="164">
        <v>4141</v>
      </c>
      <c r="N181" s="164">
        <v>12364</v>
      </c>
      <c r="O181" s="164">
        <v>3164</v>
      </c>
      <c r="P181" s="164">
        <v>5984</v>
      </c>
    </row>
    <row r="182" spans="1:16" hidden="1">
      <c r="A182" s="51">
        <v>38292</v>
      </c>
      <c r="B182" s="224">
        <v>136968</v>
      </c>
      <c r="C182" s="164">
        <f t="shared" si="2"/>
        <v>9580</v>
      </c>
      <c r="D182" s="224">
        <v>127388</v>
      </c>
      <c r="E182" s="164">
        <v>11268</v>
      </c>
      <c r="F182" s="164">
        <v>9404</v>
      </c>
      <c r="G182" s="164">
        <v>3254</v>
      </c>
      <c r="H182" s="164">
        <v>514</v>
      </c>
      <c r="I182" s="164">
        <v>1659</v>
      </c>
      <c r="J182" s="164">
        <v>10794</v>
      </c>
      <c r="K182" s="164">
        <v>14821</v>
      </c>
      <c r="L182" s="164">
        <v>9202</v>
      </c>
      <c r="M182" s="164">
        <v>4626</v>
      </c>
      <c r="N182" s="164">
        <v>15003</v>
      </c>
      <c r="O182" s="164">
        <v>2250</v>
      </c>
      <c r="P182" s="164">
        <v>4422</v>
      </c>
    </row>
    <row r="183" spans="1:16" hidden="1">
      <c r="A183" s="51">
        <v>38322</v>
      </c>
      <c r="B183" s="224">
        <v>114144</v>
      </c>
      <c r="C183" s="164">
        <f t="shared" si="2"/>
        <v>9100</v>
      </c>
      <c r="D183" s="224">
        <v>105044</v>
      </c>
      <c r="E183" s="164">
        <v>12243</v>
      </c>
      <c r="F183" s="164">
        <v>9404</v>
      </c>
      <c r="G183" s="164">
        <v>3254</v>
      </c>
      <c r="H183" s="164">
        <v>556</v>
      </c>
      <c r="I183" s="164">
        <v>1144</v>
      </c>
      <c r="J183" s="164">
        <v>10794</v>
      </c>
      <c r="K183" s="164">
        <v>14821</v>
      </c>
      <c r="L183" s="164">
        <v>7160</v>
      </c>
      <c r="M183" s="164">
        <v>2861</v>
      </c>
      <c r="N183" s="164">
        <v>8089</v>
      </c>
      <c r="O183" s="164">
        <v>1821</v>
      </c>
      <c r="P183" s="164">
        <v>4212</v>
      </c>
    </row>
    <row r="184" spans="1:16" hidden="1">
      <c r="A184" s="51">
        <v>38353</v>
      </c>
      <c r="B184" s="224">
        <v>117249</v>
      </c>
      <c r="C184" s="164">
        <f t="shared" si="2"/>
        <v>9463</v>
      </c>
      <c r="D184" s="224">
        <v>107786</v>
      </c>
      <c r="E184" s="164">
        <v>12541</v>
      </c>
      <c r="F184" s="164">
        <v>6906</v>
      </c>
      <c r="G184" s="164">
        <v>2369</v>
      </c>
      <c r="H184" s="164">
        <v>575</v>
      </c>
      <c r="I184" s="164">
        <v>1664</v>
      </c>
      <c r="J184" s="164">
        <v>10794</v>
      </c>
      <c r="K184" s="164">
        <v>14821</v>
      </c>
      <c r="L184" s="164">
        <v>4157</v>
      </c>
      <c r="M184" s="164">
        <v>4220</v>
      </c>
      <c r="N184" s="164">
        <v>9494</v>
      </c>
      <c r="O184" s="164">
        <v>2206</v>
      </c>
      <c r="P184" s="164">
        <v>4682</v>
      </c>
    </row>
    <row r="185" spans="1:16" hidden="1">
      <c r="A185" s="51">
        <v>38384</v>
      </c>
      <c r="B185" s="224">
        <v>130082</v>
      </c>
      <c r="C185" s="164">
        <f t="shared" si="2"/>
        <v>10593</v>
      </c>
      <c r="D185" s="224">
        <v>119489</v>
      </c>
      <c r="E185" s="164">
        <v>15573</v>
      </c>
      <c r="F185" s="164">
        <v>6906</v>
      </c>
      <c r="G185" s="164">
        <v>3344</v>
      </c>
      <c r="H185" s="164">
        <v>944</v>
      </c>
      <c r="I185" s="164">
        <v>1878</v>
      </c>
      <c r="J185" s="164">
        <v>10347</v>
      </c>
      <c r="K185" s="164">
        <v>12564</v>
      </c>
      <c r="L185" s="164">
        <v>5398</v>
      </c>
      <c r="M185" s="164">
        <v>5560</v>
      </c>
      <c r="N185" s="164">
        <v>12904</v>
      </c>
      <c r="O185" s="164">
        <v>2733</v>
      </c>
      <c r="P185" s="164">
        <v>4409</v>
      </c>
    </row>
    <row r="186" spans="1:16" hidden="1">
      <c r="A186" s="51">
        <v>38412</v>
      </c>
      <c r="B186" s="224">
        <v>122415</v>
      </c>
      <c r="C186" s="164">
        <f t="shared" si="2"/>
        <v>8999</v>
      </c>
      <c r="D186" s="224">
        <v>113416</v>
      </c>
      <c r="E186" s="164">
        <v>12625</v>
      </c>
      <c r="F186" s="164">
        <v>5375</v>
      </c>
      <c r="G186" s="164">
        <v>3046</v>
      </c>
      <c r="H186" s="164">
        <v>666</v>
      </c>
      <c r="I186" s="164">
        <v>1517</v>
      </c>
      <c r="J186" s="164">
        <v>6051</v>
      </c>
      <c r="K186" s="164">
        <v>13914</v>
      </c>
      <c r="L186" s="164">
        <v>5165</v>
      </c>
      <c r="M186" s="164">
        <v>4919</v>
      </c>
      <c r="N186" s="164">
        <v>11495</v>
      </c>
      <c r="O186" s="164">
        <v>3142</v>
      </c>
      <c r="P186" s="164">
        <v>4854</v>
      </c>
    </row>
    <row r="187" spans="1:16" hidden="1">
      <c r="A187" s="51">
        <v>38443</v>
      </c>
      <c r="B187" s="224">
        <v>121982</v>
      </c>
      <c r="C187" s="164">
        <f t="shared" si="2"/>
        <v>9279</v>
      </c>
      <c r="D187" s="224">
        <v>112703</v>
      </c>
      <c r="E187" s="164">
        <v>14337</v>
      </c>
      <c r="F187" s="164">
        <v>4717</v>
      </c>
      <c r="G187" s="164">
        <v>2640</v>
      </c>
      <c r="H187" s="164">
        <v>844</v>
      </c>
      <c r="I187" s="164">
        <v>1609</v>
      </c>
      <c r="J187" s="164">
        <v>3405</v>
      </c>
      <c r="K187" s="164">
        <v>14020</v>
      </c>
      <c r="L187" s="164">
        <v>5422</v>
      </c>
      <c r="M187" s="164">
        <v>4182</v>
      </c>
      <c r="N187" s="164">
        <v>14803</v>
      </c>
      <c r="O187" s="164">
        <v>3153</v>
      </c>
      <c r="P187" s="164">
        <v>5069</v>
      </c>
    </row>
    <row r="188" spans="1:16" hidden="1">
      <c r="A188" s="51">
        <v>38473</v>
      </c>
      <c r="B188" s="224">
        <v>135576</v>
      </c>
      <c r="C188" s="164">
        <f t="shared" si="2"/>
        <v>11317</v>
      </c>
      <c r="D188" s="224">
        <v>124259</v>
      </c>
      <c r="E188" s="164">
        <v>13058</v>
      </c>
      <c r="F188" s="164">
        <v>8344</v>
      </c>
      <c r="G188" s="164">
        <v>3322</v>
      </c>
      <c r="H188" s="164">
        <v>1051</v>
      </c>
      <c r="I188" s="164">
        <v>2391</v>
      </c>
      <c r="J188" s="164">
        <v>5730</v>
      </c>
      <c r="K188" s="164">
        <v>15503</v>
      </c>
      <c r="L188" s="164">
        <v>7015</v>
      </c>
      <c r="M188" s="164">
        <v>5301</v>
      </c>
      <c r="N188" s="164">
        <v>13448</v>
      </c>
      <c r="O188" s="164">
        <v>1931</v>
      </c>
      <c r="P188" s="164">
        <v>5149</v>
      </c>
    </row>
    <row r="189" spans="1:16" hidden="1">
      <c r="A189" s="51">
        <v>38504</v>
      </c>
      <c r="B189" s="224">
        <v>130924</v>
      </c>
      <c r="C189" s="164">
        <f t="shared" si="2"/>
        <v>19087</v>
      </c>
      <c r="D189" s="224">
        <v>111837</v>
      </c>
      <c r="E189" s="164">
        <v>16017</v>
      </c>
      <c r="F189" s="164">
        <v>6449</v>
      </c>
      <c r="G189" s="164">
        <v>3532</v>
      </c>
      <c r="H189" s="164">
        <v>760</v>
      </c>
      <c r="I189" s="164">
        <v>1725</v>
      </c>
      <c r="J189" s="164">
        <v>5188</v>
      </c>
      <c r="K189" s="164">
        <v>12863</v>
      </c>
      <c r="L189" s="164">
        <v>4570</v>
      </c>
      <c r="M189" s="164">
        <v>5994</v>
      </c>
      <c r="N189" s="164">
        <v>12771</v>
      </c>
      <c r="O189" s="164">
        <v>1891</v>
      </c>
      <c r="P189" s="164">
        <v>5348</v>
      </c>
    </row>
    <row r="190" spans="1:16" hidden="1">
      <c r="A190" s="51">
        <v>38534</v>
      </c>
      <c r="B190" s="224">
        <v>126290</v>
      </c>
      <c r="C190" s="164">
        <f t="shared" si="2"/>
        <v>12090</v>
      </c>
      <c r="D190" s="224">
        <v>114200</v>
      </c>
      <c r="E190" s="164">
        <v>14129</v>
      </c>
      <c r="F190" s="164">
        <v>4717</v>
      </c>
      <c r="G190" s="164">
        <v>3416</v>
      </c>
      <c r="H190" s="164">
        <v>920</v>
      </c>
      <c r="I190" s="164">
        <v>1997</v>
      </c>
      <c r="J190" s="164">
        <v>5188</v>
      </c>
      <c r="K190" s="164">
        <v>13416</v>
      </c>
      <c r="L190" s="164">
        <v>5243</v>
      </c>
      <c r="M190" s="164">
        <v>5869</v>
      </c>
      <c r="N190" s="164">
        <v>12117</v>
      </c>
      <c r="O190" s="164">
        <v>2242</v>
      </c>
      <c r="P190" s="164">
        <v>5359</v>
      </c>
    </row>
    <row r="191" spans="1:16" hidden="1">
      <c r="A191" s="51">
        <v>38565</v>
      </c>
      <c r="B191" s="224">
        <v>137409</v>
      </c>
      <c r="C191" s="164">
        <f t="shared" si="2"/>
        <v>12041</v>
      </c>
      <c r="D191" s="224">
        <v>125368</v>
      </c>
      <c r="E191" s="164">
        <v>19640</v>
      </c>
      <c r="F191" s="164">
        <v>5875</v>
      </c>
      <c r="G191" s="164">
        <v>3100</v>
      </c>
      <c r="H191" s="164">
        <v>908</v>
      </c>
      <c r="I191" s="164">
        <v>2340</v>
      </c>
      <c r="J191" s="164">
        <v>7707</v>
      </c>
      <c r="K191" s="164">
        <v>14859</v>
      </c>
      <c r="L191" s="164">
        <v>5180</v>
      </c>
      <c r="M191" s="164">
        <v>6071</v>
      </c>
      <c r="N191" s="164">
        <v>12481</v>
      </c>
      <c r="O191" s="164">
        <v>3491</v>
      </c>
      <c r="P191" s="164">
        <v>5534</v>
      </c>
    </row>
    <row r="192" spans="1:16" hidden="1">
      <c r="A192" s="51">
        <v>38596</v>
      </c>
      <c r="B192" s="224">
        <v>132731</v>
      </c>
      <c r="C192" s="164">
        <f t="shared" si="2"/>
        <v>14494</v>
      </c>
      <c r="D192" s="224">
        <v>118237</v>
      </c>
      <c r="E192" s="164">
        <v>16226</v>
      </c>
      <c r="F192" s="164">
        <v>5916</v>
      </c>
      <c r="G192" s="164">
        <v>3708</v>
      </c>
      <c r="H192" s="164">
        <v>960</v>
      </c>
      <c r="I192" s="164">
        <v>1622</v>
      </c>
      <c r="J192" s="164">
        <v>7707</v>
      </c>
      <c r="K192" s="164">
        <v>13800</v>
      </c>
      <c r="L192" s="164">
        <v>5394</v>
      </c>
      <c r="M192" s="164">
        <v>5114</v>
      </c>
      <c r="N192" s="164">
        <v>12878</v>
      </c>
      <c r="O192" s="164">
        <v>1172</v>
      </c>
      <c r="P192" s="164">
        <v>5662</v>
      </c>
    </row>
    <row r="193" spans="1:16" hidden="1">
      <c r="A193" s="51">
        <v>38626</v>
      </c>
      <c r="B193" s="224">
        <v>131657</v>
      </c>
      <c r="C193" s="164">
        <f t="shared" si="2"/>
        <v>12987</v>
      </c>
      <c r="D193" s="224">
        <v>118670</v>
      </c>
      <c r="E193" s="164">
        <v>15365</v>
      </c>
      <c r="F193" s="164">
        <v>7835</v>
      </c>
      <c r="G193" s="164">
        <v>4165</v>
      </c>
      <c r="H193" s="164">
        <v>918</v>
      </c>
      <c r="I193" s="164">
        <v>1511</v>
      </c>
      <c r="J193" s="164">
        <v>6744</v>
      </c>
      <c r="K193" s="164">
        <v>14642</v>
      </c>
      <c r="L193" s="164">
        <v>5009</v>
      </c>
      <c r="M193" s="164">
        <v>4722</v>
      </c>
      <c r="N193" s="164">
        <v>12077</v>
      </c>
      <c r="O193" s="164">
        <v>2004</v>
      </c>
      <c r="P193" s="164">
        <v>5578</v>
      </c>
    </row>
    <row r="194" spans="1:16" hidden="1">
      <c r="A194" s="51">
        <v>38657</v>
      </c>
      <c r="B194" s="224">
        <v>133084</v>
      </c>
      <c r="C194" s="164">
        <f t="shared" si="2"/>
        <v>13126</v>
      </c>
      <c r="D194" s="224">
        <v>119958</v>
      </c>
      <c r="E194" s="164">
        <v>16979</v>
      </c>
      <c r="F194" s="164">
        <v>6841</v>
      </c>
      <c r="G194" s="164">
        <v>4226</v>
      </c>
      <c r="H194" s="164">
        <v>780</v>
      </c>
      <c r="I194" s="164">
        <v>1486</v>
      </c>
      <c r="J194" s="164">
        <v>6744</v>
      </c>
      <c r="K194" s="164">
        <v>12366</v>
      </c>
      <c r="L194" s="164">
        <v>5800</v>
      </c>
      <c r="M194" s="164">
        <v>6042</v>
      </c>
      <c r="N194" s="164">
        <v>13102</v>
      </c>
      <c r="O194" s="164">
        <v>2603</v>
      </c>
      <c r="P194" s="164">
        <v>5497</v>
      </c>
    </row>
    <row r="195" spans="1:16" hidden="1">
      <c r="A195" s="51">
        <v>38687</v>
      </c>
      <c r="B195" s="224">
        <v>94716</v>
      </c>
      <c r="C195" s="164">
        <f t="shared" si="2"/>
        <v>7610</v>
      </c>
      <c r="D195" s="224">
        <v>87106</v>
      </c>
      <c r="E195" s="164">
        <v>8021</v>
      </c>
      <c r="F195" s="164">
        <v>3678</v>
      </c>
      <c r="G195" s="164">
        <v>3707</v>
      </c>
      <c r="H195" s="164">
        <v>423</v>
      </c>
      <c r="I195" s="164">
        <v>1441</v>
      </c>
      <c r="J195" s="164">
        <v>6063</v>
      </c>
      <c r="K195" s="164">
        <v>12366</v>
      </c>
      <c r="L195" s="164">
        <v>3305</v>
      </c>
      <c r="M195" s="164">
        <v>4188</v>
      </c>
      <c r="N195" s="164">
        <v>8228</v>
      </c>
      <c r="O195" s="164">
        <v>2356</v>
      </c>
      <c r="P195" s="164">
        <v>5441</v>
      </c>
    </row>
    <row r="196" spans="1:16" hidden="1">
      <c r="A196" s="51">
        <v>38718</v>
      </c>
      <c r="B196" s="224">
        <v>106647</v>
      </c>
      <c r="C196" s="164">
        <f t="shared" si="2"/>
        <v>10051</v>
      </c>
      <c r="D196" s="224">
        <v>96596</v>
      </c>
      <c r="E196" s="164">
        <v>10758</v>
      </c>
      <c r="F196" s="164">
        <v>5367</v>
      </c>
      <c r="G196" s="164">
        <v>4687</v>
      </c>
      <c r="H196" s="164">
        <v>220</v>
      </c>
      <c r="I196" s="164">
        <v>1234</v>
      </c>
      <c r="J196" s="164">
        <v>6063</v>
      </c>
      <c r="K196" s="164">
        <v>6858</v>
      </c>
      <c r="L196" s="164">
        <v>4319</v>
      </c>
      <c r="M196" s="164">
        <v>4682</v>
      </c>
      <c r="N196" s="164">
        <v>11456</v>
      </c>
      <c r="O196" s="164">
        <v>2569</v>
      </c>
      <c r="P196" s="164">
        <v>5398</v>
      </c>
    </row>
    <row r="197" spans="1:16" hidden="1">
      <c r="A197" s="51">
        <v>38749</v>
      </c>
      <c r="B197" s="224">
        <v>135866</v>
      </c>
      <c r="C197" s="164">
        <f t="shared" ref="C197:C260" si="3">B197-D197</f>
        <v>13828</v>
      </c>
      <c r="D197" s="224">
        <v>122038</v>
      </c>
      <c r="E197" s="164">
        <v>12004</v>
      </c>
      <c r="F197" s="164">
        <v>8286</v>
      </c>
      <c r="G197" s="164">
        <v>6099</v>
      </c>
      <c r="H197" s="164">
        <v>797</v>
      </c>
      <c r="I197" s="164">
        <v>1846</v>
      </c>
      <c r="J197" s="164">
        <v>6063</v>
      </c>
      <c r="K197" s="164">
        <v>13856</v>
      </c>
      <c r="L197" s="164">
        <v>4904</v>
      </c>
      <c r="M197" s="164">
        <v>7623</v>
      </c>
      <c r="N197" s="164">
        <v>12931</v>
      </c>
      <c r="O197" s="164">
        <v>2627</v>
      </c>
      <c r="P197" s="164">
        <v>5394</v>
      </c>
    </row>
    <row r="198" spans="1:16" hidden="1">
      <c r="A198" s="51">
        <v>38777</v>
      </c>
      <c r="B198" s="224">
        <v>147107</v>
      </c>
      <c r="C198" s="164">
        <f t="shared" si="3"/>
        <v>14842</v>
      </c>
      <c r="D198" s="224">
        <v>132265</v>
      </c>
      <c r="E198" s="164">
        <v>14770</v>
      </c>
      <c r="F198" s="164">
        <v>8520</v>
      </c>
      <c r="G198" s="164">
        <v>6339</v>
      </c>
      <c r="H198" s="164">
        <v>772</v>
      </c>
      <c r="I198" s="164">
        <v>1836</v>
      </c>
      <c r="J198" s="164">
        <v>6626</v>
      </c>
      <c r="K198" s="164">
        <v>15179</v>
      </c>
      <c r="L198" s="164">
        <v>6073</v>
      </c>
      <c r="M198" s="164">
        <v>6598</v>
      </c>
      <c r="N198" s="164">
        <v>15046</v>
      </c>
      <c r="O198" s="164">
        <v>3156</v>
      </c>
      <c r="P198" s="164">
        <v>5049</v>
      </c>
    </row>
    <row r="199" spans="1:16" hidden="1">
      <c r="A199" s="51">
        <v>38808</v>
      </c>
      <c r="B199" s="224">
        <v>120333</v>
      </c>
      <c r="C199" s="164">
        <f t="shared" si="3"/>
        <v>12640</v>
      </c>
      <c r="D199" s="224">
        <v>107693</v>
      </c>
      <c r="E199" s="164">
        <v>12289</v>
      </c>
      <c r="F199" s="164">
        <v>5523</v>
      </c>
      <c r="G199" s="164">
        <v>4517</v>
      </c>
      <c r="H199" s="164">
        <v>328</v>
      </c>
      <c r="I199" s="164">
        <v>1360</v>
      </c>
      <c r="J199" s="164">
        <v>6709</v>
      </c>
      <c r="K199" s="164">
        <v>12699</v>
      </c>
      <c r="L199" s="164">
        <v>5965</v>
      </c>
      <c r="M199" s="164">
        <v>4696</v>
      </c>
      <c r="N199" s="164">
        <v>8568</v>
      </c>
      <c r="O199" s="164">
        <v>3192</v>
      </c>
      <c r="P199" s="164">
        <v>5472</v>
      </c>
    </row>
    <row r="200" spans="1:16" hidden="1">
      <c r="A200" s="51">
        <v>38838</v>
      </c>
      <c r="B200" s="224">
        <v>137124</v>
      </c>
      <c r="C200" s="164">
        <f t="shared" si="3"/>
        <v>13228</v>
      </c>
      <c r="D200" s="224">
        <v>123896</v>
      </c>
      <c r="E200" s="164">
        <v>14739</v>
      </c>
      <c r="F200" s="164">
        <v>5685</v>
      </c>
      <c r="G200" s="164">
        <v>2762</v>
      </c>
      <c r="H200" s="164">
        <v>781</v>
      </c>
      <c r="I200" s="164">
        <v>1996</v>
      </c>
      <c r="J200" s="164">
        <v>5192</v>
      </c>
      <c r="K200" s="164">
        <v>16612</v>
      </c>
      <c r="L200" s="164">
        <v>5888</v>
      </c>
      <c r="M200" s="164">
        <v>5787</v>
      </c>
      <c r="N200" s="164">
        <v>11912</v>
      </c>
      <c r="O200" s="164">
        <v>3374</v>
      </c>
      <c r="P200" s="164">
        <v>5538</v>
      </c>
    </row>
    <row r="201" spans="1:16" hidden="1">
      <c r="A201" s="51">
        <v>38869</v>
      </c>
      <c r="B201" s="224">
        <v>141980</v>
      </c>
      <c r="C201" s="164">
        <f t="shared" si="3"/>
        <v>15384</v>
      </c>
      <c r="D201" s="224">
        <v>126596</v>
      </c>
      <c r="E201" s="164">
        <v>14083</v>
      </c>
      <c r="F201" s="164">
        <v>6987</v>
      </c>
      <c r="G201" s="164">
        <v>5996</v>
      </c>
      <c r="H201" s="164">
        <v>585</v>
      </c>
      <c r="I201" s="164">
        <v>1322</v>
      </c>
      <c r="J201" s="164">
        <v>5270</v>
      </c>
      <c r="K201" s="164">
        <v>17763</v>
      </c>
      <c r="L201" s="164">
        <v>5712</v>
      </c>
      <c r="M201" s="164">
        <v>4650</v>
      </c>
      <c r="N201" s="164">
        <v>10561</v>
      </c>
      <c r="O201" s="164">
        <v>5595</v>
      </c>
      <c r="P201" s="164">
        <v>5528</v>
      </c>
    </row>
    <row r="202" spans="1:16" hidden="1">
      <c r="A202" s="51">
        <v>38899</v>
      </c>
      <c r="B202" s="224">
        <v>139387</v>
      </c>
      <c r="C202" s="164">
        <f t="shared" si="3"/>
        <v>14822</v>
      </c>
      <c r="D202" s="224">
        <v>124565</v>
      </c>
      <c r="E202" s="164">
        <v>13685</v>
      </c>
      <c r="F202" s="164">
        <v>6083</v>
      </c>
      <c r="G202" s="164">
        <v>5501</v>
      </c>
      <c r="H202" s="164">
        <v>466</v>
      </c>
      <c r="I202" s="164">
        <v>1421</v>
      </c>
      <c r="J202" s="164">
        <v>6185</v>
      </c>
      <c r="K202" s="164">
        <v>16931</v>
      </c>
      <c r="L202" s="164">
        <v>6829</v>
      </c>
      <c r="M202" s="164">
        <v>5471</v>
      </c>
      <c r="N202" s="164">
        <v>10877</v>
      </c>
      <c r="O202" s="164">
        <v>4056</v>
      </c>
      <c r="P202" s="164">
        <v>5744</v>
      </c>
    </row>
    <row r="203" spans="1:16" hidden="1">
      <c r="A203" s="51">
        <v>38930</v>
      </c>
      <c r="B203" s="224">
        <v>135951</v>
      </c>
      <c r="C203" s="164">
        <f t="shared" si="3"/>
        <v>15275</v>
      </c>
      <c r="D203" s="224">
        <v>120676</v>
      </c>
      <c r="E203" s="164">
        <v>11803</v>
      </c>
      <c r="F203" s="164">
        <v>4031</v>
      </c>
      <c r="G203" s="164">
        <v>5075</v>
      </c>
      <c r="H203" s="164">
        <v>506</v>
      </c>
      <c r="I203" s="164">
        <v>1421</v>
      </c>
      <c r="J203" s="164">
        <v>6110</v>
      </c>
      <c r="K203" s="164">
        <v>15967</v>
      </c>
      <c r="L203" s="164">
        <v>7065</v>
      </c>
      <c r="M203" s="164">
        <v>5426</v>
      </c>
      <c r="N203" s="164">
        <v>9014</v>
      </c>
      <c r="O203" s="164">
        <v>2859</v>
      </c>
      <c r="P203" s="164">
        <v>5812</v>
      </c>
    </row>
    <row r="204" spans="1:16" hidden="1">
      <c r="A204" s="51">
        <v>38961</v>
      </c>
      <c r="B204" s="224">
        <v>137560</v>
      </c>
      <c r="C204" s="164">
        <f t="shared" si="3"/>
        <v>14502</v>
      </c>
      <c r="D204" s="224">
        <v>123058</v>
      </c>
      <c r="E204" s="164">
        <v>12795</v>
      </c>
      <c r="F204" s="164">
        <v>5603</v>
      </c>
      <c r="G204" s="164">
        <v>2477</v>
      </c>
      <c r="H204" s="164">
        <v>534</v>
      </c>
      <c r="I204" s="164">
        <v>1202</v>
      </c>
      <c r="J204" s="164">
        <v>5578</v>
      </c>
      <c r="K204" s="164">
        <v>19642</v>
      </c>
      <c r="L204" s="164">
        <v>5896</v>
      </c>
      <c r="M204" s="164">
        <v>5331</v>
      </c>
      <c r="N204" s="164">
        <v>13977</v>
      </c>
      <c r="O204" s="164">
        <v>1970</v>
      </c>
      <c r="P204" s="164">
        <v>5659</v>
      </c>
    </row>
    <row r="205" spans="1:16" hidden="1">
      <c r="A205" s="51">
        <v>38991</v>
      </c>
      <c r="B205" s="224">
        <v>146979</v>
      </c>
      <c r="C205" s="164">
        <f t="shared" si="3"/>
        <v>13653</v>
      </c>
      <c r="D205" s="224">
        <v>133326</v>
      </c>
      <c r="E205" s="164">
        <v>14123</v>
      </c>
      <c r="F205" s="164">
        <v>6891</v>
      </c>
      <c r="G205" s="164">
        <v>2758</v>
      </c>
      <c r="H205" s="164">
        <v>561</v>
      </c>
      <c r="I205" s="164">
        <v>1663</v>
      </c>
      <c r="J205" s="164">
        <v>5578</v>
      </c>
      <c r="K205" s="164">
        <v>20832</v>
      </c>
      <c r="L205" s="164">
        <v>7062</v>
      </c>
      <c r="M205" s="164">
        <v>5481</v>
      </c>
      <c r="N205" s="164">
        <v>15558</v>
      </c>
      <c r="O205" s="164">
        <v>5452</v>
      </c>
      <c r="P205" s="164">
        <v>5455</v>
      </c>
    </row>
    <row r="206" spans="1:16" hidden="1">
      <c r="A206" s="51">
        <v>39022</v>
      </c>
      <c r="B206" s="224">
        <v>157062</v>
      </c>
      <c r="C206" s="164">
        <f t="shared" si="3"/>
        <v>13454</v>
      </c>
      <c r="D206" s="224">
        <v>143608</v>
      </c>
      <c r="E206" s="164">
        <v>13791</v>
      </c>
      <c r="F206" s="164">
        <v>6657</v>
      </c>
      <c r="G206" s="164">
        <v>4743</v>
      </c>
      <c r="H206" s="164">
        <v>286</v>
      </c>
      <c r="I206" s="164">
        <v>1937</v>
      </c>
      <c r="J206" s="164">
        <v>6927</v>
      </c>
      <c r="K206" s="164">
        <v>22421</v>
      </c>
      <c r="L206" s="164">
        <v>5043</v>
      </c>
      <c r="M206" s="164">
        <v>4583</v>
      </c>
      <c r="N206" s="164">
        <v>20689</v>
      </c>
      <c r="O206" s="164">
        <v>4369</v>
      </c>
      <c r="P206" s="164">
        <v>4370</v>
      </c>
    </row>
    <row r="207" spans="1:16" hidden="1">
      <c r="A207" s="51">
        <v>39052</v>
      </c>
      <c r="B207" s="224">
        <v>97713</v>
      </c>
      <c r="C207" s="164">
        <f t="shared" si="3"/>
        <v>9641</v>
      </c>
      <c r="D207" s="224">
        <v>88072</v>
      </c>
      <c r="E207" s="164">
        <v>10724</v>
      </c>
      <c r="F207" s="164">
        <v>3458</v>
      </c>
      <c r="G207" s="164">
        <v>2344</v>
      </c>
      <c r="H207" s="164">
        <v>407</v>
      </c>
      <c r="I207" s="164">
        <v>1839</v>
      </c>
      <c r="J207" s="164">
        <v>6968</v>
      </c>
      <c r="K207" s="164">
        <v>12884</v>
      </c>
      <c r="L207" s="164">
        <v>3535</v>
      </c>
      <c r="M207" s="164">
        <v>2811</v>
      </c>
      <c r="N207" s="164">
        <v>9218</v>
      </c>
      <c r="O207" s="164">
        <v>2854</v>
      </c>
      <c r="P207" s="164">
        <v>4197</v>
      </c>
    </row>
    <row r="208" spans="1:16" hidden="1">
      <c r="A208" s="51">
        <v>39083</v>
      </c>
      <c r="B208" s="224">
        <v>115425</v>
      </c>
      <c r="C208" s="164">
        <f t="shared" si="3"/>
        <v>9980</v>
      </c>
      <c r="D208" s="224">
        <v>105445</v>
      </c>
      <c r="E208" s="164">
        <v>8371</v>
      </c>
      <c r="F208" s="164">
        <v>6433</v>
      </c>
      <c r="G208" s="164">
        <v>1344</v>
      </c>
      <c r="H208" s="164">
        <v>769</v>
      </c>
      <c r="I208" s="164">
        <v>1352</v>
      </c>
      <c r="J208" s="164">
        <v>6103</v>
      </c>
      <c r="K208" s="164">
        <v>23196</v>
      </c>
      <c r="L208" s="164">
        <v>3642</v>
      </c>
      <c r="M208" s="164">
        <v>2254</v>
      </c>
      <c r="N208" s="164">
        <v>15662</v>
      </c>
      <c r="O208" s="164">
        <v>1724</v>
      </c>
      <c r="P208" s="164">
        <v>4468</v>
      </c>
    </row>
    <row r="209" spans="1:16" hidden="1">
      <c r="A209" s="51">
        <v>39114</v>
      </c>
      <c r="B209" s="224">
        <v>119530</v>
      </c>
      <c r="C209" s="164">
        <f t="shared" si="3"/>
        <v>10928</v>
      </c>
      <c r="D209" s="224">
        <v>108602</v>
      </c>
      <c r="E209" s="164">
        <v>10319</v>
      </c>
      <c r="F209" s="164">
        <v>6224</v>
      </c>
      <c r="G209" s="164">
        <v>2986</v>
      </c>
      <c r="H209" s="164">
        <v>613</v>
      </c>
      <c r="I209" s="164">
        <v>1531</v>
      </c>
      <c r="J209" s="164">
        <v>6344</v>
      </c>
      <c r="K209" s="164">
        <v>19364</v>
      </c>
      <c r="L209" s="164">
        <v>4457</v>
      </c>
      <c r="M209" s="164">
        <v>6105</v>
      </c>
      <c r="N209" s="164">
        <v>11822</v>
      </c>
      <c r="O209" s="164">
        <v>1006</v>
      </c>
      <c r="P209" s="164">
        <v>4135</v>
      </c>
    </row>
    <row r="210" spans="1:16" hidden="1">
      <c r="A210" s="51">
        <v>39142</v>
      </c>
      <c r="B210" s="224">
        <v>138328</v>
      </c>
      <c r="C210" s="164">
        <f t="shared" si="3"/>
        <v>14134</v>
      </c>
      <c r="D210" s="224">
        <v>124194</v>
      </c>
      <c r="E210" s="164">
        <v>13496</v>
      </c>
      <c r="F210" s="164">
        <v>8365</v>
      </c>
      <c r="G210" s="164">
        <v>3746</v>
      </c>
      <c r="H210" s="164">
        <v>1184</v>
      </c>
      <c r="I210" s="164">
        <v>1700</v>
      </c>
      <c r="J210" s="164">
        <v>9465</v>
      </c>
      <c r="K210" s="164">
        <v>16496</v>
      </c>
      <c r="L210" s="164">
        <v>4552</v>
      </c>
      <c r="M210" s="164">
        <v>6246</v>
      </c>
      <c r="N210" s="164">
        <v>14551</v>
      </c>
      <c r="O210" s="164">
        <v>2305</v>
      </c>
      <c r="P210" s="164">
        <v>4227</v>
      </c>
    </row>
    <row r="211" spans="1:16" hidden="1">
      <c r="A211" s="51">
        <v>39173</v>
      </c>
      <c r="B211" s="224">
        <v>124956</v>
      </c>
      <c r="C211" s="164">
        <f t="shared" si="3"/>
        <v>14254</v>
      </c>
      <c r="D211" s="224">
        <v>110702</v>
      </c>
      <c r="E211" s="164">
        <v>9856</v>
      </c>
      <c r="F211" s="164">
        <v>5285</v>
      </c>
      <c r="G211" s="164">
        <v>3339</v>
      </c>
      <c r="H211" s="164">
        <v>1184</v>
      </c>
      <c r="I211" s="164">
        <v>1843</v>
      </c>
      <c r="J211" s="164">
        <v>8980</v>
      </c>
      <c r="K211" s="164">
        <v>16496</v>
      </c>
      <c r="L211" s="164">
        <v>5396</v>
      </c>
      <c r="M211" s="164">
        <v>5088</v>
      </c>
      <c r="N211" s="164">
        <v>13239</v>
      </c>
      <c r="O211" s="164">
        <v>5083</v>
      </c>
      <c r="P211" s="164">
        <v>3850</v>
      </c>
    </row>
    <row r="212" spans="1:16" hidden="1">
      <c r="A212" s="51">
        <v>39203</v>
      </c>
      <c r="B212" s="224">
        <v>151189</v>
      </c>
      <c r="C212" s="164">
        <f t="shared" si="3"/>
        <v>16532</v>
      </c>
      <c r="D212" s="224">
        <v>134657</v>
      </c>
      <c r="E212" s="164">
        <v>11377</v>
      </c>
      <c r="F212" s="164">
        <v>7011</v>
      </c>
      <c r="G212" s="164">
        <v>5382</v>
      </c>
      <c r="H212" s="164">
        <v>1404</v>
      </c>
      <c r="I212" s="164">
        <v>2473</v>
      </c>
      <c r="J212" s="164">
        <v>5529</v>
      </c>
      <c r="K212" s="164">
        <v>26455</v>
      </c>
      <c r="L212" s="164">
        <v>5962</v>
      </c>
      <c r="M212" s="164">
        <v>2910</v>
      </c>
      <c r="N212" s="164">
        <v>17132</v>
      </c>
      <c r="O212" s="164">
        <v>2861</v>
      </c>
      <c r="P212" s="164">
        <v>4472</v>
      </c>
    </row>
    <row r="213" spans="1:16" hidden="1">
      <c r="A213" s="51">
        <v>39234</v>
      </c>
      <c r="B213" s="224">
        <v>113793</v>
      </c>
      <c r="C213" s="164">
        <f t="shared" si="3"/>
        <v>13048</v>
      </c>
      <c r="D213" s="224">
        <v>100745</v>
      </c>
      <c r="E213" s="164">
        <v>10718</v>
      </c>
      <c r="F213" s="164">
        <v>4625</v>
      </c>
      <c r="G213" s="164">
        <v>5996</v>
      </c>
      <c r="H213" s="164">
        <v>530</v>
      </c>
      <c r="I213" s="164">
        <v>673</v>
      </c>
      <c r="J213" s="164">
        <v>7552</v>
      </c>
      <c r="K213" s="164">
        <v>8658</v>
      </c>
      <c r="L213" s="164">
        <v>3244</v>
      </c>
      <c r="M213" s="164">
        <v>3312</v>
      </c>
      <c r="N213" s="164">
        <v>11542</v>
      </c>
      <c r="O213" s="164">
        <v>4561</v>
      </c>
      <c r="P213" s="164">
        <v>4328</v>
      </c>
    </row>
    <row r="214" spans="1:16" hidden="1">
      <c r="A214" s="51">
        <v>39264</v>
      </c>
      <c r="B214" s="224">
        <v>132910</v>
      </c>
      <c r="C214" s="164">
        <f t="shared" si="3"/>
        <v>11852</v>
      </c>
      <c r="D214" s="224">
        <v>121058</v>
      </c>
      <c r="E214" s="164">
        <v>13884</v>
      </c>
      <c r="F214" s="164">
        <v>5043</v>
      </c>
      <c r="G214" s="164">
        <v>1897</v>
      </c>
      <c r="H214" s="164">
        <v>1036</v>
      </c>
      <c r="I214" s="164">
        <v>2291</v>
      </c>
      <c r="J214" s="164">
        <v>7552</v>
      </c>
      <c r="K214" s="164">
        <v>21580</v>
      </c>
      <c r="L214" s="164">
        <v>6088</v>
      </c>
      <c r="M214" s="164">
        <v>3020</v>
      </c>
      <c r="N214" s="164">
        <v>14911</v>
      </c>
      <c r="O214" s="164">
        <v>3167</v>
      </c>
      <c r="P214" s="164">
        <v>4333</v>
      </c>
    </row>
    <row r="215" spans="1:16" hidden="1">
      <c r="A215" s="51">
        <v>39295</v>
      </c>
      <c r="B215" s="224">
        <v>122395</v>
      </c>
      <c r="C215" s="164">
        <f t="shared" si="3"/>
        <v>11654</v>
      </c>
      <c r="D215" s="224">
        <v>110741</v>
      </c>
      <c r="E215" s="164">
        <v>9282</v>
      </c>
      <c r="F215" s="164">
        <v>5561</v>
      </c>
      <c r="G215" s="164">
        <v>2669</v>
      </c>
      <c r="H215" s="164">
        <v>805</v>
      </c>
      <c r="I215" s="164">
        <v>1242</v>
      </c>
      <c r="J215" s="164">
        <v>5247</v>
      </c>
      <c r="K215" s="164">
        <v>19642</v>
      </c>
      <c r="L215" s="164">
        <v>4758</v>
      </c>
      <c r="M215" s="164">
        <v>4164</v>
      </c>
      <c r="N215" s="164">
        <v>14226</v>
      </c>
      <c r="O215" s="164">
        <v>1998</v>
      </c>
      <c r="P215" s="164">
        <v>4416</v>
      </c>
    </row>
    <row r="216" spans="1:16" hidden="1">
      <c r="A216" s="51">
        <v>39326</v>
      </c>
      <c r="B216" s="224">
        <v>107653</v>
      </c>
      <c r="C216" s="164">
        <f t="shared" si="3"/>
        <v>9150</v>
      </c>
      <c r="D216" s="224">
        <v>98503</v>
      </c>
      <c r="E216" s="164">
        <v>9208</v>
      </c>
      <c r="F216" s="164">
        <v>4864</v>
      </c>
      <c r="G216" s="164">
        <v>2026</v>
      </c>
      <c r="H216" s="164">
        <v>495</v>
      </c>
      <c r="I216" s="164">
        <v>1520</v>
      </c>
      <c r="J216" s="164">
        <v>5433</v>
      </c>
      <c r="K216" s="164">
        <v>17410</v>
      </c>
      <c r="L216" s="164">
        <v>4010</v>
      </c>
      <c r="M216" s="164">
        <v>3010</v>
      </c>
      <c r="N216" s="164">
        <v>11979</v>
      </c>
      <c r="O216" s="164">
        <v>1283</v>
      </c>
      <c r="P216" s="164">
        <v>4291</v>
      </c>
    </row>
    <row r="217" spans="1:16" hidden="1">
      <c r="A217" s="51">
        <v>39356</v>
      </c>
      <c r="B217" s="224">
        <v>129519</v>
      </c>
      <c r="C217" s="164">
        <f t="shared" si="3"/>
        <v>11535</v>
      </c>
      <c r="D217" s="224">
        <v>117984</v>
      </c>
      <c r="E217" s="164">
        <v>9547</v>
      </c>
      <c r="F217" s="164">
        <v>6941</v>
      </c>
      <c r="G217" s="164">
        <v>2299</v>
      </c>
      <c r="H217" s="164">
        <v>494</v>
      </c>
      <c r="I217" s="164">
        <v>1642</v>
      </c>
      <c r="J217" s="164">
        <v>5978</v>
      </c>
      <c r="K217" s="164">
        <v>25097</v>
      </c>
      <c r="L217" s="164">
        <v>4685</v>
      </c>
      <c r="M217" s="164">
        <v>2698</v>
      </c>
      <c r="N217" s="164">
        <v>14355</v>
      </c>
      <c r="O217" s="164">
        <v>1597</v>
      </c>
      <c r="P217" s="164">
        <v>3438</v>
      </c>
    </row>
    <row r="218" spans="1:16" hidden="1">
      <c r="A218" s="51">
        <v>39387</v>
      </c>
      <c r="B218" s="224">
        <v>125596</v>
      </c>
      <c r="C218" s="164">
        <f t="shared" si="3"/>
        <v>10384</v>
      </c>
      <c r="D218" s="224">
        <v>115212</v>
      </c>
      <c r="E218" s="164">
        <v>9640</v>
      </c>
      <c r="F218" s="164">
        <v>5432</v>
      </c>
      <c r="G218" s="164">
        <v>1267</v>
      </c>
      <c r="H218" s="164">
        <v>831</v>
      </c>
      <c r="I218" s="164">
        <v>1123</v>
      </c>
      <c r="J218" s="164">
        <v>6729</v>
      </c>
      <c r="K218" s="164">
        <v>23764</v>
      </c>
      <c r="L218" s="164">
        <v>5165</v>
      </c>
      <c r="M218" s="164">
        <v>3191</v>
      </c>
      <c r="N218" s="164">
        <v>13732</v>
      </c>
      <c r="O218" s="164">
        <v>1441</v>
      </c>
      <c r="P218" s="164">
        <v>3411</v>
      </c>
    </row>
    <row r="219" spans="1:16" hidden="1">
      <c r="A219" s="51">
        <v>39417</v>
      </c>
      <c r="B219" s="224">
        <v>78653</v>
      </c>
      <c r="C219" s="164">
        <f t="shared" si="3"/>
        <v>8069</v>
      </c>
      <c r="D219" s="224">
        <v>70584</v>
      </c>
      <c r="E219" s="164">
        <v>8071</v>
      </c>
      <c r="F219" s="164">
        <v>3580</v>
      </c>
      <c r="G219" s="164">
        <v>1592</v>
      </c>
      <c r="H219" s="164">
        <v>381</v>
      </c>
      <c r="I219" s="164">
        <v>975</v>
      </c>
      <c r="J219" s="164">
        <v>6283</v>
      </c>
      <c r="K219" s="164">
        <v>8811</v>
      </c>
      <c r="L219" s="164">
        <v>2838</v>
      </c>
      <c r="M219" s="164">
        <v>1081</v>
      </c>
      <c r="N219" s="164">
        <v>8826</v>
      </c>
      <c r="O219" s="164">
        <v>616</v>
      </c>
      <c r="P219" s="164">
        <v>3034</v>
      </c>
    </row>
    <row r="220" spans="1:16" hidden="1">
      <c r="A220" s="51">
        <v>39448</v>
      </c>
      <c r="B220" s="224">
        <v>100956</v>
      </c>
      <c r="C220" s="164">
        <f t="shared" si="3"/>
        <v>10255</v>
      </c>
      <c r="D220" s="224">
        <v>90701</v>
      </c>
      <c r="E220" s="164">
        <v>6646</v>
      </c>
      <c r="F220" s="164">
        <v>5430</v>
      </c>
      <c r="G220" s="164">
        <v>1347</v>
      </c>
      <c r="H220" s="164">
        <v>289</v>
      </c>
      <c r="I220" s="164">
        <v>1198</v>
      </c>
      <c r="J220" s="164">
        <v>5573</v>
      </c>
      <c r="K220" s="164">
        <v>10746</v>
      </c>
      <c r="L220" s="164">
        <v>3576</v>
      </c>
      <c r="M220" s="164">
        <v>2008</v>
      </c>
      <c r="N220" s="164">
        <v>15822</v>
      </c>
      <c r="O220" s="164">
        <v>4740</v>
      </c>
      <c r="P220" s="164">
        <v>3234</v>
      </c>
    </row>
    <row r="221" spans="1:16" hidden="1">
      <c r="A221" s="51">
        <v>39479</v>
      </c>
      <c r="B221" s="224">
        <v>113182</v>
      </c>
      <c r="C221" s="164">
        <f t="shared" si="3"/>
        <v>9443</v>
      </c>
      <c r="D221" s="224">
        <v>103739</v>
      </c>
      <c r="E221" s="164">
        <v>9904</v>
      </c>
      <c r="F221" s="164">
        <v>4784</v>
      </c>
      <c r="G221" s="164">
        <v>2306</v>
      </c>
      <c r="H221" s="164">
        <v>454</v>
      </c>
      <c r="I221" s="164">
        <v>1193</v>
      </c>
      <c r="J221" s="164">
        <v>5773</v>
      </c>
      <c r="K221" s="164">
        <v>11600</v>
      </c>
      <c r="L221" s="164">
        <v>4664</v>
      </c>
      <c r="M221" s="164">
        <v>3418</v>
      </c>
      <c r="N221" s="164">
        <v>12385</v>
      </c>
      <c r="O221" s="164">
        <v>3835</v>
      </c>
      <c r="P221" s="164">
        <v>2996</v>
      </c>
    </row>
    <row r="222" spans="1:16" hidden="1">
      <c r="A222" s="51">
        <v>39508</v>
      </c>
      <c r="B222" s="224">
        <v>106179</v>
      </c>
      <c r="C222" s="164">
        <f t="shared" si="3"/>
        <v>10800</v>
      </c>
      <c r="D222" s="224">
        <v>95379</v>
      </c>
      <c r="E222" s="164">
        <v>9891</v>
      </c>
      <c r="F222" s="164">
        <v>4510</v>
      </c>
      <c r="G222" s="164">
        <v>1475</v>
      </c>
      <c r="H222" s="164">
        <v>867</v>
      </c>
      <c r="I222" s="164">
        <v>1525</v>
      </c>
      <c r="J222" s="164">
        <v>6409</v>
      </c>
      <c r="K222" s="164">
        <v>12415</v>
      </c>
      <c r="L222" s="164">
        <v>4972</v>
      </c>
      <c r="M222" s="164">
        <v>2617</v>
      </c>
      <c r="N222" s="164">
        <v>8431</v>
      </c>
      <c r="O222" s="164">
        <v>1550</v>
      </c>
      <c r="P222" s="164">
        <v>3063</v>
      </c>
    </row>
    <row r="223" spans="1:16" hidden="1">
      <c r="A223" s="51">
        <v>39539</v>
      </c>
      <c r="B223" s="224">
        <v>119968</v>
      </c>
      <c r="C223" s="164">
        <f t="shared" si="3"/>
        <v>13076</v>
      </c>
      <c r="D223" s="224">
        <v>106892</v>
      </c>
      <c r="E223" s="164">
        <v>8600</v>
      </c>
      <c r="F223" s="164">
        <v>6745</v>
      </c>
      <c r="G223" s="164">
        <v>1905</v>
      </c>
      <c r="H223" s="164">
        <v>490</v>
      </c>
      <c r="I223" s="164">
        <v>1951</v>
      </c>
      <c r="J223" s="164">
        <v>7008</v>
      </c>
      <c r="K223" s="164">
        <v>18740</v>
      </c>
      <c r="L223" s="164">
        <v>5538</v>
      </c>
      <c r="M223" s="164">
        <v>3013</v>
      </c>
      <c r="N223" s="164">
        <v>10537</v>
      </c>
      <c r="O223" s="164">
        <v>1913</v>
      </c>
      <c r="P223" s="164">
        <v>2802</v>
      </c>
    </row>
    <row r="224" spans="1:16" hidden="1">
      <c r="A224" s="51">
        <v>39569</v>
      </c>
      <c r="B224" s="224">
        <v>123364</v>
      </c>
      <c r="C224" s="164">
        <f t="shared" si="3"/>
        <v>13294</v>
      </c>
      <c r="D224" s="224">
        <v>110070</v>
      </c>
      <c r="E224" s="164">
        <v>9654</v>
      </c>
      <c r="F224" s="164">
        <v>6899</v>
      </c>
      <c r="G224" s="164">
        <v>1787</v>
      </c>
      <c r="H224" s="164">
        <v>629</v>
      </c>
      <c r="I224" s="164">
        <v>1912</v>
      </c>
      <c r="J224" s="164">
        <v>5812</v>
      </c>
      <c r="K224" s="164">
        <v>18625</v>
      </c>
      <c r="L224" s="164">
        <v>5700</v>
      </c>
      <c r="M224" s="164">
        <v>2634</v>
      </c>
      <c r="N224" s="164">
        <v>10551</v>
      </c>
      <c r="O224" s="164">
        <v>2811</v>
      </c>
      <c r="P224" s="164">
        <v>3254</v>
      </c>
    </row>
    <row r="225" spans="1:17" hidden="1">
      <c r="A225" s="51">
        <v>39600</v>
      </c>
      <c r="B225" s="224">
        <v>128770</v>
      </c>
      <c r="C225" s="164">
        <f t="shared" si="3"/>
        <v>15833</v>
      </c>
      <c r="D225" s="224">
        <v>112937</v>
      </c>
      <c r="E225" s="164">
        <v>8960</v>
      </c>
      <c r="F225" s="164">
        <v>6373</v>
      </c>
      <c r="G225" s="164">
        <v>1664</v>
      </c>
      <c r="H225" s="164">
        <v>978</v>
      </c>
      <c r="I225" s="164">
        <v>1641</v>
      </c>
      <c r="J225" s="164">
        <v>5874</v>
      </c>
      <c r="K225" s="164">
        <v>20583</v>
      </c>
      <c r="L225" s="164">
        <v>5792</v>
      </c>
      <c r="M225" s="164">
        <v>2818</v>
      </c>
      <c r="N225" s="164">
        <v>12981</v>
      </c>
      <c r="O225" s="164">
        <v>1966</v>
      </c>
      <c r="P225" s="164">
        <v>3149</v>
      </c>
    </row>
    <row r="226" spans="1:17" hidden="1">
      <c r="A226" s="51">
        <v>39630</v>
      </c>
      <c r="B226" s="224">
        <v>132520</v>
      </c>
      <c r="C226" s="164">
        <f t="shared" si="3"/>
        <v>14142</v>
      </c>
      <c r="D226" s="224">
        <v>118378</v>
      </c>
      <c r="E226" s="164">
        <v>11612</v>
      </c>
      <c r="F226" s="164">
        <v>3525</v>
      </c>
      <c r="G226" s="164">
        <v>1206</v>
      </c>
      <c r="H226" s="164">
        <v>916</v>
      </c>
      <c r="I226" s="164">
        <v>2060</v>
      </c>
      <c r="J226" s="164">
        <v>7770</v>
      </c>
      <c r="K226" s="164">
        <v>23667</v>
      </c>
      <c r="L226" s="164">
        <v>4727</v>
      </c>
      <c r="M226" s="164">
        <v>3080</v>
      </c>
      <c r="N226" s="164">
        <v>12546</v>
      </c>
      <c r="O226" s="164">
        <v>2857</v>
      </c>
      <c r="P226" s="164">
        <v>3154</v>
      </c>
    </row>
    <row r="227" spans="1:17" hidden="1">
      <c r="A227" s="51">
        <v>39661</v>
      </c>
      <c r="B227" s="224">
        <v>125637</v>
      </c>
      <c r="C227" s="164">
        <f t="shared" si="3"/>
        <v>14932</v>
      </c>
      <c r="D227" s="224">
        <v>110705</v>
      </c>
      <c r="E227" s="164">
        <v>10076</v>
      </c>
      <c r="F227" s="164">
        <v>4746</v>
      </c>
      <c r="G227" s="164">
        <v>1244</v>
      </c>
      <c r="H227" s="164">
        <v>527</v>
      </c>
      <c r="I227" s="164">
        <v>1703</v>
      </c>
      <c r="J227" s="164">
        <v>6550</v>
      </c>
      <c r="K227" s="164">
        <v>21139</v>
      </c>
      <c r="L227" s="164">
        <v>4799</v>
      </c>
      <c r="M227" s="164">
        <v>3679</v>
      </c>
      <c r="N227" s="164">
        <v>11740</v>
      </c>
      <c r="O227" s="164">
        <v>2357</v>
      </c>
      <c r="P227" s="164">
        <v>3215</v>
      </c>
    </row>
    <row r="228" spans="1:17" hidden="1">
      <c r="A228" s="51">
        <v>39692</v>
      </c>
      <c r="B228" s="224">
        <v>131506</v>
      </c>
      <c r="C228" s="164">
        <f t="shared" si="3"/>
        <v>36553</v>
      </c>
      <c r="D228" s="224">
        <v>94953</v>
      </c>
      <c r="E228" s="164">
        <v>11472</v>
      </c>
      <c r="F228" s="164">
        <v>3941</v>
      </c>
      <c r="G228" s="164">
        <v>870</v>
      </c>
      <c r="H228" s="164">
        <v>585</v>
      </c>
      <c r="I228" s="164">
        <v>1800</v>
      </c>
      <c r="J228" s="164">
        <v>6654</v>
      </c>
      <c r="K228" s="164">
        <v>23987</v>
      </c>
      <c r="L228" s="164">
        <v>5542</v>
      </c>
      <c r="M228" s="164">
        <v>2969</v>
      </c>
      <c r="N228" s="164">
        <v>15315</v>
      </c>
      <c r="O228" s="164">
        <v>1939</v>
      </c>
      <c r="P228" s="164">
        <v>3123</v>
      </c>
    </row>
    <row r="229" spans="1:17" hidden="1">
      <c r="A229" s="51">
        <v>39722</v>
      </c>
      <c r="B229" s="224">
        <v>137768</v>
      </c>
      <c r="C229" s="164">
        <f t="shared" si="3"/>
        <v>15318</v>
      </c>
      <c r="D229" s="224">
        <v>122450</v>
      </c>
      <c r="E229" s="164">
        <v>13157</v>
      </c>
      <c r="F229" s="164">
        <v>4076</v>
      </c>
      <c r="G229" s="164">
        <v>1633</v>
      </c>
      <c r="H229" s="164">
        <v>427</v>
      </c>
      <c r="I229" s="164">
        <v>2073</v>
      </c>
      <c r="J229" s="164">
        <v>8188</v>
      </c>
      <c r="K229" s="164">
        <v>19605</v>
      </c>
      <c r="L229" s="164">
        <v>6070</v>
      </c>
      <c r="M229" s="164">
        <v>3982</v>
      </c>
      <c r="N229" s="164">
        <v>15615</v>
      </c>
      <c r="O229" s="164">
        <v>2082</v>
      </c>
      <c r="P229" s="164">
        <v>2503</v>
      </c>
    </row>
    <row r="230" spans="1:17" hidden="1">
      <c r="A230" s="51">
        <v>39753</v>
      </c>
      <c r="B230" s="224">
        <v>128970</v>
      </c>
      <c r="C230" s="164">
        <f t="shared" si="3"/>
        <v>13366</v>
      </c>
      <c r="D230" s="224">
        <v>115604</v>
      </c>
      <c r="E230" s="164">
        <v>13175</v>
      </c>
      <c r="F230" s="164">
        <v>3853</v>
      </c>
      <c r="G230" s="164">
        <v>1618</v>
      </c>
      <c r="H230" s="164">
        <v>890</v>
      </c>
      <c r="I230" s="164">
        <v>2161</v>
      </c>
      <c r="J230" s="164">
        <v>8591</v>
      </c>
      <c r="K230" s="164">
        <v>19482</v>
      </c>
      <c r="L230" s="164">
        <v>6013</v>
      </c>
      <c r="M230" s="164">
        <v>3035</v>
      </c>
      <c r="N230" s="164">
        <v>12241</v>
      </c>
      <c r="O230" s="164">
        <v>1450</v>
      </c>
      <c r="P230" s="164">
        <v>2484</v>
      </c>
    </row>
    <row r="231" spans="1:17" hidden="1">
      <c r="A231" s="51">
        <v>39783</v>
      </c>
      <c r="B231" s="224">
        <v>93856</v>
      </c>
      <c r="C231" s="164">
        <f t="shared" si="3"/>
        <v>10503</v>
      </c>
      <c r="D231" s="224">
        <v>83353</v>
      </c>
      <c r="E231" s="164">
        <v>10378</v>
      </c>
      <c r="F231" s="164">
        <v>2546</v>
      </c>
      <c r="G231" s="164">
        <v>1451</v>
      </c>
      <c r="H231" s="164">
        <v>576</v>
      </c>
      <c r="I231" s="164">
        <v>1112</v>
      </c>
      <c r="J231" s="164">
        <v>8125</v>
      </c>
      <c r="K231" s="164">
        <v>16444</v>
      </c>
      <c r="L231" s="164">
        <v>4869</v>
      </c>
      <c r="M231" s="164">
        <v>1968</v>
      </c>
      <c r="N231" s="164">
        <v>7725</v>
      </c>
      <c r="O231" s="164">
        <v>816</v>
      </c>
      <c r="P231" s="164">
        <v>2206</v>
      </c>
    </row>
    <row r="232" spans="1:17">
      <c r="A232" s="51">
        <v>39814</v>
      </c>
      <c r="B232" s="224">
        <v>113879</v>
      </c>
      <c r="C232" s="164">
        <f t="shared" si="3"/>
        <v>11497</v>
      </c>
      <c r="D232" s="224">
        <v>102382</v>
      </c>
      <c r="E232" s="164">
        <v>8353</v>
      </c>
      <c r="F232" s="164">
        <v>1955</v>
      </c>
      <c r="G232" s="164">
        <v>1259</v>
      </c>
      <c r="H232" s="164">
        <v>515</v>
      </c>
      <c r="I232" s="164">
        <v>1713</v>
      </c>
      <c r="J232" s="164">
        <v>7400</v>
      </c>
      <c r="K232" s="164">
        <v>20427</v>
      </c>
      <c r="L232" s="164">
        <v>5126</v>
      </c>
      <c r="M232" s="164">
        <v>2299</v>
      </c>
      <c r="N232" s="164">
        <v>10835</v>
      </c>
      <c r="O232" s="164">
        <v>1265</v>
      </c>
      <c r="P232" s="164">
        <v>4435</v>
      </c>
      <c r="Q232" s="50">
        <v>4435</v>
      </c>
    </row>
    <row r="233" spans="1:17">
      <c r="A233" s="51">
        <v>39845</v>
      </c>
      <c r="B233" s="224">
        <v>134785</v>
      </c>
      <c r="C233" s="164">
        <f t="shared" si="3"/>
        <v>12832</v>
      </c>
      <c r="D233" s="224">
        <v>121953</v>
      </c>
      <c r="E233" s="164">
        <v>10331</v>
      </c>
      <c r="F233" s="164">
        <v>3211</v>
      </c>
      <c r="G233" s="164">
        <v>1619</v>
      </c>
      <c r="H233" s="164">
        <v>795</v>
      </c>
      <c r="I233" s="164">
        <v>1557</v>
      </c>
      <c r="J233" s="164">
        <v>7766</v>
      </c>
      <c r="K233" s="164">
        <v>22126</v>
      </c>
      <c r="L233" s="164">
        <v>5592</v>
      </c>
      <c r="M233" s="164">
        <v>2742</v>
      </c>
      <c r="N233" s="164">
        <v>12559</v>
      </c>
      <c r="O233" s="164">
        <v>1449</v>
      </c>
      <c r="P233" s="164">
        <v>3645</v>
      </c>
      <c r="Q233" s="50">
        <v>3645</v>
      </c>
    </row>
    <row r="234" spans="1:17">
      <c r="A234" s="51">
        <v>39873</v>
      </c>
      <c r="B234" s="224">
        <v>144310</v>
      </c>
      <c r="C234" s="164">
        <f t="shared" si="3"/>
        <v>14279</v>
      </c>
      <c r="D234" s="224">
        <v>130031</v>
      </c>
      <c r="E234" s="164">
        <v>14242</v>
      </c>
      <c r="F234" s="164">
        <v>5191</v>
      </c>
      <c r="G234" s="164">
        <v>1759</v>
      </c>
      <c r="H234" s="164">
        <v>755</v>
      </c>
      <c r="I234" s="164">
        <v>1807</v>
      </c>
      <c r="J234" s="164">
        <v>7604</v>
      </c>
      <c r="K234" s="164">
        <v>20163</v>
      </c>
      <c r="L234" s="164">
        <v>5618</v>
      </c>
      <c r="M234" s="164">
        <v>4660</v>
      </c>
      <c r="N234" s="164">
        <v>14922</v>
      </c>
      <c r="O234" s="164">
        <v>2339</v>
      </c>
      <c r="P234" s="164">
        <v>3728</v>
      </c>
      <c r="Q234" s="50">
        <v>3728</v>
      </c>
    </row>
    <row r="235" spans="1:17">
      <c r="A235" s="51">
        <v>39904</v>
      </c>
      <c r="B235" s="224">
        <v>115919</v>
      </c>
      <c r="C235" s="164">
        <f t="shared" si="3"/>
        <v>12619</v>
      </c>
      <c r="D235" s="224">
        <v>103300</v>
      </c>
      <c r="E235" s="164">
        <v>9791</v>
      </c>
      <c r="F235" s="164">
        <v>3286</v>
      </c>
      <c r="G235" s="164">
        <v>1384</v>
      </c>
      <c r="H235" s="164">
        <v>538</v>
      </c>
      <c r="I235" s="164">
        <v>1403</v>
      </c>
      <c r="J235" s="164">
        <v>7336</v>
      </c>
      <c r="K235" s="164">
        <v>18223</v>
      </c>
      <c r="L235" s="164">
        <v>4108</v>
      </c>
      <c r="M235" s="164">
        <v>2668</v>
      </c>
      <c r="N235" s="164">
        <v>9863</v>
      </c>
      <c r="O235" s="164">
        <v>1671</v>
      </c>
      <c r="P235" s="164">
        <v>2494</v>
      </c>
      <c r="Q235" s="50">
        <v>2494</v>
      </c>
    </row>
    <row r="236" spans="1:17">
      <c r="A236" s="51">
        <v>39934</v>
      </c>
      <c r="B236" s="224">
        <v>129524</v>
      </c>
      <c r="C236" s="164">
        <f t="shared" si="3"/>
        <v>14672</v>
      </c>
      <c r="D236" s="224">
        <v>114852</v>
      </c>
      <c r="E236" s="164">
        <v>11016</v>
      </c>
      <c r="F236" s="164">
        <v>3555</v>
      </c>
      <c r="G236" s="164">
        <v>1439</v>
      </c>
      <c r="H236" s="164">
        <v>641</v>
      </c>
      <c r="I236" s="164">
        <v>1839</v>
      </c>
      <c r="J236" s="164">
        <v>7483</v>
      </c>
      <c r="K236" s="164">
        <v>20872</v>
      </c>
      <c r="L236" s="164">
        <v>4878</v>
      </c>
      <c r="M236" s="164">
        <v>3120</v>
      </c>
      <c r="N236" s="164">
        <v>11931</v>
      </c>
      <c r="O236" s="164">
        <v>3448</v>
      </c>
      <c r="P236" s="164">
        <v>3554</v>
      </c>
      <c r="Q236" s="50">
        <v>3554</v>
      </c>
    </row>
    <row r="237" spans="1:17">
      <c r="A237" s="51">
        <v>39965</v>
      </c>
      <c r="B237" s="224">
        <v>144833</v>
      </c>
      <c r="C237" s="164">
        <f t="shared" si="3"/>
        <v>19141</v>
      </c>
      <c r="D237" s="224">
        <v>125692</v>
      </c>
      <c r="E237" s="164">
        <v>14060</v>
      </c>
      <c r="F237" s="164">
        <v>3298</v>
      </c>
      <c r="G237" s="164">
        <v>2364</v>
      </c>
      <c r="H237" s="164">
        <v>639</v>
      </c>
      <c r="I237" s="164">
        <v>1537</v>
      </c>
      <c r="J237" s="164">
        <v>7470</v>
      </c>
      <c r="K237" s="164">
        <v>24521</v>
      </c>
      <c r="L237" s="164">
        <v>4495</v>
      </c>
      <c r="M237" s="164">
        <v>3063</v>
      </c>
      <c r="N237" s="164">
        <v>12165</v>
      </c>
      <c r="O237" s="164">
        <v>2698</v>
      </c>
      <c r="P237" s="164">
        <v>2670</v>
      </c>
      <c r="Q237" s="50">
        <v>2670</v>
      </c>
    </row>
    <row r="238" spans="1:17">
      <c r="A238" s="51">
        <v>39995</v>
      </c>
      <c r="B238" s="224">
        <v>153482</v>
      </c>
      <c r="C238" s="164">
        <f t="shared" si="3"/>
        <v>17762</v>
      </c>
      <c r="D238" s="224">
        <v>135720</v>
      </c>
      <c r="E238" s="164">
        <v>12682</v>
      </c>
      <c r="F238" s="164">
        <v>4276</v>
      </c>
      <c r="G238" s="164">
        <v>1620</v>
      </c>
      <c r="H238" s="164">
        <v>806</v>
      </c>
      <c r="I238" s="164">
        <v>1895</v>
      </c>
      <c r="J238" s="164">
        <v>7186</v>
      </c>
      <c r="K238" s="164">
        <v>26907</v>
      </c>
      <c r="L238" s="164">
        <v>4373</v>
      </c>
      <c r="M238" s="164">
        <v>3861</v>
      </c>
      <c r="N238" s="164">
        <v>17167</v>
      </c>
      <c r="O238" s="164">
        <v>2629</v>
      </c>
      <c r="P238" s="164">
        <v>3758</v>
      </c>
      <c r="Q238" s="50">
        <v>3758</v>
      </c>
    </row>
    <row r="239" spans="1:17">
      <c r="A239" s="51">
        <v>40026</v>
      </c>
      <c r="B239" s="224">
        <v>146667</v>
      </c>
      <c r="C239" s="164">
        <f t="shared" si="3"/>
        <v>15828</v>
      </c>
      <c r="D239" s="224">
        <v>130839</v>
      </c>
      <c r="E239" s="164">
        <v>10659</v>
      </c>
      <c r="F239" s="164">
        <v>5756</v>
      </c>
      <c r="G239" s="164">
        <v>1721</v>
      </c>
      <c r="H239" s="164">
        <v>871</v>
      </c>
      <c r="I239" s="164">
        <v>1693</v>
      </c>
      <c r="J239" s="164">
        <v>7967</v>
      </c>
      <c r="K239" s="164">
        <v>22448</v>
      </c>
      <c r="L239" s="164">
        <v>3667</v>
      </c>
      <c r="M239" s="164">
        <v>3181</v>
      </c>
      <c r="N239" s="164">
        <v>21921</v>
      </c>
      <c r="O239" s="164">
        <v>2034</v>
      </c>
      <c r="P239" s="164">
        <v>2971</v>
      </c>
      <c r="Q239" s="50">
        <v>2971</v>
      </c>
    </row>
    <row r="240" spans="1:17">
      <c r="A240" s="51">
        <v>40057</v>
      </c>
      <c r="B240" s="224">
        <v>137832</v>
      </c>
      <c r="C240" s="164">
        <f t="shared" si="3"/>
        <v>14790</v>
      </c>
      <c r="D240" s="224">
        <v>123042</v>
      </c>
      <c r="E240" s="164">
        <v>10082</v>
      </c>
      <c r="F240" s="164">
        <v>3067</v>
      </c>
      <c r="G240" s="164">
        <v>1394</v>
      </c>
      <c r="H240" s="164">
        <v>948</v>
      </c>
      <c r="I240" s="164">
        <v>2161</v>
      </c>
      <c r="J240" s="164">
        <v>8227</v>
      </c>
      <c r="K240" s="164">
        <v>25483</v>
      </c>
      <c r="L240" s="164">
        <v>4587</v>
      </c>
      <c r="M240" s="164">
        <v>2890</v>
      </c>
      <c r="N240" s="164">
        <v>11846</v>
      </c>
      <c r="O240" s="164">
        <v>2781</v>
      </c>
      <c r="P240" s="164">
        <v>3056</v>
      </c>
      <c r="Q240" s="50">
        <v>3056</v>
      </c>
    </row>
    <row r="241" spans="1:17">
      <c r="A241" s="51">
        <v>40087</v>
      </c>
      <c r="B241" s="224">
        <v>138837</v>
      </c>
      <c r="C241" s="164">
        <f t="shared" si="3"/>
        <v>15929</v>
      </c>
      <c r="D241" s="224">
        <v>122908</v>
      </c>
      <c r="E241" s="164">
        <v>12376</v>
      </c>
      <c r="F241" s="164">
        <v>3973</v>
      </c>
      <c r="G241" s="164">
        <v>1349</v>
      </c>
      <c r="H241" s="164">
        <v>542</v>
      </c>
      <c r="I241" s="164">
        <v>2478</v>
      </c>
      <c r="J241" s="164">
        <v>7429</v>
      </c>
      <c r="K241" s="164">
        <v>20819</v>
      </c>
      <c r="L241" s="164">
        <v>4981</v>
      </c>
      <c r="M241" s="164">
        <v>3420</v>
      </c>
      <c r="N241" s="164">
        <v>11304</v>
      </c>
      <c r="O241" s="164">
        <v>1589</v>
      </c>
      <c r="P241" s="164">
        <v>3200</v>
      </c>
      <c r="Q241" s="50">
        <v>3200</v>
      </c>
    </row>
    <row r="242" spans="1:17">
      <c r="A242" s="51">
        <v>40118</v>
      </c>
      <c r="B242" s="224">
        <v>136217</v>
      </c>
      <c r="C242" s="164">
        <f t="shared" si="3"/>
        <v>14061</v>
      </c>
      <c r="D242" s="224">
        <v>122156</v>
      </c>
      <c r="E242" s="164">
        <v>12435</v>
      </c>
      <c r="F242" s="164">
        <v>3747</v>
      </c>
      <c r="G242" s="164">
        <v>1395</v>
      </c>
      <c r="H242" s="164">
        <v>537</v>
      </c>
      <c r="I242" s="164">
        <v>2439</v>
      </c>
      <c r="J242" s="164">
        <v>7834</v>
      </c>
      <c r="K242" s="164">
        <v>20688</v>
      </c>
      <c r="L242" s="164">
        <v>4373</v>
      </c>
      <c r="M242" s="164">
        <v>3710</v>
      </c>
      <c r="N242" s="164">
        <v>11049</v>
      </c>
      <c r="O242" s="164">
        <v>1581</v>
      </c>
      <c r="P242" s="164">
        <v>4000</v>
      </c>
      <c r="Q242" s="50">
        <v>4000</v>
      </c>
    </row>
    <row r="243" spans="1:17">
      <c r="A243" s="51">
        <v>40148</v>
      </c>
      <c r="B243" s="224">
        <v>98996</v>
      </c>
      <c r="C243" s="164">
        <f t="shared" si="3"/>
        <v>11556</v>
      </c>
      <c r="D243" s="224">
        <v>87440</v>
      </c>
      <c r="E243" s="164">
        <v>8605</v>
      </c>
      <c r="F243" s="164">
        <v>2101</v>
      </c>
      <c r="G243" s="164">
        <v>777</v>
      </c>
      <c r="H243" s="164">
        <v>439</v>
      </c>
      <c r="I243" s="164">
        <v>1096</v>
      </c>
      <c r="J243" s="164">
        <v>7469</v>
      </c>
      <c r="K243" s="164">
        <v>17460</v>
      </c>
      <c r="L243" s="164">
        <v>2703</v>
      </c>
      <c r="M243" s="164">
        <v>2496</v>
      </c>
      <c r="N243" s="164">
        <v>6799</v>
      </c>
      <c r="O243" s="164">
        <v>818</v>
      </c>
      <c r="P243" s="164">
        <v>3020</v>
      </c>
      <c r="Q243" s="50">
        <v>3020</v>
      </c>
    </row>
    <row r="244" spans="1:17">
      <c r="A244" s="51">
        <v>40179</v>
      </c>
      <c r="B244" s="224">
        <v>111972</v>
      </c>
      <c r="C244" s="164">
        <f t="shared" si="3"/>
        <v>13134</v>
      </c>
      <c r="D244" s="224">
        <v>98838</v>
      </c>
      <c r="E244" s="164">
        <v>8015</v>
      </c>
      <c r="F244" s="164">
        <v>2649</v>
      </c>
      <c r="G244" s="164">
        <v>1179</v>
      </c>
      <c r="H244" s="164">
        <v>469</v>
      </c>
      <c r="I244" s="164">
        <v>1851</v>
      </c>
      <c r="J244" s="164">
        <v>7973</v>
      </c>
      <c r="K244" s="164">
        <v>22543</v>
      </c>
      <c r="L244" s="164">
        <v>3233</v>
      </c>
      <c r="M244" s="164">
        <v>2629</v>
      </c>
      <c r="N244" s="164">
        <v>8470</v>
      </c>
      <c r="O244" s="164">
        <v>1539</v>
      </c>
      <c r="P244" s="164">
        <v>4856</v>
      </c>
      <c r="Q244" s="50">
        <v>4856</v>
      </c>
    </row>
    <row r="245" spans="1:17">
      <c r="A245" s="51">
        <v>40210</v>
      </c>
      <c r="B245" s="224">
        <v>133688</v>
      </c>
      <c r="C245" s="164">
        <f t="shared" si="3"/>
        <v>14722</v>
      </c>
      <c r="D245" s="224">
        <v>118966</v>
      </c>
      <c r="E245" s="164">
        <v>10123</v>
      </c>
      <c r="F245" s="164">
        <v>4177</v>
      </c>
      <c r="G245" s="164">
        <v>1516</v>
      </c>
      <c r="H245" s="164">
        <v>647</v>
      </c>
      <c r="I245" s="164">
        <v>2069</v>
      </c>
      <c r="J245" s="164">
        <v>7669</v>
      </c>
      <c r="K245" s="164">
        <v>19618</v>
      </c>
      <c r="L245" s="164">
        <v>7236</v>
      </c>
      <c r="M245" s="164">
        <v>2819</v>
      </c>
      <c r="N245" s="164">
        <v>11258</v>
      </c>
      <c r="O245" s="164">
        <v>3699</v>
      </c>
      <c r="P245" s="164">
        <v>3991</v>
      </c>
      <c r="Q245" s="50">
        <v>3991</v>
      </c>
    </row>
    <row r="246" spans="1:17">
      <c r="A246" s="51">
        <v>40238</v>
      </c>
      <c r="B246" s="224">
        <v>139872</v>
      </c>
      <c r="C246" s="164">
        <f t="shared" si="3"/>
        <v>14561</v>
      </c>
      <c r="D246" s="224">
        <v>125311</v>
      </c>
      <c r="E246" s="164">
        <v>11883</v>
      </c>
      <c r="F246" s="164">
        <v>3920</v>
      </c>
      <c r="G246" s="164">
        <v>1648</v>
      </c>
      <c r="H246" s="164">
        <v>686</v>
      </c>
      <c r="I246" s="164">
        <v>2312</v>
      </c>
      <c r="J246" s="164">
        <v>6898</v>
      </c>
      <c r="K246" s="164">
        <v>24373</v>
      </c>
      <c r="L246" s="164">
        <v>5272</v>
      </c>
      <c r="M246" s="164">
        <v>2753</v>
      </c>
      <c r="N246" s="164">
        <v>11882</v>
      </c>
      <c r="O246" s="164">
        <v>1540</v>
      </c>
      <c r="P246" s="164">
        <v>5900</v>
      </c>
      <c r="Q246" s="50">
        <v>5900</v>
      </c>
    </row>
    <row r="247" spans="1:17">
      <c r="A247" s="51">
        <v>40269</v>
      </c>
      <c r="B247" s="224">
        <v>123498</v>
      </c>
      <c r="C247" s="164">
        <f t="shared" si="3"/>
        <v>13396</v>
      </c>
      <c r="D247" s="224">
        <v>110102</v>
      </c>
      <c r="E247" s="164">
        <v>11127</v>
      </c>
      <c r="F247" s="164">
        <v>3180</v>
      </c>
      <c r="G247" s="164">
        <v>1802</v>
      </c>
      <c r="H247" s="164">
        <v>413</v>
      </c>
      <c r="I247" s="164">
        <v>1944</v>
      </c>
      <c r="J247" s="164">
        <v>7668</v>
      </c>
      <c r="K247" s="164">
        <v>19616</v>
      </c>
      <c r="L247" s="164">
        <v>4276</v>
      </c>
      <c r="M247" s="164">
        <v>2849</v>
      </c>
      <c r="N247" s="164">
        <v>10033</v>
      </c>
      <c r="O247" s="164">
        <v>1066</v>
      </c>
      <c r="P247" s="164">
        <v>6000</v>
      </c>
      <c r="Q247" s="50">
        <v>6000</v>
      </c>
    </row>
    <row r="248" spans="1:17">
      <c r="A248" s="51">
        <v>40299</v>
      </c>
      <c r="B248" s="224">
        <v>143076</v>
      </c>
      <c r="C248" s="164">
        <f t="shared" si="3"/>
        <v>17145</v>
      </c>
      <c r="D248" s="224">
        <v>125931</v>
      </c>
      <c r="E248" s="164">
        <v>13037</v>
      </c>
      <c r="F248" s="164">
        <v>3004</v>
      </c>
      <c r="G248" s="164">
        <v>2074</v>
      </c>
      <c r="H248" s="164">
        <v>618</v>
      </c>
      <c r="I248" s="164">
        <v>2179</v>
      </c>
      <c r="J248" s="164">
        <v>8162</v>
      </c>
      <c r="K248" s="164">
        <v>20002</v>
      </c>
      <c r="L248" s="164">
        <v>4536</v>
      </c>
      <c r="M248" s="164">
        <v>3295</v>
      </c>
      <c r="N248" s="164">
        <v>20265</v>
      </c>
      <c r="O248" s="164">
        <v>1001</v>
      </c>
      <c r="P248" s="164">
        <v>6500</v>
      </c>
      <c r="Q248" s="50">
        <v>6500</v>
      </c>
    </row>
    <row r="249" spans="1:17">
      <c r="A249" s="51">
        <v>40330</v>
      </c>
      <c r="B249" s="224">
        <v>124007</v>
      </c>
      <c r="C249" s="164">
        <f t="shared" si="3"/>
        <v>14896</v>
      </c>
      <c r="D249" s="224">
        <v>109111</v>
      </c>
      <c r="E249" s="164">
        <v>13991</v>
      </c>
      <c r="F249" s="164">
        <v>3375</v>
      </c>
      <c r="G249" s="164">
        <v>1325</v>
      </c>
      <c r="H249" s="164">
        <v>360</v>
      </c>
      <c r="I249" s="164">
        <v>2148</v>
      </c>
      <c r="J249" s="164">
        <v>8055</v>
      </c>
      <c r="K249" s="164">
        <v>17263</v>
      </c>
      <c r="L249" s="164">
        <v>4381</v>
      </c>
      <c r="M249" s="164">
        <v>2841</v>
      </c>
      <c r="N249" s="164">
        <v>12186</v>
      </c>
      <c r="O249" s="164">
        <v>881</v>
      </c>
      <c r="P249" s="164">
        <v>6000</v>
      </c>
      <c r="Q249" s="50">
        <v>6000</v>
      </c>
    </row>
    <row r="250" spans="1:17">
      <c r="A250" s="51">
        <v>40360</v>
      </c>
      <c r="B250" s="224">
        <v>127366</v>
      </c>
      <c r="C250" s="164">
        <f t="shared" si="3"/>
        <v>12653</v>
      </c>
      <c r="D250" s="224">
        <v>114713</v>
      </c>
      <c r="E250" s="164">
        <v>10630</v>
      </c>
      <c r="F250" s="164">
        <v>2756</v>
      </c>
      <c r="G250" s="164">
        <v>1779</v>
      </c>
      <c r="H250" s="164">
        <v>467</v>
      </c>
      <c r="I250" s="164">
        <v>1911</v>
      </c>
      <c r="J250" s="164">
        <v>8085</v>
      </c>
      <c r="K250" s="164">
        <v>22212</v>
      </c>
      <c r="L250" s="164">
        <v>5041</v>
      </c>
      <c r="M250" s="164">
        <v>2659</v>
      </c>
      <c r="N250" s="164">
        <v>10005</v>
      </c>
      <c r="O250" s="164">
        <v>1658</v>
      </c>
      <c r="P250" s="164">
        <v>5435</v>
      </c>
      <c r="Q250" s="50">
        <v>5435</v>
      </c>
    </row>
    <row r="251" spans="1:17">
      <c r="A251" s="51">
        <v>40391</v>
      </c>
      <c r="B251" s="224">
        <v>124983</v>
      </c>
      <c r="C251" s="164">
        <f t="shared" si="3"/>
        <v>15123</v>
      </c>
      <c r="D251" s="224">
        <v>109860</v>
      </c>
      <c r="E251" s="164">
        <v>10970</v>
      </c>
      <c r="F251" s="164">
        <v>2904</v>
      </c>
      <c r="G251" s="164">
        <v>1205</v>
      </c>
      <c r="H251" s="164">
        <v>353</v>
      </c>
      <c r="I251" s="164">
        <v>759</v>
      </c>
      <c r="J251" s="164">
        <v>7540</v>
      </c>
      <c r="K251" s="164">
        <v>22301</v>
      </c>
      <c r="L251" s="164">
        <v>4559</v>
      </c>
      <c r="M251" s="164">
        <v>3114</v>
      </c>
      <c r="N251" s="164">
        <v>10765</v>
      </c>
      <c r="O251" s="164">
        <v>1574</v>
      </c>
      <c r="P251" s="164">
        <v>6200</v>
      </c>
      <c r="Q251" s="50">
        <v>6200</v>
      </c>
    </row>
    <row r="252" spans="1:17">
      <c r="A252" s="51">
        <v>40422</v>
      </c>
      <c r="B252" s="224">
        <v>136235</v>
      </c>
      <c r="C252" s="164">
        <f t="shared" si="3"/>
        <v>16490</v>
      </c>
      <c r="D252" s="224">
        <v>119745</v>
      </c>
      <c r="E252" s="164">
        <v>9700</v>
      </c>
      <c r="F252" s="164">
        <v>3093</v>
      </c>
      <c r="G252" s="164">
        <v>345</v>
      </c>
      <c r="H252" s="164">
        <v>316</v>
      </c>
      <c r="I252" s="164">
        <v>2883</v>
      </c>
      <c r="J252" s="164">
        <v>7289</v>
      </c>
      <c r="K252" s="164">
        <v>27645</v>
      </c>
      <c r="L252" s="164">
        <v>4516</v>
      </c>
      <c r="M252" s="164">
        <v>3276</v>
      </c>
      <c r="N252" s="164">
        <v>13402</v>
      </c>
      <c r="O252" s="164">
        <v>924</v>
      </c>
      <c r="P252" s="164">
        <v>6800</v>
      </c>
      <c r="Q252" s="50">
        <v>6800</v>
      </c>
    </row>
    <row r="253" spans="1:17">
      <c r="A253" s="51">
        <v>40452</v>
      </c>
      <c r="B253" s="224">
        <v>111097</v>
      </c>
      <c r="C253" s="164">
        <f t="shared" si="3"/>
        <v>13946</v>
      </c>
      <c r="D253" s="224">
        <v>97151</v>
      </c>
      <c r="E253" s="164">
        <v>6673</v>
      </c>
      <c r="F253" s="164">
        <v>2689</v>
      </c>
      <c r="G253" s="164">
        <v>939</v>
      </c>
      <c r="H253" s="164">
        <v>465</v>
      </c>
      <c r="I253" s="164">
        <v>2019</v>
      </c>
      <c r="J253" s="164">
        <v>7278</v>
      </c>
      <c r="K253" s="164">
        <v>16794</v>
      </c>
      <c r="L253" s="164">
        <v>4676</v>
      </c>
      <c r="M253" s="164">
        <v>3102</v>
      </c>
      <c r="N253" s="164">
        <v>12802</v>
      </c>
      <c r="O253" s="164">
        <v>1759</v>
      </c>
      <c r="P253" s="164">
        <v>5925</v>
      </c>
      <c r="Q253" s="50">
        <v>5925</v>
      </c>
    </row>
    <row r="254" spans="1:17">
      <c r="A254" s="51">
        <v>40483</v>
      </c>
      <c r="B254" s="224">
        <v>106415</v>
      </c>
      <c r="C254" s="164">
        <f t="shared" si="3"/>
        <v>14469</v>
      </c>
      <c r="D254" s="224">
        <v>91946</v>
      </c>
      <c r="E254" s="164">
        <v>6983</v>
      </c>
      <c r="F254" s="164">
        <v>3340</v>
      </c>
      <c r="G254" s="164">
        <v>1081</v>
      </c>
      <c r="H254" s="164">
        <v>351</v>
      </c>
      <c r="I254" s="164">
        <v>1594</v>
      </c>
      <c r="J254" s="164">
        <v>7022</v>
      </c>
      <c r="K254" s="164">
        <v>19021</v>
      </c>
      <c r="L254" s="164">
        <v>3961</v>
      </c>
      <c r="M254" s="164">
        <v>2618</v>
      </c>
      <c r="N254" s="164">
        <v>11105</v>
      </c>
      <c r="O254" s="164">
        <v>1159</v>
      </c>
      <c r="P254" s="164">
        <v>4012</v>
      </c>
      <c r="Q254" s="50">
        <v>4012</v>
      </c>
    </row>
    <row r="255" spans="1:17">
      <c r="A255" s="51">
        <v>40513</v>
      </c>
      <c r="B255" s="224">
        <v>87113</v>
      </c>
      <c r="C255" s="164">
        <f t="shared" si="3"/>
        <v>9763</v>
      </c>
      <c r="D255" s="224">
        <v>77350</v>
      </c>
      <c r="E255" s="164">
        <v>4934</v>
      </c>
      <c r="F255" s="164">
        <v>2049</v>
      </c>
      <c r="G255" s="164">
        <v>930</v>
      </c>
      <c r="H255" s="164">
        <v>101</v>
      </c>
      <c r="I255" s="164">
        <v>1167</v>
      </c>
      <c r="J255" s="164">
        <v>7143</v>
      </c>
      <c r="K255" s="164">
        <v>24746</v>
      </c>
      <c r="L255" s="164">
        <v>2679</v>
      </c>
      <c r="M255" s="164">
        <v>2033</v>
      </c>
      <c r="N255" s="164">
        <v>6421</v>
      </c>
      <c r="O255" s="164">
        <v>542</v>
      </c>
      <c r="P255" s="164">
        <v>2640</v>
      </c>
      <c r="Q255" s="50">
        <v>2640</v>
      </c>
    </row>
    <row r="256" spans="1:17">
      <c r="A256" s="51">
        <v>40544</v>
      </c>
      <c r="B256" s="224">
        <v>93452</v>
      </c>
      <c r="C256" s="164">
        <f t="shared" si="3"/>
        <v>10315</v>
      </c>
      <c r="D256" s="224">
        <v>83137</v>
      </c>
      <c r="E256" s="164">
        <v>4253</v>
      </c>
      <c r="F256" s="164">
        <v>2019</v>
      </c>
      <c r="G256" s="164">
        <v>876</v>
      </c>
      <c r="H256" s="164">
        <v>293</v>
      </c>
      <c r="I256" s="164">
        <v>1493</v>
      </c>
      <c r="J256" s="164">
        <v>6512</v>
      </c>
      <c r="K256" s="164">
        <v>22549</v>
      </c>
      <c r="L256" s="164">
        <v>3222</v>
      </c>
      <c r="M256" s="164">
        <v>2516</v>
      </c>
      <c r="N256" s="164">
        <v>8018</v>
      </c>
      <c r="O256" s="164">
        <v>934</v>
      </c>
      <c r="P256" s="164">
        <v>3585</v>
      </c>
      <c r="Q256" s="50">
        <v>3585</v>
      </c>
    </row>
    <row r="257" spans="1:17">
      <c r="A257" s="51">
        <v>40575</v>
      </c>
      <c r="B257" s="224">
        <v>113911</v>
      </c>
      <c r="C257" s="164">
        <f t="shared" si="3"/>
        <v>11727</v>
      </c>
      <c r="D257" s="224">
        <v>102184</v>
      </c>
      <c r="E257" s="164">
        <v>5379</v>
      </c>
      <c r="F257" s="164">
        <v>3184</v>
      </c>
      <c r="G257" s="164">
        <v>1197</v>
      </c>
      <c r="H257" s="164">
        <v>344</v>
      </c>
      <c r="I257" s="164">
        <v>1805</v>
      </c>
      <c r="J257" s="164">
        <v>6343</v>
      </c>
      <c r="K257" s="164">
        <v>28740</v>
      </c>
      <c r="L257" s="164">
        <v>4472</v>
      </c>
      <c r="M257" s="164">
        <v>3473</v>
      </c>
      <c r="N257" s="164">
        <v>9927</v>
      </c>
      <c r="O257" s="164">
        <v>1563</v>
      </c>
      <c r="P257" s="164">
        <v>2946</v>
      </c>
      <c r="Q257" s="50">
        <v>2946</v>
      </c>
    </row>
    <row r="258" spans="1:17">
      <c r="A258" s="51">
        <v>40603</v>
      </c>
      <c r="B258" s="224">
        <v>119961</v>
      </c>
      <c r="C258" s="164">
        <f t="shared" si="3"/>
        <v>12692</v>
      </c>
      <c r="D258" s="224">
        <v>107269</v>
      </c>
      <c r="E258" s="164">
        <v>6907</v>
      </c>
      <c r="F258" s="164">
        <v>4548</v>
      </c>
      <c r="G258" s="164">
        <v>1301</v>
      </c>
      <c r="H258" s="164">
        <v>419</v>
      </c>
      <c r="I258" s="164">
        <v>826</v>
      </c>
      <c r="J258" s="164">
        <v>6034</v>
      </c>
      <c r="K258" s="164">
        <v>24728</v>
      </c>
      <c r="L258" s="164">
        <v>4818</v>
      </c>
      <c r="M258" s="164">
        <v>2831</v>
      </c>
      <c r="N258" s="164">
        <v>8569</v>
      </c>
      <c r="O258" s="164">
        <v>1405</v>
      </c>
      <c r="P258" s="164">
        <v>4354</v>
      </c>
      <c r="Q258" s="50">
        <v>4354</v>
      </c>
    </row>
    <row r="259" spans="1:17">
      <c r="A259" s="51">
        <v>40634</v>
      </c>
      <c r="B259" s="224">
        <v>98125</v>
      </c>
      <c r="C259" s="164">
        <f t="shared" si="3"/>
        <v>10276</v>
      </c>
      <c r="D259" s="224">
        <v>87849</v>
      </c>
      <c r="E259" s="164">
        <v>5317</v>
      </c>
      <c r="F259" s="164">
        <v>3823</v>
      </c>
      <c r="G259" s="164">
        <v>1423</v>
      </c>
      <c r="H259" s="164">
        <v>290</v>
      </c>
      <c r="I259" s="164">
        <v>1581</v>
      </c>
      <c r="J259" s="164">
        <v>6031</v>
      </c>
      <c r="K259" s="164">
        <v>19903</v>
      </c>
      <c r="L259" s="164">
        <v>3398</v>
      </c>
      <c r="M259" s="164">
        <v>2711</v>
      </c>
      <c r="N259" s="164">
        <v>7212</v>
      </c>
      <c r="O259" s="164">
        <v>1016</v>
      </c>
      <c r="P259" s="164">
        <v>4428</v>
      </c>
      <c r="Q259" s="50">
        <v>4428</v>
      </c>
    </row>
    <row r="260" spans="1:17">
      <c r="A260" s="51">
        <v>40664</v>
      </c>
      <c r="B260" s="224">
        <v>107929</v>
      </c>
      <c r="C260" s="164">
        <f t="shared" si="3"/>
        <v>10176</v>
      </c>
      <c r="D260" s="224">
        <v>97753</v>
      </c>
      <c r="E260" s="164">
        <v>5999</v>
      </c>
      <c r="F260" s="164">
        <v>6607</v>
      </c>
      <c r="G260" s="164">
        <v>1430</v>
      </c>
      <c r="H260" s="164">
        <v>351</v>
      </c>
      <c r="I260" s="164">
        <v>1469</v>
      </c>
      <c r="J260" s="164">
        <v>6728</v>
      </c>
      <c r="K260" s="164">
        <v>20295</v>
      </c>
      <c r="L260" s="164">
        <v>3556</v>
      </c>
      <c r="M260" s="164">
        <v>2599</v>
      </c>
      <c r="N260" s="164">
        <v>9172</v>
      </c>
      <c r="O260" s="164">
        <v>1098</v>
      </c>
      <c r="P260" s="164">
        <v>4520</v>
      </c>
      <c r="Q260" s="50">
        <v>4520</v>
      </c>
    </row>
    <row r="261" spans="1:17">
      <c r="A261" s="51">
        <v>40695</v>
      </c>
      <c r="B261" s="224">
        <v>103794</v>
      </c>
      <c r="C261" s="164">
        <f t="shared" ref="C261:C271" si="4">B261-D261</f>
        <v>14639</v>
      </c>
      <c r="D261" s="164">
        <v>89155</v>
      </c>
      <c r="E261" s="164">
        <v>7480</v>
      </c>
      <c r="F261" s="164">
        <v>5207</v>
      </c>
      <c r="G261" s="164">
        <v>975</v>
      </c>
      <c r="H261" s="164">
        <v>374</v>
      </c>
      <c r="I261" s="164">
        <v>1325</v>
      </c>
      <c r="J261" s="164">
        <v>5738</v>
      </c>
      <c r="K261" s="164">
        <v>17516</v>
      </c>
      <c r="L261" s="164">
        <v>3829</v>
      </c>
      <c r="M261" s="164">
        <v>2459</v>
      </c>
      <c r="N261" s="164">
        <v>8132</v>
      </c>
      <c r="O261" s="164">
        <v>1368</v>
      </c>
      <c r="P261" s="164">
        <v>3855</v>
      </c>
      <c r="Q261" s="50">
        <v>3855</v>
      </c>
    </row>
    <row r="262" spans="1:17">
      <c r="A262" s="51">
        <v>40725</v>
      </c>
      <c r="B262" s="224">
        <v>115762</v>
      </c>
      <c r="C262" s="164">
        <f t="shared" si="4"/>
        <v>10441</v>
      </c>
      <c r="D262" s="164">
        <v>105321</v>
      </c>
      <c r="E262" s="164">
        <v>7879</v>
      </c>
      <c r="F262" s="164">
        <v>4502</v>
      </c>
      <c r="G262" s="164">
        <v>1309</v>
      </c>
      <c r="H262" s="164">
        <v>549</v>
      </c>
      <c r="I262" s="164">
        <v>2056</v>
      </c>
      <c r="J262" s="164">
        <v>6124</v>
      </c>
      <c r="K262" s="164">
        <v>17611</v>
      </c>
      <c r="L262" s="164">
        <v>3913</v>
      </c>
      <c r="M262" s="164">
        <v>3476</v>
      </c>
      <c r="N262" s="164">
        <v>7393</v>
      </c>
      <c r="O262" s="164">
        <v>1765</v>
      </c>
      <c r="P262" s="164">
        <v>3492</v>
      </c>
      <c r="Q262" s="50">
        <v>3492</v>
      </c>
    </row>
    <row r="263" spans="1:17">
      <c r="A263" s="51">
        <v>40756</v>
      </c>
      <c r="B263" s="224">
        <v>106579</v>
      </c>
      <c r="C263" s="164">
        <f t="shared" si="4"/>
        <v>18088</v>
      </c>
      <c r="D263" s="164">
        <v>88491</v>
      </c>
      <c r="E263" s="164">
        <v>7482</v>
      </c>
      <c r="F263" s="164">
        <v>6460</v>
      </c>
      <c r="G263" s="164">
        <v>1137</v>
      </c>
      <c r="H263" s="164">
        <v>680</v>
      </c>
      <c r="I263" s="164">
        <v>1268</v>
      </c>
      <c r="J263" s="164">
        <v>4909</v>
      </c>
      <c r="K263" s="164">
        <v>15940</v>
      </c>
      <c r="L263" s="164">
        <v>4581</v>
      </c>
      <c r="M263" s="164">
        <v>3251</v>
      </c>
      <c r="N263" s="164">
        <v>6977</v>
      </c>
      <c r="O263" s="164">
        <v>1448</v>
      </c>
      <c r="P263" s="164">
        <v>3982</v>
      </c>
      <c r="Q263" s="50">
        <v>3982</v>
      </c>
    </row>
    <row r="264" spans="1:17">
      <c r="A264" s="51">
        <v>40787</v>
      </c>
      <c r="B264" s="224">
        <v>107630</v>
      </c>
      <c r="C264" s="164">
        <f t="shared" si="4"/>
        <v>19078</v>
      </c>
      <c r="D264" s="164">
        <v>88552</v>
      </c>
      <c r="E264" s="164">
        <v>7689</v>
      </c>
      <c r="F264" s="164">
        <v>5978</v>
      </c>
      <c r="G264" s="164">
        <v>610</v>
      </c>
      <c r="H264" s="164">
        <v>578</v>
      </c>
      <c r="I264" s="164">
        <v>1740</v>
      </c>
      <c r="J264" s="164">
        <v>4341</v>
      </c>
      <c r="K264" s="164">
        <v>19759</v>
      </c>
      <c r="L264" s="164">
        <v>4414</v>
      </c>
      <c r="M264" s="164">
        <v>3125</v>
      </c>
      <c r="N264" s="164">
        <v>7876</v>
      </c>
      <c r="O264" s="164">
        <v>1070</v>
      </c>
      <c r="P264" s="164">
        <v>3364</v>
      </c>
      <c r="Q264" s="50">
        <v>3364</v>
      </c>
    </row>
    <row r="265" spans="1:17">
      <c r="A265" s="51">
        <v>40817</v>
      </c>
      <c r="B265" s="224">
        <v>96522</v>
      </c>
      <c r="C265" s="164">
        <f t="shared" si="4"/>
        <v>12317</v>
      </c>
      <c r="D265" s="164">
        <v>84205</v>
      </c>
      <c r="E265" s="164">
        <v>6220</v>
      </c>
      <c r="F265" s="164">
        <v>6621</v>
      </c>
      <c r="G265" s="164">
        <v>588</v>
      </c>
      <c r="H265" s="164">
        <v>244</v>
      </c>
      <c r="I265" s="164">
        <v>1141</v>
      </c>
      <c r="J265" s="164">
        <v>3976</v>
      </c>
      <c r="K265" s="164">
        <v>12013</v>
      </c>
      <c r="L265" s="164">
        <v>5438</v>
      </c>
      <c r="M265" s="164">
        <v>3187</v>
      </c>
      <c r="N265" s="164">
        <v>8655</v>
      </c>
      <c r="O265" s="164">
        <v>924</v>
      </c>
      <c r="P265" s="164">
        <v>2893</v>
      </c>
      <c r="Q265" s="50">
        <v>2893</v>
      </c>
    </row>
    <row r="266" spans="1:17">
      <c r="A266" s="51">
        <v>40848</v>
      </c>
      <c r="B266" s="224">
        <v>99198</v>
      </c>
      <c r="C266" s="164">
        <f t="shared" si="4"/>
        <v>13621</v>
      </c>
      <c r="D266" s="164">
        <v>85577</v>
      </c>
      <c r="E266" s="164">
        <v>6482</v>
      </c>
      <c r="F266" s="164">
        <v>7447</v>
      </c>
      <c r="G266" s="164">
        <v>627</v>
      </c>
      <c r="H266" s="164">
        <v>461</v>
      </c>
      <c r="I266" s="164">
        <v>1171</v>
      </c>
      <c r="J266" s="164">
        <v>4410</v>
      </c>
      <c r="K266" s="164">
        <v>13803</v>
      </c>
      <c r="L266" s="164">
        <v>3987</v>
      </c>
      <c r="M266" s="164">
        <v>4811</v>
      </c>
      <c r="N266" s="164">
        <v>8658</v>
      </c>
      <c r="O266" s="164">
        <v>1435</v>
      </c>
      <c r="P266" s="164">
        <v>2488</v>
      </c>
      <c r="Q266" s="50">
        <v>2488</v>
      </c>
    </row>
    <row r="267" spans="1:17">
      <c r="A267" s="51">
        <v>40878</v>
      </c>
      <c r="B267" s="224">
        <v>65211</v>
      </c>
      <c r="C267" s="164">
        <f t="shared" si="4"/>
        <v>10161</v>
      </c>
      <c r="D267" s="164">
        <v>55050</v>
      </c>
      <c r="E267" s="164">
        <v>8376</v>
      </c>
      <c r="F267" s="164">
        <v>3629</v>
      </c>
      <c r="G267" s="164">
        <v>309</v>
      </c>
      <c r="H267" s="164">
        <v>259</v>
      </c>
      <c r="I267" s="164">
        <v>730</v>
      </c>
      <c r="J267" s="164">
        <v>3781</v>
      </c>
      <c r="K267" s="164">
        <v>9662</v>
      </c>
      <c r="L267" s="164">
        <v>2290</v>
      </c>
      <c r="M267" s="164">
        <v>3285</v>
      </c>
      <c r="N267" s="164">
        <v>4402</v>
      </c>
      <c r="O267" s="164">
        <v>571</v>
      </c>
      <c r="P267" s="164">
        <v>1640</v>
      </c>
      <c r="Q267" s="50">
        <v>1640</v>
      </c>
    </row>
    <row r="268" spans="1:17">
      <c r="A268" s="51">
        <v>40909</v>
      </c>
      <c r="B268" s="50">
        <v>77483</v>
      </c>
      <c r="C268" s="164">
        <f t="shared" si="4"/>
        <v>8713</v>
      </c>
      <c r="D268" s="50">
        <v>68770</v>
      </c>
      <c r="E268" s="50">
        <v>6626</v>
      </c>
      <c r="F268" s="50">
        <v>4188</v>
      </c>
      <c r="G268" s="50">
        <v>264</v>
      </c>
      <c r="H268" s="50">
        <v>321</v>
      </c>
      <c r="I268" s="164">
        <v>1251</v>
      </c>
      <c r="J268" s="164">
        <v>3717</v>
      </c>
      <c r="K268" s="50">
        <v>9405</v>
      </c>
      <c r="L268" s="50">
        <v>3477</v>
      </c>
      <c r="M268" s="50">
        <v>4217</v>
      </c>
      <c r="N268" s="50">
        <v>7230</v>
      </c>
      <c r="O268" s="50">
        <v>838</v>
      </c>
      <c r="P268" s="50">
        <v>1590</v>
      </c>
      <c r="Q268" s="50">
        <v>1590</v>
      </c>
    </row>
    <row r="269" spans="1:17">
      <c r="A269" s="51">
        <v>40940</v>
      </c>
      <c r="B269" s="50">
        <v>96618</v>
      </c>
      <c r="C269" s="164">
        <f t="shared" si="4"/>
        <v>10058</v>
      </c>
      <c r="D269" s="50">
        <v>86560</v>
      </c>
      <c r="E269" s="50">
        <v>6421</v>
      </c>
      <c r="F269" s="50">
        <v>6720</v>
      </c>
      <c r="G269" s="50">
        <v>345</v>
      </c>
      <c r="H269" s="50">
        <v>710</v>
      </c>
      <c r="I269" s="164">
        <v>1269</v>
      </c>
      <c r="J269" s="164">
        <v>4068</v>
      </c>
      <c r="K269" s="50">
        <v>12143</v>
      </c>
      <c r="L269" s="50">
        <v>4107</v>
      </c>
      <c r="M269" s="50">
        <v>6091</v>
      </c>
      <c r="N269" s="50">
        <v>7905</v>
      </c>
      <c r="O269" s="50">
        <v>987</v>
      </c>
      <c r="P269" s="50">
        <v>2259</v>
      </c>
      <c r="Q269" s="50">
        <v>2259</v>
      </c>
    </row>
    <row r="270" spans="1:17">
      <c r="A270" s="51">
        <v>40969</v>
      </c>
      <c r="B270" s="50">
        <v>101983</v>
      </c>
      <c r="C270" s="164">
        <f t="shared" si="4"/>
        <v>10188</v>
      </c>
      <c r="D270" s="50">
        <v>91795</v>
      </c>
      <c r="E270" s="50">
        <v>6674</v>
      </c>
      <c r="F270" s="50">
        <v>11178</v>
      </c>
      <c r="G270" s="50">
        <v>160</v>
      </c>
      <c r="H270" s="50">
        <v>423</v>
      </c>
      <c r="I270" s="164">
        <v>2006</v>
      </c>
      <c r="J270" s="164">
        <v>3799</v>
      </c>
      <c r="K270" s="50">
        <v>10661</v>
      </c>
      <c r="L270" s="50">
        <v>5089</v>
      </c>
      <c r="M270" s="50">
        <v>6182</v>
      </c>
      <c r="N270" s="50">
        <v>7524</v>
      </c>
      <c r="O270" s="50">
        <v>1115</v>
      </c>
      <c r="P270" s="50">
        <v>2006</v>
      </c>
      <c r="Q270" s="50">
        <v>2006</v>
      </c>
    </row>
    <row r="271" spans="1:17">
      <c r="A271" s="51">
        <v>41000</v>
      </c>
      <c r="B271" s="50">
        <v>80596</v>
      </c>
      <c r="C271" s="164">
        <f t="shared" si="4"/>
        <v>9287</v>
      </c>
      <c r="D271" s="50">
        <v>71309</v>
      </c>
      <c r="E271" s="50">
        <v>6630</v>
      </c>
      <c r="F271" s="50">
        <v>4986</v>
      </c>
      <c r="G271" s="50">
        <v>135</v>
      </c>
      <c r="H271" s="50">
        <v>350</v>
      </c>
      <c r="I271" s="164">
        <v>1591</v>
      </c>
      <c r="J271" s="164">
        <v>3374</v>
      </c>
      <c r="K271" s="50">
        <v>9428</v>
      </c>
      <c r="L271" s="50">
        <v>3524</v>
      </c>
      <c r="M271" s="50">
        <v>3944</v>
      </c>
      <c r="N271" s="50">
        <v>7098</v>
      </c>
      <c r="O271" s="50">
        <v>1083</v>
      </c>
      <c r="P271" s="50">
        <v>2194</v>
      </c>
      <c r="Q271" s="50">
        <v>2194</v>
      </c>
    </row>
    <row r="272" spans="1:17">
      <c r="A272" s="51"/>
    </row>
    <row r="273" spans="1:16">
      <c r="A273" s="57" t="s">
        <v>30</v>
      </c>
      <c r="B273" s="54"/>
      <c r="C273" s="54"/>
      <c r="D273" s="54"/>
      <c r="E273" s="54"/>
      <c r="F273" s="54"/>
      <c r="G273" s="54"/>
      <c r="H273" s="54"/>
      <c r="I273" s="54"/>
    </row>
    <row r="274" spans="1:16">
      <c r="A274" s="53" t="s">
        <v>26</v>
      </c>
      <c r="B274" s="55">
        <f>AVERAGE(B4:B15)</f>
        <v>79315</v>
      </c>
      <c r="C274" s="55">
        <f>AVERAGE(C4:C15)</f>
        <v>6921.666666666667</v>
      </c>
      <c r="D274" s="55">
        <f t="shared" ref="D274:I274" si="5">AVERAGE(D4:D15)</f>
        <v>72393.333333333328</v>
      </c>
      <c r="E274" s="55">
        <f t="shared" si="5"/>
        <v>11429.333333333334</v>
      </c>
      <c r="F274" s="55">
        <f t="shared" si="5"/>
        <v>2548.0833333333335</v>
      </c>
      <c r="G274" s="55">
        <f t="shared" si="5"/>
        <v>1138.75</v>
      </c>
      <c r="H274" s="55">
        <f t="shared" si="5"/>
        <v>566.25</v>
      </c>
      <c r="I274" s="60">
        <f t="shared" si="5"/>
        <v>2277.6666666666665</v>
      </c>
      <c r="J274" s="60">
        <f t="shared" ref="J274:P274" si="6">AVERAGE(J4:J15)</f>
        <v>5568.25</v>
      </c>
      <c r="K274" s="55">
        <f t="shared" si="6"/>
        <v>7985.916666666667</v>
      </c>
      <c r="L274" s="55">
        <f t="shared" si="6"/>
        <v>5664.5</v>
      </c>
      <c r="M274" s="55">
        <f t="shared" si="6"/>
        <v>2343.6666666666665</v>
      </c>
      <c r="N274" s="55">
        <f t="shared" si="6"/>
        <v>5816.333333333333</v>
      </c>
      <c r="O274" s="55">
        <f t="shared" si="6"/>
        <v>1587.75</v>
      </c>
      <c r="P274" s="55">
        <f t="shared" si="6"/>
        <v>1859.5</v>
      </c>
    </row>
    <row r="275" spans="1:16">
      <c r="A275" s="53" t="s">
        <v>7</v>
      </c>
      <c r="B275" s="55">
        <f>AVERAGE(B16:B27)</f>
        <v>86516.083333333328</v>
      </c>
      <c r="C275" s="55">
        <f>AVERAGE(C16:C27)</f>
        <v>9461</v>
      </c>
      <c r="D275" s="55">
        <f t="shared" ref="D275:I275" si="7">AVERAGE(D16:D27)</f>
        <v>77055.083333333328</v>
      </c>
      <c r="E275" s="55">
        <f t="shared" si="7"/>
        <v>11168.666666666666</v>
      </c>
      <c r="F275" s="55">
        <f t="shared" si="7"/>
        <v>2810.8333333333335</v>
      </c>
      <c r="G275" s="55">
        <f t="shared" si="7"/>
        <v>1085.0833333333333</v>
      </c>
      <c r="H275" s="55">
        <f t="shared" si="7"/>
        <v>809.75</v>
      </c>
      <c r="I275" s="60">
        <f t="shared" si="7"/>
        <v>2328.6666666666665</v>
      </c>
      <c r="J275" s="60">
        <f t="shared" ref="J275:P275" si="8">AVERAGE(J16:J27)</f>
        <v>5199.166666666667</v>
      </c>
      <c r="K275" s="55">
        <f t="shared" si="8"/>
        <v>10306.166666666666</v>
      </c>
      <c r="L275" s="55">
        <f t="shared" si="8"/>
        <v>5877.333333333333</v>
      </c>
      <c r="M275" s="55">
        <f t="shared" si="8"/>
        <v>2247.9166666666665</v>
      </c>
      <c r="N275" s="55">
        <f t="shared" si="8"/>
        <v>6498.416666666667</v>
      </c>
      <c r="O275" s="55">
        <f t="shared" si="8"/>
        <v>1585.5</v>
      </c>
      <c r="P275" s="55">
        <f t="shared" si="8"/>
        <v>1990.6666666666667</v>
      </c>
    </row>
    <row r="276" spans="1:16">
      <c r="A276" s="53" t="s">
        <v>8</v>
      </c>
      <c r="B276" s="55">
        <f>AVERAGE(B28:B39)</f>
        <v>92245.666666666672</v>
      </c>
      <c r="C276" s="55">
        <f>AVERAGE(C28:C39)</f>
        <v>9591</v>
      </c>
      <c r="D276" s="55">
        <f t="shared" ref="D276:I276" si="9">AVERAGE(D28:D39)</f>
        <v>82654.666666666672</v>
      </c>
      <c r="E276" s="55">
        <f t="shared" si="9"/>
        <v>12845.833333333334</v>
      </c>
      <c r="F276" s="55">
        <f t="shared" si="9"/>
        <v>2867.4166666666665</v>
      </c>
      <c r="G276" s="55">
        <f t="shared" si="9"/>
        <v>1189.4166666666667</v>
      </c>
      <c r="H276" s="55">
        <f t="shared" si="9"/>
        <v>923.66666666666663</v>
      </c>
      <c r="I276" s="60">
        <f t="shared" si="9"/>
        <v>2465.3333333333335</v>
      </c>
      <c r="J276" s="60">
        <f t="shared" ref="J276:P276" si="10">AVERAGE(J28:J39)</f>
        <v>5646.083333333333</v>
      </c>
      <c r="K276" s="55">
        <f t="shared" si="10"/>
        <v>11111.666666666666</v>
      </c>
      <c r="L276" s="55">
        <f t="shared" si="10"/>
        <v>5926.083333333333</v>
      </c>
      <c r="M276" s="55">
        <f t="shared" si="10"/>
        <v>2493.9166666666665</v>
      </c>
      <c r="N276" s="55">
        <f t="shared" si="10"/>
        <v>7213.833333333333</v>
      </c>
      <c r="O276" s="55">
        <f t="shared" si="10"/>
        <v>1571.1666666666667</v>
      </c>
      <c r="P276" s="55">
        <f t="shared" si="10"/>
        <v>2765.3333333333335</v>
      </c>
    </row>
    <row r="277" spans="1:16">
      <c r="A277" s="53" t="s">
        <v>9</v>
      </c>
      <c r="B277" s="55">
        <f>AVERAGE(B40:B51)</f>
        <v>93186.083333333328</v>
      </c>
      <c r="C277" s="55">
        <f>AVERAGE(C40:C51)</f>
        <v>9983.1666666666661</v>
      </c>
      <c r="D277" s="55">
        <f t="shared" ref="D277:I277" si="11">AVERAGE(D40:D51)</f>
        <v>83202.916666666672</v>
      </c>
      <c r="E277" s="55">
        <f t="shared" si="11"/>
        <v>14840.333333333334</v>
      </c>
      <c r="F277" s="55">
        <f t="shared" si="11"/>
        <v>3175.3333333333335</v>
      </c>
      <c r="G277" s="55">
        <f t="shared" si="11"/>
        <v>1394.0833333333333</v>
      </c>
      <c r="H277" s="55">
        <f t="shared" si="11"/>
        <v>701</v>
      </c>
      <c r="I277" s="60">
        <f t="shared" si="11"/>
        <v>2588.8333333333335</v>
      </c>
      <c r="J277" s="60">
        <f t="shared" ref="J277:P277" si="12">AVERAGE(J40:J51)</f>
        <v>7526.583333333333</v>
      </c>
      <c r="K277" s="55">
        <f t="shared" si="12"/>
        <v>11079.25</v>
      </c>
      <c r="L277" s="55">
        <f t="shared" si="12"/>
        <v>5543.333333333333</v>
      </c>
      <c r="M277" s="55">
        <f t="shared" si="12"/>
        <v>2439.6666666666665</v>
      </c>
      <c r="N277" s="55">
        <f t="shared" si="12"/>
        <v>7699.75</v>
      </c>
      <c r="O277" s="55">
        <f t="shared" si="12"/>
        <v>1365.75</v>
      </c>
      <c r="P277" s="55">
        <f t="shared" si="12"/>
        <v>2059.1666666666665</v>
      </c>
    </row>
    <row r="278" spans="1:16">
      <c r="A278" s="53" t="s">
        <v>10</v>
      </c>
      <c r="B278" s="55">
        <f>AVERAGE(B52:B63)</f>
        <v>90465.666666666672</v>
      </c>
      <c r="C278" s="55">
        <f>AVERAGE(C52:C63)</f>
        <v>9414.5833333333339</v>
      </c>
      <c r="D278" s="55">
        <f t="shared" ref="D278:I278" si="13">AVERAGE(D52:D63)</f>
        <v>81051.083333333328</v>
      </c>
      <c r="E278" s="55">
        <f t="shared" si="13"/>
        <v>13318.916666666666</v>
      </c>
      <c r="F278" s="55">
        <f t="shared" si="13"/>
        <v>3347.75</v>
      </c>
      <c r="G278" s="55">
        <f t="shared" si="13"/>
        <v>1363.5833333333333</v>
      </c>
      <c r="H278" s="55">
        <f t="shared" si="13"/>
        <v>684.58333333333337</v>
      </c>
      <c r="I278" s="60">
        <f t="shared" si="13"/>
        <v>2602.3333333333335</v>
      </c>
      <c r="J278" s="60">
        <f t="shared" ref="J278:P278" si="14">AVERAGE(J52:J63)</f>
        <v>7553.833333333333</v>
      </c>
      <c r="K278" s="55">
        <f t="shared" si="14"/>
        <v>10886.25</v>
      </c>
      <c r="L278" s="55">
        <f t="shared" si="14"/>
        <v>4759.166666666667</v>
      </c>
      <c r="M278" s="55">
        <f t="shared" si="14"/>
        <v>2464.0833333333335</v>
      </c>
      <c r="N278" s="55">
        <f t="shared" si="14"/>
        <v>7885.583333333333</v>
      </c>
      <c r="O278" s="55">
        <f t="shared" si="14"/>
        <v>1572</v>
      </c>
      <c r="P278" s="55">
        <f t="shared" si="14"/>
        <v>1823.75</v>
      </c>
    </row>
    <row r="279" spans="1:16">
      <c r="A279" s="53" t="s">
        <v>11</v>
      </c>
      <c r="B279" s="55">
        <f>AVERAGE(B64:B75)</f>
        <v>97114.666666666672</v>
      </c>
      <c r="C279" s="55">
        <f>AVERAGE(C64:C75)</f>
        <v>10105.166666666666</v>
      </c>
      <c r="D279" s="55">
        <f t="shared" ref="D279:I279" si="15">AVERAGE(D64:D75)</f>
        <v>87009.5</v>
      </c>
      <c r="E279" s="55">
        <f t="shared" si="15"/>
        <v>13884.083333333334</v>
      </c>
      <c r="F279" s="55">
        <f t="shared" si="15"/>
        <v>3969.9166666666665</v>
      </c>
      <c r="G279" s="55">
        <f t="shared" si="15"/>
        <v>1287.0833333333333</v>
      </c>
      <c r="H279" s="55">
        <f t="shared" si="15"/>
        <v>901.91666666666663</v>
      </c>
      <c r="I279" s="60">
        <f t="shared" si="15"/>
        <v>2524.1666666666665</v>
      </c>
      <c r="J279" s="60">
        <f t="shared" ref="J279:P279" si="16">AVERAGE(J64:J75)</f>
        <v>7481.333333333333</v>
      </c>
      <c r="K279" s="55">
        <f t="shared" si="16"/>
        <v>11911.916666666666</v>
      </c>
      <c r="L279" s="55">
        <f t="shared" si="16"/>
        <v>5781.666666666667</v>
      </c>
      <c r="M279" s="55">
        <f t="shared" si="16"/>
        <v>2557.5</v>
      </c>
      <c r="N279" s="55">
        <f t="shared" si="16"/>
        <v>8018.833333333333</v>
      </c>
      <c r="O279" s="55">
        <f t="shared" si="16"/>
        <v>1409</v>
      </c>
      <c r="P279" s="55">
        <f t="shared" si="16"/>
        <v>2024.0833333333333</v>
      </c>
    </row>
    <row r="280" spans="1:16">
      <c r="A280" s="53" t="s">
        <v>12</v>
      </c>
      <c r="B280" s="55">
        <f>AVERAGE(B76:B87)</f>
        <v>109131.08333333333</v>
      </c>
      <c r="C280" s="55">
        <f>AVERAGE(C76:C87)</f>
        <v>10276.416666666666</v>
      </c>
      <c r="D280" s="55">
        <f t="shared" ref="D280:I280" si="17">AVERAGE(D76:D87)</f>
        <v>98854.666666666672</v>
      </c>
      <c r="E280" s="55">
        <f t="shared" si="17"/>
        <v>14210.333333333334</v>
      </c>
      <c r="F280" s="55">
        <f t="shared" si="17"/>
        <v>9179.3333333333339</v>
      </c>
      <c r="G280" s="55">
        <f t="shared" si="17"/>
        <v>1543.5833333333333</v>
      </c>
      <c r="H280" s="55">
        <f t="shared" si="17"/>
        <v>726.41666666666663</v>
      </c>
      <c r="I280" s="60">
        <f t="shared" si="17"/>
        <v>2612.25</v>
      </c>
      <c r="J280" s="60">
        <f t="shared" ref="J280:P280" si="18">AVERAGE(J76:J87)</f>
        <v>6705.75</v>
      </c>
      <c r="K280" s="55">
        <f t="shared" si="18"/>
        <v>11948.25</v>
      </c>
      <c r="L280" s="55">
        <f t="shared" si="18"/>
        <v>7056.416666666667</v>
      </c>
      <c r="M280" s="55">
        <f t="shared" si="18"/>
        <v>2609.0833333333335</v>
      </c>
      <c r="N280" s="55">
        <f t="shared" si="18"/>
        <v>8929.6666666666661</v>
      </c>
      <c r="O280" s="55">
        <f t="shared" si="18"/>
        <v>2004.6666666666667</v>
      </c>
      <c r="P280" s="55">
        <f t="shared" si="18"/>
        <v>2085.5</v>
      </c>
    </row>
    <row r="281" spans="1:16">
      <c r="A281" s="53" t="s">
        <v>13</v>
      </c>
      <c r="B281" s="55">
        <f>AVERAGE(B88:B99)</f>
        <v>123013.75</v>
      </c>
      <c r="C281" s="55">
        <f>AVERAGE(C88:C99)</f>
        <v>13296.166666666666</v>
      </c>
      <c r="D281" s="55">
        <f t="shared" ref="D281:I281" si="19">AVERAGE(D88:D99)</f>
        <v>109717.58333333333</v>
      </c>
      <c r="E281" s="55">
        <f t="shared" si="19"/>
        <v>15041.416666666666</v>
      </c>
      <c r="F281" s="55">
        <f t="shared" si="19"/>
        <v>11255.833333333334</v>
      </c>
      <c r="G281" s="55">
        <f t="shared" si="19"/>
        <v>1609.75</v>
      </c>
      <c r="H281" s="55">
        <f t="shared" si="19"/>
        <v>655.16666666666663</v>
      </c>
      <c r="I281" s="60">
        <f t="shared" si="19"/>
        <v>2677.0833333333335</v>
      </c>
      <c r="J281" s="60">
        <f t="shared" ref="J281:P281" si="20">AVERAGE(J88:J99)</f>
        <v>8677.9166666666661</v>
      </c>
      <c r="K281" s="55">
        <f t="shared" si="20"/>
        <v>14275</v>
      </c>
      <c r="L281" s="55">
        <f t="shared" si="20"/>
        <v>8153.083333333333</v>
      </c>
      <c r="M281" s="55">
        <f t="shared" si="20"/>
        <v>3012.6666666666665</v>
      </c>
      <c r="N281" s="55">
        <f t="shared" si="20"/>
        <v>9588.5</v>
      </c>
      <c r="O281" s="55">
        <f t="shared" si="20"/>
        <v>4078.5833333333335</v>
      </c>
      <c r="P281" s="55">
        <f t="shared" si="20"/>
        <v>1659</v>
      </c>
    </row>
    <row r="282" spans="1:16">
      <c r="A282" s="53" t="s">
        <v>14</v>
      </c>
      <c r="B282" s="55">
        <f>AVERAGE(B100:B111)</f>
        <v>125749.91666666667</v>
      </c>
      <c r="C282" s="55">
        <f>AVERAGE(C100:C111)</f>
        <v>11142.666666666666</v>
      </c>
      <c r="D282" s="55">
        <f t="shared" ref="D282:I282" si="21">AVERAGE(D100:D111)</f>
        <v>114607.25</v>
      </c>
      <c r="E282" s="55">
        <f t="shared" si="21"/>
        <v>15085.333333333334</v>
      </c>
      <c r="F282" s="55">
        <f t="shared" si="21"/>
        <v>11973.083333333334</v>
      </c>
      <c r="G282" s="55">
        <f t="shared" si="21"/>
        <v>2307.3333333333335</v>
      </c>
      <c r="H282" s="55">
        <f t="shared" si="21"/>
        <v>659.58333333333337</v>
      </c>
      <c r="I282" s="60">
        <f t="shared" si="21"/>
        <v>2446.8333333333335</v>
      </c>
      <c r="J282" s="60">
        <f t="shared" ref="J282:P282" si="22">AVERAGE(J100:J111)</f>
        <v>9237.1666666666661</v>
      </c>
      <c r="K282" s="55">
        <f t="shared" si="22"/>
        <v>11289.166666666666</v>
      </c>
      <c r="L282" s="55">
        <f t="shared" si="22"/>
        <v>7239.333333333333</v>
      </c>
      <c r="M282" s="55">
        <f t="shared" si="22"/>
        <v>3967.75</v>
      </c>
      <c r="N282" s="55">
        <f t="shared" si="22"/>
        <v>9485.5</v>
      </c>
      <c r="O282" s="55">
        <f t="shared" si="22"/>
        <v>3358.75</v>
      </c>
      <c r="P282" s="55">
        <f t="shared" si="22"/>
        <v>1850.75</v>
      </c>
    </row>
    <row r="283" spans="1:16">
      <c r="A283" s="53" t="s">
        <v>15</v>
      </c>
      <c r="B283" s="55">
        <f>AVERAGE(B113:B123)</f>
        <v>133194.90909090909</v>
      </c>
      <c r="C283" s="55">
        <f>AVERAGE(C113:C123)</f>
        <v>11338.545454545454</v>
      </c>
      <c r="D283" s="55">
        <f t="shared" ref="D283:I283" si="23">AVERAGE(D113:D123)</f>
        <v>121856.36363636363</v>
      </c>
      <c r="E283" s="55">
        <f t="shared" si="23"/>
        <v>15573.454545454546</v>
      </c>
      <c r="F283" s="55">
        <f t="shared" si="23"/>
        <v>10900.636363636364</v>
      </c>
      <c r="G283" s="55">
        <f t="shared" si="23"/>
        <v>3180.6363636363635</v>
      </c>
      <c r="H283" s="55">
        <f t="shared" si="23"/>
        <v>1364.7272727272727</v>
      </c>
      <c r="I283" s="60">
        <f t="shared" si="23"/>
        <v>2836</v>
      </c>
      <c r="J283" s="60">
        <f t="shared" ref="J283:P283" si="24">AVERAGE(J113:J123)</f>
        <v>10059.454545454546</v>
      </c>
      <c r="K283" s="55">
        <f t="shared" si="24"/>
        <v>11008.181818181818</v>
      </c>
      <c r="L283" s="55">
        <f t="shared" si="24"/>
        <v>7553.636363636364</v>
      </c>
      <c r="M283" s="55">
        <f t="shared" si="24"/>
        <v>4022.909090909091</v>
      </c>
      <c r="N283" s="55">
        <f t="shared" si="24"/>
        <v>13221.272727272728</v>
      </c>
      <c r="O283" s="55">
        <f t="shared" si="24"/>
        <v>4610.363636363636</v>
      </c>
      <c r="P283" s="55">
        <f t="shared" si="24"/>
        <v>2518.3636363636365</v>
      </c>
    </row>
    <row r="284" spans="1:16">
      <c r="A284" s="53" t="s">
        <v>16</v>
      </c>
      <c r="B284" s="55">
        <f>AVERAGE(B124:B135)</f>
        <v>146605.75</v>
      </c>
      <c r="C284" s="55">
        <f>AVERAGE(C124:C135)</f>
        <v>14473.166666666666</v>
      </c>
      <c r="D284" s="55">
        <f t="shared" ref="D284:I284" si="25">AVERAGE(D124:D135)</f>
        <v>132132.58333333334</v>
      </c>
      <c r="E284" s="55">
        <f t="shared" si="25"/>
        <v>19018.166666666668</v>
      </c>
      <c r="F284" s="55">
        <f t="shared" si="25"/>
        <v>10275.25</v>
      </c>
      <c r="G284" s="55">
        <f t="shared" si="25"/>
        <v>3248.6666666666665</v>
      </c>
      <c r="H284" s="55">
        <f t="shared" si="25"/>
        <v>1535</v>
      </c>
      <c r="I284" s="60">
        <f t="shared" si="25"/>
        <v>3153.5833333333335</v>
      </c>
      <c r="J284" s="60">
        <f t="shared" ref="J284:P284" si="26">AVERAGE(J124:J135)</f>
        <v>10152.5</v>
      </c>
      <c r="K284" s="55">
        <f t="shared" si="26"/>
        <v>10014</v>
      </c>
      <c r="L284" s="55">
        <f t="shared" si="26"/>
        <v>8288.5833333333339</v>
      </c>
      <c r="M284" s="55">
        <f t="shared" si="26"/>
        <v>3890.1666666666665</v>
      </c>
      <c r="N284" s="55">
        <f t="shared" si="26"/>
        <v>11774.75</v>
      </c>
      <c r="O284" s="55">
        <f t="shared" si="26"/>
        <v>3913.4166666666665</v>
      </c>
      <c r="P284" s="55">
        <f t="shared" si="26"/>
        <v>2950.3333333333335</v>
      </c>
    </row>
    <row r="285" spans="1:16">
      <c r="A285" s="53" t="s">
        <v>17</v>
      </c>
      <c r="B285" s="55">
        <f>AVERAGE(B136:B146)</f>
        <v>154353.45454545456</v>
      </c>
      <c r="C285" s="55">
        <f>AVERAGE(C136:C146)</f>
        <v>13568</v>
      </c>
      <c r="D285" s="55">
        <f t="shared" ref="D285:I285" si="27">AVERAGE(D136:D146)</f>
        <v>140785.45454545456</v>
      </c>
      <c r="E285" s="55">
        <f t="shared" si="27"/>
        <v>18077.18181818182</v>
      </c>
      <c r="F285" s="55">
        <f t="shared" si="27"/>
        <v>11671.636363636364</v>
      </c>
      <c r="G285" s="55">
        <f t="shared" si="27"/>
        <v>2860.090909090909</v>
      </c>
      <c r="H285" s="55">
        <f t="shared" si="27"/>
        <v>1711.8181818181818</v>
      </c>
      <c r="I285" s="60">
        <f t="shared" si="27"/>
        <v>3867</v>
      </c>
      <c r="J285" s="60">
        <f t="shared" ref="J285:P285" si="28">AVERAGE(J136:J146)</f>
        <v>9821.7272727272721</v>
      </c>
      <c r="K285" s="55">
        <f t="shared" si="28"/>
        <v>10583.727272727272</v>
      </c>
      <c r="L285" s="55">
        <f t="shared" si="28"/>
        <v>7667.090909090909</v>
      </c>
      <c r="M285" s="55">
        <f t="shared" si="28"/>
        <v>3927.2727272727275</v>
      </c>
      <c r="N285" s="55">
        <f t="shared" si="28"/>
        <v>16104.818181818182</v>
      </c>
      <c r="O285" s="55">
        <f t="shared" si="28"/>
        <v>3537.818181818182</v>
      </c>
      <c r="P285" s="55">
        <f t="shared" si="28"/>
        <v>3855.181818181818</v>
      </c>
    </row>
    <row r="286" spans="1:16">
      <c r="A286" s="53" t="s">
        <v>18</v>
      </c>
      <c r="B286" s="55">
        <f>AVERAGE(B148:B159)</f>
        <v>147338.08333333334</v>
      </c>
      <c r="C286" s="55">
        <f>AVERAGE(C148:C159)</f>
        <v>12216.083333333334</v>
      </c>
      <c r="D286" s="55">
        <f t="shared" ref="D286:I286" si="29">AVERAGE(D148:D159)</f>
        <v>135122</v>
      </c>
      <c r="E286" s="55">
        <f t="shared" si="29"/>
        <v>17641.166666666668</v>
      </c>
      <c r="F286" s="55">
        <f t="shared" si="29"/>
        <v>8641.0833333333339</v>
      </c>
      <c r="G286" s="55">
        <f t="shared" si="29"/>
        <v>2825.25</v>
      </c>
      <c r="H286" s="55">
        <f t="shared" si="29"/>
        <v>1815.75</v>
      </c>
      <c r="I286" s="60">
        <f t="shared" si="29"/>
        <v>3482.5833333333335</v>
      </c>
      <c r="J286" s="60">
        <f t="shared" ref="J286:P286" si="30">AVERAGE(J148:J159)</f>
        <v>11947.5</v>
      </c>
      <c r="K286" s="55">
        <f t="shared" si="30"/>
        <v>13208.916666666666</v>
      </c>
      <c r="L286" s="55">
        <f t="shared" si="30"/>
        <v>6532.833333333333</v>
      </c>
      <c r="M286" s="55">
        <f t="shared" si="30"/>
        <v>3763.3333333333335</v>
      </c>
      <c r="N286" s="55">
        <f t="shared" si="30"/>
        <v>14317.916666666666</v>
      </c>
      <c r="O286" s="55">
        <f t="shared" si="30"/>
        <v>2595.8333333333335</v>
      </c>
      <c r="P286" s="55">
        <f t="shared" si="30"/>
        <v>3741.25</v>
      </c>
    </row>
    <row r="287" spans="1:16">
      <c r="A287" s="53" t="s">
        <v>19</v>
      </c>
      <c r="B287" s="55">
        <f>AVERAGE(B160:B171)</f>
        <v>150106.08333333334</v>
      </c>
      <c r="C287" s="55">
        <f>AVERAGE(C160:C171)</f>
        <v>10790.25</v>
      </c>
      <c r="D287" s="55">
        <f t="shared" ref="D287:I287" si="31">AVERAGE(D160:D171)</f>
        <v>139315.83333333334</v>
      </c>
      <c r="E287" s="55">
        <f t="shared" si="31"/>
        <v>16208.666666666666</v>
      </c>
      <c r="F287" s="55">
        <f t="shared" si="31"/>
        <v>7636</v>
      </c>
      <c r="G287" s="55">
        <f t="shared" si="31"/>
        <v>3297.4166666666665</v>
      </c>
      <c r="H287" s="55">
        <f t="shared" si="31"/>
        <v>2367.5833333333335</v>
      </c>
      <c r="I287" s="60">
        <f t="shared" si="31"/>
        <v>2649</v>
      </c>
      <c r="J287" s="60">
        <f t="shared" ref="J287:P287" si="32">AVERAGE(J160:J171)</f>
        <v>11588.75</v>
      </c>
      <c r="K287" s="55">
        <f t="shared" si="32"/>
        <v>16117.583333333334</v>
      </c>
      <c r="L287" s="55">
        <f t="shared" si="32"/>
        <v>6906.333333333333</v>
      </c>
      <c r="M287" s="55">
        <f t="shared" si="32"/>
        <v>4662.416666666667</v>
      </c>
      <c r="N287" s="55">
        <f t="shared" si="32"/>
        <v>12760.083333333334</v>
      </c>
      <c r="O287" s="55">
        <f t="shared" si="32"/>
        <v>2971</v>
      </c>
      <c r="P287" s="55">
        <f t="shared" si="32"/>
        <v>6314.916666666667</v>
      </c>
    </row>
    <row r="288" spans="1:16">
      <c r="A288" s="53" t="s">
        <v>20</v>
      </c>
      <c r="B288" s="55">
        <f>AVERAGE(B172:B183)</f>
        <v>132855.91666666666</v>
      </c>
      <c r="C288" s="55">
        <f>AVERAGE(C172:C183)</f>
        <v>10505.5</v>
      </c>
      <c r="D288" s="55">
        <f t="shared" ref="D288:I288" si="33">AVERAGE(D172:D183)</f>
        <v>122350.41666666667</v>
      </c>
      <c r="E288" s="55">
        <f t="shared" si="33"/>
        <v>12575.666666666666</v>
      </c>
      <c r="F288" s="55">
        <f t="shared" si="33"/>
        <v>7151.916666666667</v>
      </c>
      <c r="G288" s="55">
        <f t="shared" si="33"/>
        <v>3283.5</v>
      </c>
      <c r="H288" s="55">
        <f t="shared" si="33"/>
        <v>1145.8333333333333</v>
      </c>
      <c r="I288" s="60">
        <f t="shared" si="33"/>
        <v>1697.4166666666667</v>
      </c>
      <c r="J288" s="60">
        <f t="shared" ref="J288:P288" si="34">AVERAGE(J172:J183)</f>
        <v>10672.5</v>
      </c>
      <c r="K288" s="55">
        <f t="shared" si="34"/>
        <v>14910.083333333334</v>
      </c>
      <c r="L288" s="55">
        <f t="shared" si="34"/>
        <v>7697.5</v>
      </c>
      <c r="M288" s="55">
        <f t="shared" si="34"/>
        <v>4557</v>
      </c>
      <c r="N288" s="55">
        <f t="shared" si="34"/>
        <v>11315.666666666666</v>
      </c>
      <c r="O288" s="55">
        <f t="shared" si="34"/>
        <v>2240.0833333333335</v>
      </c>
      <c r="P288" s="55">
        <f t="shared" si="34"/>
        <v>4905.166666666667</v>
      </c>
    </row>
    <row r="289" spans="1:16">
      <c r="A289" s="53" t="s">
        <v>21</v>
      </c>
      <c r="B289" s="55">
        <f>AVERAGE(B184:B195)</f>
        <v>126176.25</v>
      </c>
      <c r="C289" s="55">
        <f>AVERAGE(C184:C195)</f>
        <v>11757.166666666666</v>
      </c>
      <c r="D289" s="55">
        <f t="shared" ref="D289:I289" si="35">AVERAGE(D184:D195)</f>
        <v>114419.08333333333</v>
      </c>
      <c r="E289" s="55">
        <f t="shared" si="35"/>
        <v>14542.583333333334</v>
      </c>
      <c r="F289" s="55">
        <f t="shared" si="35"/>
        <v>6129.916666666667</v>
      </c>
      <c r="G289" s="55">
        <f t="shared" si="35"/>
        <v>3381.25</v>
      </c>
      <c r="H289" s="55">
        <f t="shared" si="35"/>
        <v>812.41666666666663</v>
      </c>
      <c r="I289" s="60">
        <f t="shared" si="35"/>
        <v>1765.0833333333333</v>
      </c>
      <c r="J289" s="60">
        <f t="shared" ref="J289:P289" si="36">AVERAGE(J184:J195)</f>
        <v>6805.666666666667</v>
      </c>
      <c r="K289" s="55">
        <f t="shared" si="36"/>
        <v>13761.166666666666</v>
      </c>
      <c r="L289" s="55">
        <f t="shared" si="36"/>
        <v>5138.166666666667</v>
      </c>
      <c r="M289" s="55">
        <f t="shared" si="36"/>
        <v>5181.833333333333</v>
      </c>
      <c r="N289" s="55">
        <f t="shared" si="36"/>
        <v>12149.833333333334</v>
      </c>
      <c r="O289" s="55">
        <f t="shared" si="36"/>
        <v>2410.3333333333335</v>
      </c>
      <c r="P289" s="55">
        <f t="shared" si="36"/>
        <v>5215.166666666667</v>
      </c>
    </row>
    <row r="290" spans="1:16">
      <c r="A290" s="53" t="s">
        <v>22</v>
      </c>
      <c r="B290" s="55">
        <f>AVERAGE(B196:B207)</f>
        <v>133642.41666666666</v>
      </c>
      <c r="C290" s="55">
        <f>AVERAGE(C196:C207)</f>
        <v>13443.333333333334</v>
      </c>
      <c r="D290" s="55">
        <f t="shared" ref="D290:I290" si="37">AVERAGE(D196:D207)</f>
        <v>120199.08333333333</v>
      </c>
      <c r="E290" s="55">
        <f t="shared" si="37"/>
        <v>12963.666666666666</v>
      </c>
      <c r="F290" s="55">
        <f t="shared" si="37"/>
        <v>6090.916666666667</v>
      </c>
      <c r="G290" s="55">
        <f t="shared" si="37"/>
        <v>4441.5</v>
      </c>
      <c r="H290" s="55">
        <f t="shared" si="37"/>
        <v>520.25</v>
      </c>
      <c r="I290" s="60">
        <f t="shared" si="37"/>
        <v>1589.75</v>
      </c>
      <c r="J290" s="60">
        <f t="shared" ref="J290:P290" si="38">AVERAGE(J196:J207)</f>
        <v>6105.75</v>
      </c>
      <c r="K290" s="55">
        <f t="shared" si="38"/>
        <v>15970.333333333334</v>
      </c>
      <c r="L290" s="55">
        <f t="shared" si="38"/>
        <v>5690.916666666667</v>
      </c>
      <c r="M290" s="55">
        <f t="shared" si="38"/>
        <v>5261.583333333333</v>
      </c>
      <c r="N290" s="55">
        <f t="shared" si="38"/>
        <v>12483.916666666666</v>
      </c>
      <c r="O290" s="55">
        <f t="shared" si="38"/>
        <v>3506.0833333333335</v>
      </c>
      <c r="P290" s="55">
        <f t="shared" si="38"/>
        <v>5301.333333333333</v>
      </c>
    </row>
    <row r="291" spans="1:16">
      <c r="A291" s="53" t="s">
        <v>23</v>
      </c>
      <c r="B291" s="55">
        <f>AVERAGE(B208:B219)</f>
        <v>121662.25</v>
      </c>
      <c r="C291" s="55">
        <f>AVERAGE(C208:C219)</f>
        <v>11793.333333333334</v>
      </c>
      <c r="D291" s="55">
        <f t="shared" ref="D291:I291" si="39">AVERAGE(D208:D219)</f>
        <v>109868.91666666667</v>
      </c>
      <c r="E291" s="55">
        <f t="shared" si="39"/>
        <v>10314.083333333334</v>
      </c>
      <c r="F291" s="55">
        <f t="shared" si="39"/>
        <v>5780.333333333333</v>
      </c>
      <c r="G291" s="55">
        <f t="shared" si="39"/>
        <v>2878.5833333333335</v>
      </c>
      <c r="H291" s="55">
        <f t="shared" si="39"/>
        <v>810.5</v>
      </c>
      <c r="I291" s="60">
        <f t="shared" si="39"/>
        <v>1530.4166666666667</v>
      </c>
      <c r="J291" s="60">
        <f t="shared" ref="J291:P291" si="40">AVERAGE(J208:J219)</f>
        <v>6766.25</v>
      </c>
      <c r="K291" s="55">
        <f t="shared" si="40"/>
        <v>18914.083333333332</v>
      </c>
      <c r="L291" s="55">
        <f t="shared" si="40"/>
        <v>4566.416666666667</v>
      </c>
      <c r="M291" s="55">
        <f t="shared" si="40"/>
        <v>3589.9166666666665</v>
      </c>
      <c r="N291" s="55">
        <f t="shared" si="40"/>
        <v>13498.083333333334</v>
      </c>
      <c r="O291" s="55">
        <f t="shared" si="40"/>
        <v>2303.5</v>
      </c>
      <c r="P291" s="55">
        <f t="shared" si="40"/>
        <v>4033.5833333333335</v>
      </c>
    </row>
    <row r="292" spans="1:16">
      <c r="A292" s="53" t="s">
        <v>24</v>
      </c>
      <c r="B292" s="55">
        <f>AVERAGE(B220:B231)</f>
        <v>120223</v>
      </c>
      <c r="C292" s="55">
        <f>AVERAGE(C220:C231)</f>
        <v>14792.916666666666</v>
      </c>
      <c r="D292" s="55">
        <f t="shared" ref="D292:I292" si="41">AVERAGE(D220:D231)</f>
        <v>105430.08333333333</v>
      </c>
      <c r="E292" s="55">
        <f t="shared" si="41"/>
        <v>10293.75</v>
      </c>
      <c r="F292" s="55">
        <f t="shared" si="41"/>
        <v>4785.666666666667</v>
      </c>
      <c r="G292" s="55">
        <f t="shared" si="41"/>
        <v>1542.1666666666667</v>
      </c>
      <c r="H292" s="55">
        <f t="shared" si="41"/>
        <v>635.66666666666663</v>
      </c>
      <c r="I292" s="60">
        <f t="shared" si="41"/>
        <v>1694.0833333333333</v>
      </c>
      <c r="J292" s="60">
        <f t="shared" ref="J292:P292" si="42">AVERAGE(J220:J231)</f>
        <v>6860.583333333333</v>
      </c>
      <c r="K292" s="55">
        <f t="shared" si="42"/>
        <v>18086.083333333332</v>
      </c>
      <c r="L292" s="55">
        <f t="shared" si="42"/>
        <v>5188.5</v>
      </c>
      <c r="M292" s="55">
        <f t="shared" si="42"/>
        <v>2935.0833333333335</v>
      </c>
      <c r="N292" s="55">
        <f t="shared" si="42"/>
        <v>12157.416666666666</v>
      </c>
      <c r="O292" s="55">
        <f t="shared" si="42"/>
        <v>2359.6666666666665</v>
      </c>
      <c r="P292" s="55">
        <f t="shared" si="42"/>
        <v>2931.9166666666665</v>
      </c>
    </row>
    <row r="293" spans="1:16">
      <c r="A293" s="53" t="s">
        <v>25</v>
      </c>
      <c r="B293" s="55">
        <f>AVERAGE(B232:B243)</f>
        <v>132940.08333333334</v>
      </c>
      <c r="C293" s="55">
        <f t="shared" ref="C293:P293" si="43">AVERAGE(C232:C243)</f>
        <v>14580.5</v>
      </c>
      <c r="D293" s="55">
        <f t="shared" si="43"/>
        <v>118359.58333333333</v>
      </c>
      <c r="E293" s="55">
        <f t="shared" si="43"/>
        <v>11219.333333333334</v>
      </c>
      <c r="F293" s="55">
        <f t="shared" si="43"/>
        <v>3618</v>
      </c>
      <c r="G293" s="55">
        <f t="shared" si="43"/>
        <v>1506.6666666666667</v>
      </c>
      <c r="H293" s="55">
        <f t="shared" si="43"/>
        <v>668.83333333333337</v>
      </c>
      <c r="I293" s="60">
        <f t="shared" si="43"/>
        <v>1801.5</v>
      </c>
      <c r="J293" s="60">
        <f t="shared" si="43"/>
        <v>7597.583333333333</v>
      </c>
      <c r="K293" s="55">
        <f t="shared" si="43"/>
        <v>21678.083333333332</v>
      </c>
      <c r="L293" s="55">
        <f t="shared" si="43"/>
        <v>4541.75</v>
      </c>
      <c r="M293" s="55">
        <f t="shared" si="43"/>
        <v>3175.8333333333335</v>
      </c>
      <c r="N293" s="55">
        <f t="shared" si="43"/>
        <v>12696.75</v>
      </c>
      <c r="O293" s="55">
        <f t="shared" si="43"/>
        <v>2025.1666666666667</v>
      </c>
      <c r="P293" s="55">
        <f t="shared" si="43"/>
        <v>3377.5833333333335</v>
      </c>
    </row>
    <row r="294" spans="1:16">
      <c r="A294" s="53" t="s">
        <v>430</v>
      </c>
      <c r="B294" s="52">
        <f>AVERAGE(B244:B255)</f>
        <v>122443.5</v>
      </c>
      <c r="C294" s="52">
        <f t="shared" ref="C294:P294" si="44">AVERAGE(C244:C255)</f>
        <v>14191.5</v>
      </c>
      <c r="D294" s="52">
        <f>AVERAGE(D244:D255)</f>
        <v>108252</v>
      </c>
      <c r="E294" s="52">
        <f>AVERAGE(E244:E255)</f>
        <v>9838.8333333333339</v>
      </c>
      <c r="F294" s="52">
        <f t="shared" si="44"/>
        <v>3094.6666666666665</v>
      </c>
      <c r="G294" s="52">
        <f t="shared" si="44"/>
        <v>1318.5833333333333</v>
      </c>
      <c r="H294" s="52">
        <f t="shared" si="44"/>
        <v>437.16666666666669</v>
      </c>
      <c r="I294" s="60">
        <f>AVERAGE(I244:I255)</f>
        <v>1903</v>
      </c>
      <c r="J294" s="60">
        <f t="shared" si="44"/>
        <v>7565.166666666667</v>
      </c>
      <c r="K294" s="52">
        <f t="shared" si="44"/>
        <v>21344.5</v>
      </c>
      <c r="L294" s="52">
        <f t="shared" si="44"/>
        <v>4530.5</v>
      </c>
      <c r="M294" s="52">
        <f t="shared" si="44"/>
        <v>2832.3333333333335</v>
      </c>
      <c r="N294" s="52">
        <f t="shared" si="44"/>
        <v>11549.5</v>
      </c>
      <c r="O294" s="52">
        <f t="shared" si="44"/>
        <v>1445.1666666666667</v>
      </c>
      <c r="P294" s="52">
        <f t="shared" si="44"/>
        <v>5354.916666666667</v>
      </c>
    </row>
    <row r="295" spans="1:16">
      <c r="A295" s="53" t="s">
        <v>472</v>
      </c>
      <c r="B295" s="52">
        <f>AVERAGE(B256:B267)</f>
        <v>102339.5</v>
      </c>
      <c r="C295" s="52">
        <f t="shared" ref="C295:O295" si="45">AVERAGE(C256:C267)</f>
        <v>12794.25</v>
      </c>
      <c r="D295" s="52">
        <f t="shared" si="45"/>
        <v>89545.25</v>
      </c>
      <c r="E295" s="52">
        <f t="shared" si="45"/>
        <v>6621.916666666667</v>
      </c>
      <c r="F295" s="52">
        <f t="shared" si="45"/>
        <v>5002.083333333333</v>
      </c>
      <c r="G295" s="52">
        <f t="shared" si="45"/>
        <v>981.83333333333337</v>
      </c>
      <c r="H295" s="52">
        <f t="shared" si="45"/>
        <v>403.5</v>
      </c>
      <c r="I295" s="60">
        <f t="shared" si="45"/>
        <v>1383.75</v>
      </c>
      <c r="J295" s="60">
        <f t="shared" si="45"/>
        <v>5410.583333333333</v>
      </c>
      <c r="K295" s="52">
        <f t="shared" si="45"/>
        <v>18543.25</v>
      </c>
      <c r="L295" s="52">
        <f t="shared" si="45"/>
        <v>3993.1666666666665</v>
      </c>
      <c r="M295" s="52">
        <f t="shared" si="45"/>
        <v>3143.6666666666665</v>
      </c>
      <c r="N295" s="52">
        <f t="shared" si="45"/>
        <v>7915.916666666667</v>
      </c>
      <c r="O295" s="52">
        <f t="shared" si="45"/>
        <v>1216.4166666666667</v>
      </c>
      <c r="P295" s="52">
        <f>AVERAGE(P256:P267)</f>
        <v>3462.25</v>
      </c>
    </row>
    <row r="296" spans="1:16">
      <c r="A296" s="53" t="s">
        <v>519</v>
      </c>
      <c r="B296" s="52">
        <f>AVERAGE(B268:B271)</f>
        <v>89170</v>
      </c>
      <c r="C296" s="52">
        <f t="shared" ref="C296:P296" si="46">AVERAGE(C268:C271)</f>
        <v>9561.5</v>
      </c>
      <c r="D296" s="52">
        <f t="shared" si="46"/>
        <v>79608.5</v>
      </c>
      <c r="E296" s="52">
        <f t="shared" si="46"/>
        <v>6587.75</v>
      </c>
      <c r="F296" s="52">
        <f t="shared" si="46"/>
        <v>6768</v>
      </c>
      <c r="G296" s="52">
        <f t="shared" si="46"/>
        <v>226</v>
      </c>
      <c r="H296" s="52">
        <f t="shared" si="46"/>
        <v>451</v>
      </c>
      <c r="I296" s="60">
        <f t="shared" si="46"/>
        <v>1529.25</v>
      </c>
      <c r="J296" s="60">
        <f t="shared" si="46"/>
        <v>3739.5</v>
      </c>
      <c r="K296" s="52">
        <f t="shared" si="46"/>
        <v>10409.25</v>
      </c>
      <c r="L296" s="52">
        <f t="shared" si="46"/>
        <v>4049.25</v>
      </c>
      <c r="M296" s="52">
        <f t="shared" si="46"/>
        <v>5108.5</v>
      </c>
      <c r="N296" s="52">
        <f t="shared" si="46"/>
        <v>7439.25</v>
      </c>
      <c r="O296" s="52">
        <f t="shared" si="46"/>
        <v>1005.75</v>
      </c>
      <c r="P296" s="52">
        <f t="shared" si="46"/>
        <v>2012.25</v>
      </c>
    </row>
    <row r="297" spans="1:16">
      <c r="A297" s="53"/>
      <c r="J297" s="52"/>
    </row>
    <row r="298" spans="1:16">
      <c r="A298" s="57" t="s">
        <v>126</v>
      </c>
      <c r="J298" s="52"/>
    </row>
    <row r="299" spans="1:16">
      <c r="A299" s="50" t="s">
        <v>127</v>
      </c>
      <c r="B299" s="56">
        <f>(B275-B274)/B274*100</f>
        <v>9.0790939082561035</v>
      </c>
      <c r="C299" s="56">
        <f>(C275-C274)/C274*100</f>
        <v>36.68673248254273</v>
      </c>
      <c r="D299" s="56">
        <f t="shared" ref="D299:P299" si="47">(D275-D274)/D274*100</f>
        <v>6.4394741688921631</v>
      </c>
      <c r="E299" s="56">
        <f t="shared" si="47"/>
        <v>-2.2806812879141494</v>
      </c>
      <c r="F299" s="56">
        <f t="shared" si="47"/>
        <v>10.311672171893907</v>
      </c>
      <c r="G299" s="56">
        <f t="shared" si="47"/>
        <v>-4.7127698499817123</v>
      </c>
      <c r="H299" s="56">
        <f t="shared" si="47"/>
        <v>43.002207505518761</v>
      </c>
      <c r="I299" s="61">
        <f t="shared" si="47"/>
        <v>2.2391336162739646</v>
      </c>
      <c r="J299" s="61">
        <f t="shared" si="47"/>
        <v>-6.6283542106287081</v>
      </c>
      <c r="K299" s="56">
        <f t="shared" si="47"/>
        <v>29.054272625768267</v>
      </c>
      <c r="L299" s="56">
        <f t="shared" si="47"/>
        <v>3.7573189749021632</v>
      </c>
      <c r="M299" s="56">
        <f t="shared" si="47"/>
        <v>-4.0854785947944814</v>
      </c>
      <c r="N299" s="56">
        <f t="shared" si="47"/>
        <v>11.727033067797594</v>
      </c>
      <c r="O299" s="56">
        <f t="shared" si="47"/>
        <v>-0.14170996693434107</v>
      </c>
      <c r="P299" s="56">
        <f t="shared" si="47"/>
        <v>7.0538675271130264</v>
      </c>
    </row>
    <row r="300" spans="1:16">
      <c r="A300" s="50" t="s">
        <v>128</v>
      </c>
      <c r="B300" s="56">
        <f t="shared" ref="B300:P318" si="48">(B276-B275)/B275*100</f>
        <v>6.6225643979491409</v>
      </c>
      <c r="C300" s="56">
        <f t="shared" ref="C300:C318" si="49">(C276-C275)/C275*100</f>
        <v>1.374061938484304</v>
      </c>
      <c r="D300" s="56">
        <f t="shared" si="48"/>
        <v>7.2669875770687984</v>
      </c>
      <c r="E300" s="56">
        <f t="shared" si="48"/>
        <v>15.016713424461303</v>
      </c>
      <c r="F300" s="56">
        <f t="shared" si="48"/>
        <v>2.0130447672694824</v>
      </c>
      <c r="G300" s="56">
        <f t="shared" si="48"/>
        <v>9.615236924967375</v>
      </c>
      <c r="H300" s="56">
        <f t="shared" si="48"/>
        <v>14.068128023052379</v>
      </c>
      <c r="I300" s="61">
        <f t="shared" si="48"/>
        <v>5.86888061837963</v>
      </c>
      <c r="J300" s="61">
        <f t="shared" si="48"/>
        <v>8.5959288347491469</v>
      </c>
      <c r="K300" s="56">
        <f t="shared" si="48"/>
        <v>7.8157090415123642</v>
      </c>
      <c r="L300" s="56">
        <f t="shared" si="48"/>
        <v>0.82945780399274049</v>
      </c>
      <c r="M300" s="56">
        <f t="shared" si="48"/>
        <v>10.943466172381836</v>
      </c>
      <c r="N300" s="56">
        <f t="shared" si="48"/>
        <v>11.009091958297525</v>
      </c>
      <c r="O300" s="56">
        <f t="shared" si="48"/>
        <v>-0.90402606958897869</v>
      </c>
      <c r="P300" s="56">
        <f t="shared" si="48"/>
        <v>38.914936369725389</v>
      </c>
    </row>
    <row r="301" spans="1:16">
      <c r="A301" s="50" t="s">
        <v>129</v>
      </c>
      <c r="B301" s="56">
        <f t="shared" si="48"/>
        <v>1.0194697492565039</v>
      </c>
      <c r="C301" s="56">
        <f t="shared" si="49"/>
        <v>4.088902790810824</v>
      </c>
      <c r="D301" s="56">
        <f t="shared" si="48"/>
        <v>0.66330193092545686</v>
      </c>
      <c r="E301" s="56">
        <f t="shared" si="48"/>
        <v>15.526435290301654</v>
      </c>
      <c r="F301" s="56">
        <f t="shared" si="48"/>
        <v>10.738469586445417</v>
      </c>
      <c r="G301" s="56">
        <f t="shared" si="48"/>
        <v>17.207314509913811</v>
      </c>
      <c r="H301" s="56">
        <f t="shared" si="48"/>
        <v>-24.106820642367374</v>
      </c>
      <c r="I301" s="61">
        <f t="shared" si="48"/>
        <v>5.0094645754461871</v>
      </c>
      <c r="J301" s="61">
        <f t="shared" si="48"/>
        <v>33.306274260918336</v>
      </c>
      <c r="K301" s="56">
        <f t="shared" si="48"/>
        <v>-0.29173541322933311</v>
      </c>
      <c r="L301" s="56">
        <f t="shared" si="48"/>
        <v>-6.4587346898598001</v>
      </c>
      <c r="M301" s="56">
        <f t="shared" si="48"/>
        <v>-2.1752932134861496</v>
      </c>
      <c r="N301" s="56">
        <f t="shared" si="48"/>
        <v>6.735900931081491</v>
      </c>
      <c r="O301" s="56">
        <f t="shared" si="48"/>
        <v>-13.074148721756659</v>
      </c>
      <c r="P301" s="56">
        <f t="shared" si="48"/>
        <v>-25.536403085824507</v>
      </c>
    </row>
    <row r="302" spans="1:16">
      <c r="A302" s="50" t="s">
        <v>130</v>
      </c>
      <c r="B302" s="56">
        <f t="shared" si="48"/>
        <v>-2.9193379197358587</v>
      </c>
      <c r="C302" s="56">
        <f t="shared" si="49"/>
        <v>-5.6954206247182642</v>
      </c>
      <c r="D302" s="56">
        <f t="shared" si="48"/>
        <v>-2.5862474773019892</v>
      </c>
      <c r="E302" s="56">
        <f t="shared" si="48"/>
        <v>-10.251903596055802</v>
      </c>
      <c r="F302" s="56">
        <f t="shared" si="48"/>
        <v>5.4298761284904424</v>
      </c>
      <c r="G302" s="56">
        <f t="shared" si="48"/>
        <v>-2.1878175623169351</v>
      </c>
      <c r="H302" s="56">
        <f t="shared" si="48"/>
        <v>-2.3418925344745549</v>
      </c>
      <c r="I302" s="61">
        <f t="shared" si="48"/>
        <v>0.52147041782012482</v>
      </c>
      <c r="J302" s="61">
        <f t="shared" si="48"/>
        <v>0.36205006698479836</v>
      </c>
      <c r="K302" s="56">
        <f t="shared" si="48"/>
        <v>-1.7419951711532822</v>
      </c>
      <c r="L302" s="56">
        <f t="shared" si="48"/>
        <v>-14.146121467227889</v>
      </c>
      <c r="M302" s="56">
        <f t="shared" si="48"/>
        <v>1.0008197841235267</v>
      </c>
      <c r="N302" s="56">
        <f t="shared" si="48"/>
        <v>2.4134982737534729</v>
      </c>
      <c r="O302" s="56">
        <f t="shared" si="48"/>
        <v>15.101592531576058</v>
      </c>
      <c r="P302" s="56">
        <f t="shared" si="48"/>
        <v>-11.432618373128282</v>
      </c>
    </row>
    <row r="303" spans="1:16">
      <c r="A303" s="50" t="s">
        <v>131</v>
      </c>
      <c r="B303" s="56">
        <f t="shared" si="48"/>
        <v>7.3497496287726092</v>
      </c>
      <c r="C303" s="56">
        <f t="shared" si="49"/>
        <v>7.3352511617614384</v>
      </c>
      <c r="D303" s="56">
        <f t="shared" si="48"/>
        <v>7.3514337151570119</v>
      </c>
      <c r="E303" s="56">
        <f t="shared" si="48"/>
        <v>4.2433381093307228</v>
      </c>
      <c r="F303" s="56">
        <f t="shared" si="48"/>
        <v>18.584621511960762</v>
      </c>
      <c r="G303" s="56">
        <f t="shared" si="48"/>
        <v>-5.6102181751512559</v>
      </c>
      <c r="H303" s="56">
        <f t="shared" si="48"/>
        <v>31.74680462568471</v>
      </c>
      <c r="I303" s="61">
        <f t="shared" si="48"/>
        <v>-3.0037146150890344</v>
      </c>
      <c r="J303" s="61">
        <f t="shared" si="48"/>
        <v>-0.95977759636387705</v>
      </c>
      <c r="K303" s="56">
        <f t="shared" si="48"/>
        <v>9.4216710682435743</v>
      </c>
      <c r="L303" s="56">
        <f t="shared" si="48"/>
        <v>21.484853790929783</v>
      </c>
      <c r="M303" s="56">
        <f t="shared" si="48"/>
        <v>3.7911326050931655</v>
      </c>
      <c r="N303" s="56">
        <f t="shared" si="48"/>
        <v>1.689792553922242</v>
      </c>
      <c r="O303" s="56">
        <f t="shared" si="48"/>
        <v>-10.368956743002544</v>
      </c>
      <c r="P303" s="56">
        <f t="shared" si="48"/>
        <v>10.984692711903126</v>
      </c>
    </row>
    <row r="304" spans="1:16">
      <c r="A304" s="50" t="s">
        <v>132</v>
      </c>
      <c r="B304" s="56">
        <f t="shared" si="48"/>
        <v>12.373431407545707</v>
      </c>
      <c r="C304" s="56">
        <f t="shared" si="49"/>
        <v>1.6946776401510779</v>
      </c>
      <c r="D304" s="56">
        <f t="shared" si="48"/>
        <v>13.61364755189568</v>
      </c>
      <c r="E304" s="56">
        <f t="shared" si="48"/>
        <v>2.3498130353102171</v>
      </c>
      <c r="F304" s="56">
        <f t="shared" si="48"/>
        <v>131.22231784882138</v>
      </c>
      <c r="G304" s="56">
        <f t="shared" si="48"/>
        <v>19.928779540304305</v>
      </c>
      <c r="H304" s="56">
        <f t="shared" si="48"/>
        <v>-19.458560473066619</v>
      </c>
      <c r="I304" s="61">
        <f t="shared" si="48"/>
        <v>3.4896005282271436</v>
      </c>
      <c r="J304" s="61">
        <f t="shared" si="48"/>
        <v>-10.366913206202099</v>
      </c>
      <c r="K304" s="56">
        <f t="shared" si="48"/>
        <v>0.30501668497233669</v>
      </c>
      <c r="L304" s="56">
        <f t="shared" si="48"/>
        <v>22.048140674545976</v>
      </c>
      <c r="M304" s="56">
        <f t="shared" si="48"/>
        <v>2.0169436298468617</v>
      </c>
      <c r="N304" s="56">
        <f t="shared" si="48"/>
        <v>11.358676449192522</v>
      </c>
      <c r="O304" s="56">
        <f t="shared" si="48"/>
        <v>42.275845753489477</v>
      </c>
      <c r="P304" s="56">
        <f t="shared" si="48"/>
        <v>3.0342953600395277</v>
      </c>
    </row>
    <row r="305" spans="1:16">
      <c r="A305" s="50" t="s">
        <v>133</v>
      </c>
      <c r="B305" s="56">
        <f t="shared" si="48"/>
        <v>12.721093058577113</v>
      </c>
      <c r="C305" s="56">
        <f t="shared" si="49"/>
        <v>29.385242910547614</v>
      </c>
      <c r="D305" s="56">
        <f t="shared" si="48"/>
        <v>10.988774766998006</v>
      </c>
      <c r="E305" s="56">
        <f t="shared" si="48"/>
        <v>5.8484436208392863</v>
      </c>
      <c r="F305" s="56">
        <f t="shared" si="48"/>
        <v>22.621468516232113</v>
      </c>
      <c r="G305" s="56">
        <f t="shared" si="48"/>
        <v>4.2865626518382607</v>
      </c>
      <c r="H305" s="56">
        <f t="shared" si="48"/>
        <v>-9.8084203280945292</v>
      </c>
      <c r="I305" s="61">
        <f t="shared" si="48"/>
        <v>2.4818961942131681</v>
      </c>
      <c r="J305" s="61">
        <f t="shared" si="48"/>
        <v>29.410083386148695</v>
      </c>
      <c r="K305" s="56">
        <f t="shared" si="48"/>
        <v>19.473563074090347</v>
      </c>
      <c r="L305" s="56">
        <f t="shared" si="48"/>
        <v>15.541410300317668</v>
      </c>
      <c r="M305" s="56">
        <f t="shared" si="48"/>
        <v>15.468395668976958</v>
      </c>
      <c r="N305" s="56">
        <f t="shared" si="48"/>
        <v>7.3780282951957963</v>
      </c>
      <c r="O305" s="56">
        <f t="shared" si="48"/>
        <v>103.45443964083805</v>
      </c>
      <c r="P305" s="56">
        <f t="shared" si="48"/>
        <v>-20.450731239510908</v>
      </c>
    </row>
    <row r="306" spans="1:16">
      <c r="A306" s="50" t="s">
        <v>134</v>
      </c>
      <c r="B306" s="56">
        <f t="shared" si="48"/>
        <v>2.2242770963950544</v>
      </c>
      <c r="C306" s="56">
        <f t="shared" si="49"/>
        <v>-16.196397457913935</v>
      </c>
      <c r="D306" s="56">
        <f t="shared" si="48"/>
        <v>4.456593481294024</v>
      </c>
      <c r="E306" s="56">
        <f t="shared" si="48"/>
        <v>0.29197161171654629</v>
      </c>
      <c r="F306" s="56">
        <f t="shared" si="48"/>
        <v>6.3722514251869393</v>
      </c>
      <c r="G306" s="56">
        <f t="shared" si="48"/>
        <v>43.33488636951909</v>
      </c>
      <c r="H306" s="56">
        <f t="shared" si="48"/>
        <v>0.67412872042738381</v>
      </c>
      <c r="I306" s="61">
        <f t="shared" si="48"/>
        <v>-8.6007782101167312</v>
      </c>
      <c r="J306" s="61">
        <f t="shared" si="48"/>
        <v>6.444519133816681</v>
      </c>
      <c r="K306" s="56">
        <f t="shared" si="48"/>
        <v>-20.916520723876246</v>
      </c>
      <c r="L306" s="56">
        <f t="shared" si="48"/>
        <v>-11.207416417101914</v>
      </c>
      <c r="M306" s="56">
        <f t="shared" si="48"/>
        <v>31.702257136534641</v>
      </c>
      <c r="N306" s="56">
        <f t="shared" si="48"/>
        <v>-1.0742034729102572</v>
      </c>
      <c r="O306" s="56">
        <f t="shared" si="48"/>
        <v>-17.649102016631595</v>
      </c>
      <c r="P306" s="56">
        <f t="shared" si="48"/>
        <v>11.558167570825798</v>
      </c>
    </row>
    <row r="307" spans="1:16">
      <c r="A307" s="50" t="s">
        <v>135</v>
      </c>
      <c r="B307" s="56">
        <f t="shared" si="48"/>
        <v>5.9204750361603287</v>
      </c>
      <c r="C307" s="56">
        <f t="shared" si="49"/>
        <v>1.7579166077431017</v>
      </c>
      <c r="D307" s="56">
        <f t="shared" si="48"/>
        <v>6.3251789362048489</v>
      </c>
      <c r="E307" s="56">
        <f t="shared" si="48"/>
        <v>3.2357336847349214</v>
      </c>
      <c r="F307" s="56">
        <f t="shared" si="48"/>
        <v>-8.9571494646767675</v>
      </c>
      <c r="G307" s="56">
        <f t="shared" si="48"/>
        <v>37.84901893829948</v>
      </c>
      <c r="H307" s="56">
        <f t="shared" si="48"/>
        <v>106.90748291506344</v>
      </c>
      <c r="I307" s="61">
        <f t="shared" si="48"/>
        <v>15.90491110959743</v>
      </c>
      <c r="J307" s="61">
        <f t="shared" si="48"/>
        <v>8.901949141560868</v>
      </c>
      <c r="K307" s="56">
        <f t="shared" si="48"/>
        <v>-2.4889777676372455</v>
      </c>
      <c r="L307" s="56">
        <f t="shared" si="48"/>
        <v>4.3416018551850666</v>
      </c>
      <c r="M307" s="56">
        <f t="shared" si="48"/>
        <v>1.3901856444859428</v>
      </c>
      <c r="N307" s="56">
        <f t="shared" si="48"/>
        <v>39.384035920855283</v>
      </c>
      <c r="O307" s="56">
        <f t="shared" si="48"/>
        <v>37.264269039483025</v>
      </c>
      <c r="P307" s="56">
        <f t="shared" si="48"/>
        <v>36.07259956037479</v>
      </c>
    </row>
    <row r="308" spans="1:16">
      <c r="A308" s="50" t="s">
        <v>136</v>
      </c>
      <c r="B308" s="56">
        <f t="shared" si="48"/>
        <v>10.068583702352809</v>
      </c>
      <c r="C308" s="56">
        <f t="shared" si="49"/>
        <v>27.645708390793537</v>
      </c>
      <c r="D308" s="56">
        <f t="shared" si="48"/>
        <v>8.4330595385526053</v>
      </c>
      <c r="E308" s="56">
        <f t="shared" si="48"/>
        <v>22.11912656346075</v>
      </c>
      <c r="F308" s="56">
        <f t="shared" si="48"/>
        <v>-5.7371546281701677</v>
      </c>
      <c r="G308" s="56">
        <f t="shared" si="48"/>
        <v>2.1388896828345758</v>
      </c>
      <c r="H308" s="56">
        <f t="shared" si="48"/>
        <v>12.476685318411935</v>
      </c>
      <c r="I308" s="61">
        <f t="shared" si="48"/>
        <v>11.198283968030093</v>
      </c>
      <c r="J308" s="61">
        <f t="shared" si="48"/>
        <v>0.92495526596417155</v>
      </c>
      <c r="K308" s="56">
        <f t="shared" si="48"/>
        <v>-9.0312990337765289</v>
      </c>
      <c r="L308" s="56">
        <f t="shared" si="48"/>
        <v>9.7297107554057884</v>
      </c>
      <c r="M308" s="56">
        <f t="shared" si="48"/>
        <v>-3.2996625387929792</v>
      </c>
      <c r="N308" s="56">
        <f t="shared" si="48"/>
        <v>-10.940873523385182</v>
      </c>
      <c r="O308" s="56">
        <f t="shared" si="48"/>
        <v>-15.116963100261597</v>
      </c>
      <c r="P308" s="56">
        <f t="shared" si="48"/>
        <v>17.152792818809715</v>
      </c>
    </row>
    <row r="309" spans="1:16">
      <c r="A309" s="50" t="s">
        <v>137</v>
      </c>
      <c r="B309" s="56">
        <f t="shared" si="48"/>
        <v>5.2847207871823301</v>
      </c>
      <c r="C309" s="56">
        <f t="shared" si="49"/>
        <v>-6.2541024194198425</v>
      </c>
      <c r="D309" s="56">
        <f t="shared" si="48"/>
        <v>6.5486278961885249</v>
      </c>
      <c r="E309" s="56">
        <f t="shared" si="48"/>
        <v>-4.9478210228019597</v>
      </c>
      <c r="F309" s="56">
        <f t="shared" si="48"/>
        <v>13.589804273729241</v>
      </c>
      <c r="G309" s="56">
        <f t="shared" si="48"/>
        <v>-11.961084267671584</v>
      </c>
      <c r="H309" s="56">
        <f t="shared" si="48"/>
        <v>11.519099792715423</v>
      </c>
      <c r="I309" s="61">
        <f t="shared" si="48"/>
        <v>22.622413656422584</v>
      </c>
      <c r="J309" s="61">
        <f t="shared" si="48"/>
        <v>-3.2580421302411025</v>
      </c>
      <c r="K309" s="56">
        <f t="shared" si="48"/>
        <v>5.6893076964976235</v>
      </c>
      <c r="L309" s="56">
        <f t="shared" si="48"/>
        <v>-7.4981742868293715</v>
      </c>
      <c r="M309" s="56">
        <f t="shared" si="48"/>
        <v>0.95384243878311037</v>
      </c>
      <c r="N309" s="56">
        <f t="shared" si="48"/>
        <v>36.774183586217809</v>
      </c>
      <c r="O309" s="56">
        <f t="shared" si="48"/>
        <v>-9.5977126087217375</v>
      </c>
      <c r="P309" s="56">
        <f t="shared" si="48"/>
        <v>30.669364529945241</v>
      </c>
    </row>
    <row r="310" spans="1:16">
      <c r="A310" s="50" t="s">
        <v>138</v>
      </c>
      <c r="B310" s="56">
        <f t="shared" si="48"/>
        <v>-4.5450043426500084</v>
      </c>
      <c r="C310" s="56">
        <f t="shared" si="49"/>
        <v>-9.9640084512578575</v>
      </c>
      <c r="D310" s="56">
        <f t="shared" si="48"/>
        <v>-4.022755449943185</v>
      </c>
      <c r="E310" s="56">
        <f t="shared" si="48"/>
        <v>-2.4119641872308488</v>
      </c>
      <c r="F310" s="56">
        <f t="shared" si="48"/>
        <v>-25.965108369421852</v>
      </c>
      <c r="G310" s="56">
        <f t="shared" si="48"/>
        <v>-1.2181748831887071</v>
      </c>
      <c r="H310" s="56">
        <f t="shared" si="48"/>
        <v>6.0714285714285756</v>
      </c>
      <c r="I310" s="61">
        <f t="shared" si="48"/>
        <v>-9.9409533660891274</v>
      </c>
      <c r="J310" s="61">
        <f t="shared" si="48"/>
        <v>21.643573154138792</v>
      </c>
      <c r="K310" s="56">
        <f t="shared" si="48"/>
        <v>24.804015884877586</v>
      </c>
      <c r="L310" s="56">
        <f t="shared" si="48"/>
        <v>-14.793845399859299</v>
      </c>
      <c r="M310" s="56">
        <f t="shared" si="48"/>
        <v>-4.1743827160493838</v>
      </c>
      <c r="N310" s="56">
        <f t="shared" si="48"/>
        <v>-11.095446685445166</v>
      </c>
      <c r="O310" s="56">
        <f t="shared" si="48"/>
        <v>-26.626152053996645</v>
      </c>
      <c r="P310" s="56">
        <f t="shared" si="48"/>
        <v>-2.9552904001697793</v>
      </c>
    </row>
    <row r="311" spans="1:16">
      <c r="A311" s="50" t="s">
        <v>139</v>
      </c>
      <c r="B311" s="56">
        <f t="shared" si="48"/>
        <v>1.8786724636140124</v>
      </c>
      <c r="C311" s="56">
        <f t="shared" si="49"/>
        <v>-11.671771503414218</v>
      </c>
      <c r="D311" s="56">
        <f t="shared" si="48"/>
        <v>3.103738350034297</v>
      </c>
      <c r="E311" s="56">
        <f t="shared" si="48"/>
        <v>-8.1202112483112519</v>
      </c>
      <c r="F311" s="56">
        <f t="shared" si="48"/>
        <v>-11.631450531858473</v>
      </c>
      <c r="G311" s="56">
        <f t="shared" si="48"/>
        <v>16.712385334631147</v>
      </c>
      <c r="H311" s="56">
        <f t="shared" si="48"/>
        <v>30.391481940428665</v>
      </c>
      <c r="I311" s="61">
        <f t="shared" si="48"/>
        <v>-23.935775645473907</v>
      </c>
      <c r="J311" s="61">
        <f t="shared" si="48"/>
        <v>-3.0027202343586525</v>
      </c>
      <c r="K311" s="56">
        <f t="shared" si="48"/>
        <v>22.020478590850885</v>
      </c>
      <c r="L311" s="56">
        <f t="shared" si="48"/>
        <v>5.7172742811949897</v>
      </c>
      <c r="M311" s="56">
        <f t="shared" si="48"/>
        <v>23.890611160318869</v>
      </c>
      <c r="N311" s="56">
        <f t="shared" si="48"/>
        <v>-10.880307307278169</v>
      </c>
      <c r="O311" s="56">
        <f t="shared" si="48"/>
        <v>14.452648475120377</v>
      </c>
      <c r="P311" s="56">
        <f t="shared" si="48"/>
        <v>68.79162490255041</v>
      </c>
    </row>
    <row r="312" spans="1:16">
      <c r="A312" s="50" t="s">
        <v>140</v>
      </c>
      <c r="B312" s="56">
        <f t="shared" si="48"/>
        <v>-11.491983724843498</v>
      </c>
      <c r="C312" s="56">
        <f t="shared" si="49"/>
        <v>-2.6389564653274951</v>
      </c>
      <c r="D312" s="56">
        <f t="shared" si="48"/>
        <v>-12.177665855161237</v>
      </c>
      <c r="E312" s="56">
        <f t="shared" si="48"/>
        <v>-22.413934931929422</v>
      </c>
      <c r="F312" s="56">
        <f t="shared" si="48"/>
        <v>-6.3394883883359485</v>
      </c>
      <c r="G312" s="56">
        <f t="shared" si="48"/>
        <v>-0.42204756248577979</v>
      </c>
      <c r="H312" s="56">
        <f t="shared" si="48"/>
        <v>-51.603252261448041</v>
      </c>
      <c r="I312" s="61">
        <f t="shared" si="48"/>
        <v>-35.922360639234931</v>
      </c>
      <c r="J312" s="61">
        <f t="shared" si="48"/>
        <v>-7.9063747168590233</v>
      </c>
      <c r="K312" s="56">
        <f t="shared" si="48"/>
        <v>-7.4918179421025686</v>
      </c>
      <c r="L312" s="56">
        <f t="shared" si="48"/>
        <v>11.455668709879825</v>
      </c>
      <c r="M312" s="56">
        <f t="shared" si="48"/>
        <v>-2.2609876852133257</v>
      </c>
      <c r="N312" s="56">
        <f t="shared" si="48"/>
        <v>-11.319805905133858</v>
      </c>
      <c r="O312" s="56">
        <f t="shared" si="48"/>
        <v>-24.601705374172553</v>
      </c>
      <c r="P312" s="56">
        <f t="shared" si="48"/>
        <v>-22.324126736958789</v>
      </c>
    </row>
    <row r="313" spans="1:16">
      <c r="A313" s="50" t="s">
        <v>141</v>
      </c>
      <c r="B313" s="56">
        <f t="shared" si="48"/>
        <v>-5.0277524962819928</v>
      </c>
      <c r="C313" s="56">
        <f t="shared" si="49"/>
        <v>11.914394047562382</v>
      </c>
      <c r="D313" s="56">
        <f t="shared" si="48"/>
        <v>-6.4824734965485149</v>
      </c>
      <c r="E313" s="56">
        <f t="shared" si="48"/>
        <v>15.6406552336523</v>
      </c>
      <c r="F313" s="56">
        <f t="shared" si="48"/>
        <v>-14.289875674353029</v>
      </c>
      <c r="G313" s="56">
        <f t="shared" si="48"/>
        <v>2.9770062433379016</v>
      </c>
      <c r="H313" s="56">
        <f t="shared" si="48"/>
        <v>-29.098181818181818</v>
      </c>
      <c r="I313" s="61">
        <f t="shared" si="48"/>
        <v>3.9864499975452801</v>
      </c>
      <c r="J313" s="61">
        <f t="shared" si="48"/>
        <v>-36.231748262668852</v>
      </c>
      <c r="K313" s="56">
        <f t="shared" si="48"/>
        <v>-7.7056354480469116</v>
      </c>
      <c r="L313" s="56">
        <f t="shared" si="48"/>
        <v>-33.248890332358989</v>
      </c>
      <c r="M313" s="56">
        <f t="shared" si="48"/>
        <v>13.711506107819465</v>
      </c>
      <c r="N313" s="56">
        <f t="shared" si="48"/>
        <v>7.3717854302294867</v>
      </c>
      <c r="O313" s="56">
        <f t="shared" si="48"/>
        <v>7.6001636843867404</v>
      </c>
      <c r="P313" s="56">
        <f t="shared" si="48"/>
        <v>6.3198668071081512</v>
      </c>
    </row>
    <row r="314" spans="1:16">
      <c r="A314" s="50" t="s">
        <v>142</v>
      </c>
      <c r="B314" s="56">
        <f t="shared" si="48"/>
        <v>5.9172519920877793</v>
      </c>
      <c r="C314" s="56">
        <f t="shared" si="49"/>
        <v>14.341607246643903</v>
      </c>
      <c r="D314" s="56">
        <f t="shared" si="48"/>
        <v>5.0516048823440736</v>
      </c>
      <c r="E314" s="56">
        <f t="shared" si="48"/>
        <v>-10.857195248437069</v>
      </c>
      <c r="F314" s="56">
        <f t="shared" si="48"/>
        <v>-0.63622398346905207</v>
      </c>
      <c r="G314" s="56">
        <f t="shared" si="48"/>
        <v>31.35674676524954</v>
      </c>
      <c r="H314" s="56">
        <f t="shared" si="48"/>
        <v>-35.962662837214069</v>
      </c>
      <c r="I314" s="61">
        <f t="shared" si="48"/>
        <v>-9.9334309050564151</v>
      </c>
      <c r="J314" s="61">
        <f t="shared" si="48"/>
        <v>-10.28432188862223</v>
      </c>
      <c r="K314" s="56">
        <f t="shared" si="48"/>
        <v>16.053629173883039</v>
      </c>
      <c r="L314" s="56">
        <f t="shared" si="48"/>
        <v>10.757728113140224</v>
      </c>
      <c r="M314" s="56">
        <f t="shared" si="48"/>
        <v>1.5390305876298609</v>
      </c>
      <c r="N314" s="56">
        <f t="shared" si="48"/>
        <v>2.7496947831931751</v>
      </c>
      <c r="O314" s="56">
        <f t="shared" si="48"/>
        <v>45.460517217535603</v>
      </c>
      <c r="P314" s="56">
        <f t="shared" si="48"/>
        <v>1.652232271260095</v>
      </c>
    </row>
    <row r="315" spans="1:16">
      <c r="A315" s="50" t="s">
        <v>143</v>
      </c>
      <c r="B315" s="56">
        <f t="shared" si="48"/>
        <v>-8.964344528839078</v>
      </c>
      <c r="C315" s="56">
        <f t="shared" si="49"/>
        <v>-12.273741631539796</v>
      </c>
      <c r="D315" s="56">
        <f t="shared" si="48"/>
        <v>-8.59421418216583</v>
      </c>
      <c r="E315" s="56">
        <f t="shared" si="48"/>
        <v>-20.438533336761711</v>
      </c>
      <c r="F315" s="56">
        <f t="shared" si="48"/>
        <v>-5.0991230110410406</v>
      </c>
      <c r="G315" s="56">
        <f t="shared" si="48"/>
        <v>-35.188937671207171</v>
      </c>
      <c r="H315" s="56">
        <f t="shared" si="48"/>
        <v>55.79048534358482</v>
      </c>
      <c r="I315" s="61">
        <f t="shared" si="48"/>
        <v>-3.7322430151491273</v>
      </c>
      <c r="J315" s="61">
        <f t="shared" si="48"/>
        <v>10.817671866683044</v>
      </c>
      <c r="K315" s="56">
        <f t="shared" si="48"/>
        <v>18.432614639644328</v>
      </c>
      <c r="L315" s="56">
        <f t="shared" si="48"/>
        <v>-19.759558360545313</v>
      </c>
      <c r="M315" s="56">
        <f t="shared" si="48"/>
        <v>-31.771171542153027</v>
      </c>
      <c r="N315" s="56">
        <f t="shared" si="48"/>
        <v>8.1237859379067832</v>
      </c>
      <c r="O315" s="56">
        <f t="shared" si="48"/>
        <v>-34.299907303971672</v>
      </c>
      <c r="P315" s="56">
        <f t="shared" si="48"/>
        <v>-23.91379527162977</v>
      </c>
    </row>
    <row r="316" spans="1:16">
      <c r="A316" s="50" t="s">
        <v>144</v>
      </c>
      <c r="B316" s="56">
        <f t="shared" si="48"/>
        <v>-1.1829881495698131</v>
      </c>
      <c r="C316" s="56">
        <f t="shared" si="49"/>
        <v>25.434567552289415</v>
      </c>
      <c r="D316" s="56">
        <f t="shared" si="48"/>
        <v>-4.0401175036615689</v>
      </c>
      <c r="E316" s="56">
        <f t="shared" si="48"/>
        <v>-0.19714144898965594</v>
      </c>
      <c r="F316" s="56">
        <f t="shared" si="48"/>
        <v>-17.20777348480479</v>
      </c>
      <c r="G316" s="56">
        <f t="shared" si="48"/>
        <v>-46.426193440060217</v>
      </c>
      <c r="H316" s="56">
        <f t="shared" si="48"/>
        <v>-21.571046679004734</v>
      </c>
      <c r="I316" s="61">
        <f t="shared" si="48"/>
        <v>10.694255377075949</v>
      </c>
      <c r="J316" s="61">
        <f t="shared" si="48"/>
        <v>1.3941745181353487</v>
      </c>
      <c r="K316" s="56">
        <f t="shared" si="48"/>
        <v>-4.3776903453775624</v>
      </c>
      <c r="L316" s="56">
        <f t="shared" si="48"/>
        <v>13.623008558862704</v>
      </c>
      <c r="M316" s="56">
        <f t="shared" si="48"/>
        <v>-18.240906242020465</v>
      </c>
      <c r="N316" s="56">
        <f t="shared" si="48"/>
        <v>-9.9322743352451361</v>
      </c>
      <c r="O316" s="56">
        <f t="shared" si="48"/>
        <v>2.4383185008320605</v>
      </c>
      <c r="P316" s="56">
        <f t="shared" si="48"/>
        <v>-27.312356672107107</v>
      </c>
    </row>
    <row r="317" spans="1:16">
      <c r="A317" s="50" t="s">
        <v>145</v>
      </c>
      <c r="B317" s="56">
        <f t="shared" si="48"/>
        <v>10.577912157684754</v>
      </c>
      <c r="C317" s="56">
        <f t="shared" si="49"/>
        <v>-1.4359349914091726</v>
      </c>
      <c r="D317" s="56">
        <f t="shared" si="48"/>
        <v>12.263577520963736</v>
      </c>
      <c r="E317" s="56">
        <f t="shared" si="48"/>
        <v>8.9917020845982663</v>
      </c>
      <c r="F317" s="56">
        <f t="shared" si="48"/>
        <v>-24.399247753708998</v>
      </c>
      <c r="G317" s="56">
        <f t="shared" si="48"/>
        <v>-2.3019561223387006</v>
      </c>
      <c r="H317" s="56">
        <f t="shared" si="48"/>
        <v>5.2176192973256548</v>
      </c>
      <c r="I317" s="61">
        <f t="shared" si="48"/>
        <v>6.3406955580697577</v>
      </c>
      <c r="J317" s="61">
        <f>(J293-J292)/J292*100</f>
        <v>10.742526753070075</v>
      </c>
      <c r="K317" s="56">
        <f t="shared" si="48"/>
        <v>19.860574198393792</v>
      </c>
      <c r="L317" s="56">
        <f t="shared" si="48"/>
        <v>-12.465066975040957</v>
      </c>
      <c r="M317" s="56">
        <f t="shared" si="48"/>
        <v>8.2024928309815159</v>
      </c>
      <c r="N317" s="56">
        <f t="shared" si="48"/>
        <v>4.4362494773423684</v>
      </c>
      <c r="O317" s="56">
        <f t="shared" si="48"/>
        <v>-14.175731035456977</v>
      </c>
      <c r="P317" s="56">
        <f t="shared" si="48"/>
        <v>15.200522979848232</v>
      </c>
    </row>
    <row r="318" spans="1:16">
      <c r="A318" s="50" t="s">
        <v>435</v>
      </c>
      <c r="B318" s="56">
        <f>(B294-B293)/B293*100</f>
        <v>-7.895724953785578</v>
      </c>
      <c r="C318" s="56">
        <f t="shared" si="49"/>
        <v>-2.6679469154007065</v>
      </c>
      <c r="D318" s="56">
        <f t="shared" si="48"/>
        <v>-8.539725342617654</v>
      </c>
      <c r="E318" s="56">
        <f t="shared" si="48"/>
        <v>-12.304652682868857</v>
      </c>
      <c r="F318" s="56">
        <f t="shared" si="48"/>
        <v>-14.464713469688597</v>
      </c>
      <c r="G318" s="56">
        <f t="shared" ref="G318:P319" si="50">(G294-G293)/G293*100</f>
        <v>-12.483407079646028</v>
      </c>
      <c r="H318" s="56">
        <f t="shared" si="50"/>
        <v>-34.637428357837031</v>
      </c>
      <c r="I318" s="61">
        <f t="shared" si="50"/>
        <v>5.6341937274493477</v>
      </c>
      <c r="J318" s="61">
        <f t="shared" si="50"/>
        <v>-0.42667076153600675</v>
      </c>
      <c r="K318" s="56">
        <f t="shared" si="50"/>
        <v>-1.5388045529855368</v>
      </c>
      <c r="L318" s="56">
        <f t="shared" si="50"/>
        <v>-0.24770187702977928</v>
      </c>
      <c r="M318" s="56">
        <f t="shared" si="50"/>
        <v>-10.816058777223825</v>
      </c>
      <c r="N318" s="56">
        <f t="shared" si="50"/>
        <v>-9.035776872034182</v>
      </c>
      <c r="O318" s="56">
        <f t="shared" si="50"/>
        <v>-28.639618138424822</v>
      </c>
      <c r="P318" s="56">
        <f t="shared" si="50"/>
        <v>58.542843749228993</v>
      </c>
    </row>
    <row r="319" spans="1:16">
      <c r="A319" s="50" t="s">
        <v>480</v>
      </c>
      <c r="B319" s="56">
        <f>(B295-B294)/B294*100</f>
        <v>-16.419001416980077</v>
      </c>
      <c r="C319" s="56">
        <f t="shared" ref="C319:H319" si="51">(C295-C294)/C294*100</f>
        <v>-9.8456822746009927</v>
      </c>
      <c r="D319" s="56">
        <f t="shared" si="51"/>
        <v>-17.280743080959244</v>
      </c>
      <c r="E319" s="56">
        <f t="shared" si="51"/>
        <v>-32.696119119814341</v>
      </c>
      <c r="F319" s="56">
        <f t="shared" si="51"/>
        <v>61.635609651012487</v>
      </c>
      <c r="G319" s="56">
        <f t="shared" si="51"/>
        <v>-25.538772672691646</v>
      </c>
      <c r="H319" s="56">
        <f t="shared" si="51"/>
        <v>-7.701105604269924</v>
      </c>
      <c r="I319" s="61">
        <f t="shared" si="50"/>
        <v>-27.285864424592749</v>
      </c>
      <c r="J319" s="61">
        <f t="shared" si="50"/>
        <v>-28.480315481042506</v>
      </c>
      <c r="K319" s="56">
        <f>(K295-K294)/K294*100</f>
        <v>-13.123989786596081</v>
      </c>
      <c r="L319" s="56">
        <f t="shared" si="50"/>
        <v>-11.860353897656626</v>
      </c>
      <c r="M319" s="56">
        <f t="shared" si="50"/>
        <v>10.992114864069661</v>
      </c>
      <c r="N319" s="56">
        <f t="shared" si="50"/>
        <v>-31.460957905825648</v>
      </c>
      <c r="O319" s="56">
        <f t="shared" si="50"/>
        <v>-15.82862414946373</v>
      </c>
      <c r="P319" s="56">
        <f t="shared" si="50"/>
        <v>-35.344465366719064</v>
      </c>
    </row>
    <row r="320" spans="1:16">
      <c r="A320" s="50" t="s">
        <v>522</v>
      </c>
      <c r="B320" s="56">
        <f>(B296-B295)/B295*100</f>
        <v>-12.868442781135339</v>
      </c>
      <c r="C320" s="56">
        <f t="shared" ref="C320:P320" si="52">(C296-C295)/C295*100</f>
        <v>-25.267209879438031</v>
      </c>
      <c r="D320" s="56">
        <f t="shared" si="52"/>
        <v>-11.096903520845606</v>
      </c>
      <c r="E320" s="56">
        <f t="shared" si="52"/>
        <v>-0.51596340435171539</v>
      </c>
      <c r="F320" s="56">
        <f t="shared" si="52"/>
        <v>35.303623490212424</v>
      </c>
      <c r="G320" s="56">
        <f t="shared" si="52"/>
        <v>-76.98183670005092</v>
      </c>
      <c r="H320" s="56">
        <f t="shared" si="52"/>
        <v>11.771995043370508</v>
      </c>
      <c r="I320" s="61">
        <f t="shared" si="52"/>
        <v>10.51490514905149</v>
      </c>
      <c r="J320" s="61">
        <f t="shared" si="52"/>
        <v>-30.88545597363192</v>
      </c>
      <c r="K320" s="56">
        <f t="shared" si="52"/>
        <v>-43.865018268102951</v>
      </c>
      <c r="L320" s="56">
        <f t="shared" si="52"/>
        <v>1.4044826578738716</v>
      </c>
      <c r="M320" s="56">
        <f t="shared" si="52"/>
        <v>62.501325416180684</v>
      </c>
      <c r="N320" s="56">
        <f t="shared" si="52"/>
        <v>-6.0216231011359005</v>
      </c>
      <c r="O320" s="56">
        <f t="shared" si="52"/>
        <v>-17.318627115160652</v>
      </c>
      <c r="P320" s="56">
        <f t="shared" si="52"/>
        <v>-41.880280164632829</v>
      </c>
    </row>
    <row r="321" spans="9:10">
      <c r="I321" s="56"/>
      <c r="J321" s="56"/>
    </row>
    <row r="378" spans="13:14" ht="13.5" thickBot="1">
      <c r="N378" s="50" t="s">
        <v>148</v>
      </c>
    </row>
    <row r="379" spans="13:14" ht="13.5" thickBot="1">
      <c r="M379" s="50" t="s">
        <v>78</v>
      </c>
      <c r="N379" s="59">
        <f>(I274+J274)/SUM(E274:P274)*100</f>
        <v>16.082311865425872</v>
      </c>
    </row>
    <row r="402" spans="13:14" ht="13.5" thickBot="1">
      <c r="N402" s="50" t="s">
        <v>148</v>
      </c>
    </row>
    <row r="403" spans="13:14" ht="13.5" thickBot="1">
      <c r="M403" s="50" t="s">
        <v>78</v>
      </c>
      <c r="N403" s="59">
        <f>(I284+J284)/SUM(E284:P284)*100</f>
        <v>15.083796771691702</v>
      </c>
    </row>
    <row r="425" spans="13:14" ht="13.5" thickBot="1">
      <c r="N425" s="50" t="s">
        <v>148</v>
      </c>
    </row>
    <row r="426" spans="13:14" ht="13.5" thickBot="1">
      <c r="M426" s="50" t="s">
        <v>78</v>
      </c>
      <c r="N426" s="59">
        <f>(I292+J292)/SUM(E292:P292)*100</f>
        <v>12.314084978414122</v>
      </c>
    </row>
    <row r="451" spans="13:14" ht="13.5" thickBot="1">
      <c r="N451" s="50" t="s">
        <v>148</v>
      </c>
    </row>
    <row r="452" spans="13:14" ht="13.5" thickBot="1">
      <c r="M452" s="50" t="s">
        <v>78</v>
      </c>
      <c r="N452" s="59">
        <f>(I293+J293)/SUM(E293:P293)*100</f>
        <v>12.717432361580133</v>
      </c>
    </row>
    <row r="479" spans="13:14" ht="13.5" thickBot="1">
      <c r="N479" s="50" t="s">
        <v>148</v>
      </c>
    </row>
    <row r="480" spans="13:14" ht="13.5" thickBot="1">
      <c r="M480" s="50" t="s">
        <v>78</v>
      </c>
      <c r="N480" s="59">
        <f>(I294+J294)/SUM(E294:P294)*100</f>
        <v>13.295310400996055</v>
      </c>
    </row>
    <row r="507" spans="13:14" ht="13.5" thickBot="1">
      <c r="N507" s="50" t="s">
        <v>148</v>
      </c>
    </row>
    <row r="508" spans="13:14" ht="13.5" thickBot="1">
      <c r="M508" s="50" t="s">
        <v>78</v>
      </c>
      <c r="N508" s="221">
        <f>(I295+J295)/SUM(E295:P295)*100</f>
        <v>11.698568025941976</v>
      </c>
    </row>
    <row r="532" spans="13:14" ht="13.5" thickBot="1">
      <c r="N532" s="50" t="s">
        <v>148</v>
      </c>
    </row>
    <row r="533" spans="13:14" ht="13.5" thickBot="1">
      <c r="M533" s="50" t="s">
        <v>78</v>
      </c>
      <c r="N533" s="221">
        <f>(I296+J296)/SUM(E296:P296)*100</f>
        <v>10.681540574649144</v>
      </c>
    </row>
  </sheetData>
  <mergeCells count="1">
    <mergeCell ref="B1:P1"/>
  </mergeCells>
  <phoneticPr fontId="13" type="noConversion"/>
  <conditionalFormatting sqref="I232:I267">
    <cfRule type="iconSet" priority="21">
      <iconSet iconSet="3Arrows">
        <cfvo type="percent" val="0"/>
        <cfvo type="percent" val="33"/>
        <cfvo type="percent" val="67"/>
      </iconSet>
    </cfRule>
    <cfRule type="iconSet" priority="2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67">
    <cfRule type="iconSet" priority="25">
      <iconSet iconSet="3Arrows">
        <cfvo type="percent" val="0"/>
        <cfvo type="percent" val="33"/>
        <cfvo type="percent" val="67"/>
      </iconSet>
    </cfRule>
    <cfRule type="iconSet" priority="2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1:I267">
    <cfRule type="iconSet" priority="15">
      <iconSet iconSet="3Arrows">
        <cfvo type="percent" val="0"/>
        <cfvo type="percent" val="33"/>
        <cfvo type="percent" val="67"/>
      </iconSet>
    </cfRule>
    <cfRule type="iconSet" priority="1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1:J267">
    <cfRule type="iconSet" priority="13">
      <iconSet iconSet="3Arrows">
        <cfvo type="percent" val="0"/>
        <cfvo type="percent" val="33"/>
        <cfvo type="percent" val="67"/>
      </iconSet>
    </cfRule>
    <cfRule type="iconSet" priority="1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8">
    <cfRule type="iconSet" priority="11">
      <iconSet iconSet="3Arrows">
        <cfvo type="percent" val="0"/>
        <cfvo type="percent" val="33"/>
        <cfvo type="percent" val="67"/>
      </iconSet>
    </cfRule>
    <cfRule type="iconSet" priority="1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8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8">
    <cfRule type="iconSet" priority="7">
      <iconSet iconSet="3Arrows">
        <cfvo type="percent" val="0"/>
        <cfvo type="percent" val="33"/>
        <cfvo type="percent" val="67"/>
      </iconSet>
    </cfRule>
    <cfRule type="iconSet" priority="8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8">
    <cfRule type="iconSet" priority="5">
      <iconSet iconSet="3Arrows">
        <cfvo type="percent" val="0"/>
        <cfvo type="percent" val="33"/>
        <cfvo type="percent" val="67"/>
      </iconSet>
    </cfRule>
    <cfRule type="iconSet" priority="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9:J271">
    <cfRule type="iconSet" priority="3">
      <iconSet iconSet="3Arrows">
        <cfvo type="percent" val="0"/>
        <cfvo type="percent" val="33"/>
        <cfvo type="percent" val="67"/>
      </iconSet>
    </cfRule>
    <cfRule type="iconSet" priority="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9:J271">
    <cfRule type="iconSet" priority="1">
      <iconSet iconSet="3Arrows">
        <cfvo type="percent" val="0"/>
        <cfvo type="percent" val="33"/>
        <cfvo type="percent" val="67"/>
      </iconSet>
    </cfRule>
    <cfRule type="iconSet" priority="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C54"/>
  <sheetViews>
    <sheetView workbookViewId="0">
      <selection activeCell="A2" sqref="A2:B53"/>
    </sheetView>
  </sheetViews>
  <sheetFormatPr defaultRowHeight="12.75"/>
  <cols>
    <col min="1" max="1" width="16.5703125" customWidth="1"/>
  </cols>
  <sheetData>
    <row r="1" spans="1:3">
      <c r="A1" s="268" t="s">
        <v>524</v>
      </c>
      <c r="B1" s="268" t="s">
        <v>525</v>
      </c>
      <c r="C1" s="268"/>
    </row>
    <row r="2" spans="1:3">
      <c r="A2" s="87" t="s">
        <v>183</v>
      </c>
      <c r="B2" s="265">
        <v>19.437115215479338</v>
      </c>
    </row>
    <row r="3" spans="1:3">
      <c r="A3" s="87" t="s">
        <v>185</v>
      </c>
      <c r="B3" s="265">
        <v>17.534246575342454</v>
      </c>
    </row>
    <row r="4" spans="1:3" ht="25.5">
      <c r="A4" s="87" t="s">
        <v>175</v>
      </c>
      <c r="B4" s="265">
        <v>16.111111111111104</v>
      </c>
    </row>
    <row r="5" spans="1:3" ht="25.5">
      <c r="A5" s="87" t="s">
        <v>182</v>
      </c>
      <c r="B5" s="265">
        <v>14.95327102803739</v>
      </c>
    </row>
    <row r="6" spans="1:3" ht="25.5">
      <c r="A6" s="87" t="s">
        <v>160</v>
      </c>
      <c r="B6" s="265">
        <v>13.737528779739044</v>
      </c>
    </row>
    <row r="7" spans="1:3">
      <c r="A7" t="s">
        <v>166</v>
      </c>
      <c r="B7" s="265">
        <v>11.344211344211363</v>
      </c>
    </row>
    <row r="8" spans="1:3" ht="25.5">
      <c r="A8" s="87" t="s">
        <v>174</v>
      </c>
      <c r="B8" s="265">
        <v>10.211267605633811</v>
      </c>
    </row>
    <row r="9" spans="1:3" ht="25.5">
      <c r="A9" s="87" t="s">
        <v>173</v>
      </c>
      <c r="B9" s="265">
        <v>9.5794392523364351</v>
      </c>
    </row>
    <row r="10" spans="1:3">
      <c r="A10" s="87" t="s">
        <v>153</v>
      </c>
      <c r="B10" s="265">
        <v>9.5238095238095308</v>
      </c>
    </row>
    <row r="11" spans="1:3" ht="25.5">
      <c r="A11" s="87" t="s">
        <v>163</v>
      </c>
      <c r="B11" s="265">
        <v>9.3949044585987345</v>
      </c>
    </row>
    <row r="12" spans="1:3">
      <c r="A12" s="87" t="s">
        <v>193</v>
      </c>
      <c r="B12" s="265">
        <v>9.040880503144642</v>
      </c>
    </row>
    <row r="13" spans="1:3">
      <c r="A13" s="87" t="s">
        <v>56</v>
      </c>
      <c r="B13" s="265">
        <v>8.6916742909423608</v>
      </c>
    </row>
    <row r="14" spans="1:3" ht="25.5">
      <c r="A14" s="87" t="s">
        <v>156</v>
      </c>
      <c r="B14" s="265">
        <v>8.5916740478299278</v>
      </c>
    </row>
    <row r="15" spans="1:3" ht="25.5">
      <c r="A15" s="87" t="s">
        <v>170</v>
      </c>
      <c r="B15" s="265">
        <v>7.8245915735167744</v>
      </c>
    </row>
    <row r="16" spans="1:3">
      <c r="A16" s="87" t="s">
        <v>154</v>
      </c>
      <c r="B16" s="265">
        <v>7.7533039647577073</v>
      </c>
    </row>
    <row r="17" spans="1:2">
      <c r="A17" s="87" t="s">
        <v>152</v>
      </c>
      <c r="B17" s="265">
        <v>7.6322636600173439</v>
      </c>
    </row>
    <row r="18" spans="1:2">
      <c r="A18" s="87" t="s">
        <v>155</v>
      </c>
      <c r="B18" s="265">
        <v>7.6256499133448843</v>
      </c>
    </row>
    <row r="19" spans="1:2" ht="38.25">
      <c r="A19" s="87" t="s">
        <v>151</v>
      </c>
      <c r="B19" s="265">
        <v>7.5000000000000027</v>
      </c>
    </row>
    <row r="20" spans="1:2">
      <c r="A20" s="87" t="s">
        <v>164</v>
      </c>
      <c r="B20" s="265">
        <v>7.4897119341563734</v>
      </c>
    </row>
    <row r="21" spans="1:2" ht="38.25">
      <c r="A21" s="87" t="s">
        <v>162</v>
      </c>
      <c r="B21" s="265">
        <v>7.290867229470452</v>
      </c>
    </row>
    <row r="22" spans="1:2">
      <c r="A22" s="87" t="s">
        <v>161</v>
      </c>
      <c r="B22" s="265">
        <v>7.260726072607258</v>
      </c>
    </row>
    <row r="23" spans="1:2">
      <c r="A23" s="87" t="s">
        <v>199</v>
      </c>
      <c r="B23" s="265">
        <v>7.2567783094098832</v>
      </c>
    </row>
    <row r="24" spans="1:2">
      <c r="A24" s="87" t="s">
        <v>200</v>
      </c>
      <c r="B24" s="265">
        <v>7.1428571428571477</v>
      </c>
    </row>
    <row r="25" spans="1:2" ht="25.5">
      <c r="A25" s="87" t="s">
        <v>179</v>
      </c>
      <c r="B25" s="265">
        <v>5.2985702270815782</v>
      </c>
    </row>
    <row r="26" spans="1:2">
      <c r="A26" t="s">
        <v>180</v>
      </c>
      <c r="B26" s="265">
        <v>5.2590266875981069</v>
      </c>
    </row>
    <row r="27" spans="1:2">
      <c r="A27" s="87" t="s">
        <v>165</v>
      </c>
      <c r="B27" s="265">
        <v>5.2546483427647415</v>
      </c>
    </row>
    <row r="28" spans="1:2" ht="25.5">
      <c r="A28" s="87" t="s">
        <v>171</v>
      </c>
      <c r="B28" s="265">
        <v>4.9910873440285153</v>
      </c>
    </row>
    <row r="29" spans="1:2" ht="25.5">
      <c r="A29" s="87" t="s">
        <v>172</v>
      </c>
      <c r="B29" s="265">
        <v>4.895738893925663</v>
      </c>
    </row>
    <row r="30" spans="1:2" ht="38.25">
      <c r="A30" s="87" t="s">
        <v>197</v>
      </c>
      <c r="B30" s="265">
        <v>4.8192771084337354</v>
      </c>
    </row>
    <row r="31" spans="1:2">
      <c r="A31" s="87" t="s">
        <v>196</v>
      </c>
      <c r="B31" s="265">
        <v>4.7904191616766418</v>
      </c>
    </row>
    <row r="32" spans="1:2">
      <c r="A32" s="87" t="s">
        <v>157</v>
      </c>
      <c r="B32" s="265">
        <v>4.6598322460391426</v>
      </c>
    </row>
    <row r="33" spans="1:2" ht="25.5">
      <c r="A33" s="87" t="s">
        <v>191</v>
      </c>
      <c r="B33" s="265">
        <v>4.2275172943889316</v>
      </c>
    </row>
    <row r="34" spans="1:2" ht="25.5">
      <c r="A34" s="87" t="s">
        <v>194</v>
      </c>
      <c r="B34" s="265">
        <v>4.0916530278232406</v>
      </c>
    </row>
    <row r="35" spans="1:2">
      <c r="A35" s="87" t="s">
        <v>168</v>
      </c>
      <c r="B35" s="265">
        <v>3.6018957345971541</v>
      </c>
    </row>
    <row r="36" spans="1:2" ht="25.5">
      <c r="A36" s="87" t="s">
        <v>184</v>
      </c>
      <c r="B36" s="265">
        <v>3.5603715170278818</v>
      </c>
    </row>
    <row r="37" spans="1:2">
      <c r="A37" s="87" t="s">
        <v>195</v>
      </c>
      <c r="B37" s="265">
        <v>3.5349567949725174</v>
      </c>
    </row>
    <row r="38" spans="1:2" ht="38.25">
      <c r="A38" s="87" t="s">
        <v>178</v>
      </c>
      <c r="B38" s="265">
        <v>3.2740879326473333</v>
      </c>
    </row>
    <row r="39" spans="1:2" ht="25.5">
      <c r="A39" s="87" t="s">
        <v>167</v>
      </c>
      <c r="B39" s="265">
        <v>3.116147308781867</v>
      </c>
    </row>
    <row r="40" spans="1:2">
      <c r="A40" t="s">
        <v>169</v>
      </c>
      <c r="B40" s="265">
        <v>2.2492970946579116</v>
      </c>
    </row>
    <row r="41" spans="1:2" ht="38.25">
      <c r="A41" s="87" t="s">
        <v>176</v>
      </c>
      <c r="B41" s="265">
        <v>2.1335807050092739</v>
      </c>
    </row>
    <row r="42" spans="1:2">
      <c r="A42" s="87" t="s">
        <v>201</v>
      </c>
      <c r="B42" s="265">
        <v>1.9002375296912046</v>
      </c>
    </row>
    <row r="43" spans="1:2">
      <c r="A43" t="s">
        <v>159</v>
      </c>
      <c r="B43" s="265">
        <v>1.8548387096774173</v>
      </c>
    </row>
    <row r="44" spans="1:2">
      <c r="A44" s="87" t="s">
        <v>158</v>
      </c>
      <c r="B44" s="265">
        <v>1.328609388839681</v>
      </c>
    </row>
    <row r="45" spans="1:2">
      <c r="A45" s="87" t="s">
        <v>198</v>
      </c>
      <c r="B45" s="265">
        <v>0.84674005080440307</v>
      </c>
    </row>
    <row r="46" spans="1:2" ht="25.5">
      <c r="A46" s="87" t="s">
        <v>181</v>
      </c>
      <c r="B46" s="265">
        <v>0.47755491881566381</v>
      </c>
    </row>
    <row r="47" spans="1:2" ht="51">
      <c r="A47" s="87" t="s">
        <v>187</v>
      </c>
      <c r="B47" s="265">
        <v>-0.48402710551790895</v>
      </c>
    </row>
    <row r="48" spans="1:2">
      <c r="A48" s="87" t="s">
        <v>186</v>
      </c>
      <c r="B48" s="265">
        <v>-1.3457556935817776</v>
      </c>
    </row>
    <row r="49" spans="1:2" ht="25.5">
      <c r="A49" s="87" t="s">
        <v>189</v>
      </c>
      <c r="B49" s="265">
        <v>-1.5205724508050114</v>
      </c>
    </row>
    <row r="50" spans="1:2" ht="38.25">
      <c r="A50" s="87" t="s">
        <v>177</v>
      </c>
      <c r="B50" s="265">
        <v>-3.0145530145530204</v>
      </c>
    </row>
    <row r="51" spans="1:2" ht="38.25">
      <c r="A51" s="87" t="s">
        <v>192</v>
      </c>
      <c r="B51" s="265">
        <v>-3.1451612903225854</v>
      </c>
    </row>
    <row r="52" spans="1:2" ht="25.5">
      <c r="A52" s="87" t="s">
        <v>190</v>
      </c>
      <c r="B52" s="265">
        <v>-4.3259557344064499</v>
      </c>
    </row>
    <row r="53" spans="1:2" ht="25.5">
      <c r="A53" s="87" t="s">
        <v>188</v>
      </c>
      <c r="B53" s="265">
        <v>-14.137214137214146</v>
      </c>
    </row>
    <row r="54" spans="1:2">
      <c r="B54" s="265"/>
    </row>
  </sheetData>
  <autoFilter ref="A1:B1"/>
  <sortState ref="A2:B53">
    <sortCondition descending="1" ref="B2:B53"/>
  </sortState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BB430"/>
  <sheetViews>
    <sheetView workbookViewId="0"/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2" width="11.7109375" style="1" customWidth="1"/>
    <col min="13" max="13" width="16.7109375" style="1" customWidth="1"/>
    <col min="14" max="14" width="9.140625" style="1"/>
    <col min="15" max="15" width="17.28515625" style="1" customWidth="1"/>
    <col min="16" max="17" width="9.140625" style="1" customWidth="1"/>
    <col min="18" max="18" width="11.7109375" style="1" customWidth="1"/>
    <col min="19" max="19" width="19.7109375" style="1" customWidth="1"/>
    <col min="20" max="22" width="9.140625" style="1" customWidth="1"/>
    <col min="23" max="23" width="19.140625" style="1" customWidth="1"/>
    <col min="24" max="24" width="9.140625" style="1" customWidth="1"/>
    <col min="25" max="25" width="8.42578125" style="1" customWidth="1"/>
    <col min="26" max="27" width="9.140625" style="1" customWidth="1"/>
    <col min="28" max="28" width="12" style="1" customWidth="1"/>
    <col min="29" max="29" width="10.85546875" style="1" customWidth="1"/>
    <col min="30" max="30" width="12.42578125" style="1" customWidth="1"/>
    <col min="31" max="32" width="9.140625" style="1" customWidth="1"/>
    <col min="33" max="33" width="10.140625" style="1" customWidth="1"/>
    <col min="34" max="46" width="9.140625" style="1" customWidth="1"/>
    <col min="47" max="47" width="11.28515625" style="1" customWidth="1"/>
    <col min="48" max="48" width="11.140625" style="1" customWidth="1"/>
    <col min="49" max="51" width="9.140625" style="1" customWidth="1"/>
    <col min="52" max="16384" width="9.140625" style="1"/>
  </cols>
  <sheetData>
    <row r="1" spans="1:54" ht="48.75" customHeight="1" thickBot="1">
      <c r="B1" s="380" t="s">
        <v>204</v>
      </c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381"/>
      <c r="AF1" s="381"/>
      <c r="AG1" s="381"/>
      <c r="AH1" s="381"/>
      <c r="AI1" s="381"/>
      <c r="AJ1" s="381"/>
      <c r="AK1" s="381"/>
      <c r="AL1" s="381"/>
      <c r="AM1" s="381"/>
      <c r="AN1" s="381"/>
      <c r="AO1" s="381"/>
      <c r="AP1" s="381"/>
      <c r="AQ1" s="381"/>
      <c r="AR1" s="381"/>
      <c r="AS1" s="381"/>
      <c r="AT1" s="381"/>
      <c r="AU1" s="381"/>
      <c r="AV1" s="381"/>
      <c r="AW1" s="381"/>
      <c r="AX1" s="381"/>
      <c r="AY1" s="381"/>
      <c r="AZ1" s="381"/>
      <c r="BA1" s="381"/>
      <c r="BB1" s="382"/>
    </row>
    <row r="2" spans="1:54" ht="66" customHeight="1" thickBot="1">
      <c r="B2" s="64" t="s">
        <v>150</v>
      </c>
      <c r="C2" s="64" t="s">
        <v>151</v>
      </c>
      <c r="D2" s="64" t="s">
        <v>152</v>
      </c>
      <c r="E2" s="64" t="s">
        <v>153</v>
      </c>
      <c r="F2" s="64" t="s">
        <v>154</v>
      </c>
      <c r="G2" s="64" t="s">
        <v>155</v>
      </c>
      <c r="H2" s="64" t="s">
        <v>156</v>
      </c>
      <c r="I2" s="64" t="s">
        <v>157</v>
      </c>
      <c r="J2" s="64" t="s">
        <v>158</v>
      </c>
      <c r="K2" s="64" t="s">
        <v>159</v>
      </c>
      <c r="L2" s="64" t="s">
        <v>160</v>
      </c>
      <c r="M2" s="64" t="s">
        <v>161</v>
      </c>
      <c r="N2" s="244" t="s">
        <v>162</v>
      </c>
      <c r="O2" s="64" t="s">
        <v>163</v>
      </c>
      <c r="P2" s="64" t="s">
        <v>164</v>
      </c>
      <c r="Q2" s="64" t="s">
        <v>165</v>
      </c>
      <c r="R2" s="64" t="s">
        <v>166</v>
      </c>
      <c r="S2" s="64" t="s">
        <v>167</v>
      </c>
      <c r="T2" s="64" t="s">
        <v>168</v>
      </c>
      <c r="U2" s="64" t="s">
        <v>169</v>
      </c>
      <c r="V2" s="64" t="s">
        <v>170</v>
      </c>
      <c r="W2" s="64" t="s">
        <v>171</v>
      </c>
      <c r="X2" s="64" t="s">
        <v>172</v>
      </c>
      <c r="Y2" s="64" t="s">
        <v>173</v>
      </c>
      <c r="Z2" s="64" t="s">
        <v>174</v>
      </c>
      <c r="AA2" s="64" t="s">
        <v>175</v>
      </c>
      <c r="AB2" s="64" t="s">
        <v>176</v>
      </c>
      <c r="AC2" s="64" t="s">
        <v>177</v>
      </c>
      <c r="AD2" s="64" t="s">
        <v>178</v>
      </c>
      <c r="AE2" s="64" t="s">
        <v>179</v>
      </c>
      <c r="AF2" s="64" t="s">
        <v>180</v>
      </c>
      <c r="AG2" s="64" t="s">
        <v>56</v>
      </c>
      <c r="AH2" s="64" t="s">
        <v>181</v>
      </c>
      <c r="AI2" s="64" t="s">
        <v>182</v>
      </c>
      <c r="AJ2" s="64" t="s">
        <v>183</v>
      </c>
      <c r="AK2" s="64" t="s">
        <v>184</v>
      </c>
      <c r="AL2" s="64" t="s">
        <v>185</v>
      </c>
      <c r="AM2" s="64" t="s">
        <v>186</v>
      </c>
      <c r="AN2" s="64" t="s">
        <v>187</v>
      </c>
      <c r="AO2" s="64" t="s">
        <v>188</v>
      </c>
      <c r="AP2" s="64" t="s">
        <v>189</v>
      </c>
      <c r="AQ2" s="64" t="s">
        <v>190</v>
      </c>
      <c r="AR2" s="64" t="s">
        <v>191</v>
      </c>
      <c r="AS2" s="64" t="s">
        <v>192</v>
      </c>
      <c r="AT2" s="64" t="s">
        <v>193</v>
      </c>
      <c r="AU2" s="64" t="s">
        <v>194</v>
      </c>
      <c r="AV2" s="64" t="s">
        <v>195</v>
      </c>
      <c r="AW2" s="64" t="s">
        <v>196</v>
      </c>
      <c r="AX2" s="64" t="s">
        <v>197</v>
      </c>
      <c r="AY2" s="64" t="s">
        <v>198</v>
      </c>
      <c r="AZ2" s="64" t="s">
        <v>199</v>
      </c>
      <c r="BA2" s="64" t="s">
        <v>200</v>
      </c>
      <c r="BB2" s="64" t="s">
        <v>201</v>
      </c>
    </row>
    <row r="3" spans="1:54" ht="13.5" hidden="1" customHeight="1">
      <c r="A3" s="62">
        <v>39448</v>
      </c>
      <c r="B3" s="1">
        <v>95.3</v>
      </c>
      <c r="C3" s="1">
        <v>93.3</v>
      </c>
      <c r="D3" s="1">
        <v>93.2</v>
      </c>
      <c r="E3" s="1">
        <v>84.8</v>
      </c>
      <c r="F3" s="1">
        <v>99.7</v>
      </c>
      <c r="G3" s="1">
        <v>90.1</v>
      </c>
      <c r="H3" s="1">
        <v>91.4</v>
      </c>
      <c r="I3" s="1">
        <v>79.2</v>
      </c>
      <c r="J3" s="1">
        <v>115.2</v>
      </c>
      <c r="K3" s="1">
        <v>101.9</v>
      </c>
      <c r="L3" s="1">
        <v>97.3</v>
      </c>
      <c r="M3" s="1">
        <v>91.5</v>
      </c>
      <c r="N3" s="1">
        <v>93.8</v>
      </c>
      <c r="O3" s="1">
        <v>94.5</v>
      </c>
      <c r="P3" s="1">
        <v>95.3</v>
      </c>
      <c r="Q3" s="1">
        <v>95.6</v>
      </c>
      <c r="R3" s="1">
        <v>93.8</v>
      </c>
      <c r="S3" s="1">
        <v>99</v>
      </c>
      <c r="T3" s="1">
        <v>99</v>
      </c>
      <c r="U3" s="1">
        <v>98.9</v>
      </c>
      <c r="V3" s="1">
        <v>94.9</v>
      </c>
      <c r="W3" s="1">
        <v>95.4</v>
      </c>
      <c r="X3" s="1">
        <v>95.5</v>
      </c>
      <c r="Y3" s="1">
        <v>93.2</v>
      </c>
      <c r="Z3" s="1">
        <v>97</v>
      </c>
      <c r="AA3" s="1">
        <v>89.4</v>
      </c>
      <c r="AB3" s="1">
        <v>96.8</v>
      </c>
      <c r="AC3" s="1">
        <v>98.3</v>
      </c>
      <c r="AD3" s="1">
        <v>95.9</v>
      </c>
      <c r="AE3" s="1">
        <v>95.8</v>
      </c>
      <c r="AF3" s="1">
        <v>94.8</v>
      </c>
      <c r="AG3" s="1">
        <v>95.5</v>
      </c>
      <c r="AH3" s="1">
        <v>99.4</v>
      </c>
      <c r="AI3" s="1">
        <v>86.1</v>
      </c>
      <c r="AJ3" s="1">
        <v>82.7</v>
      </c>
      <c r="AK3" s="1">
        <v>95.8</v>
      </c>
      <c r="AL3" s="1">
        <v>98.3</v>
      </c>
      <c r="AM3" s="1">
        <v>100.1</v>
      </c>
      <c r="AN3" s="1">
        <v>99.6</v>
      </c>
      <c r="AO3" s="1">
        <v>103.7</v>
      </c>
      <c r="AP3" s="1">
        <v>95.2</v>
      </c>
      <c r="AQ3" s="1">
        <v>93.3</v>
      </c>
      <c r="AR3" s="1">
        <v>98.6</v>
      </c>
      <c r="AS3" s="1">
        <v>96.2</v>
      </c>
      <c r="AT3" s="1">
        <v>95.8</v>
      </c>
      <c r="AU3" s="1">
        <v>94.9</v>
      </c>
      <c r="AV3" s="1">
        <v>95.4</v>
      </c>
      <c r="AW3" s="1">
        <v>94.4</v>
      </c>
      <c r="AX3" s="1">
        <v>95.9</v>
      </c>
      <c r="AY3" s="1">
        <v>95.9</v>
      </c>
      <c r="AZ3" s="1">
        <v>96</v>
      </c>
      <c r="BA3" s="1">
        <v>95.3</v>
      </c>
      <c r="BB3" s="1">
        <v>96</v>
      </c>
    </row>
    <row r="4" spans="1:54" ht="13.5" hidden="1" customHeight="1">
      <c r="A4" s="62">
        <v>39479</v>
      </c>
      <c r="B4" s="1">
        <v>95.8</v>
      </c>
      <c r="C4" s="1">
        <v>93.6</v>
      </c>
      <c r="D4" s="1">
        <v>93.5</v>
      </c>
      <c r="E4" s="1">
        <v>87.3</v>
      </c>
      <c r="F4" s="1">
        <v>98</v>
      </c>
      <c r="G4" s="1">
        <v>90.4</v>
      </c>
      <c r="H4" s="1">
        <v>92.5</v>
      </c>
      <c r="I4" s="1">
        <v>81.3</v>
      </c>
      <c r="J4" s="1">
        <v>112.3</v>
      </c>
      <c r="K4" s="1">
        <v>101.6</v>
      </c>
      <c r="L4" s="1">
        <v>95.5</v>
      </c>
      <c r="M4" s="1">
        <v>91.6</v>
      </c>
      <c r="N4" s="1">
        <v>94.8</v>
      </c>
      <c r="O4" s="1">
        <v>96.1</v>
      </c>
      <c r="P4" s="1">
        <v>95.4</v>
      </c>
      <c r="Q4" s="1">
        <v>96.1</v>
      </c>
      <c r="R4" s="1">
        <v>96.6</v>
      </c>
      <c r="S4" s="1">
        <v>99.1</v>
      </c>
      <c r="T4" s="1">
        <v>99.1</v>
      </c>
      <c r="U4" s="1">
        <v>99.1</v>
      </c>
      <c r="V4" s="1">
        <v>94.9</v>
      </c>
      <c r="W4" s="1">
        <v>95.4</v>
      </c>
      <c r="X4" s="1">
        <v>95.5</v>
      </c>
      <c r="Y4" s="1">
        <v>93.3</v>
      </c>
      <c r="Z4" s="1">
        <v>97</v>
      </c>
      <c r="AA4" s="1">
        <v>89.5</v>
      </c>
      <c r="AB4" s="1">
        <v>96.8</v>
      </c>
      <c r="AC4" s="1">
        <v>98.6</v>
      </c>
      <c r="AD4" s="1">
        <v>95.8</v>
      </c>
      <c r="AE4" s="1">
        <v>95.7</v>
      </c>
      <c r="AF4" s="1">
        <v>99.3</v>
      </c>
      <c r="AG4" s="1">
        <v>95.8</v>
      </c>
      <c r="AH4" s="1">
        <v>99.2</v>
      </c>
      <c r="AI4" s="1">
        <v>87.5</v>
      </c>
      <c r="AJ4" s="1">
        <v>84.6</v>
      </c>
      <c r="AK4" s="1">
        <v>95.9</v>
      </c>
      <c r="AL4" s="1">
        <v>98.3</v>
      </c>
      <c r="AM4" s="1">
        <v>99.8</v>
      </c>
      <c r="AN4" s="1">
        <v>99.6</v>
      </c>
      <c r="AO4" s="1">
        <v>101.7</v>
      </c>
      <c r="AP4" s="1">
        <v>95.8</v>
      </c>
      <c r="AQ4" s="1">
        <v>94.9</v>
      </c>
      <c r="AR4" s="1">
        <v>98.1</v>
      </c>
      <c r="AS4" s="1">
        <v>95.3</v>
      </c>
      <c r="AT4" s="1">
        <v>95.8</v>
      </c>
      <c r="AU4" s="1">
        <v>95.8</v>
      </c>
      <c r="AV4" s="1">
        <v>95.8</v>
      </c>
      <c r="AW4" s="1">
        <v>95.9</v>
      </c>
      <c r="AX4" s="1">
        <v>98</v>
      </c>
      <c r="AY4" s="1">
        <v>96.4</v>
      </c>
      <c r="AZ4" s="1">
        <v>100.2</v>
      </c>
      <c r="BA4" s="1">
        <v>95.3</v>
      </c>
      <c r="BB4" s="1">
        <v>96</v>
      </c>
    </row>
    <row r="5" spans="1:54" ht="13.5" hidden="1" customHeight="1">
      <c r="A5" s="62">
        <v>39508</v>
      </c>
      <c r="B5" s="1">
        <v>96.5</v>
      </c>
      <c r="C5" s="1">
        <v>94.2</v>
      </c>
      <c r="D5" s="1">
        <v>94</v>
      </c>
      <c r="E5" s="1">
        <v>89.9</v>
      </c>
      <c r="F5" s="1">
        <v>96.7</v>
      </c>
      <c r="G5" s="1">
        <v>91.7</v>
      </c>
      <c r="H5" s="1">
        <v>94.9</v>
      </c>
      <c r="I5" s="1">
        <v>93</v>
      </c>
      <c r="J5" s="1">
        <v>101.5</v>
      </c>
      <c r="K5" s="1">
        <v>96.9</v>
      </c>
      <c r="L5" s="1">
        <v>94.2</v>
      </c>
      <c r="M5" s="1">
        <v>94.1</v>
      </c>
      <c r="N5" s="1">
        <v>97.3</v>
      </c>
      <c r="O5" s="1">
        <v>97.3</v>
      </c>
      <c r="P5" s="1">
        <v>97.3</v>
      </c>
      <c r="Q5" s="1">
        <v>99.1</v>
      </c>
      <c r="R5" s="1">
        <v>96.9</v>
      </c>
      <c r="S5" s="1">
        <v>99.4</v>
      </c>
      <c r="T5" s="1">
        <v>99.6</v>
      </c>
      <c r="U5" s="1">
        <v>99.1</v>
      </c>
      <c r="V5" s="1">
        <v>96.4</v>
      </c>
      <c r="W5" s="1">
        <v>97.8</v>
      </c>
      <c r="X5" s="1">
        <v>97.6</v>
      </c>
      <c r="Y5" s="1">
        <v>93.7</v>
      </c>
      <c r="Z5" s="1">
        <v>97</v>
      </c>
      <c r="AA5" s="1">
        <v>90.1</v>
      </c>
      <c r="AB5" s="1">
        <v>97.4</v>
      </c>
      <c r="AC5" s="1">
        <v>97.5</v>
      </c>
      <c r="AD5" s="1">
        <v>97.3</v>
      </c>
      <c r="AE5" s="1">
        <v>97.4</v>
      </c>
      <c r="AF5" s="1">
        <v>99.4</v>
      </c>
      <c r="AG5" s="1">
        <v>95.4</v>
      </c>
      <c r="AH5" s="1">
        <v>99.3</v>
      </c>
      <c r="AI5" s="1">
        <v>93</v>
      </c>
      <c r="AJ5" s="1">
        <v>91.5</v>
      </c>
      <c r="AK5" s="1">
        <v>97.4</v>
      </c>
      <c r="AL5" s="1">
        <v>89.8</v>
      </c>
      <c r="AM5" s="1">
        <v>99.7</v>
      </c>
      <c r="AN5" s="1">
        <v>99.6</v>
      </c>
      <c r="AO5" s="1">
        <v>100.6</v>
      </c>
      <c r="AP5" s="1">
        <v>95.8</v>
      </c>
      <c r="AQ5" s="1">
        <v>94.6</v>
      </c>
      <c r="AR5" s="1">
        <v>98.3</v>
      </c>
      <c r="AS5" s="1">
        <v>95.9</v>
      </c>
      <c r="AT5" s="1">
        <v>100.8</v>
      </c>
      <c r="AU5" s="1">
        <v>97.2</v>
      </c>
      <c r="AV5" s="1">
        <v>96.7</v>
      </c>
      <c r="AW5" s="1">
        <v>97.8</v>
      </c>
      <c r="AX5" s="1">
        <v>98.1</v>
      </c>
      <c r="AY5" s="1">
        <v>96.9</v>
      </c>
      <c r="AZ5" s="1">
        <v>100.2</v>
      </c>
      <c r="BA5" s="1">
        <v>95.3</v>
      </c>
      <c r="BB5" s="1">
        <v>96</v>
      </c>
    </row>
    <row r="6" spans="1:54" ht="13.5" hidden="1" customHeight="1">
      <c r="A6" s="62">
        <v>39539</v>
      </c>
      <c r="B6" s="1">
        <v>97.4</v>
      </c>
      <c r="C6" s="1">
        <v>95.6</v>
      </c>
      <c r="D6" s="1">
        <v>95.5</v>
      </c>
      <c r="E6" s="1">
        <v>91.1</v>
      </c>
      <c r="F6" s="1">
        <v>97.3</v>
      </c>
      <c r="G6" s="1">
        <v>93.1</v>
      </c>
      <c r="H6" s="1">
        <v>96.9</v>
      </c>
      <c r="I6" s="1">
        <v>100.5</v>
      </c>
      <c r="J6" s="1">
        <v>104.9</v>
      </c>
      <c r="K6" s="1">
        <v>97</v>
      </c>
      <c r="L6" s="1">
        <v>97.3</v>
      </c>
      <c r="M6" s="1">
        <v>94.9</v>
      </c>
      <c r="N6" s="1">
        <v>99.1</v>
      </c>
      <c r="O6" s="1">
        <v>99.7</v>
      </c>
      <c r="P6" s="1">
        <v>99.8</v>
      </c>
      <c r="Q6" s="1">
        <v>99.2</v>
      </c>
      <c r="R6" s="1">
        <v>99.8</v>
      </c>
      <c r="S6" s="1">
        <v>99.6</v>
      </c>
      <c r="T6" s="1">
        <v>99.7</v>
      </c>
      <c r="U6" s="1">
        <v>99.4</v>
      </c>
      <c r="V6" s="1">
        <v>96.6</v>
      </c>
      <c r="W6" s="1">
        <v>97.8</v>
      </c>
      <c r="X6" s="1">
        <v>97.6</v>
      </c>
      <c r="Y6" s="1">
        <v>94.1</v>
      </c>
      <c r="Z6" s="1">
        <v>97</v>
      </c>
      <c r="AA6" s="1">
        <v>91.5</v>
      </c>
      <c r="AB6" s="1">
        <v>98.4</v>
      </c>
      <c r="AC6" s="1">
        <v>98.9</v>
      </c>
      <c r="AD6" s="1">
        <v>97.8</v>
      </c>
      <c r="AE6" s="1">
        <v>98.1</v>
      </c>
      <c r="AF6" s="1">
        <v>99.5</v>
      </c>
      <c r="AG6" s="1">
        <v>96.9</v>
      </c>
      <c r="AH6" s="1">
        <v>99.1</v>
      </c>
      <c r="AI6" s="1">
        <v>98.9</v>
      </c>
      <c r="AJ6" s="1">
        <v>99</v>
      </c>
      <c r="AK6" s="1">
        <v>98.6</v>
      </c>
      <c r="AL6" s="1">
        <v>89.8</v>
      </c>
      <c r="AM6" s="1">
        <v>99.6</v>
      </c>
      <c r="AN6" s="1">
        <v>99.2</v>
      </c>
      <c r="AO6" s="1">
        <v>102.3</v>
      </c>
      <c r="AP6" s="1">
        <v>97.3</v>
      </c>
      <c r="AQ6" s="1">
        <v>96.2</v>
      </c>
      <c r="AR6" s="1">
        <v>99.1</v>
      </c>
      <c r="AS6" s="1">
        <v>98.3</v>
      </c>
      <c r="AT6" s="1">
        <v>100.8</v>
      </c>
      <c r="AU6" s="1">
        <v>97.7</v>
      </c>
      <c r="AV6" s="1">
        <v>97.5</v>
      </c>
      <c r="AW6" s="1">
        <v>97.8</v>
      </c>
      <c r="AX6" s="1">
        <v>98.7</v>
      </c>
      <c r="AY6" s="1">
        <v>97.8</v>
      </c>
      <c r="AZ6" s="1">
        <v>100.2</v>
      </c>
      <c r="BA6" s="1">
        <v>95.3</v>
      </c>
      <c r="BB6" s="1">
        <v>97.7</v>
      </c>
    </row>
    <row r="7" spans="1:54" ht="13.5" hidden="1" customHeight="1">
      <c r="A7" s="62">
        <v>39569</v>
      </c>
      <c r="B7" s="1">
        <v>98.1</v>
      </c>
      <c r="C7" s="1">
        <v>97.6</v>
      </c>
      <c r="D7" s="1">
        <v>97.5</v>
      </c>
      <c r="E7" s="1">
        <v>96.4</v>
      </c>
      <c r="F7" s="1">
        <v>97.7</v>
      </c>
      <c r="G7" s="1">
        <v>97.6</v>
      </c>
      <c r="H7" s="1">
        <v>98.1</v>
      </c>
      <c r="I7" s="1">
        <v>103</v>
      </c>
      <c r="J7" s="1">
        <v>91.9</v>
      </c>
      <c r="K7" s="1">
        <v>98</v>
      </c>
      <c r="L7" s="1">
        <v>97.5</v>
      </c>
      <c r="M7" s="1">
        <v>97.5</v>
      </c>
      <c r="N7" s="1">
        <v>99.8</v>
      </c>
      <c r="O7" s="1">
        <v>100.6</v>
      </c>
      <c r="P7" s="1">
        <v>100</v>
      </c>
      <c r="Q7" s="1">
        <v>100.9</v>
      </c>
      <c r="R7" s="1">
        <v>101</v>
      </c>
      <c r="S7" s="1">
        <v>99.7</v>
      </c>
      <c r="T7" s="1">
        <v>99.7</v>
      </c>
      <c r="U7" s="1">
        <v>99.7</v>
      </c>
      <c r="V7" s="1">
        <v>96.7</v>
      </c>
      <c r="W7" s="1">
        <v>97.8</v>
      </c>
      <c r="X7" s="1">
        <v>97.6</v>
      </c>
      <c r="Y7" s="1">
        <v>95.6</v>
      </c>
      <c r="Z7" s="1">
        <v>97</v>
      </c>
      <c r="AA7" s="1">
        <v>92</v>
      </c>
      <c r="AB7" s="1">
        <v>98.3</v>
      </c>
      <c r="AC7" s="1">
        <v>97.5</v>
      </c>
      <c r="AD7" s="1">
        <v>99.1</v>
      </c>
      <c r="AE7" s="1">
        <v>98.6</v>
      </c>
      <c r="AF7" s="1">
        <v>100.1</v>
      </c>
      <c r="AG7" s="1">
        <v>98.1</v>
      </c>
      <c r="AH7" s="1">
        <v>98.8</v>
      </c>
      <c r="AI7" s="1">
        <v>103.7</v>
      </c>
      <c r="AJ7" s="1">
        <v>105.2</v>
      </c>
      <c r="AK7" s="1">
        <v>99.4</v>
      </c>
      <c r="AL7" s="1">
        <v>89.8</v>
      </c>
      <c r="AM7" s="1">
        <v>99.5</v>
      </c>
      <c r="AN7" s="1">
        <v>99.2</v>
      </c>
      <c r="AO7" s="1">
        <v>101.2</v>
      </c>
      <c r="AP7" s="1">
        <v>98.9</v>
      </c>
      <c r="AQ7" s="1">
        <v>97.5</v>
      </c>
      <c r="AR7" s="1">
        <v>99.4</v>
      </c>
      <c r="AS7" s="1">
        <v>102.2</v>
      </c>
      <c r="AT7" s="1">
        <v>100.8</v>
      </c>
      <c r="AU7" s="1">
        <v>98.6</v>
      </c>
      <c r="AV7" s="1">
        <v>98.5</v>
      </c>
      <c r="AW7" s="1">
        <v>98.7</v>
      </c>
      <c r="AX7" s="1">
        <v>98.7</v>
      </c>
      <c r="AY7" s="1">
        <v>98.4</v>
      </c>
      <c r="AZ7" s="1">
        <v>100.2</v>
      </c>
      <c r="BA7" s="1">
        <v>95.3</v>
      </c>
      <c r="BB7" s="1">
        <v>97.7</v>
      </c>
    </row>
    <row r="8" spans="1:54" ht="13.5" hidden="1" customHeight="1">
      <c r="A8" s="62">
        <v>39600</v>
      </c>
      <c r="B8" s="1">
        <v>100</v>
      </c>
      <c r="C8" s="1">
        <v>99.4</v>
      </c>
      <c r="D8" s="1">
        <v>99.4</v>
      </c>
      <c r="E8" s="1">
        <v>100.6</v>
      </c>
      <c r="F8" s="1">
        <v>99.2</v>
      </c>
      <c r="G8" s="1">
        <v>100.1</v>
      </c>
      <c r="H8" s="1">
        <v>99.3</v>
      </c>
      <c r="I8" s="1">
        <v>102.4</v>
      </c>
      <c r="J8" s="1">
        <v>92.4</v>
      </c>
      <c r="K8" s="1">
        <v>98.3</v>
      </c>
      <c r="L8" s="1">
        <v>96.3</v>
      </c>
      <c r="M8" s="1">
        <v>99.1</v>
      </c>
      <c r="N8" s="1">
        <v>100</v>
      </c>
      <c r="O8" s="1">
        <v>100.9</v>
      </c>
      <c r="P8" s="1">
        <v>100.9</v>
      </c>
      <c r="Q8" s="1">
        <v>101</v>
      </c>
      <c r="R8" s="1">
        <v>100.8</v>
      </c>
      <c r="S8" s="1">
        <v>99.8</v>
      </c>
      <c r="T8" s="1">
        <v>99.8</v>
      </c>
      <c r="U8" s="1">
        <v>99.8</v>
      </c>
      <c r="V8" s="1">
        <v>99.2</v>
      </c>
      <c r="W8" s="1">
        <v>101.3</v>
      </c>
      <c r="X8" s="1">
        <v>101.6</v>
      </c>
      <c r="Y8" s="1">
        <v>96.9</v>
      </c>
      <c r="Z8" s="1">
        <v>97</v>
      </c>
      <c r="AA8" s="1">
        <v>91.5</v>
      </c>
      <c r="AB8" s="1">
        <v>99.8</v>
      </c>
      <c r="AC8" s="1">
        <v>99.7</v>
      </c>
      <c r="AD8" s="1">
        <v>99</v>
      </c>
      <c r="AE8" s="1">
        <v>100.3</v>
      </c>
      <c r="AF8" s="1">
        <v>100.4</v>
      </c>
      <c r="AG8" s="1">
        <v>102.8</v>
      </c>
      <c r="AH8" s="1">
        <v>99.9</v>
      </c>
      <c r="AI8" s="1">
        <v>108</v>
      </c>
      <c r="AJ8" s="1">
        <v>110.8</v>
      </c>
      <c r="AK8" s="1">
        <v>99.9</v>
      </c>
      <c r="AL8" s="1">
        <v>102.9</v>
      </c>
      <c r="AM8" s="1">
        <v>99.4</v>
      </c>
      <c r="AN8" s="1">
        <v>99.2</v>
      </c>
      <c r="AO8" s="1">
        <v>100.5</v>
      </c>
      <c r="AP8" s="1">
        <v>99</v>
      </c>
      <c r="AQ8" s="1">
        <v>98.3</v>
      </c>
      <c r="AR8" s="1">
        <v>99.7</v>
      </c>
      <c r="AS8" s="1">
        <v>100.1</v>
      </c>
      <c r="AT8" s="1">
        <v>100.8</v>
      </c>
      <c r="AU8" s="1">
        <v>100</v>
      </c>
      <c r="AV8" s="1">
        <v>99.6</v>
      </c>
      <c r="AW8" s="1">
        <v>100.4</v>
      </c>
      <c r="AX8" s="1">
        <v>98.8</v>
      </c>
      <c r="AY8" s="1">
        <v>98.7</v>
      </c>
      <c r="AZ8" s="1">
        <v>100.2</v>
      </c>
      <c r="BA8" s="1">
        <v>95.3</v>
      </c>
      <c r="BB8" s="1">
        <v>97.7</v>
      </c>
    </row>
    <row r="9" spans="1:54" ht="13.5" hidden="1" customHeight="1">
      <c r="A9" s="62">
        <v>39630</v>
      </c>
      <c r="B9" s="1">
        <v>101.7</v>
      </c>
      <c r="C9" s="1">
        <v>101.8</v>
      </c>
      <c r="D9" s="1">
        <v>101.9</v>
      </c>
      <c r="E9" s="1">
        <v>104</v>
      </c>
      <c r="F9" s="1">
        <v>101.4</v>
      </c>
      <c r="G9" s="1">
        <v>101.4</v>
      </c>
      <c r="H9" s="1">
        <v>101.3</v>
      </c>
      <c r="I9" s="1">
        <v>105.7</v>
      </c>
      <c r="J9" s="1">
        <v>92.7</v>
      </c>
      <c r="K9" s="1">
        <v>99.3</v>
      </c>
      <c r="L9" s="1">
        <v>101.4</v>
      </c>
      <c r="M9" s="1">
        <v>101.6</v>
      </c>
      <c r="N9" s="1">
        <v>100.7</v>
      </c>
      <c r="O9" s="1">
        <v>101.8</v>
      </c>
      <c r="P9" s="1">
        <v>101.4</v>
      </c>
      <c r="Q9" s="1">
        <v>101.6</v>
      </c>
      <c r="R9" s="1">
        <v>102.2</v>
      </c>
      <c r="S9" s="1">
        <v>99.7</v>
      </c>
      <c r="T9" s="1">
        <v>99.7</v>
      </c>
      <c r="U9" s="1">
        <v>99.8</v>
      </c>
      <c r="V9" s="1">
        <v>102.5</v>
      </c>
      <c r="W9" s="1">
        <v>101.3</v>
      </c>
      <c r="X9" s="1">
        <v>101.6</v>
      </c>
      <c r="Y9" s="1">
        <v>97.9</v>
      </c>
      <c r="Z9" s="1">
        <v>103</v>
      </c>
      <c r="AA9" s="1">
        <v>109.1</v>
      </c>
      <c r="AB9" s="1">
        <v>100.7</v>
      </c>
      <c r="AC9" s="1">
        <v>100.2</v>
      </c>
      <c r="AD9" s="1">
        <v>101.1</v>
      </c>
      <c r="AE9" s="1">
        <v>100.9</v>
      </c>
      <c r="AF9" s="1">
        <v>100.9</v>
      </c>
      <c r="AG9" s="1">
        <v>104.7</v>
      </c>
      <c r="AH9" s="1">
        <v>100.3</v>
      </c>
      <c r="AI9" s="1">
        <v>113.8</v>
      </c>
      <c r="AJ9" s="1">
        <v>118.6</v>
      </c>
      <c r="AK9" s="1">
        <v>100.1</v>
      </c>
      <c r="AL9" s="1">
        <v>103.3</v>
      </c>
      <c r="AM9" s="1">
        <v>99.3</v>
      </c>
      <c r="AN9" s="1">
        <v>99.2</v>
      </c>
      <c r="AO9" s="1">
        <v>99.8</v>
      </c>
      <c r="AP9" s="1">
        <v>99.9</v>
      </c>
      <c r="AQ9" s="1">
        <v>99.8</v>
      </c>
      <c r="AR9" s="1">
        <v>99.6</v>
      </c>
      <c r="AS9" s="1">
        <v>100.6</v>
      </c>
      <c r="AT9" s="1">
        <v>100.8</v>
      </c>
      <c r="AU9" s="1">
        <v>100.3</v>
      </c>
      <c r="AV9" s="1">
        <v>99.9</v>
      </c>
      <c r="AW9" s="1">
        <v>100.7</v>
      </c>
      <c r="AX9" s="1">
        <v>99.9</v>
      </c>
      <c r="AY9" s="1">
        <v>99.1</v>
      </c>
      <c r="AZ9" s="1">
        <v>100.5</v>
      </c>
      <c r="BA9" s="1">
        <v>98.3</v>
      </c>
      <c r="BB9" s="1">
        <v>99.8</v>
      </c>
    </row>
    <row r="10" spans="1:54" ht="13.5" hidden="1" customHeight="1">
      <c r="A10" s="62">
        <v>39661</v>
      </c>
      <c r="B10" s="1">
        <v>102.3</v>
      </c>
      <c r="C10" s="1">
        <v>103.2</v>
      </c>
      <c r="D10" s="1">
        <v>103.4</v>
      </c>
      <c r="E10" s="1">
        <v>107</v>
      </c>
      <c r="F10" s="1">
        <v>101.4</v>
      </c>
      <c r="G10" s="1">
        <v>103.2</v>
      </c>
      <c r="H10" s="1">
        <v>103.5</v>
      </c>
      <c r="I10" s="1">
        <v>106.9</v>
      </c>
      <c r="J10" s="1">
        <v>92</v>
      </c>
      <c r="K10" s="1">
        <v>99.2</v>
      </c>
      <c r="L10" s="1">
        <v>104.2</v>
      </c>
      <c r="M10" s="1">
        <v>103.1</v>
      </c>
      <c r="N10" s="1">
        <v>101.8</v>
      </c>
      <c r="O10" s="1">
        <v>101.2</v>
      </c>
      <c r="P10" s="1">
        <v>101.4</v>
      </c>
      <c r="Q10" s="1">
        <v>99.9</v>
      </c>
      <c r="R10" s="1">
        <v>101.3</v>
      </c>
      <c r="S10" s="1">
        <v>100.4</v>
      </c>
      <c r="T10" s="1">
        <v>100.3</v>
      </c>
      <c r="U10" s="1">
        <v>100.5</v>
      </c>
      <c r="V10" s="1">
        <v>102.9</v>
      </c>
      <c r="W10" s="1">
        <v>101.3</v>
      </c>
      <c r="X10" s="1">
        <v>101.6</v>
      </c>
      <c r="Y10" s="1">
        <v>104.5</v>
      </c>
      <c r="Z10" s="1">
        <v>103</v>
      </c>
      <c r="AA10" s="1">
        <v>109.1</v>
      </c>
      <c r="AB10" s="1">
        <v>101.5</v>
      </c>
      <c r="AC10" s="1">
        <v>101.7</v>
      </c>
      <c r="AD10" s="1">
        <v>102.2</v>
      </c>
      <c r="AE10" s="1">
        <v>100.9</v>
      </c>
      <c r="AF10" s="1">
        <v>100.8</v>
      </c>
      <c r="AG10" s="1">
        <v>103.9</v>
      </c>
      <c r="AH10" s="1">
        <v>100.1</v>
      </c>
      <c r="AI10" s="1">
        <v>111.5</v>
      </c>
      <c r="AJ10" s="1">
        <v>115.5</v>
      </c>
      <c r="AK10" s="1">
        <v>100</v>
      </c>
      <c r="AL10" s="1">
        <v>103.3</v>
      </c>
      <c r="AM10" s="1">
        <v>100.5</v>
      </c>
      <c r="AN10" s="1">
        <v>100.9</v>
      </c>
      <c r="AO10" s="1">
        <v>97.5</v>
      </c>
      <c r="AP10" s="1">
        <v>102.1</v>
      </c>
      <c r="AQ10" s="1">
        <v>103</v>
      </c>
      <c r="AR10" s="1">
        <v>99.9</v>
      </c>
      <c r="AS10" s="1">
        <v>102.4</v>
      </c>
      <c r="AT10" s="1">
        <v>100.8</v>
      </c>
      <c r="AU10" s="1">
        <v>102.4</v>
      </c>
      <c r="AV10" s="1">
        <v>100.7</v>
      </c>
      <c r="AW10" s="1">
        <v>104.1</v>
      </c>
      <c r="AX10" s="1">
        <v>100.2</v>
      </c>
      <c r="AY10" s="1">
        <v>100</v>
      </c>
      <c r="AZ10" s="1">
        <v>100.5</v>
      </c>
      <c r="BA10" s="1">
        <v>99.8</v>
      </c>
      <c r="BB10" s="1">
        <v>99.8</v>
      </c>
    </row>
    <row r="11" spans="1:54" ht="13.5" hidden="1" customHeight="1">
      <c r="A11" s="62">
        <v>39692</v>
      </c>
      <c r="B11" s="1">
        <v>102.8</v>
      </c>
      <c r="C11" s="1">
        <v>103.9</v>
      </c>
      <c r="D11" s="1">
        <v>104</v>
      </c>
      <c r="E11" s="1">
        <v>108.4</v>
      </c>
      <c r="F11" s="1">
        <v>101.4</v>
      </c>
      <c r="G11" s="1">
        <v>104.7</v>
      </c>
      <c r="H11" s="1">
        <v>104.9</v>
      </c>
      <c r="I11" s="1">
        <v>107.3</v>
      </c>
      <c r="J11" s="1">
        <v>95.5</v>
      </c>
      <c r="K11" s="1">
        <v>97.4</v>
      </c>
      <c r="L11" s="1">
        <v>104.9</v>
      </c>
      <c r="M11" s="1">
        <v>104.7</v>
      </c>
      <c r="N11" s="1">
        <v>103</v>
      </c>
      <c r="O11" s="1">
        <v>102.3</v>
      </c>
      <c r="P11" s="1">
        <v>102.2</v>
      </c>
      <c r="Q11" s="1">
        <v>101.9</v>
      </c>
      <c r="R11" s="1">
        <v>102.5</v>
      </c>
      <c r="S11" s="1">
        <v>100.5</v>
      </c>
      <c r="T11" s="1">
        <v>100.5</v>
      </c>
      <c r="U11" s="1">
        <v>100.7</v>
      </c>
      <c r="V11" s="1">
        <v>103.6</v>
      </c>
      <c r="W11" s="1">
        <v>102.5</v>
      </c>
      <c r="X11" s="1">
        <v>102.4</v>
      </c>
      <c r="Y11" s="1">
        <v>105.8</v>
      </c>
      <c r="Z11" s="1">
        <v>103</v>
      </c>
      <c r="AA11" s="1">
        <v>110</v>
      </c>
      <c r="AB11" s="1">
        <v>102.4</v>
      </c>
      <c r="AC11" s="1">
        <v>101.9</v>
      </c>
      <c r="AD11" s="1">
        <v>103.3</v>
      </c>
      <c r="AE11" s="1">
        <v>102.4</v>
      </c>
      <c r="AF11" s="1">
        <v>100.8</v>
      </c>
      <c r="AG11" s="1">
        <v>103.4</v>
      </c>
      <c r="AH11" s="1">
        <v>101</v>
      </c>
      <c r="AI11" s="1">
        <v>105.9</v>
      </c>
      <c r="AJ11" s="1">
        <v>107.3</v>
      </c>
      <c r="AK11" s="1">
        <v>102</v>
      </c>
      <c r="AL11" s="1">
        <v>105.7</v>
      </c>
      <c r="AM11" s="1">
        <v>100.4</v>
      </c>
      <c r="AN11" s="1">
        <v>100.9</v>
      </c>
      <c r="AO11" s="1">
        <v>96.9</v>
      </c>
      <c r="AP11" s="1">
        <v>102.9</v>
      </c>
      <c r="AQ11" s="1">
        <v>104.5</v>
      </c>
      <c r="AR11" s="1">
        <v>101.6</v>
      </c>
      <c r="AS11" s="1">
        <v>100</v>
      </c>
      <c r="AT11" s="1">
        <v>100.8</v>
      </c>
      <c r="AU11" s="1">
        <v>100.6</v>
      </c>
      <c r="AV11" s="1">
        <v>100.4</v>
      </c>
      <c r="AW11" s="1">
        <v>100.8</v>
      </c>
      <c r="AX11" s="1">
        <v>101.2</v>
      </c>
      <c r="AY11" s="1">
        <v>101.6</v>
      </c>
      <c r="AZ11" s="1">
        <v>100.5</v>
      </c>
      <c r="BA11" s="1">
        <v>107.4</v>
      </c>
      <c r="BB11" s="1">
        <v>99.8</v>
      </c>
    </row>
    <row r="12" spans="1:54" ht="13.5" hidden="1" customHeight="1">
      <c r="A12" s="62">
        <v>39722</v>
      </c>
      <c r="B12" s="1">
        <v>103.3</v>
      </c>
      <c r="C12" s="1">
        <v>105.2</v>
      </c>
      <c r="D12" s="1">
        <v>105.3</v>
      </c>
      <c r="E12" s="1">
        <v>110.2</v>
      </c>
      <c r="F12" s="1">
        <v>101.3</v>
      </c>
      <c r="G12" s="1">
        <v>106.4</v>
      </c>
      <c r="H12" s="1">
        <v>105.6</v>
      </c>
      <c r="I12" s="1">
        <v>108.6</v>
      </c>
      <c r="J12" s="1">
        <v>92.1</v>
      </c>
      <c r="K12" s="1">
        <v>102</v>
      </c>
      <c r="L12" s="1">
        <v>104.8</v>
      </c>
      <c r="M12" s="1">
        <v>106.9</v>
      </c>
      <c r="N12" s="1">
        <v>103.1</v>
      </c>
      <c r="O12" s="1">
        <v>101.8</v>
      </c>
      <c r="P12" s="1">
        <v>102</v>
      </c>
      <c r="Q12" s="1">
        <v>101.7</v>
      </c>
      <c r="R12" s="1">
        <v>101.6</v>
      </c>
      <c r="S12" s="1">
        <v>100.9</v>
      </c>
      <c r="T12" s="1">
        <v>100.9</v>
      </c>
      <c r="U12" s="1">
        <v>101</v>
      </c>
      <c r="V12" s="1">
        <v>103.5</v>
      </c>
      <c r="W12" s="1">
        <v>102.5</v>
      </c>
      <c r="X12" s="1">
        <v>102.4</v>
      </c>
      <c r="Y12" s="1">
        <v>106.2</v>
      </c>
      <c r="Z12" s="1">
        <v>103</v>
      </c>
      <c r="AA12" s="1">
        <v>109.3</v>
      </c>
      <c r="AB12" s="1">
        <v>102.7</v>
      </c>
      <c r="AC12" s="1">
        <v>102.4</v>
      </c>
      <c r="AD12" s="1">
        <v>103</v>
      </c>
      <c r="AE12" s="1">
        <v>102.8</v>
      </c>
      <c r="AF12" s="1">
        <v>100.8</v>
      </c>
      <c r="AG12" s="1">
        <v>102.9</v>
      </c>
      <c r="AH12" s="1">
        <v>101</v>
      </c>
      <c r="AI12" s="1">
        <v>103.9</v>
      </c>
      <c r="AJ12" s="1">
        <v>104.4</v>
      </c>
      <c r="AK12" s="1">
        <v>102.5</v>
      </c>
      <c r="AL12" s="1">
        <v>105.7</v>
      </c>
      <c r="AM12" s="1">
        <v>100.6</v>
      </c>
      <c r="AN12" s="1">
        <v>100.9</v>
      </c>
      <c r="AO12" s="1">
        <v>98.1</v>
      </c>
      <c r="AP12" s="1">
        <v>103.1</v>
      </c>
      <c r="AQ12" s="1">
        <v>105</v>
      </c>
      <c r="AR12" s="1">
        <v>101.6</v>
      </c>
      <c r="AS12" s="1">
        <v>99.6</v>
      </c>
      <c r="AT12" s="1">
        <v>100.8</v>
      </c>
      <c r="AU12" s="1">
        <v>102.7</v>
      </c>
      <c r="AV12" s="1">
        <v>104.5</v>
      </c>
      <c r="AW12" s="1">
        <v>100.7</v>
      </c>
      <c r="AX12" s="1">
        <v>103.4</v>
      </c>
      <c r="AY12" s="1">
        <v>103.8</v>
      </c>
      <c r="AZ12" s="1">
        <v>100.5</v>
      </c>
      <c r="BA12" s="1">
        <v>107.4</v>
      </c>
      <c r="BB12" s="1">
        <v>106.5</v>
      </c>
    </row>
    <row r="13" spans="1:54" ht="13.5" hidden="1" customHeight="1">
      <c r="A13" s="62">
        <v>39753</v>
      </c>
      <c r="B13" s="1">
        <v>103.4</v>
      </c>
      <c r="C13" s="1">
        <v>105.7</v>
      </c>
      <c r="D13" s="1">
        <v>105.8</v>
      </c>
      <c r="E13" s="1">
        <v>109.7</v>
      </c>
      <c r="F13" s="1">
        <v>102.2</v>
      </c>
      <c r="G13" s="1">
        <v>110.9</v>
      </c>
      <c r="H13" s="1">
        <v>105.5</v>
      </c>
      <c r="I13" s="1">
        <v>107.1</v>
      </c>
      <c r="J13" s="1">
        <v>101.7</v>
      </c>
      <c r="K13" s="1">
        <v>103.2</v>
      </c>
      <c r="L13" s="1">
        <v>104.5</v>
      </c>
      <c r="M13" s="1">
        <v>108</v>
      </c>
      <c r="N13" s="1">
        <v>103.4</v>
      </c>
      <c r="O13" s="1">
        <v>102.1</v>
      </c>
      <c r="P13" s="1">
        <v>102.6</v>
      </c>
      <c r="Q13" s="1">
        <v>101.7</v>
      </c>
      <c r="R13" s="1">
        <v>101.8</v>
      </c>
      <c r="S13" s="1">
        <v>100.7</v>
      </c>
      <c r="T13" s="1">
        <v>100.5</v>
      </c>
      <c r="U13" s="1">
        <v>101.1</v>
      </c>
      <c r="V13" s="1">
        <v>103.6</v>
      </c>
      <c r="W13" s="1">
        <v>102.5</v>
      </c>
      <c r="X13" s="1">
        <v>102.4</v>
      </c>
      <c r="Y13" s="1">
        <v>107.5</v>
      </c>
      <c r="Z13" s="1">
        <v>103</v>
      </c>
      <c r="AA13" s="1">
        <v>109.3</v>
      </c>
      <c r="AB13" s="1">
        <v>102.6</v>
      </c>
      <c r="AC13" s="1">
        <v>102.1</v>
      </c>
      <c r="AD13" s="1">
        <v>103</v>
      </c>
      <c r="AE13" s="1">
        <v>102.9</v>
      </c>
      <c r="AF13" s="1">
        <v>101.6</v>
      </c>
      <c r="AG13" s="1">
        <v>101.8</v>
      </c>
      <c r="AH13" s="1">
        <v>100.8</v>
      </c>
      <c r="AI13" s="1">
        <v>100.3</v>
      </c>
      <c r="AJ13" s="1">
        <v>99.3</v>
      </c>
      <c r="AK13" s="1">
        <v>103.2</v>
      </c>
      <c r="AL13" s="1">
        <v>105.7</v>
      </c>
      <c r="AM13" s="1">
        <v>100.6</v>
      </c>
      <c r="AN13" s="1">
        <v>100.9</v>
      </c>
      <c r="AO13" s="1">
        <v>98.2</v>
      </c>
      <c r="AP13" s="1">
        <v>105.3</v>
      </c>
      <c r="AQ13" s="1">
        <v>106.8</v>
      </c>
      <c r="AR13" s="1">
        <v>101.6</v>
      </c>
      <c r="AS13" s="1">
        <v>106</v>
      </c>
      <c r="AT13" s="1">
        <v>100.8</v>
      </c>
      <c r="AU13" s="1">
        <v>104.1</v>
      </c>
      <c r="AV13" s="1">
        <v>105</v>
      </c>
      <c r="AW13" s="1">
        <v>103.1</v>
      </c>
      <c r="AX13" s="1">
        <v>103.6</v>
      </c>
      <c r="AY13" s="1">
        <v>105.5</v>
      </c>
      <c r="AZ13" s="1">
        <v>100.5</v>
      </c>
      <c r="BA13" s="1">
        <v>107.6</v>
      </c>
      <c r="BB13" s="1">
        <v>106.5</v>
      </c>
    </row>
    <row r="14" spans="1:54" ht="13.5" hidden="1" customHeight="1">
      <c r="A14" s="62">
        <v>39783</v>
      </c>
      <c r="B14" s="1">
        <v>103.5</v>
      </c>
      <c r="C14" s="1">
        <v>106.6</v>
      </c>
      <c r="D14" s="1">
        <v>106.6</v>
      </c>
      <c r="E14" s="1">
        <v>110.7</v>
      </c>
      <c r="F14" s="1">
        <v>103.7</v>
      </c>
      <c r="G14" s="1">
        <v>110.6</v>
      </c>
      <c r="H14" s="1">
        <v>106.1</v>
      </c>
      <c r="I14" s="1">
        <v>105.1</v>
      </c>
      <c r="J14" s="1">
        <v>107.7</v>
      </c>
      <c r="K14" s="1">
        <v>105.2</v>
      </c>
      <c r="L14" s="1">
        <v>102.2</v>
      </c>
      <c r="M14" s="1">
        <v>107</v>
      </c>
      <c r="N14" s="1">
        <v>103.2</v>
      </c>
      <c r="O14" s="1">
        <v>101.7</v>
      </c>
      <c r="P14" s="1">
        <v>101.6</v>
      </c>
      <c r="Q14" s="1">
        <v>101.4</v>
      </c>
      <c r="R14" s="1">
        <v>101.9</v>
      </c>
      <c r="S14" s="1">
        <v>101.2</v>
      </c>
      <c r="T14" s="1">
        <v>101.3</v>
      </c>
      <c r="U14" s="1">
        <v>101</v>
      </c>
      <c r="V14" s="1">
        <v>105.1</v>
      </c>
      <c r="W14" s="1">
        <v>104.4</v>
      </c>
      <c r="X14" s="1">
        <v>104.5</v>
      </c>
      <c r="Y14" s="1">
        <v>111.3</v>
      </c>
      <c r="Z14" s="1">
        <v>103</v>
      </c>
      <c r="AA14" s="1">
        <v>109.3</v>
      </c>
      <c r="AB14" s="1">
        <v>102.7</v>
      </c>
      <c r="AC14" s="1">
        <v>101.2</v>
      </c>
      <c r="AD14" s="1">
        <v>102.5</v>
      </c>
      <c r="AE14" s="1">
        <v>104.2</v>
      </c>
      <c r="AF14" s="1">
        <v>101.5</v>
      </c>
      <c r="AG14" s="1">
        <v>98.8</v>
      </c>
      <c r="AH14" s="1">
        <v>101.1</v>
      </c>
      <c r="AI14" s="1">
        <v>87.4</v>
      </c>
      <c r="AJ14" s="1">
        <v>81.2</v>
      </c>
      <c r="AK14" s="1">
        <v>105.3</v>
      </c>
      <c r="AL14" s="1">
        <v>107.4</v>
      </c>
      <c r="AM14" s="1">
        <v>100.7</v>
      </c>
      <c r="AN14" s="1">
        <v>100.9</v>
      </c>
      <c r="AO14" s="1">
        <v>99.6</v>
      </c>
      <c r="AP14" s="1">
        <v>104.6</v>
      </c>
      <c r="AQ14" s="1">
        <v>106.1</v>
      </c>
      <c r="AR14" s="1">
        <v>102.4</v>
      </c>
      <c r="AS14" s="1">
        <v>103.3</v>
      </c>
      <c r="AT14" s="1">
        <v>100.8</v>
      </c>
      <c r="AU14" s="1">
        <v>105.8</v>
      </c>
      <c r="AV14" s="1">
        <v>106</v>
      </c>
      <c r="AW14" s="1">
        <v>105.5</v>
      </c>
      <c r="AX14" s="1">
        <v>103.7</v>
      </c>
      <c r="AY14" s="1">
        <v>105.9</v>
      </c>
      <c r="AZ14" s="1">
        <v>100.5</v>
      </c>
      <c r="BA14" s="1">
        <v>107.6</v>
      </c>
      <c r="BB14" s="1">
        <v>106.5</v>
      </c>
    </row>
    <row r="15" spans="1:54" ht="13.5" hidden="1" customHeight="1">
      <c r="A15" s="62">
        <v>39814</v>
      </c>
      <c r="B15" s="1">
        <v>104.5</v>
      </c>
      <c r="C15" s="1">
        <v>109.8</v>
      </c>
      <c r="D15" s="1">
        <v>110</v>
      </c>
      <c r="E15" s="1">
        <v>109.6</v>
      </c>
      <c r="F15" s="1">
        <v>106.9</v>
      </c>
      <c r="G15" s="1">
        <v>113.9</v>
      </c>
      <c r="H15" s="1">
        <v>107.7</v>
      </c>
      <c r="I15" s="1">
        <v>104.4</v>
      </c>
      <c r="J15" s="1">
        <v>113.1</v>
      </c>
      <c r="K15" s="1">
        <v>124</v>
      </c>
      <c r="L15" s="1">
        <v>103.5</v>
      </c>
      <c r="M15" s="1">
        <v>108.4</v>
      </c>
      <c r="N15" s="1">
        <v>104.2</v>
      </c>
      <c r="O15" s="1">
        <v>103.4</v>
      </c>
      <c r="P15" s="1">
        <v>105.3</v>
      </c>
      <c r="Q15" s="1">
        <v>103.4</v>
      </c>
      <c r="R15" s="1">
        <v>102.2</v>
      </c>
      <c r="S15" s="1">
        <v>102.1</v>
      </c>
      <c r="T15" s="1">
        <v>101.9</v>
      </c>
      <c r="U15" s="1">
        <v>102.6</v>
      </c>
      <c r="V15" s="1">
        <v>105.1</v>
      </c>
      <c r="W15" s="1">
        <v>104.4</v>
      </c>
      <c r="X15" s="1">
        <v>104.5</v>
      </c>
      <c r="Y15" s="1">
        <v>111.3</v>
      </c>
      <c r="Z15" s="1">
        <v>103</v>
      </c>
      <c r="AA15" s="1">
        <v>109.2</v>
      </c>
      <c r="AB15" s="1">
        <v>103.8</v>
      </c>
      <c r="AC15" s="1">
        <v>102</v>
      </c>
      <c r="AD15" s="1">
        <v>105.3</v>
      </c>
      <c r="AE15" s="1">
        <v>104.8</v>
      </c>
      <c r="AF15" s="1">
        <v>102</v>
      </c>
      <c r="AG15" s="1">
        <v>96.7</v>
      </c>
      <c r="AH15" s="1">
        <v>101.8</v>
      </c>
      <c r="AI15" s="1">
        <v>77.900000000000006</v>
      </c>
      <c r="AJ15" s="1">
        <v>65.900000000000006</v>
      </c>
      <c r="AK15" s="1">
        <v>112.4</v>
      </c>
      <c r="AL15" s="1">
        <v>107.7</v>
      </c>
      <c r="AM15" s="1">
        <v>101.1</v>
      </c>
      <c r="AN15" s="1">
        <v>101</v>
      </c>
      <c r="AO15" s="1">
        <v>101.2</v>
      </c>
      <c r="AP15" s="1">
        <v>105.2</v>
      </c>
      <c r="AQ15" s="1">
        <v>107.1</v>
      </c>
      <c r="AR15" s="1">
        <v>103.8</v>
      </c>
      <c r="AS15" s="1">
        <v>101.7</v>
      </c>
      <c r="AT15" s="1">
        <v>100.8</v>
      </c>
      <c r="AU15" s="1">
        <v>108</v>
      </c>
      <c r="AV15" s="1">
        <v>107.4</v>
      </c>
      <c r="AW15" s="1">
        <v>108.8</v>
      </c>
      <c r="AX15" s="1">
        <v>107.6</v>
      </c>
      <c r="AY15" s="1">
        <v>106.9</v>
      </c>
      <c r="AZ15" s="1">
        <v>101.7</v>
      </c>
      <c r="BA15" s="1">
        <v>111.6</v>
      </c>
      <c r="BB15" s="1">
        <v>116.4</v>
      </c>
    </row>
    <row r="16" spans="1:54" ht="13.5" hidden="1" customHeight="1">
      <c r="A16" s="62">
        <v>39845</v>
      </c>
      <c r="B16" s="1">
        <v>105.3</v>
      </c>
      <c r="C16" s="1">
        <v>109.6</v>
      </c>
      <c r="D16" s="1">
        <v>109.6</v>
      </c>
      <c r="E16" s="1">
        <v>109</v>
      </c>
      <c r="F16" s="1">
        <v>107</v>
      </c>
      <c r="G16" s="1">
        <v>115.1</v>
      </c>
      <c r="H16" s="1">
        <v>107.6</v>
      </c>
      <c r="I16" s="1">
        <v>100.2</v>
      </c>
      <c r="J16" s="1">
        <v>114.6</v>
      </c>
      <c r="K16" s="1">
        <v>122.9</v>
      </c>
      <c r="L16" s="1">
        <v>103.6</v>
      </c>
      <c r="M16" s="1">
        <v>108.1</v>
      </c>
      <c r="N16" s="1">
        <v>104.6</v>
      </c>
      <c r="O16" s="1">
        <v>103.6</v>
      </c>
      <c r="P16" s="1">
        <v>105.1</v>
      </c>
      <c r="Q16" s="1">
        <v>103.4</v>
      </c>
      <c r="R16" s="1">
        <v>102.7</v>
      </c>
      <c r="S16" s="1">
        <v>102.5</v>
      </c>
      <c r="T16" s="1">
        <v>102.6</v>
      </c>
      <c r="U16" s="1">
        <v>102.3</v>
      </c>
      <c r="V16" s="1">
        <v>105.1</v>
      </c>
      <c r="W16" s="1">
        <v>104.4</v>
      </c>
      <c r="X16" s="1">
        <v>104.5</v>
      </c>
      <c r="Y16" s="1">
        <v>111.2</v>
      </c>
      <c r="Z16" s="1">
        <v>103</v>
      </c>
      <c r="AA16" s="1">
        <v>108.9</v>
      </c>
      <c r="AB16" s="1">
        <v>104.3</v>
      </c>
      <c r="AC16" s="1">
        <v>102</v>
      </c>
      <c r="AD16" s="1">
        <v>107.5</v>
      </c>
      <c r="AE16" s="1">
        <v>104.9</v>
      </c>
      <c r="AF16" s="1">
        <v>108.7</v>
      </c>
      <c r="AG16" s="1">
        <v>98.3</v>
      </c>
      <c r="AH16" s="1">
        <v>102.3</v>
      </c>
      <c r="AI16" s="1">
        <v>83</v>
      </c>
      <c r="AJ16" s="1">
        <v>72.8</v>
      </c>
      <c r="AK16" s="1">
        <v>112.4</v>
      </c>
      <c r="AL16" s="1">
        <v>107.7</v>
      </c>
      <c r="AM16" s="1">
        <v>100.6</v>
      </c>
      <c r="AN16" s="1">
        <v>101</v>
      </c>
      <c r="AO16" s="1">
        <v>97.6</v>
      </c>
      <c r="AP16" s="1">
        <v>106</v>
      </c>
      <c r="AQ16" s="1">
        <v>108</v>
      </c>
      <c r="AR16" s="1">
        <v>104</v>
      </c>
      <c r="AS16" s="1">
        <v>102.7</v>
      </c>
      <c r="AT16" s="1">
        <v>100.8</v>
      </c>
      <c r="AU16" s="1">
        <v>108.4</v>
      </c>
      <c r="AV16" s="1">
        <v>108.2</v>
      </c>
      <c r="AW16" s="1">
        <v>108.7</v>
      </c>
      <c r="AX16" s="1">
        <v>110.7</v>
      </c>
      <c r="AY16" s="1">
        <v>108.3</v>
      </c>
      <c r="AZ16" s="1">
        <v>107.8</v>
      </c>
      <c r="BA16" s="1">
        <v>111.6</v>
      </c>
      <c r="BB16" s="1">
        <v>116.4</v>
      </c>
    </row>
    <row r="17" spans="1:54" ht="13.5" hidden="1" customHeight="1">
      <c r="A17" s="62">
        <v>39873</v>
      </c>
      <c r="B17" s="1">
        <v>106.5</v>
      </c>
      <c r="C17" s="1">
        <v>109.8</v>
      </c>
      <c r="D17" s="1">
        <v>109.7</v>
      </c>
      <c r="E17" s="1">
        <v>109.1</v>
      </c>
      <c r="F17" s="1">
        <v>108.6</v>
      </c>
      <c r="G17" s="1">
        <v>112.6</v>
      </c>
      <c r="H17" s="1">
        <v>110.2</v>
      </c>
      <c r="I17" s="1">
        <v>95.9</v>
      </c>
      <c r="J17" s="1">
        <v>118.9</v>
      </c>
      <c r="K17" s="1">
        <v>118.8</v>
      </c>
      <c r="L17" s="1">
        <v>105</v>
      </c>
      <c r="M17" s="1">
        <v>109.6</v>
      </c>
      <c r="N17" s="1">
        <v>110.3</v>
      </c>
      <c r="O17" s="1">
        <v>109.9</v>
      </c>
      <c r="P17" s="1">
        <v>111.2</v>
      </c>
      <c r="Q17" s="1">
        <v>109.5</v>
      </c>
      <c r="R17" s="1">
        <v>109.1</v>
      </c>
      <c r="S17" s="1">
        <v>103</v>
      </c>
      <c r="T17" s="1">
        <v>103</v>
      </c>
      <c r="U17" s="1">
        <v>103.1</v>
      </c>
      <c r="V17" s="1">
        <v>105.5</v>
      </c>
      <c r="W17" s="1">
        <v>105.2</v>
      </c>
      <c r="X17" s="1">
        <v>104.8</v>
      </c>
      <c r="Y17" s="1">
        <v>110.6</v>
      </c>
      <c r="Z17" s="1">
        <v>103</v>
      </c>
      <c r="AA17" s="1">
        <v>110.6</v>
      </c>
      <c r="AB17" s="1">
        <v>105.2</v>
      </c>
      <c r="AC17" s="1">
        <v>101</v>
      </c>
      <c r="AD17" s="1">
        <v>110</v>
      </c>
      <c r="AE17" s="1">
        <v>106.8</v>
      </c>
      <c r="AF17" s="1">
        <v>110.8</v>
      </c>
      <c r="AG17" s="1">
        <v>99.3</v>
      </c>
      <c r="AH17" s="1">
        <v>102.5</v>
      </c>
      <c r="AI17" s="1">
        <v>87.5</v>
      </c>
      <c r="AJ17" s="1">
        <v>77.900000000000006</v>
      </c>
      <c r="AK17" s="1">
        <v>115.3</v>
      </c>
      <c r="AL17" s="1">
        <v>106.4</v>
      </c>
      <c r="AM17" s="1">
        <v>100.6</v>
      </c>
      <c r="AN17" s="1">
        <v>101</v>
      </c>
      <c r="AO17" s="1">
        <v>97.8</v>
      </c>
      <c r="AP17" s="1">
        <v>111</v>
      </c>
      <c r="AQ17" s="1">
        <v>110.2</v>
      </c>
      <c r="AR17" s="1">
        <v>115.6</v>
      </c>
      <c r="AS17" s="1">
        <v>107.6</v>
      </c>
      <c r="AT17" s="1">
        <v>107.3</v>
      </c>
      <c r="AU17" s="1">
        <v>111.3</v>
      </c>
      <c r="AV17" s="1">
        <v>110.4</v>
      </c>
      <c r="AW17" s="1">
        <v>112.1</v>
      </c>
      <c r="AX17" s="1">
        <v>111.3</v>
      </c>
      <c r="AY17" s="1">
        <v>111</v>
      </c>
      <c r="AZ17" s="1">
        <v>107.8</v>
      </c>
      <c r="BA17" s="1">
        <v>114</v>
      </c>
      <c r="BB17" s="1">
        <v>116.4</v>
      </c>
    </row>
    <row r="18" spans="1:54" ht="13.5" hidden="1" customHeight="1">
      <c r="A18" s="62">
        <v>39904</v>
      </c>
      <c r="B18" s="1">
        <v>107.1</v>
      </c>
      <c r="C18" s="1">
        <v>110.5</v>
      </c>
      <c r="D18" s="1">
        <v>110.4</v>
      </c>
      <c r="E18" s="1">
        <v>109.7</v>
      </c>
      <c r="F18" s="1">
        <v>109.2</v>
      </c>
      <c r="G18" s="1">
        <v>114.1</v>
      </c>
      <c r="H18" s="1">
        <v>111.1</v>
      </c>
      <c r="I18" s="1">
        <v>93</v>
      </c>
      <c r="J18" s="1">
        <v>112.6</v>
      </c>
      <c r="K18" s="1">
        <v>120</v>
      </c>
      <c r="L18" s="1">
        <v>109.3</v>
      </c>
      <c r="M18" s="1">
        <v>111.9</v>
      </c>
      <c r="N18" s="1">
        <v>111.5</v>
      </c>
      <c r="O18" s="1">
        <v>110.8</v>
      </c>
      <c r="P18" s="1">
        <v>111.8</v>
      </c>
      <c r="Q18" s="1">
        <v>112</v>
      </c>
      <c r="R18" s="1">
        <v>110</v>
      </c>
      <c r="S18" s="1">
        <v>103</v>
      </c>
      <c r="T18" s="1">
        <v>102.8</v>
      </c>
      <c r="U18" s="1">
        <v>103.4</v>
      </c>
      <c r="V18" s="1">
        <v>105.9</v>
      </c>
      <c r="W18" s="1">
        <v>105.2</v>
      </c>
      <c r="X18" s="1">
        <v>104.8</v>
      </c>
      <c r="Y18" s="1">
        <v>112.1</v>
      </c>
      <c r="Z18" s="1">
        <v>103</v>
      </c>
      <c r="AA18" s="1">
        <v>112.6</v>
      </c>
      <c r="AB18" s="1">
        <v>105.7</v>
      </c>
      <c r="AC18" s="1">
        <v>101.3</v>
      </c>
      <c r="AD18" s="1">
        <v>110.9</v>
      </c>
      <c r="AE18" s="1">
        <v>107.2</v>
      </c>
      <c r="AF18" s="1">
        <v>111.6</v>
      </c>
      <c r="AG18" s="1">
        <v>100.5</v>
      </c>
      <c r="AH18" s="1">
        <v>103.3</v>
      </c>
      <c r="AI18" s="1">
        <v>90.5</v>
      </c>
      <c r="AJ18" s="1">
        <v>81.7</v>
      </c>
      <c r="AK18" s="1">
        <v>116</v>
      </c>
      <c r="AL18" s="1">
        <v>106.4</v>
      </c>
      <c r="AM18" s="1">
        <v>100.6</v>
      </c>
      <c r="AN18" s="1">
        <v>101.1</v>
      </c>
      <c r="AO18" s="1">
        <v>97.1</v>
      </c>
      <c r="AP18" s="1">
        <v>112.7</v>
      </c>
      <c r="AQ18" s="1">
        <v>111.4</v>
      </c>
      <c r="AR18" s="1">
        <v>117.7</v>
      </c>
      <c r="AS18" s="1">
        <v>109.8</v>
      </c>
      <c r="AT18" s="1">
        <v>107.3</v>
      </c>
      <c r="AU18" s="1">
        <v>110.3</v>
      </c>
      <c r="AV18" s="1">
        <v>111.3</v>
      </c>
      <c r="AW18" s="1">
        <v>109.3</v>
      </c>
      <c r="AX18" s="1">
        <v>111.5</v>
      </c>
      <c r="AY18" s="1">
        <v>112.1</v>
      </c>
      <c r="AZ18" s="1">
        <v>107.8</v>
      </c>
      <c r="BA18" s="1">
        <v>114</v>
      </c>
      <c r="BB18" s="1">
        <v>116.4</v>
      </c>
    </row>
    <row r="19" spans="1:54" ht="13.5" hidden="1" customHeight="1">
      <c r="A19" s="62">
        <v>39934</v>
      </c>
      <c r="B19" s="1">
        <v>107.3</v>
      </c>
      <c r="C19" s="1">
        <v>110.9</v>
      </c>
      <c r="D19" s="1">
        <v>110.7</v>
      </c>
      <c r="E19" s="1">
        <v>109.4</v>
      </c>
      <c r="F19" s="1">
        <v>109.2</v>
      </c>
      <c r="G19" s="1">
        <v>115.3</v>
      </c>
      <c r="H19" s="1">
        <v>112.4</v>
      </c>
      <c r="I19" s="1">
        <v>92.1</v>
      </c>
      <c r="J19" s="1">
        <v>110.8</v>
      </c>
      <c r="K19" s="1">
        <v>120.2</v>
      </c>
      <c r="L19" s="1">
        <v>112.4</v>
      </c>
      <c r="M19" s="1">
        <v>113.5</v>
      </c>
      <c r="N19" s="1">
        <v>111.8</v>
      </c>
      <c r="O19" s="1">
        <v>111.3</v>
      </c>
      <c r="P19" s="1">
        <v>112.7</v>
      </c>
      <c r="Q19" s="1">
        <v>112</v>
      </c>
      <c r="R19" s="1">
        <v>110.3</v>
      </c>
      <c r="S19" s="1">
        <v>102.9</v>
      </c>
      <c r="T19" s="1">
        <v>102.6</v>
      </c>
      <c r="U19" s="1">
        <v>103.6</v>
      </c>
      <c r="V19" s="1">
        <v>105.9</v>
      </c>
      <c r="W19" s="1">
        <v>105.2</v>
      </c>
      <c r="X19" s="1">
        <v>104.8</v>
      </c>
      <c r="Y19" s="1">
        <v>112.6</v>
      </c>
      <c r="Z19" s="1">
        <v>103</v>
      </c>
      <c r="AA19" s="1">
        <v>112.4</v>
      </c>
      <c r="AB19" s="1">
        <v>106.1</v>
      </c>
      <c r="AC19" s="1">
        <v>101.3</v>
      </c>
      <c r="AD19" s="1">
        <v>111.5</v>
      </c>
      <c r="AE19" s="1">
        <v>108</v>
      </c>
      <c r="AF19" s="1">
        <v>112</v>
      </c>
      <c r="AG19" s="1">
        <v>101.2</v>
      </c>
      <c r="AH19" s="1">
        <v>104.8</v>
      </c>
      <c r="AI19" s="1">
        <v>90.3</v>
      </c>
      <c r="AJ19" s="1">
        <v>81.3</v>
      </c>
      <c r="AK19" s="1">
        <v>116.1</v>
      </c>
      <c r="AL19" s="1">
        <v>106.4</v>
      </c>
      <c r="AM19" s="1">
        <v>100.5</v>
      </c>
      <c r="AN19" s="1">
        <v>101.1</v>
      </c>
      <c r="AO19" s="1">
        <v>95.8</v>
      </c>
      <c r="AP19" s="1">
        <v>113.9</v>
      </c>
      <c r="AQ19" s="1">
        <v>113.7</v>
      </c>
      <c r="AR19" s="1">
        <v>117.7</v>
      </c>
      <c r="AS19" s="1">
        <v>109.4</v>
      </c>
      <c r="AT19" s="1">
        <v>107.3</v>
      </c>
      <c r="AU19" s="1">
        <v>109.9</v>
      </c>
      <c r="AV19" s="1">
        <v>111.2</v>
      </c>
      <c r="AW19" s="1">
        <v>108.5</v>
      </c>
      <c r="AX19" s="1">
        <v>111.5</v>
      </c>
      <c r="AY19" s="1">
        <v>112.4</v>
      </c>
      <c r="AZ19" s="1">
        <v>107.8</v>
      </c>
      <c r="BA19" s="1">
        <v>114</v>
      </c>
      <c r="BB19" s="1">
        <v>116.4</v>
      </c>
    </row>
    <row r="20" spans="1:54" ht="13.5" hidden="1" customHeight="1">
      <c r="A20" s="62">
        <v>39965</v>
      </c>
      <c r="B20" s="1">
        <v>107.6</v>
      </c>
      <c r="C20" s="1">
        <v>110.3</v>
      </c>
      <c r="D20" s="1">
        <v>110.1</v>
      </c>
      <c r="E20" s="1">
        <v>109</v>
      </c>
      <c r="F20" s="1">
        <v>108.9</v>
      </c>
      <c r="G20" s="1">
        <v>115</v>
      </c>
      <c r="H20" s="1">
        <v>112.8</v>
      </c>
      <c r="I20" s="1">
        <v>91.7</v>
      </c>
      <c r="J20" s="1">
        <v>103.3</v>
      </c>
      <c r="K20" s="1">
        <v>118.5</v>
      </c>
      <c r="L20" s="1">
        <v>112.1</v>
      </c>
      <c r="M20" s="1">
        <v>114.2</v>
      </c>
      <c r="N20" s="1">
        <v>111.7</v>
      </c>
      <c r="O20" s="1">
        <v>111.1</v>
      </c>
      <c r="P20" s="1">
        <v>111.7</v>
      </c>
      <c r="Q20" s="1">
        <v>111</v>
      </c>
      <c r="R20" s="1">
        <v>110.7</v>
      </c>
      <c r="S20" s="1">
        <v>103</v>
      </c>
      <c r="T20" s="1">
        <v>102.7</v>
      </c>
      <c r="U20" s="1">
        <v>103.8</v>
      </c>
      <c r="V20" s="1">
        <v>106.7</v>
      </c>
      <c r="W20" s="1">
        <v>106.4</v>
      </c>
      <c r="X20" s="1">
        <v>106.2</v>
      </c>
      <c r="Y20" s="1">
        <v>113.8</v>
      </c>
      <c r="Z20" s="1">
        <v>103</v>
      </c>
      <c r="AA20" s="1">
        <v>112.1</v>
      </c>
      <c r="AB20" s="1">
        <v>106.8</v>
      </c>
      <c r="AC20" s="1">
        <v>100.2</v>
      </c>
      <c r="AD20" s="1">
        <v>112</v>
      </c>
      <c r="AE20" s="1">
        <v>110.4</v>
      </c>
      <c r="AF20" s="1">
        <v>112.2</v>
      </c>
      <c r="AG20" s="1">
        <v>101.8</v>
      </c>
      <c r="AH20" s="1">
        <v>104.9</v>
      </c>
      <c r="AI20" s="1">
        <v>91.6</v>
      </c>
      <c r="AJ20" s="1">
        <v>83.1</v>
      </c>
      <c r="AK20" s="1">
        <v>116.2</v>
      </c>
      <c r="AL20" s="1">
        <v>107.3</v>
      </c>
      <c r="AM20" s="1">
        <v>100.3</v>
      </c>
      <c r="AN20" s="1">
        <v>101.1</v>
      </c>
      <c r="AO20" s="1">
        <v>94.2</v>
      </c>
      <c r="AP20" s="1">
        <v>113.4</v>
      </c>
      <c r="AQ20" s="1">
        <v>113.9</v>
      </c>
      <c r="AR20" s="1">
        <v>117.7</v>
      </c>
      <c r="AS20" s="1">
        <v>106.5</v>
      </c>
      <c r="AT20" s="1">
        <v>107.3</v>
      </c>
      <c r="AU20" s="1">
        <v>111.2</v>
      </c>
      <c r="AV20" s="1">
        <v>113.5</v>
      </c>
      <c r="AW20" s="1">
        <v>108.8</v>
      </c>
      <c r="AX20" s="1">
        <v>111.8</v>
      </c>
      <c r="AY20" s="1">
        <v>114.1</v>
      </c>
      <c r="AZ20" s="1">
        <v>107.8</v>
      </c>
      <c r="BA20" s="1">
        <v>114.4</v>
      </c>
      <c r="BB20" s="1">
        <v>116.4</v>
      </c>
    </row>
    <row r="21" spans="1:54" ht="13.5" hidden="1" customHeight="1">
      <c r="A21" s="62">
        <v>39995</v>
      </c>
      <c r="B21" s="1">
        <v>108.4</v>
      </c>
      <c r="C21" s="1">
        <v>109.3</v>
      </c>
      <c r="D21" s="1">
        <v>109</v>
      </c>
      <c r="E21" s="1">
        <v>108.1</v>
      </c>
      <c r="F21" s="1">
        <v>107.1</v>
      </c>
      <c r="G21" s="1">
        <v>117</v>
      </c>
      <c r="H21" s="1">
        <v>111.2</v>
      </c>
      <c r="I21" s="1">
        <v>91.3</v>
      </c>
      <c r="J21" s="1">
        <v>103.3</v>
      </c>
      <c r="K21" s="1">
        <v>116</v>
      </c>
      <c r="L21" s="1">
        <v>112.4</v>
      </c>
      <c r="M21" s="1">
        <v>115.3</v>
      </c>
      <c r="N21" s="1">
        <v>112.2</v>
      </c>
      <c r="O21" s="1">
        <v>111.3</v>
      </c>
      <c r="P21" s="1">
        <v>111.7</v>
      </c>
      <c r="Q21" s="1">
        <v>112.2</v>
      </c>
      <c r="R21" s="1">
        <v>110.9</v>
      </c>
      <c r="S21" s="1">
        <v>103.3</v>
      </c>
      <c r="T21" s="1">
        <v>102.9</v>
      </c>
      <c r="U21" s="1">
        <v>104.4</v>
      </c>
      <c r="V21" s="1">
        <v>109.7</v>
      </c>
      <c r="W21" s="1">
        <v>106.4</v>
      </c>
      <c r="X21" s="1">
        <v>106.2</v>
      </c>
      <c r="Y21" s="1">
        <v>114.9</v>
      </c>
      <c r="Z21" s="1">
        <v>107.3</v>
      </c>
      <c r="AA21" s="1">
        <v>129.4</v>
      </c>
      <c r="AB21" s="1">
        <v>106.7</v>
      </c>
      <c r="AC21" s="1">
        <v>100.3</v>
      </c>
      <c r="AD21" s="1">
        <v>111.4</v>
      </c>
      <c r="AE21" s="1">
        <v>110.3</v>
      </c>
      <c r="AF21" s="1">
        <v>112.4</v>
      </c>
      <c r="AG21" s="1">
        <v>102.6</v>
      </c>
      <c r="AH21" s="1">
        <v>104.4</v>
      </c>
      <c r="AI21" s="1">
        <v>95.3</v>
      </c>
      <c r="AJ21" s="1">
        <v>87.4</v>
      </c>
      <c r="AK21" s="1">
        <v>118</v>
      </c>
      <c r="AL21" s="1">
        <v>107.3</v>
      </c>
      <c r="AM21" s="1">
        <v>100.4</v>
      </c>
      <c r="AN21" s="1">
        <v>101.1</v>
      </c>
      <c r="AO21" s="1">
        <v>94.8</v>
      </c>
      <c r="AP21" s="1">
        <v>114.5</v>
      </c>
      <c r="AQ21" s="1">
        <v>114.6</v>
      </c>
      <c r="AR21" s="1">
        <v>117.7</v>
      </c>
      <c r="AS21" s="1">
        <v>110</v>
      </c>
      <c r="AT21" s="1">
        <v>107.3</v>
      </c>
      <c r="AU21" s="1">
        <v>111.4</v>
      </c>
      <c r="AV21" s="1">
        <v>113.8</v>
      </c>
      <c r="AW21" s="1">
        <v>108.9</v>
      </c>
      <c r="AX21" s="1">
        <v>113.5</v>
      </c>
      <c r="AY21" s="1">
        <v>114.3</v>
      </c>
      <c r="AZ21" s="1">
        <v>110.9</v>
      </c>
      <c r="BA21" s="1">
        <v>115.8</v>
      </c>
      <c r="BB21" s="1">
        <v>116.4</v>
      </c>
    </row>
    <row r="22" spans="1:54" ht="13.5" hidden="1" customHeight="1">
      <c r="A22" s="62">
        <v>40026</v>
      </c>
      <c r="B22" s="1">
        <v>108.5</v>
      </c>
      <c r="C22" s="1">
        <v>109.3</v>
      </c>
      <c r="D22" s="1">
        <v>108.9</v>
      </c>
      <c r="E22" s="1">
        <v>107</v>
      </c>
      <c r="F22" s="1">
        <v>106.4</v>
      </c>
      <c r="G22" s="1">
        <v>117.1</v>
      </c>
      <c r="H22" s="1">
        <v>112.3</v>
      </c>
      <c r="I22" s="1">
        <v>90.3</v>
      </c>
      <c r="J22" s="1">
        <v>103.5</v>
      </c>
      <c r="K22" s="1">
        <v>117.9</v>
      </c>
      <c r="L22" s="1">
        <v>112.9</v>
      </c>
      <c r="M22" s="1">
        <v>115.7</v>
      </c>
      <c r="N22" s="1">
        <v>114.9</v>
      </c>
      <c r="O22" s="1">
        <v>111.1</v>
      </c>
      <c r="P22" s="1">
        <v>112.1</v>
      </c>
      <c r="Q22" s="1">
        <v>111.7</v>
      </c>
      <c r="R22" s="1">
        <v>110.3</v>
      </c>
      <c r="S22" s="1">
        <v>103.7</v>
      </c>
      <c r="T22" s="1">
        <v>103.2</v>
      </c>
      <c r="U22" s="1">
        <v>104.9</v>
      </c>
      <c r="V22" s="1">
        <v>109.6</v>
      </c>
      <c r="W22" s="1">
        <v>106.4</v>
      </c>
      <c r="X22" s="1">
        <v>106.2</v>
      </c>
      <c r="Y22" s="1">
        <v>116.1</v>
      </c>
      <c r="Z22" s="1">
        <v>107.3</v>
      </c>
      <c r="AA22" s="1">
        <v>128</v>
      </c>
      <c r="AB22" s="1">
        <v>106.3</v>
      </c>
      <c r="AC22" s="1">
        <v>99</v>
      </c>
      <c r="AD22" s="1">
        <v>112.1</v>
      </c>
      <c r="AE22" s="1">
        <v>110.1</v>
      </c>
      <c r="AF22" s="1">
        <v>112.6</v>
      </c>
      <c r="AG22" s="1">
        <v>102.4</v>
      </c>
      <c r="AH22" s="1">
        <v>105</v>
      </c>
      <c r="AI22" s="1">
        <v>93.6</v>
      </c>
      <c r="AJ22" s="1">
        <v>85</v>
      </c>
      <c r="AK22" s="1">
        <v>118.4</v>
      </c>
      <c r="AL22" s="1">
        <v>107.3</v>
      </c>
      <c r="AM22" s="1">
        <v>101.9</v>
      </c>
      <c r="AN22" s="1">
        <v>103.6</v>
      </c>
      <c r="AO22" s="1">
        <v>89.4</v>
      </c>
      <c r="AP22" s="1">
        <v>114.2</v>
      </c>
      <c r="AQ22" s="1">
        <v>113.6</v>
      </c>
      <c r="AR22" s="1">
        <v>119</v>
      </c>
      <c r="AS22" s="1">
        <v>110</v>
      </c>
      <c r="AT22" s="1">
        <v>107.3</v>
      </c>
      <c r="AU22" s="1">
        <v>112.2</v>
      </c>
      <c r="AV22" s="1">
        <v>115</v>
      </c>
      <c r="AW22" s="1">
        <v>109.2</v>
      </c>
      <c r="AX22" s="1">
        <v>113.6</v>
      </c>
      <c r="AY22" s="1">
        <v>115.4</v>
      </c>
      <c r="AZ22" s="1">
        <v>110.9</v>
      </c>
      <c r="BA22" s="1">
        <v>115.8</v>
      </c>
      <c r="BB22" s="1">
        <v>116.4</v>
      </c>
    </row>
    <row r="23" spans="1:54" ht="13.5" hidden="1" customHeight="1">
      <c r="A23" s="62">
        <v>40057</v>
      </c>
      <c r="B23" s="1">
        <v>108.8</v>
      </c>
      <c r="C23" s="1">
        <v>109.3</v>
      </c>
      <c r="D23" s="1">
        <v>108.9</v>
      </c>
      <c r="E23" s="1">
        <v>107.1</v>
      </c>
      <c r="F23" s="1">
        <v>105.6</v>
      </c>
      <c r="G23" s="1">
        <v>117.3</v>
      </c>
      <c r="H23" s="1">
        <v>112.6</v>
      </c>
      <c r="I23" s="1">
        <v>89.9</v>
      </c>
      <c r="J23" s="1">
        <v>100.6</v>
      </c>
      <c r="K23" s="1">
        <v>119.4</v>
      </c>
      <c r="L23" s="1">
        <v>113.4</v>
      </c>
      <c r="M23" s="1">
        <v>116.8</v>
      </c>
      <c r="N23" s="1">
        <v>115.4</v>
      </c>
      <c r="O23" s="1">
        <v>111.5</v>
      </c>
      <c r="P23" s="1">
        <v>112.4</v>
      </c>
      <c r="Q23" s="1">
        <v>111.4</v>
      </c>
      <c r="R23" s="1">
        <v>110.9</v>
      </c>
      <c r="S23" s="1">
        <v>104</v>
      </c>
      <c r="T23" s="1">
        <v>103.5</v>
      </c>
      <c r="U23" s="1">
        <v>105.1</v>
      </c>
      <c r="V23" s="1">
        <v>110.3</v>
      </c>
      <c r="W23" s="1">
        <v>107.3</v>
      </c>
      <c r="X23" s="1">
        <v>107.1</v>
      </c>
      <c r="Y23" s="1">
        <v>116.6</v>
      </c>
      <c r="Z23" s="1">
        <v>107.3</v>
      </c>
      <c r="AA23" s="1">
        <v>129</v>
      </c>
      <c r="AB23" s="1">
        <v>106.3</v>
      </c>
      <c r="AC23" s="1">
        <v>98.5</v>
      </c>
      <c r="AD23" s="1">
        <v>111.2</v>
      </c>
      <c r="AE23" s="1">
        <v>111.2</v>
      </c>
      <c r="AF23" s="1">
        <v>112.6</v>
      </c>
      <c r="AG23" s="1">
        <v>103.2</v>
      </c>
      <c r="AH23" s="1">
        <v>104.7</v>
      </c>
      <c r="AI23" s="1">
        <v>96.8</v>
      </c>
      <c r="AJ23" s="1">
        <v>89.1</v>
      </c>
      <c r="AK23" s="1">
        <v>118.8</v>
      </c>
      <c r="AL23" s="1">
        <v>107.5</v>
      </c>
      <c r="AM23" s="1">
        <v>101.1</v>
      </c>
      <c r="AN23" s="1">
        <v>103.2</v>
      </c>
      <c r="AO23" s="1">
        <v>86</v>
      </c>
      <c r="AP23" s="1">
        <v>114.5</v>
      </c>
      <c r="AQ23" s="1">
        <v>112.3</v>
      </c>
      <c r="AR23" s="1">
        <v>119.7</v>
      </c>
      <c r="AS23" s="1">
        <v>114</v>
      </c>
      <c r="AT23" s="1">
        <v>107.3</v>
      </c>
      <c r="AU23" s="1">
        <v>112.3</v>
      </c>
      <c r="AV23" s="1">
        <v>115</v>
      </c>
      <c r="AW23" s="1">
        <v>109.4</v>
      </c>
      <c r="AX23" s="1">
        <v>113.7</v>
      </c>
      <c r="AY23" s="1">
        <v>115.8</v>
      </c>
      <c r="AZ23" s="1">
        <v>110.9</v>
      </c>
      <c r="BA23" s="1">
        <v>115.8</v>
      </c>
      <c r="BB23" s="1">
        <v>116.4</v>
      </c>
    </row>
    <row r="24" spans="1:54" ht="13.5" hidden="1" customHeight="1">
      <c r="A24" s="62">
        <v>40087</v>
      </c>
      <c r="B24" s="1">
        <v>108.9</v>
      </c>
      <c r="C24" s="1">
        <v>110.2</v>
      </c>
      <c r="D24" s="1">
        <v>109.8</v>
      </c>
      <c r="E24" s="1">
        <v>106.2</v>
      </c>
      <c r="F24" s="1">
        <v>106.1</v>
      </c>
      <c r="G24" s="1">
        <v>118.4</v>
      </c>
      <c r="H24" s="1">
        <v>112.1</v>
      </c>
      <c r="I24" s="1">
        <v>89.9</v>
      </c>
      <c r="J24" s="1">
        <v>102.2</v>
      </c>
      <c r="K24" s="1">
        <v>126.6</v>
      </c>
      <c r="L24" s="1">
        <v>112.8</v>
      </c>
      <c r="M24" s="1">
        <v>117.8</v>
      </c>
      <c r="N24" s="1">
        <v>115.7</v>
      </c>
      <c r="O24" s="1">
        <v>111.7</v>
      </c>
      <c r="P24" s="1">
        <v>112</v>
      </c>
      <c r="Q24" s="1">
        <v>111.7</v>
      </c>
      <c r="R24" s="1">
        <v>111.5</v>
      </c>
      <c r="S24" s="1">
        <v>104.3</v>
      </c>
      <c r="T24" s="1">
        <v>103.9</v>
      </c>
      <c r="U24" s="1">
        <v>105.3</v>
      </c>
      <c r="V24" s="1">
        <v>110.4</v>
      </c>
      <c r="W24" s="1">
        <v>107.3</v>
      </c>
      <c r="X24" s="1">
        <v>107.1</v>
      </c>
      <c r="Y24" s="1">
        <v>117.3</v>
      </c>
      <c r="Z24" s="1">
        <v>107.3</v>
      </c>
      <c r="AA24" s="1">
        <v>129.69999999999999</v>
      </c>
      <c r="AB24" s="1">
        <v>106</v>
      </c>
      <c r="AC24" s="1">
        <v>98.7</v>
      </c>
      <c r="AD24" s="1">
        <v>110</v>
      </c>
      <c r="AE24" s="1">
        <v>110.8</v>
      </c>
      <c r="AF24" s="1">
        <v>112.4</v>
      </c>
      <c r="AG24" s="1">
        <v>102.2</v>
      </c>
      <c r="AH24" s="1">
        <v>104.6</v>
      </c>
      <c r="AI24" s="1">
        <v>93.3</v>
      </c>
      <c r="AJ24" s="1">
        <v>84.6</v>
      </c>
      <c r="AK24" s="1">
        <v>118</v>
      </c>
      <c r="AL24" s="1">
        <v>107.5</v>
      </c>
      <c r="AM24" s="1">
        <v>100.6</v>
      </c>
      <c r="AN24" s="1">
        <v>103.2</v>
      </c>
      <c r="AO24" s="1">
        <v>81.400000000000006</v>
      </c>
      <c r="AP24" s="1">
        <v>113.1</v>
      </c>
      <c r="AQ24" s="1">
        <v>109.9</v>
      </c>
      <c r="AR24" s="1">
        <v>119.7</v>
      </c>
      <c r="AS24" s="1">
        <v>113.9</v>
      </c>
      <c r="AT24" s="1">
        <v>107.3</v>
      </c>
      <c r="AU24" s="1">
        <v>113.2</v>
      </c>
      <c r="AV24" s="1">
        <v>116.7</v>
      </c>
      <c r="AW24" s="1">
        <v>109.5</v>
      </c>
      <c r="AX24" s="1">
        <v>114.1</v>
      </c>
      <c r="AY24" s="1">
        <v>115.3</v>
      </c>
      <c r="AZ24" s="1">
        <v>110.9</v>
      </c>
      <c r="BA24" s="1">
        <v>115.8</v>
      </c>
      <c r="BB24" s="1">
        <v>118.2</v>
      </c>
    </row>
    <row r="25" spans="1:54" ht="13.5" hidden="1" customHeight="1">
      <c r="A25" s="62">
        <v>40118</v>
      </c>
      <c r="B25" s="1">
        <v>108.8</v>
      </c>
      <c r="C25" s="1">
        <v>109.5</v>
      </c>
      <c r="D25" s="1">
        <v>109</v>
      </c>
      <c r="E25" s="1">
        <v>105.5</v>
      </c>
      <c r="F25" s="1">
        <v>106.8</v>
      </c>
      <c r="G25" s="1">
        <v>116.2</v>
      </c>
      <c r="H25" s="1">
        <v>112.5</v>
      </c>
      <c r="I25" s="1">
        <v>86.8</v>
      </c>
      <c r="J25" s="1">
        <v>107.7</v>
      </c>
      <c r="K25" s="1">
        <v>120.4</v>
      </c>
      <c r="L25" s="1">
        <v>113.5</v>
      </c>
      <c r="M25" s="1">
        <v>117.7</v>
      </c>
      <c r="N25" s="1">
        <v>116</v>
      </c>
      <c r="O25" s="1">
        <v>111.7</v>
      </c>
      <c r="P25" s="1">
        <v>112.3</v>
      </c>
      <c r="Q25" s="1">
        <v>112.3</v>
      </c>
      <c r="R25" s="1">
        <v>111.3</v>
      </c>
      <c r="S25" s="1">
        <v>104.4</v>
      </c>
      <c r="T25" s="1">
        <v>103.9</v>
      </c>
      <c r="U25" s="1">
        <v>105.5</v>
      </c>
      <c r="V25" s="1">
        <v>110.5</v>
      </c>
      <c r="W25" s="1">
        <v>107.3</v>
      </c>
      <c r="X25" s="1">
        <v>107.1</v>
      </c>
      <c r="Y25" s="1">
        <v>118.3</v>
      </c>
      <c r="Z25" s="1">
        <v>107.3</v>
      </c>
      <c r="AA25" s="1">
        <v>129.9</v>
      </c>
      <c r="AB25" s="1">
        <v>105.8</v>
      </c>
      <c r="AC25" s="1">
        <v>98.7</v>
      </c>
      <c r="AD25" s="1">
        <v>109.4</v>
      </c>
      <c r="AE25" s="1">
        <v>110.7</v>
      </c>
      <c r="AF25" s="1">
        <v>112.7</v>
      </c>
      <c r="AG25" s="1">
        <v>102.1</v>
      </c>
      <c r="AH25" s="1">
        <v>104.6</v>
      </c>
      <c r="AI25" s="1">
        <v>93.1</v>
      </c>
      <c r="AJ25" s="1">
        <v>84.6</v>
      </c>
      <c r="AK25" s="1">
        <v>117.3</v>
      </c>
      <c r="AL25" s="1">
        <v>107.5</v>
      </c>
      <c r="AM25" s="1">
        <v>100.4</v>
      </c>
      <c r="AN25" s="1">
        <v>103.2</v>
      </c>
      <c r="AO25" s="1">
        <v>80.3</v>
      </c>
      <c r="AP25" s="1">
        <v>114</v>
      </c>
      <c r="AQ25" s="1">
        <v>110.8</v>
      </c>
      <c r="AR25" s="1">
        <v>119.7</v>
      </c>
      <c r="AS25" s="1">
        <v>116.1</v>
      </c>
      <c r="AT25" s="1">
        <v>107.3</v>
      </c>
      <c r="AU25" s="1">
        <v>113.3</v>
      </c>
      <c r="AV25" s="1">
        <v>116.9</v>
      </c>
      <c r="AW25" s="1">
        <v>109.5</v>
      </c>
      <c r="AX25" s="1">
        <v>114.2</v>
      </c>
      <c r="AY25" s="1">
        <v>115.9</v>
      </c>
      <c r="AZ25" s="1">
        <v>110.9</v>
      </c>
      <c r="BA25" s="1">
        <v>115.8</v>
      </c>
      <c r="BB25" s="1">
        <v>118.2</v>
      </c>
    </row>
    <row r="26" spans="1:54" ht="13.5" hidden="1" customHeight="1">
      <c r="A26" s="62">
        <v>40148</v>
      </c>
      <c r="B26" s="1">
        <v>109.1</v>
      </c>
      <c r="C26" s="1">
        <v>109.3</v>
      </c>
      <c r="D26" s="1">
        <v>108.7</v>
      </c>
      <c r="E26" s="1">
        <v>105.1</v>
      </c>
      <c r="F26" s="1">
        <v>107.7</v>
      </c>
      <c r="G26" s="1">
        <v>116.2</v>
      </c>
      <c r="H26" s="1">
        <v>112</v>
      </c>
      <c r="I26" s="1">
        <v>86.3</v>
      </c>
      <c r="J26" s="1">
        <v>110.6</v>
      </c>
      <c r="K26" s="1">
        <v>117.7</v>
      </c>
      <c r="L26" s="1">
        <v>114.2</v>
      </c>
      <c r="M26" s="1">
        <v>116.3</v>
      </c>
      <c r="N26" s="1">
        <v>116</v>
      </c>
      <c r="O26" s="1">
        <v>111.8</v>
      </c>
      <c r="P26" s="1">
        <v>111.1</v>
      </c>
      <c r="Q26" s="1">
        <v>112.6</v>
      </c>
      <c r="R26" s="1">
        <v>112</v>
      </c>
      <c r="S26" s="1">
        <v>104.6</v>
      </c>
      <c r="T26" s="1">
        <v>104.1</v>
      </c>
      <c r="U26" s="1">
        <v>105.8</v>
      </c>
      <c r="V26" s="1">
        <v>111.2</v>
      </c>
      <c r="W26" s="1">
        <v>108.6</v>
      </c>
      <c r="X26" s="1">
        <v>108.1</v>
      </c>
      <c r="Y26" s="1">
        <v>118.2</v>
      </c>
      <c r="Z26" s="1">
        <v>107.3</v>
      </c>
      <c r="AA26" s="1">
        <v>129.69999999999999</v>
      </c>
      <c r="AB26" s="1">
        <v>105.8</v>
      </c>
      <c r="AC26" s="1">
        <v>98.3</v>
      </c>
      <c r="AD26" s="1">
        <v>109</v>
      </c>
      <c r="AE26" s="1">
        <v>111.2</v>
      </c>
      <c r="AF26" s="1">
        <v>112.7</v>
      </c>
      <c r="AG26" s="1">
        <v>103</v>
      </c>
      <c r="AH26" s="1">
        <v>104.4</v>
      </c>
      <c r="AI26" s="1">
        <v>95.7</v>
      </c>
      <c r="AJ26" s="1">
        <v>87.7</v>
      </c>
      <c r="AK26" s="1">
        <v>118.9</v>
      </c>
      <c r="AL26" s="1">
        <v>108.3</v>
      </c>
      <c r="AM26" s="1">
        <v>100.4</v>
      </c>
      <c r="AN26" s="1">
        <v>103.2</v>
      </c>
      <c r="AO26" s="1">
        <v>80</v>
      </c>
      <c r="AP26" s="1">
        <v>114.6</v>
      </c>
      <c r="AQ26" s="1">
        <v>111.2</v>
      </c>
      <c r="AR26" s="1">
        <v>119.7</v>
      </c>
      <c r="AS26" s="1">
        <v>117.6</v>
      </c>
      <c r="AT26" s="1">
        <v>107.3</v>
      </c>
      <c r="AU26" s="1">
        <v>114.6</v>
      </c>
      <c r="AV26" s="1">
        <v>119.5</v>
      </c>
      <c r="AW26" s="1">
        <v>109.5</v>
      </c>
      <c r="AX26" s="1">
        <v>114.2</v>
      </c>
      <c r="AY26" s="1">
        <v>115.7</v>
      </c>
      <c r="AZ26" s="1">
        <v>110.9</v>
      </c>
      <c r="BA26" s="1">
        <v>115.8</v>
      </c>
      <c r="BB26" s="1">
        <v>118.2</v>
      </c>
    </row>
    <row r="27" spans="1:54" ht="13.5" hidden="1" customHeight="1">
      <c r="A27" s="62">
        <v>40179</v>
      </c>
      <c r="B27" s="1">
        <v>109.5</v>
      </c>
      <c r="C27" s="1">
        <v>109.8</v>
      </c>
      <c r="D27" s="1">
        <v>109.3</v>
      </c>
      <c r="E27" s="1">
        <v>105.2</v>
      </c>
      <c r="F27" s="1">
        <v>107.8</v>
      </c>
      <c r="G27" s="1">
        <v>118.2</v>
      </c>
      <c r="H27" s="1">
        <v>112.3</v>
      </c>
      <c r="I27" s="1">
        <v>88.1</v>
      </c>
      <c r="J27" s="1">
        <v>115</v>
      </c>
      <c r="K27" s="1">
        <v>119.7</v>
      </c>
      <c r="L27" s="1">
        <v>114.5</v>
      </c>
      <c r="M27" s="1">
        <v>117.3</v>
      </c>
      <c r="N27" s="1">
        <v>116.5</v>
      </c>
      <c r="O27" s="1">
        <v>112.6</v>
      </c>
      <c r="P27" s="1">
        <v>112.1</v>
      </c>
      <c r="Q27" s="1">
        <v>112.8</v>
      </c>
      <c r="R27" s="1">
        <v>112.9</v>
      </c>
      <c r="S27" s="1">
        <v>104.7</v>
      </c>
      <c r="T27" s="1">
        <v>104.2</v>
      </c>
      <c r="U27" s="1">
        <v>105.8</v>
      </c>
      <c r="V27" s="1">
        <v>111.2</v>
      </c>
      <c r="W27" s="1">
        <v>108.6</v>
      </c>
      <c r="X27" s="1">
        <v>108.1</v>
      </c>
      <c r="Y27" s="1">
        <v>118.6</v>
      </c>
      <c r="Z27" s="1">
        <v>107.3</v>
      </c>
      <c r="AA27" s="1">
        <v>129.69999999999999</v>
      </c>
      <c r="AB27" s="1">
        <v>105.5</v>
      </c>
      <c r="AC27" s="1">
        <v>97.5</v>
      </c>
      <c r="AD27" s="1">
        <v>109.5</v>
      </c>
      <c r="AE27" s="1">
        <v>111</v>
      </c>
      <c r="AF27" s="1">
        <v>112.8</v>
      </c>
      <c r="AG27" s="1">
        <v>102.8</v>
      </c>
      <c r="AH27" s="1">
        <v>104.1</v>
      </c>
      <c r="AI27" s="1">
        <v>95.3</v>
      </c>
      <c r="AJ27" s="1">
        <v>86.8</v>
      </c>
      <c r="AK27" s="1">
        <v>119.8</v>
      </c>
      <c r="AL27" s="1">
        <v>108.6</v>
      </c>
      <c r="AM27" s="1">
        <v>100.2</v>
      </c>
      <c r="AN27" s="1">
        <v>103.4</v>
      </c>
      <c r="AO27" s="1">
        <v>77.5</v>
      </c>
      <c r="AP27" s="1">
        <v>113.2</v>
      </c>
      <c r="AQ27" s="1">
        <v>110.6</v>
      </c>
      <c r="AR27" s="1">
        <v>121.2</v>
      </c>
      <c r="AS27" s="1">
        <v>110.2</v>
      </c>
      <c r="AT27" s="1">
        <v>107.3</v>
      </c>
      <c r="AU27" s="1">
        <v>117</v>
      </c>
      <c r="AV27" s="1">
        <v>120.9</v>
      </c>
      <c r="AW27" s="1">
        <v>112.8</v>
      </c>
      <c r="AX27" s="1">
        <v>116.3</v>
      </c>
      <c r="AY27" s="1">
        <v>116</v>
      </c>
      <c r="AZ27" s="1">
        <v>112.2</v>
      </c>
      <c r="BA27" s="1">
        <v>119.4</v>
      </c>
      <c r="BB27" s="1">
        <v>122.2</v>
      </c>
    </row>
    <row r="28" spans="1:54" ht="13.5" hidden="1" customHeight="1">
      <c r="A28" s="62">
        <v>40210</v>
      </c>
      <c r="B28" s="1">
        <v>109.9</v>
      </c>
      <c r="C28" s="1">
        <v>109</v>
      </c>
      <c r="D28" s="1">
        <v>108.3</v>
      </c>
      <c r="E28" s="1">
        <v>104.4</v>
      </c>
      <c r="F28" s="1">
        <v>107</v>
      </c>
      <c r="G28" s="1">
        <v>117</v>
      </c>
      <c r="H28" s="1">
        <v>112</v>
      </c>
      <c r="I28" s="1">
        <v>86.9</v>
      </c>
      <c r="J28" s="1">
        <v>119.3</v>
      </c>
      <c r="K28" s="1">
        <v>115.6</v>
      </c>
      <c r="L28" s="1">
        <v>114.6</v>
      </c>
      <c r="M28" s="1">
        <v>117.2</v>
      </c>
      <c r="N28" s="1">
        <v>116.5</v>
      </c>
      <c r="O28" s="1">
        <v>112.6</v>
      </c>
      <c r="P28" s="1">
        <v>112.3</v>
      </c>
      <c r="Q28" s="1">
        <v>113.3</v>
      </c>
      <c r="R28" s="1">
        <v>112.6</v>
      </c>
      <c r="S28" s="1">
        <v>104.7</v>
      </c>
      <c r="T28" s="1">
        <v>104.3</v>
      </c>
      <c r="U28" s="1">
        <v>105.8</v>
      </c>
      <c r="V28" s="1">
        <v>111.3</v>
      </c>
      <c r="W28" s="1">
        <v>108.6</v>
      </c>
      <c r="X28" s="1">
        <v>108.1</v>
      </c>
      <c r="Y28" s="1">
        <v>118.9</v>
      </c>
      <c r="Z28" s="1">
        <v>107.3</v>
      </c>
      <c r="AA28" s="1">
        <v>129.9</v>
      </c>
      <c r="AB28" s="1">
        <v>105.7</v>
      </c>
      <c r="AC28" s="1">
        <v>98.2</v>
      </c>
      <c r="AD28" s="1">
        <v>109</v>
      </c>
      <c r="AE28" s="1">
        <v>111</v>
      </c>
      <c r="AF28" s="1">
        <v>118.8</v>
      </c>
      <c r="AG28" s="1">
        <v>103.4</v>
      </c>
      <c r="AH28" s="1">
        <v>104.6</v>
      </c>
      <c r="AI28" s="1">
        <v>96.8</v>
      </c>
      <c r="AJ28" s="1">
        <v>88.9</v>
      </c>
      <c r="AK28" s="1">
        <v>119.8</v>
      </c>
      <c r="AL28" s="1">
        <v>108.6</v>
      </c>
      <c r="AM28" s="1">
        <v>100.2</v>
      </c>
      <c r="AN28" s="1">
        <v>103.4</v>
      </c>
      <c r="AO28" s="1">
        <v>77.099999999999994</v>
      </c>
      <c r="AP28" s="1">
        <v>112.5</v>
      </c>
      <c r="AQ28" s="1">
        <v>109.5</v>
      </c>
      <c r="AR28" s="1">
        <v>121.3</v>
      </c>
      <c r="AS28" s="1">
        <v>109.6</v>
      </c>
      <c r="AT28" s="1">
        <v>107.3</v>
      </c>
      <c r="AU28" s="1">
        <v>117.3</v>
      </c>
      <c r="AV28" s="1">
        <v>120.7</v>
      </c>
      <c r="AW28" s="1">
        <v>113.6</v>
      </c>
      <c r="AX28" s="1">
        <v>119.6</v>
      </c>
      <c r="AY28" s="1">
        <v>116.1</v>
      </c>
      <c r="AZ28" s="1">
        <v>119.1</v>
      </c>
      <c r="BA28" s="1">
        <v>119.4</v>
      </c>
      <c r="BB28" s="1">
        <v>122.2</v>
      </c>
    </row>
    <row r="29" spans="1:54" ht="13.5" hidden="1" customHeight="1">
      <c r="A29" s="62">
        <v>40238</v>
      </c>
      <c r="B29" s="1">
        <v>110.7</v>
      </c>
      <c r="C29" s="1">
        <v>109.2</v>
      </c>
      <c r="D29" s="1">
        <v>108.4</v>
      </c>
      <c r="E29" s="1">
        <v>104.6</v>
      </c>
      <c r="F29" s="1">
        <v>107.5</v>
      </c>
      <c r="G29" s="1">
        <v>117.5</v>
      </c>
      <c r="H29" s="1">
        <v>112.8</v>
      </c>
      <c r="I29" s="1">
        <v>87.5</v>
      </c>
      <c r="J29" s="1">
        <v>121.5</v>
      </c>
      <c r="K29" s="1">
        <v>111.8</v>
      </c>
      <c r="L29" s="1">
        <v>117.9</v>
      </c>
      <c r="M29" s="1">
        <v>117.9</v>
      </c>
      <c r="N29" s="1">
        <v>122</v>
      </c>
      <c r="O29" s="1">
        <v>117.1</v>
      </c>
      <c r="P29" s="1">
        <v>116.4</v>
      </c>
      <c r="Q29" s="1">
        <v>116.4</v>
      </c>
      <c r="R29" s="1">
        <v>117.6</v>
      </c>
      <c r="S29" s="1">
        <v>104.8</v>
      </c>
      <c r="T29" s="1">
        <v>104.3</v>
      </c>
      <c r="U29" s="1">
        <v>106</v>
      </c>
      <c r="V29" s="1">
        <v>111.6</v>
      </c>
      <c r="W29" s="1">
        <v>109</v>
      </c>
      <c r="X29" s="1">
        <v>108.8</v>
      </c>
      <c r="Y29" s="1">
        <v>119</v>
      </c>
      <c r="Z29" s="1">
        <v>107.3</v>
      </c>
      <c r="AA29" s="1">
        <v>129.80000000000001</v>
      </c>
      <c r="AB29" s="1">
        <v>106.4</v>
      </c>
      <c r="AC29" s="1">
        <v>99</v>
      </c>
      <c r="AD29" s="1">
        <v>109.2</v>
      </c>
      <c r="AE29" s="1">
        <v>111.9</v>
      </c>
      <c r="AF29" s="1">
        <v>119.1</v>
      </c>
      <c r="AG29" s="1">
        <v>103.9</v>
      </c>
      <c r="AH29" s="1">
        <v>104.9</v>
      </c>
      <c r="AI29" s="1">
        <v>97.5</v>
      </c>
      <c r="AJ29" s="1">
        <v>89.5</v>
      </c>
      <c r="AK29" s="1">
        <v>120.4</v>
      </c>
      <c r="AL29" s="1">
        <v>109.1</v>
      </c>
      <c r="AM29" s="1">
        <v>99</v>
      </c>
      <c r="AN29" s="1">
        <v>102.6</v>
      </c>
      <c r="AO29" s="1">
        <v>73.3</v>
      </c>
      <c r="AP29" s="1">
        <v>113.9</v>
      </c>
      <c r="AQ29" s="1">
        <v>108.8</v>
      </c>
      <c r="AR29" s="1">
        <v>121.3</v>
      </c>
      <c r="AS29" s="1">
        <v>118.8</v>
      </c>
      <c r="AT29" s="1">
        <v>117.6</v>
      </c>
      <c r="AU29" s="1">
        <v>118.8</v>
      </c>
      <c r="AV29" s="1">
        <v>121.4</v>
      </c>
      <c r="AW29" s="1">
        <v>116.1</v>
      </c>
      <c r="AX29" s="1">
        <v>119.5</v>
      </c>
      <c r="AY29" s="1">
        <v>115.6</v>
      </c>
      <c r="AZ29" s="1">
        <v>119.1</v>
      </c>
      <c r="BA29" s="1">
        <v>119.4</v>
      </c>
      <c r="BB29" s="1">
        <v>122.2</v>
      </c>
    </row>
    <row r="30" spans="1:54" ht="13.5" hidden="1" customHeight="1">
      <c r="A30" s="62">
        <v>40269</v>
      </c>
      <c r="B30" s="1">
        <v>110.8</v>
      </c>
      <c r="C30" s="1">
        <v>109.2</v>
      </c>
      <c r="D30" s="1">
        <v>108.5</v>
      </c>
      <c r="E30" s="1">
        <v>104.6</v>
      </c>
      <c r="F30" s="1">
        <v>107.3</v>
      </c>
      <c r="G30" s="1">
        <v>117.7</v>
      </c>
      <c r="H30" s="1">
        <v>111.8</v>
      </c>
      <c r="I30" s="1">
        <v>86.3</v>
      </c>
      <c r="J30" s="1">
        <v>117.4</v>
      </c>
      <c r="K30" s="1">
        <v>113.3</v>
      </c>
      <c r="L30" s="1">
        <v>120.8</v>
      </c>
      <c r="M30" s="1">
        <v>117.2</v>
      </c>
      <c r="N30" s="1">
        <v>123.4</v>
      </c>
      <c r="O30" s="1">
        <v>118.6</v>
      </c>
      <c r="P30" s="1">
        <v>117.1</v>
      </c>
      <c r="Q30" s="1">
        <v>117.4</v>
      </c>
      <c r="R30" s="1">
        <v>119.7</v>
      </c>
      <c r="S30" s="1">
        <v>104.8</v>
      </c>
      <c r="T30" s="1">
        <v>104.3</v>
      </c>
      <c r="U30" s="1">
        <v>106</v>
      </c>
      <c r="V30" s="1">
        <v>111.6</v>
      </c>
      <c r="W30" s="1">
        <v>109</v>
      </c>
      <c r="X30" s="1">
        <v>108.8</v>
      </c>
      <c r="Y30" s="1">
        <v>119.4</v>
      </c>
      <c r="Z30" s="1">
        <v>107.3</v>
      </c>
      <c r="AA30" s="1">
        <v>129.80000000000001</v>
      </c>
      <c r="AB30" s="1">
        <v>106.1</v>
      </c>
      <c r="AC30" s="1">
        <v>98.5</v>
      </c>
      <c r="AD30" s="1">
        <v>108</v>
      </c>
      <c r="AE30" s="1">
        <v>112.1</v>
      </c>
      <c r="AF30" s="1">
        <v>119.3</v>
      </c>
      <c r="AG30" s="1">
        <v>104.9</v>
      </c>
      <c r="AH30" s="1">
        <v>104.8</v>
      </c>
      <c r="AI30" s="1">
        <v>101.6</v>
      </c>
      <c r="AJ30" s="1">
        <v>95</v>
      </c>
      <c r="AK30" s="1">
        <v>120.7</v>
      </c>
      <c r="AL30" s="1">
        <v>109.1</v>
      </c>
      <c r="AM30" s="1">
        <v>98.9</v>
      </c>
      <c r="AN30" s="1">
        <v>102.6</v>
      </c>
      <c r="AO30" s="1">
        <v>71.7</v>
      </c>
      <c r="AP30" s="1">
        <v>111</v>
      </c>
      <c r="AQ30" s="1">
        <v>105.6</v>
      </c>
      <c r="AR30" s="1">
        <v>122.1</v>
      </c>
      <c r="AS30" s="1">
        <v>111.9</v>
      </c>
      <c r="AT30" s="1">
        <v>117.6</v>
      </c>
      <c r="AU30" s="1">
        <v>119.8</v>
      </c>
      <c r="AV30" s="1">
        <v>123.4</v>
      </c>
      <c r="AW30" s="1">
        <v>116.1</v>
      </c>
      <c r="AX30" s="1">
        <v>119.6</v>
      </c>
      <c r="AY30" s="1">
        <v>115.6</v>
      </c>
      <c r="AZ30" s="1">
        <v>119.4</v>
      </c>
      <c r="BA30" s="1">
        <v>119.4</v>
      </c>
      <c r="BB30" s="1">
        <v>122.2</v>
      </c>
    </row>
    <row r="31" spans="1:54" ht="13.5" hidden="1" customHeight="1">
      <c r="A31" s="62">
        <v>40299</v>
      </c>
      <c r="B31" s="1">
        <v>111</v>
      </c>
      <c r="C31" s="1">
        <v>109.6</v>
      </c>
      <c r="D31" s="1">
        <v>108.9</v>
      </c>
      <c r="E31" s="1">
        <v>104.3</v>
      </c>
      <c r="F31" s="1">
        <v>107.3</v>
      </c>
      <c r="G31" s="1">
        <v>118.1</v>
      </c>
      <c r="H31" s="1">
        <v>112.3</v>
      </c>
      <c r="I31" s="1">
        <v>86.9</v>
      </c>
      <c r="J31" s="1">
        <v>108.8</v>
      </c>
      <c r="K31" s="1">
        <v>117.5</v>
      </c>
      <c r="L31" s="1">
        <v>122.7</v>
      </c>
      <c r="M31" s="1">
        <v>116.7</v>
      </c>
      <c r="N31" s="1">
        <v>123.6</v>
      </c>
      <c r="O31" s="1">
        <v>118.9</v>
      </c>
      <c r="P31" s="1">
        <v>117.1</v>
      </c>
      <c r="Q31" s="1">
        <v>118.6</v>
      </c>
      <c r="R31" s="1">
        <v>120.2</v>
      </c>
      <c r="S31" s="1">
        <v>104.8</v>
      </c>
      <c r="T31" s="1">
        <v>104.3</v>
      </c>
      <c r="U31" s="1">
        <v>105.9</v>
      </c>
      <c r="V31" s="1">
        <v>111.6</v>
      </c>
      <c r="W31" s="1">
        <v>109</v>
      </c>
      <c r="X31" s="1">
        <v>108.8</v>
      </c>
      <c r="Y31" s="1">
        <v>119.9</v>
      </c>
      <c r="Z31" s="1">
        <v>107.3</v>
      </c>
      <c r="AA31" s="1">
        <v>129.5</v>
      </c>
      <c r="AB31" s="1">
        <v>106.5</v>
      </c>
      <c r="AC31" s="1">
        <v>98.9</v>
      </c>
      <c r="AD31" s="1">
        <v>108.7</v>
      </c>
      <c r="AE31" s="1">
        <v>112.4</v>
      </c>
      <c r="AF31" s="1">
        <v>119.4</v>
      </c>
      <c r="AG31" s="1">
        <v>105.3</v>
      </c>
      <c r="AH31" s="1">
        <v>104.8</v>
      </c>
      <c r="AI31" s="1">
        <v>103</v>
      </c>
      <c r="AJ31" s="1">
        <v>96.6</v>
      </c>
      <c r="AK31" s="1">
        <v>121.6</v>
      </c>
      <c r="AL31" s="1">
        <v>109.1</v>
      </c>
      <c r="AM31" s="1">
        <v>98.5</v>
      </c>
      <c r="AN31" s="1">
        <v>102.6</v>
      </c>
      <c r="AO31" s="1">
        <v>68.900000000000006</v>
      </c>
      <c r="AP31" s="1">
        <v>111.5</v>
      </c>
      <c r="AQ31" s="1">
        <v>106.8</v>
      </c>
      <c r="AR31" s="1">
        <v>122.1</v>
      </c>
      <c r="AS31" s="1">
        <v>111</v>
      </c>
      <c r="AT31" s="1">
        <v>117.6</v>
      </c>
      <c r="AU31" s="1">
        <v>120</v>
      </c>
      <c r="AV31" s="1">
        <v>123.6</v>
      </c>
      <c r="AW31" s="1">
        <v>116.2</v>
      </c>
      <c r="AX31" s="1">
        <v>119.9</v>
      </c>
      <c r="AY31" s="1">
        <v>117.7</v>
      </c>
      <c r="AZ31" s="1">
        <v>119.4</v>
      </c>
      <c r="BA31" s="1">
        <v>119.4</v>
      </c>
      <c r="BB31" s="1">
        <v>122.2</v>
      </c>
    </row>
    <row r="32" spans="1:54" ht="13.5" hidden="1" customHeight="1">
      <c r="A32" s="62">
        <v>40330</v>
      </c>
      <c r="B32" s="1">
        <v>111</v>
      </c>
      <c r="C32" s="1">
        <v>109.5</v>
      </c>
      <c r="D32" s="1">
        <v>108.8</v>
      </c>
      <c r="E32" s="1">
        <v>103.8</v>
      </c>
      <c r="F32" s="1">
        <v>107.3</v>
      </c>
      <c r="G32" s="1">
        <v>118.3</v>
      </c>
      <c r="H32" s="1">
        <v>112</v>
      </c>
      <c r="I32" s="1">
        <v>86.3</v>
      </c>
      <c r="J32" s="1">
        <v>107.2</v>
      </c>
      <c r="K32" s="1">
        <v>118.8</v>
      </c>
      <c r="L32" s="1">
        <v>122.8</v>
      </c>
      <c r="M32" s="1">
        <v>116.5</v>
      </c>
      <c r="N32" s="1">
        <v>123</v>
      </c>
      <c r="O32" s="1">
        <v>118.1</v>
      </c>
      <c r="P32" s="1">
        <v>115.9</v>
      </c>
      <c r="Q32" s="1">
        <v>118.2</v>
      </c>
      <c r="R32" s="1">
        <v>119.5</v>
      </c>
      <c r="S32" s="1">
        <v>104.7</v>
      </c>
      <c r="T32" s="1">
        <v>104.3</v>
      </c>
      <c r="U32" s="1">
        <v>105.9</v>
      </c>
      <c r="V32" s="1">
        <v>111.7</v>
      </c>
      <c r="W32" s="1">
        <v>109.5</v>
      </c>
      <c r="X32" s="1">
        <v>108.7</v>
      </c>
      <c r="Y32" s="1">
        <v>119.8</v>
      </c>
      <c r="Z32" s="1">
        <v>107.3</v>
      </c>
      <c r="AA32" s="1">
        <v>129.5</v>
      </c>
      <c r="AB32" s="1">
        <v>107.4</v>
      </c>
      <c r="AC32" s="1">
        <v>98.9</v>
      </c>
      <c r="AD32" s="1">
        <v>109</v>
      </c>
      <c r="AE32" s="1">
        <v>114.4</v>
      </c>
      <c r="AF32" s="1">
        <v>120.2</v>
      </c>
      <c r="AG32" s="1">
        <v>104.6</v>
      </c>
      <c r="AH32" s="1">
        <v>104.6</v>
      </c>
      <c r="AI32" s="1">
        <v>100.6</v>
      </c>
      <c r="AJ32" s="1">
        <v>93.5</v>
      </c>
      <c r="AK32" s="1">
        <v>120.8</v>
      </c>
      <c r="AL32" s="1">
        <v>109.5</v>
      </c>
      <c r="AM32" s="1">
        <v>98.1</v>
      </c>
      <c r="AN32" s="1">
        <v>102.6</v>
      </c>
      <c r="AO32" s="1">
        <v>65.599999999999994</v>
      </c>
      <c r="AP32" s="1">
        <v>111</v>
      </c>
      <c r="AQ32" s="1">
        <v>106.1</v>
      </c>
      <c r="AR32" s="1">
        <v>122.1</v>
      </c>
      <c r="AS32" s="1">
        <v>110.6</v>
      </c>
      <c r="AT32" s="1">
        <v>117.6</v>
      </c>
      <c r="AU32" s="1">
        <v>124.7</v>
      </c>
      <c r="AV32" s="1">
        <v>123.6</v>
      </c>
      <c r="AW32" s="1">
        <v>125.7</v>
      </c>
      <c r="AX32" s="1">
        <v>119.7</v>
      </c>
      <c r="AY32" s="1">
        <v>116.3</v>
      </c>
      <c r="AZ32" s="1">
        <v>119.4</v>
      </c>
      <c r="BA32" s="1">
        <v>119.4</v>
      </c>
      <c r="BB32" s="1">
        <v>122.2</v>
      </c>
    </row>
    <row r="33" spans="1:54" ht="13.5" hidden="1" customHeight="1">
      <c r="A33" s="62">
        <v>40360</v>
      </c>
      <c r="B33" s="1">
        <v>111.5</v>
      </c>
      <c r="C33" s="1">
        <v>109.9</v>
      </c>
      <c r="D33" s="1">
        <v>109.2</v>
      </c>
      <c r="E33" s="1">
        <v>103.9</v>
      </c>
      <c r="F33" s="1">
        <v>107.2</v>
      </c>
      <c r="G33" s="1">
        <v>117.4</v>
      </c>
      <c r="H33" s="1">
        <v>111.4</v>
      </c>
      <c r="I33" s="1">
        <v>85.9</v>
      </c>
      <c r="J33" s="1">
        <v>109.2</v>
      </c>
      <c r="K33" s="1">
        <v>123.1</v>
      </c>
      <c r="L33" s="1">
        <v>121.7</v>
      </c>
      <c r="M33" s="1">
        <v>116.2</v>
      </c>
      <c r="N33" s="1">
        <v>123.4</v>
      </c>
      <c r="O33" s="1">
        <v>118.7</v>
      </c>
      <c r="P33" s="1">
        <v>116.7</v>
      </c>
      <c r="Q33" s="1">
        <v>119.3</v>
      </c>
      <c r="R33" s="1">
        <v>119.8</v>
      </c>
      <c r="S33" s="1">
        <v>104.7</v>
      </c>
      <c r="T33" s="1">
        <v>104.3</v>
      </c>
      <c r="U33" s="1">
        <v>105.8</v>
      </c>
      <c r="V33" s="1">
        <v>114.6</v>
      </c>
      <c r="W33" s="1">
        <v>109.5</v>
      </c>
      <c r="X33" s="1">
        <v>108.7</v>
      </c>
      <c r="Y33" s="1">
        <v>120</v>
      </c>
      <c r="Z33" s="1">
        <v>113.6</v>
      </c>
      <c r="AA33" s="1">
        <v>143.9</v>
      </c>
      <c r="AB33" s="1">
        <v>107.2</v>
      </c>
      <c r="AC33" s="1">
        <v>98.7</v>
      </c>
      <c r="AD33" s="1">
        <v>108.2</v>
      </c>
      <c r="AE33" s="1">
        <v>114.5</v>
      </c>
      <c r="AF33" s="1">
        <v>120.6</v>
      </c>
      <c r="AG33" s="1">
        <v>104.3</v>
      </c>
      <c r="AH33" s="1">
        <v>104.5</v>
      </c>
      <c r="AI33" s="1">
        <v>99.6</v>
      </c>
      <c r="AJ33" s="1">
        <v>91.7</v>
      </c>
      <c r="AK33" s="1">
        <v>122.3</v>
      </c>
      <c r="AL33" s="1">
        <v>109.5</v>
      </c>
      <c r="AM33" s="1">
        <v>97.8</v>
      </c>
      <c r="AN33" s="1">
        <v>102.6</v>
      </c>
      <c r="AO33" s="1">
        <v>63.1</v>
      </c>
      <c r="AP33" s="1">
        <v>109.5</v>
      </c>
      <c r="AQ33" s="1">
        <v>103.6</v>
      </c>
      <c r="AR33" s="1">
        <v>122.6</v>
      </c>
      <c r="AS33" s="1">
        <v>109.6</v>
      </c>
      <c r="AT33" s="1">
        <v>117.6</v>
      </c>
      <c r="AU33" s="1">
        <v>119.4</v>
      </c>
      <c r="AV33" s="1">
        <v>124.3</v>
      </c>
      <c r="AW33" s="1">
        <v>114.3</v>
      </c>
      <c r="AX33" s="1">
        <v>120.2</v>
      </c>
      <c r="AY33" s="1">
        <v>114.9</v>
      </c>
      <c r="AZ33" s="1">
        <v>118.9</v>
      </c>
      <c r="BA33" s="1">
        <v>120.5</v>
      </c>
      <c r="BB33" s="1">
        <v>125</v>
      </c>
    </row>
    <row r="34" spans="1:54" ht="13.5" hidden="1" customHeight="1">
      <c r="A34" s="62">
        <v>40391</v>
      </c>
      <c r="B34" s="1">
        <v>111.6</v>
      </c>
      <c r="C34" s="1">
        <v>110.2</v>
      </c>
      <c r="D34" s="1">
        <v>109.6</v>
      </c>
      <c r="E34" s="1">
        <v>104.1</v>
      </c>
      <c r="F34" s="1">
        <v>107.9</v>
      </c>
      <c r="G34" s="1">
        <v>116.8</v>
      </c>
      <c r="H34" s="1">
        <v>112.4</v>
      </c>
      <c r="I34" s="1">
        <v>85.9</v>
      </c>
      <c r="J34" s="1">
        <v>109.3</v>
      </c>
      <c r="K34" s="1">
        <v>123.8</v>
      </c>
      <c r="L34" s="1">
        <v>120.6</v>
      </c>
      <c r="M34" s="1">
        <v>116.8</v>
      </c>
      <c r="N34" s="1">
        <v>123.7</v>
      </c>
      <c r="O34" s="1">
        <v>119.2</v>
      </c>
      <c r="P34" s="1">
        <v>117.2</v>
      </c>
      <c r="Q34" s="1">
        <v>119</v>
      </c>
      <c r="R34" s="1">
        <v>120.6</v>
      </c>
      <c r="S34" s="1">
        <v>104.7</v>
      </c>
      <c r="T34" s="1">
        <v>104.1</v>
      </c>
      <c r="U34" s="1">
        <v>106.1</v>
      </c>
      <c r="V34" s="1">
        <v>114.8</v>
      </c>
      <c r="W34" s="1">
        <v>109.5</v>
      </c>
      <c r="X34" s="1">
        <v>108.7</v>
      </c>
      <c r="Y34" s="1">
        <v>122.4</v>
      </c>
      <c r="Z34" s="1">
        <v>113.6</v>
      </c>
      <c r="AA34" s="1">
        <v>144</v>
      </c>
      <c r="AB34" s="1">
        <v>106.2</v>
      </c>
      <c r="AC34" s="1">
        <v>96.1</v>
      </c>
      <c r="AD34" s="1">
        <v>108.2</v>
      </c>
      <c r="AE34" s="1">
        <v>114.5</v>
      </c>
      <c r="AF34" s="1">
        <v>121</v>
      </c>
      <c r="AG34" s="1">
        <v>104</v>
      </c>
      <c r="AH34" s="1">
        <v>104.4</v>
      </c>
      <c r="AI34" s="1">
        <v>98.5</v>
      </c>
      <c r="AJ34" s="1">
        <v>90.5</v>
      </c>
      <c r="AK34" s="1">
        <v>121.4</v>
      </c>
      <c r="AL34" s="1">
        <v>109.5</v>
      </c>
      <c r="AM34" s="1">
        <v>98.2</v>
      </c>
      <c r="AN34" s="1">
        <v>103.1</v>
      </c>
      <c r="AO34" s="1">
        <v>62.6</v>
      </c>
      <c r="AP34" s="1">
        <v>110.2</v>
      </c>
      <c r="AQ34" s="1">
        <v>102.7</v>
      </c>
      <c r="AR34" s="1">
        <v>125.5</v>
      </c>
      <c r="AS34" s="1">
        <v>112.1</v>
      </c>
      <c r="AT34" s="1">
        <v>117.6</v>
      </c>
      <c r="AU34" s="1">
        <v>118.6</v>
      </c>
      <c r="AV34" s="1">
        <v>124.2</v>
      </c>
      <c r="AW34" s="1">
        <v>112.6</v>
      </c>
      <c r="AX34" s="1">
        <v>120.3</v>
      </c>
      <c r="AY34" s="1">
        <v>115.4</v>
      </c>
      <c r="AZ34" s="1">
        <v>118.9</v>
      </c>
      <c r="BA34" s="1">
        <v>120.5</v>
      </c>
      <c r="BB34" s="1">
        <v>125</v>
      </c>
    </row>
    <row r="35" spans="1:54" ht="13.5" hidden="1" customHeight="1">
      <c r="A35" s="62">
        <v>40422</v>
      </c>
      <c r="B35" s="1">
        <v>111.5</v>
      </c>
      <c r="C35" s="1">
        <v>109.9</v>
      </c>
      <c r="D35" s="1">
        <v>109.2</v>
      </c>
      <c r="E35" s="1">
        <v>104</v>
      </c>
      <c r="F35" s="1">
        <v>107.3</v>
      </c>
      <c r="G35" s="1">
        <v>117.3</v>
      </c>
      <c r="H35" s="1">
        <v>110.8</v>
      </c>
      <c r="I35" s="1">
        <v>87.5</v>
      </c>
      <c r="J35" s="1">
        <v>108</v>
      </c>
      <c r="K35" s="1">
        <v>122.5</v>
      </c>
      <c r="L35" s="1">
        <v>120.6</v>
      </c>
      <c r="M35" s="1">
        <v>117.2</v>
      </c>
      <c r="N35" s="1">
        <v>123.8</v>
      </c>
      <c r="O35" s="1">
        <v>118.7</v>
      </c>
      <c r="P35" s="1">
        <v>116.4</v>
      </c>
      <c r="Q35" s="1">
        <v>116.8</v>
      </c>
      <c r="R35" s="1">
        <v>120.6</v>
      </c>
      <c r="S35" s="1">
        <v>104.7</v>
      </c>
      <c r="T35" s="1">
        <v>104.1</v>
      </c>
      <c r="U35" s="1">
        <v>106.3</v>
      </c>
      <c r="V35" s="1">
        <v>114.8</v>
      </c>
      <c r="W35" s="1">
        <v>110.3</v>
      </c>
      <c r="X35" s="1">
        <v>108.3</v>
      </c>
      <c r="Y35" s="1">
        <v>123.6</v>
      </c>
      <c r="Z35" s="1">
        <v>113.6</v>
      </c>
      <c r="AA35" s="1">
        <v>144</v>
      </c>
      <c r="AB35" s="1">
        <v>106.8</v>
      </c>
      <c r="AC35" s="1">
        <v>96.9</v>
      </c>
      <c r="AD35" s="1">
        <v>107.9</v>
      </c>
      <c r="AE35" s="1">
        <v>115.3</v>
      </c>
      <c r="AF35" s="1">
        <v>121</v>
      </c>
      <c r="AG35" s="1">
        <v>103.8</v>
      </c>
      <c r="AH35" s="1">
        <v>104.2</v>
      </c>
      <c r="AI35" s="1">
        <v>98</v>
      </c>
      <c r="AJ35" s="1">
        <v>89.4</v>
      </c>
      <c r="AK35" s="1">
        <v>122.7</v>
      </c>
      <c r="AL35" s="1">
        <v>109.5</v>
      </c>
      <c r="AM35" s="1">
        <v>98</v>
      </c>
      <c r="AN35" s="1">
        <v>103.1</v>
      </c>
      <c r="AO35" s="1">
        <v>60.6</v>
      </c>
      <c r="AP35" s="1">
        <v>110</v>
      </c>
      <c r="AQ35" s="1">
        <v>102.2</v>
      </c>
      <c r="AR35" s="1">
        <v>126.3</v>
      </c>
      <c r="AS35" s="1">
        <v>111.3</v>
      </c>
      <c r="AT35" s="1">
        <v>117.6</v>
      </c>
      <c r="AU35" s="1">
        <v>119</v>
      </c>
      <c r="AV35" s="1">
        <v>124.3</v>
      </c>
      <c r="AW35" s="1">
        <v>113.4</v>
      </c>
      <c r="AX35" s="1">
        <v>120.3</v>
      </c>
      <c r="AY35" s="1">
        <v>115.3</v>
      </c>
      <c r="AZ35" s="1">
        <v>118.9</v>
      </c>
      <c r="BA35" s="1">
        <v>120.5</v>
      </c>
      <c r="BB35" s="1">
        <v>125</v>
      </c>
    </row>
    <row r="36" spans="1:54" ht="13.5" hidden="1" customHeight="1">
      <c r="A36" s="62">
        <v>40452</v>
      </c>
      <c r="B36" s="1">
        <v>111.7</v>
      </c>
      <c r="C36" s="1">
        <v>110.3</v>
      </c>
      <c r="D36" s="1">
        <v>109.7</v>
      </c>
      <c r="E36" s="1">
        <v>105</v>
      </c>
      <c r="F36" s="1">
        <v>107.7</v>
      </c>
      <c r="G36" s="1">
        <v>115.3</v>
      </c>
      <c r="H36" s="1">
        <v>110.7</v>
      </c>
      <c r="I36" s="1">
        <v>88.2</v>
      </c>
      <c r="J36" s="1">
        <v>109.8</v>
      </c>
      <c r="K36" s="1">
        <v>122.2</v>
      </c>
      <c r="L36" s="1">
        <v>120.7</v>
      </c>
      <c r="M36" s="1">
        <v>118.3</v>
      </c>
      <c r="N36" s="1">
        <v>123.9</v>
      </c>
      <c r="O36" s="1">
        <v>118.9</v>
      </c>
      <c r="P36" s="1">
        <v>117</v>
      </c>
      <c r="Q36" s="1">
        <v>117.2</v>
      </c>
      <c r="R36" s="1">
        <v>120.6</v>
      </c>
      <c r="S36" s="1">
        <v>104.8</v>
      </c>
      <c r="T36" s="1">
        <v>104.2</v>
      </c>
      <c r="U36" s="1">
        <v>106.3</v>
      </c>
      <c r="V36" s="1">
        <v>114.8</v>
      </c>
      <c r="W36" s="1">
        <v>110.3</v>
      </c>
      <c r="X36" s="1">
        <v>108.3</v>
      </c>
      <c r="Y36" s="1">
        <v>123.9</v>
      </c>
      <c r="Z36" s="1">
        <v>113.6</v>
      </c>
      <c r="AA36" s="1">
        <v>143.9</v>
      </c>
      <c r="AB36" s="1">
        <v>106.9</v>
      </c>
      <c r="AC36" s="1">
        <v>96.7</v>
      </c>
      <c r="AD36" s="1">
        <v>107.8</v>
      </c>
      <c r="AE36" s="1">
        <v>115.7</v>
      </c>
      <c r="AF36" s="1">
        <v>120.7</v>
      </c>
      <c r="AG36" s="1">
        <v>104.2</v>
      </c>
      <c r="AH36" s="1">
        <v>105.2</v>
      </c>
      <c r="AI36" s="1">
        <v>98</v>
      </c>
      <c r="AJ36" s="1">
        <v>89.9</v>
      </c>
      <c r="AK36" s="1">
        <v>121.3</v>
      </c>
      <c r="AL36" s="1">
        <v>109.5</v>
      </c>
      <c r="AM36" s="1">
        <v>97.9</v>
      </c>
      <c r="AN36" s="1">
        <v>103.1</v>
      </c>
      <c r="AO36" s="1">
        <v>60.1</v>
      </c>
      <c r="AP36" s="1">
        <v>111.1</v>
      </c>
      <c r="AQ36" s="1">
        <v>102.5</v>
      </c>
      <c r="AR36" s="1">
        <v>126.3</v>
      </c>
      <c r="AS36" s="1">
        <v>116.1</v>
      </c>
      <c r="AT36" s="1">
        <v>117.6</v>
      </c>
      <c r="AU36" s="1">
        <v>119.7</v>
      </c>
      <c r="AV36" s="1">
        <v>124.2</v>
      </c>
      <c r="AW36" s="1">
        <v>115</v>
      </c>
      <c r="AX36" s="1">
        <v>120.3</v>
      </c>
      <c r="AY36" s="1">
        <v>114.8</v>
      </c>
      <c r="AZ36" s="1">
        <v>118.9</v>
      </c>
      <c r="BA36" s="1">
        <v>120.5</v>
      </c>
      <c r="BB36" s="1">
        <v>125.4</v>
      </c>
    </row>
    <row r="37" spans="1:54" ht="13.5" hidden="1" customHeight="1">
      <c r="A37" s="62">
        <v>40483</v>
      </c>
      <c r="B37" s="1">
        <v>112</v>
      </c>
      <c r="C37" s="1">
        <v>111.1</v>
      </c>
      <c r="D37" s="1">
        <v>110.5</v>
      </c>
      <c r="E37" s="1">
        <v>107.7</v>
      </c>
      <c r="F37" s="1">
        <v>108.4</v>
      </c>
      <c r="G37" s="1">
        <v>114.9</v>
      </c>
      <c r="H37" s="1">
        <v>110.3</v>
      </c>
      <c r="I37" s="1">
        <v>89.7</v>
      </c>
      <c r="J37" s="1">
        <v>114.4</v>
      </c>
      <c r="K37" s="1">
        <v>119.2</v>
      </c>
      <c r="L37" s="1">
        <v>121.9</v>
      </c>
      <c r="M37" s="1">
        <v>119.1</v>
      </c>
      <c r="N37" s="1">
        <v>124.3</v>
      </c>
      <c r="O37" s="1">
        <v>118.9</v>
      </c>
      <c r="P37" s="1">
        <v>117</v>
      </c>
      <c r="Q37" s="1">
        <v>118.2</v>
      </c>
      <c r="R37" s="1">
        <v>120.4</v>
      </c>
      <c r="S37" s="1">
        <v>105</v>
      </c>
      <c r="T37" s="1">
        <v>104.4</v>
      </c>
      <c r="U37" s="1">
        <v>106.4</v>
      </c>
      <c r="V37" s="1">
        <v>114.8</v>
      </c>
      <c r="W37" s="1">
        <v>110.3</v>
      </c>
      <c r="X37" s="1">
        <v>108.3</v>
      </c>
      <c r="Y37" s="1">
        <v>124.5</v>
      </c>
      <c r="Z37" s="1">
        <v>113.6</v>
      </c>
      <c r="AA37" s="1">
        <v>144</v>
      </c>
      <c r="AB37" s="1">
        <v>106.6</v>
      </c>
      <c r="AC37" s="1">
        <v>96.1</v>
      </c>
      <c r="AD37" s="1">
        <v>107.3</v>
      </c>
      <c r="AE37" s="1">
        <v>115.7</v>
      </c>
      <c r="AF37" s="1">
        <v>121.1</v>
      </c>
      <c r="AG37" s="1">
        <v>104.5</v>
      </c>
      <c r="AH37" s="1">
        <v>104.7</v>
      </c>
      <c r="AI37" s="1">
        <v>99.6</v>
      </c>
      <c r="AJ37" s="1">
        <v>92.2</v>
      </c>
      <c r="AK37" s="1">
        <v>121.1</v>
      </c>
      <c r="AL37" s="1">
        <v>109.5</v>
      </c>
      <c r="AM37" s="1">
        <v>97.6</v>
      </c>
      <c r="AN37" s="1">
        <v>103.2</v>
      </c>
      <c r="AO37" s="1">
        <v>57.2</v>
      </c>
      <c r="AP37" s="1">
        <v>111.4</v>
      </c>
      <c r="AQ37" s="1">
        <v>102.5</v>
      </c>
      <c r="AR37" s="1">
        <v>126.3</v>
      </c>
      <c r="AS37" s="1">
        <v>117.7</v>
      </c>
      <c r="AT37" s="1">
        <v>117.6</v>
      </c>
      <c r="AU37" s="1">
        <v>119.5</v>
      </c>
      <c r="AV37" s="1">
        <v>125.1</v>
      </c>
      <c r="AW37" s="1">
        <v>113.7</v>
      </c>
      <c r="AX37" s="1">
        <v>120.4</v>
      </c>
      <c r="AY37" s="1">
        <v>115.6</v>
      </c>
      <c r="AZ37" s="1">
        <v>118.9</v>
      </c>
      <c r="BA37" s="1">
        <v>120.5</v>
      </c>
      <c r="BB37" s="1">
        <v>125.4</v>
      </c>
    </row>
    <row r="38" spans="1:54" ht="13.5" hidden="1" customHeight="1">
      <c r="A38" s="62">
        <v>40513</v>
      </c>
      <c r="B38" s="1">
        <v>112.1</v>
      </c>
      <c r="C38" s="1">
        <v>111</v>
      </c>
      <c r="D38" s="1">
        <v>110.4</v>
      </c>
      <c r="E38" s="1">
        <v>107.6</v>
      </c>
      <c r="F38" s="1">
        <v>109.2</v>
      </c>
      <c r="G38" s="1">
        <v>112.7</v>
      </c>
      <c r="H38" s="1">
        <v>109.6</v>
      </c>
      <c r="I38" s="1">
        <v>93.2</v>
      </c>
      <c r="J38" s="1">
        <v>123.5</v>
      </c>
      <c r="K38" s="1">
        <v>115.3</v>
      </c>
      <c r="L38" s="1">
        <v>120.6</v>
      </c>
      <c r="M38" s="1">
        <v>118.9</v>
      </c>
      <c r="N38" s="1">
        <v>123.9</v>
      </c>
      <c r="O38" s="1">
        <v>118.2</v>
      </c>
      <c r="P38" s="1">
        <v>116.1</v>
      </c>
      <c r="Q38" s="1">
        <v>115</v>
      </c>
      <c r="R38" s="1">
        <v>120.3</v>
      </c>
      <c r="S38" s="1">
        <v>105.1</v>
      </c>
      <c r="T38" s="1">
        <v>104.5</v>
      </c>
      <c r="U38" s="1">
        <v>106.4</v>
      </c>
      <c r="V38" s="1">
        <v>115.2</v>
      </c>
      <c r="W38" s="1">
        <v>110.8</v>
      </c>
      <c r="X38" s="1">
        <v>109</v>
      </c>
      <c r="Y38" s="1">
        <v>124.3</v>
      </c>
      <c r="Z38" s="1">
        <v>113.6</v>
      </c>
      <c r="AA38" s="1">
        <v>144</v>
      </c>
      <c r="AB38" s="1">
        <v>107.1</v>
      </c>
      <c r="AC38" s="1">
        <v>96.2</v>
      </c>
      <c r="AD38" s="1">
        <v>107.6</v>
      </c>
      <c r="AE38" s="1">
        <v>116.8</v>
      </c>
      <c r="AF38" s="1">
        <v>121.2</v>
      </c>
      <c r="AG38" s="1">
        <v>104.9</v>
      </c>
      <c r="AH38" s="1">
        <v>104.5</v>
      </c>
      <c r="AI38" s="1">
        <v>100.8</v>
      </c>
      <c r="AJ38" s="1">
        <v>93.6</v>
      </c>
      <c r="AK38" s="1">
        <v>121.3</v>
      </c>
      <c r="AL38" s="1">
        <v>110.4</v>
      </c>
      <c r="AM38" s="1">
        <v>97.5</v>
      </c>
      <c r="AN38" s="1">
        <v>103.2</v>
      </c>
      <c r="AO38" s="1">
        <v>56.2</v>
      </c>
      <c r="AP38" s="1">
        <v>111.3</v>
      </c>
      <c r="AQ38" s="1">
        <v>101.7</v>
      </c>
      <c r="AR38" s="1">
        <v>126.7</v>
      </c>
      <c r="AS38" s="1">
        <v>119.3</v>
      </c>
      <c r="AT38" s="1">
        <v>117.6</v>
      </c>
      <c r="AU38" s="1">
        <v>119.3</v>
      </c>
      <c r="AV38" s="1">
        <v>125.1</v>
      </c>
      <c r="AW38" s="1">
        <v>113.2</v>
      </c>
      <c r="AX38" s="1">
        <v>120.3</v>
      </c>
      <c r="AY38" s="1">
        <v>115</v>
      </c>
      <c r="AZ38" s="1">
        <v>118.9</v>
      </c>
      <c r="BA38" s="1">
        <v>120.5</v>
      </c>
      <c r="BB38" s="1">
        <v>125.4</v>
      </c>
    </row>
    <row r="39" spans="1:54" ht="13.5" hidden="1" customHeight="1">
      <c r="A39" s="62">
        <v>40544</v>
      </c>
      <c r="B39" s="1">
        <v>112.7</v>
      </c>
      <c r="C39" s="1">
        <v>113.2</v>
      </c>
      <c r="D39" s="1">
        <v>112.6</v>
      </c>
      <c r="E39" s="1">
        <v>108</v>
      </c>
      <c r="F39" s="1">
        <v>112.7</v>
      </c>
      <c r="G39" s="1">
        <v>115.4</v>
      </c>
      <c r="H39" s="1">
        <v>110.8</v>
      </c>
      <c r="I39" s="1">
        <v>94.7</v>
      </c>
      <c r="J39" s="1">
        <v>133.80000000000001</v>
      </c>
      <c r="K39" s="1">
        <v>119.4</v>
      </c>
      <c r="L39" s="1">
        <v>122.3</v>
      </c>
      <c r="M39" s="1">
        <v>119.5</v>
      </c>
      <c r="N39" s="1">
        <v>124.5</v>
      </c>
      <c r="O39" s="1">
        <v>119.1</v>
      </c>
      <c r="P39" s="1">
        <v>117.3</v>
      </c>
      <c r="Q39" s="1">
        <v>118.5</v>
      </c>
      <c r="R39" s="1">
        <v>120.4</v>
      </c>
      <c r="S39" s="1">
        <v>105.4</v>
      </c>
      <c r="T39" s="1">
        <v>104.9</v>
      </c>
      <c r="U39" s="1">
        <v>106.6</v>
      </c>
      <c r="V39" s="1">
        <v>115.3</v>
      </c>
      <c r="W39" s="1">
        <v>110.8</v>
      </c>
      <c r="X39" s="1">
        <v>109</v>
      </c>
      <c r="Y39" s="1">
        <v>126.2</v>
      </c>
      <c r="Z39" s="1">
        <v>113.6</v>
      </c>
      <c r="AA39" s="1">
        <v>143.80000000000001</v>
      </c>
      <c r="AB39" s="1">
        <v>106.7</v>
      </c>
      <c r="AC39" s="1">
        <v>95.8</v>
      </c>
      <c r="AD39" s="1">
        <v>107.4</v>
      </c>
      <c r="AE39" s="1">
        <v>116.4</v>
      </c>
      <c r="AF39" s="1">
        <v>121.4</v>
      </c>
      <c r="AG39" s="1">
        <v>105.9</v>
      </c>
      <c r="AH39" s="1">
        <v>104.6</v>
      </c>
      <c r="AI39" s="1">
        <v>104.6</v>
      </c>
      <c r="AJ39" s="1">
        <v>96.8</v>
      </c>
      <c r="AK39" s="1">
        <v>126.8</v>
      </c>
      <c r="AL39" s="1">
        <v>110.4</v>
      </c>
      <c r="AM39" s="1">
        <v>97.1</v>
      </c>
      <c r="AN39" s="1">
        <v>103.3</v>
      </c>
      <c r="AO39" s="1">
        <v>52.4</v>
      </c>
      <c r="AP39" s="1">
        <v>109.8</v>
      </c>
      <c r="AQ39" s="1">
        <v>99.6</v>
      </c>
      <c r="AR39" s="1">
        <v>127.4</v>
      </c>
      <c r="AS39" s="1">
        <v>116.1</v>
      </c>
      <c r="AT39" s="1">
        <v>117.6</v>
      </c>
      <c r="AU39" s="1">
        <v>119.2</v>
      </c>
      <c r="AV39" s="1">
        <v>125.3</v>
      </c>
      <c r="AW39" s="1">
        <v>112.7</v>
      </c>
      <c r="AX39" s="1">
        <v>120.7</v>
      </c>
      <c r="AY39" s="1">
        <v>114.6</v>
      </c>
      <c r="AZ39" s="1">
        <v>119.3</v>
      </c>
      <c r="BA39" s="1">
        <v>123.2</v>
      </c>
      <c r="BB39" s="1">
        <v>125.4</v>
      </c>
    </row>
    <row r="40" spans="1:54" ht="13.5" hidden="1" customHeight="1">
      <c r="A40" s="62">
        <v>40575</v>
      </c>
      <c r="B40" s="1">
        <v>113.4</v>
      </c>
      <c r="C40" s="1">
        <v>113.5</v>
      </c>
      <c r="D40" s="1">
        <v>112.9</v>
      </c>
      <c r="E40" s="1">
        <v>108.1</v>
      </c>
      <c r="F40" s="1">
        <v>111.7</v>
      </c>
      <c r="G40" s="1">
        <v>114.9</v>
      </c>
      <c r="H40" s="1">
        <v>110</v>
      </c>
      <c r="I40" s="1">
        <v>99.3</v>
      </c>
      <c r="J40" s="1">
        <v>129.4</v>
      </c>
      <c r="K40" s="1">
        <v>120.2</v>
      </c>
      <c r="L40" s="1">
        <v>127.2</v>
      </c>
      <c r="M40" s="1">
        <v>120.7</v>
      </c>
      <c r="N40" s="1">
        <v>124.5</v>
      </c>
      <c r="O40" s="1">
        <v>119.1</v>
      </c>
      <c r="P40" s="1">
        <v>116.7</v>
      </c>
      <c r="Q40" s="1">
        <v>119.3</v>
      </c>
      <c r="R40" s="1">
        <v>120.6</v>
      </c>
      <c r="S40" s="1">
        <v>105.5</v>
      </c>
      <c r="T40" s="1">
        <v>105</v>
      </c>
      <c r="U40" s="1">
        <v>106.6</v>
      </c>
      <c r="V40" s="1">
        <v>115.3</v>
      </c>
      <c r="W40" s="1">
        <v>110.8</v>
      </c>
      <c r="X40" s="1">
        <v>109</v>
      </c>
      <c r="Y40" s="1">
        <v>126.2</v>
      </c>
      <c r="Z40" s="1">
        <v>113.6</v>
      </c>
      <c r="AA40" s="1">
        <v>143.80000000000001</v>
      </c>
      <c r="AB40" s="1">
        <v>106.4</v>
      </c>
      <c r="AC40" s="1">
        <v>95.3</v>
      </c>
      <c r="AD40" s="1">
        <v>106.2</v>
      </c>
      <c r="AE40" s="1">
        <v>116.6</v>
      </c>
      <c r="AF40" s="1">
        <v>126.8</v>
      </c>
      <c r="AG40" s="1">
        <v>106.6</v>
      </c>
      <c r="AH40" s="1">
        <v>104.4</v>
      </c>
      <c r="AI40" s="1">
        <v>107.4</v>
      </c>
      <c r="AJ40" s="1">
        <v>99.8</v>
      </c>
      <c r="AK40" s="1">
        <v>129.30000000000001</v>
      </c>
      <c r="AL40" s="1">
        <v>110.4</v>
      </c>
      <c r="AM40" s="1">
        <v>97.1</v>
      </c>
      <c r="AN40" s="1">
        <v>103.3</v>
      </c>
      <c r="AO40" s="1">
        <v>52.6</v>
      </c>
      <c r="AP40" s="1">
        <v>110</v>
      </c>
      <c r="AQ40" s="1">
        <v>98.7</v>
      </c>
      <c r="AR40" s="1">
        <v>127.8</v>
      </c>
      <c r="AS40" s="1">
        <v>119.6</v>
      </c>
      <c r="AT40" s="1">
        <v>117.6</v>
      </c>
      <c r="AU40" s="1">
        <v>119.8</v>
      </c>
      <c r="AV40" s="1">
        <v>126.5</v>
      </c>
      <c r="AW40" s="1">
        <v>112.7</v>
      </c>
      <c r="AX40" s="1">
        <v>123.7</v>
      </c>
      <c r="AY40" s="1">
        <v>115.8</v>
      </c>
      <c r="AZ40" s="1">
        <v>125.4</v>
      </c>
      <c r="BA40" s="1">
        <v>123.2</v>
      </c>
      <c r="BB40" s="1">
        <v>125.4</v>
      </c>
    </row>
    <row r="41" spans="1:54" ht="13.5" hidden="1" customHeight="1">
      <c r="A41" s="62">
        <v>40603</v>
      </c>
      <c r="B41" s="1">
        <v>114.5</v>
      </c>
      <c r="C41" s="1">
        <v>114.6</v>
      </c>
      <c r="D41" s="1">
        <v>113.9</v>
      </c>
      <c r="E41" s="1">
        <v>109.2</v>
      </c>
      <c r="F41" s="1">
        <v>112.8</v>
      </c>
      <c r="G41" s="1">
        <v>115.5</v>
      </c>
      <c r="H41" s="1">
        <v>111.9</v>
      </c>
      <c r="I41" s="1">
        <v>104.1</v>
      </c>
      <c r="J41" s="1">
        <v>124.3</v>
      </c>
      <c r="K41" s="1">
        <v>120.6</v>
      </c>
      <c r="L41" s="1">
        <v>128.5</v>
      </c>
      <c r="M41" s="1">
        <v>120.6</v>
      </c>
      <c r="N41" s="1">
        <v>128.4</v>
      </c>
      <c r="O41" s="1">
        <v>123.3</v>
      </c>
      <c r="P41" s="1">
        <v>120.1</v>
      </c>
      <c r="Q41" s="1">
        <v>122.1</v>
      </c>
      <c r="R41" s="1">
        <v>125.6</v>
      </c>
      <c r="S41" s="1">
        <v>105.5</v>
      </c>
      <c r="T41" s="1">
        <v>105.1</v>
      </c>
      <c r="U41" s="1">
        <v>106.5</v>
      </c>
      <c r="V41" s="1">
        <v>116.2</v>
      </c>
      <c r="W41" s="1">
        <v>112.2</v>
      </c>
      <c r="X41" s="1">
        <v>110.3</v>
      </c>
      <c r="Y41" s="1">
        <v>127.4</v>
      </c>
      <c r="Z41" s="1">
        <v>113.6</v>
      </c>
      <c r="AA41" s="1">
        <v>143.9</v>
      </c>
      <c r="AB41" s="1">
        <v>107.1</v>
      </c>
      <c r="AC41" s="1">
        <v>95</v>
      </c>
      <c r="AD41" s="1">
        <v>107</v>
      </c>
      <c r="AE41" s="1">
        <v>118.2</v>
      </c>
      <c r="AF41" s="1">
        <v>127</v>
      </c>
      <c r="AG41" s="1">
        <v>107.5</v>
      </c>
      <c r="AH41" s="1">
        <v>104.7</v>
      </c>
      <c r="AI41" s="1">
        <v>111.1</v>
      </c>
      <c r="AJ41" s="1">
        <v>104.6</v>
      </c>
      <c r="AK41" s="1">
        <v>129.9</v>
      </c>
      <c r="AL41" s="1">
        <v>109.2</v>
      </c>
      <c r="AM41" s="1">
        <v>97.2</v>
      </c>
      <c r="AN41" s="1">
        <v>103.3</v>
      </c>
      <c r="AO41" s="1">
        <v>52.8</v>
      </c>
      <c r="AP41" s="1">
        <v>111.4</v>
      </c>
      <c r="AQ41" s="1">
        <v>100</v>
      </c>
      <c r="AR41" s="1">
        <v>128.19999999999999</v>
      </c>
      <c r="AS41" s="1">
        <v>122.6</v>
      </c>
      <c r="AT41" s="1">
        <v>127.2</v>
      </c>
      <c r="AU41" s="1">
        <v>121.2</v>
      </c>
      <c r="AV41" s="1">
        <v>126.7</v>
      </c>
      <c r="AW41" s="1">
        <v>115.4</v>
      </c>
      <c r="AX41" s="1">
        <v>123.9</v>
      </c>
      <c r="AY41" s="1">
        <v>116.3</v>
      </c>
      <c r="AZ41" s="1">
        <v>125.4</v>
      </c>
      <c r="BA41" s="1">
        <v>124.6</v>
      </c>
      <c r="BB41" s="1">
        <v>125.4</v>
      </c>
    </row>
    <row r="42" spans="1:54" ht="13.5" hidden="1" customHeight="1">
      <c r="A42" s="62">
        <v>40634</v>
      </c>
      <c r="B42" s="1">
        <v>114.8</v>
      </c>
      <c r="C42" s="1">
        <v>114.4</v>
      </c>
      <c r="D42" s="1">
        <v>113.7</v>
      </c>
      <c r="E42" s="1">
        <v>108.9</v>
      </c>
      <c r="F42" s="1">
        <v>112.6</v>
      </c>
      <c r="G42" s="1">
        <v>113.6</v>
      </c>
      <c r="H42" s="1">
        <v>112.7</v>
      </c>
      <c r="I42" s="1">
        <v>104.8</v>
      </c>
      <c r="J42" s="1">
        <v>119.3</v>
      </c>
      <c r="K42" s="1">
        <v>119.8</v>
      </c>
      <c r="L42" s="1">
        <v>130.19999999999999</v>
      </c>
      <c r="M42" s="1">
        <v>120.7</v>
      </c>
      <c r="N42" s="1">
        <v>129.9</v>
      </c>
      <c r="O42" s="1">
        <v>125.6</v>
      </c>
      <c r="P42" s="1">
        <v>121.2</v>
      </c>
      <c r="Q42" s="1">
        <v>123.8</v>
      </c>
      <c r="R42" s="1">
        <v>128.80000000000001</v>
      </c>
      <c r="S42" s="1">
        <v>105.8</v>
      </c>
      <c r="T42" s="1">
        <v>105.5</v>
      </c>
      <c r="U42" s="1">
        <v>106.6</v>
      </c>
      <c r="V42" s="1">
        <v>116.2</v>
      </c>
      <c r="W42" s="1">
        <v>112.2</v>
      </c>
      <c r="X42" s="1">
        <v>110.3</v>
      </c>
      <c r="Y42" s="1">
        <v>127.5</v>
      </c>
      <c r="Z42" s="1">
        <v>113.6</v>
      </c>
      <c r="AA42" s="1">
        <v>144</v>
      </c>
      <c r="AB42" s="1">
        <v>107.2</v>
      </c>
      <c r="AC42" s="1">
        <v>95.1</v>
      </c>
      <c r="AD42" s="1">
        <v>107.1</v>
      </c>
      <c r="AE42" s="1">
        <v>118.3</v>
      </c>
      <c r="AF42" s="1">
        <v>127.1</v>
      </c>
      <c r="AG42" s="1">
        <v>108.8</v>
      </c>
      <c r="AH42" s="1">
        <v>104.8</v>
      </c>
      <c r="AI42" s="1">
        <v>115.6</v>
      </c>
      <c r="AJ42" s="1">
        <v>110.5</v>
      </c>
      <c r="AK42" s="1">
        <v>130.19999999999999</v>
      </c>
      <c r="AL42" s="1">
        <v>109.5</v>
      </c>
      <c r="AM42" s="1">
        <v>96.9</v>
      </c>
      <c r="AN42" s="1">
        <v>103.3</v>
      </c>
      <c r="AO42" s="1">
        <v>50.7</v>
      </c>
      <c r="AP42" s="1">
        <v>111.7</v>
      </c>
      <c r="AQ42" s="1">
        <v>98.6</v>
      </c>
      <c r="AR42" s="1">
        <v>130.1</v>
      </c>
      <c r="AS42" s="1">
        <v>125.6</v>
      </c>
      <c r="AT42" s="1">
        <v>127.2</v>
      </c>
      <c r="AU42" s="1">
        <v>121.6</v>
      </c>
      <c r="AV42" s="1">
        <v>127</v>
      </c>
      <c r="AW42" s="1">
        <v>116</v>
      </c>
      <c r="AX42" s="1">
        <v>124.1</v>
      </c>
      <c r="AY42" s="1">
        <v>115.8</v>
      </c>
      <c r="AZ42" s="1">
        <v>125.4</v>
      </c>
      <c r="BA42" s="1">
        <v>124.6</v>
      </c>
      <c r="BB42" s="1">
        <v>126.3</v>
      </c>
    </row>
    <row r="43" spans="1:54" ht="13.5" hidden="1" customHeight="1">
      <c r="A43" s="62">
        <v>40664</v>
      </c>
      <c r="B43" s="1">
        <v>115.4</v>
      </c>
      <c r="C43" s="1">
        <v>116</v>
      </c>
      <c r="D43" s="1">
        <v>115.3</v>
      </c>
      <c r="E43" s="1">
        <v>111.3</v>
      </c>
      <c r="F43" s="1">
        <v>113.5</v>
      </c>
      <c r="G43" s="1">
        <v>115.4</v>
      </c>
      <c r="H43" s="1">
        <v>112.9</v>
      </c>
      <c r="I43" s="1">
        <v>107.3</v>
      </c>
      <c r="J43" s="1">
        <v>112.9</v>
      </c>
      <c r="K43" s="1">
        <v>124</v>
      </c>
      <c r="L43" s="1">
        <v>130.30000000000001</v>
      </c>
      <c r="M43" s="1">
        <v>121.2</v>
      </c>
      <c r="N43" s="1">
        <v>130.30000000000001</v>
      </c>
      <c r="O43" s="1">
        <v>125.6</v>
      </c>
      <c r="P43" s="1">
        <v>121.5</v>
      </c>
      <c r="Q43" s="1">
        <v>123.7</v>
      </c>
      <c r="R43" s="1">
        <v>128.69999999999999</v>
      </c>
      <c r="S43" s="1">
        <v>105.9</v>
      </c>
      <c r="T43" s="1">
        <v>105.5</v>
      </c>
      <c r="U43" s="1">
        <v>106.7</v>
      </c>
      <c r="V43" s="1">
        <v>116.3</v>
      </c>
      <c r="W43" s="1">
        <v>112.2</v>
      </c>
      <c r="X43" s="1">
        <v>110.3</v>
      </c>
      <c r="Y43" s="1">
        <v>128.4</v>
      </c>
      <c r="Z43" s="1">
        <v>113.6</v>
      </c>
      <c r="AA43" s="1">
        <v>144</v>
      </c>
      <c r="AB43" s="1">
        <v>107.8</v>
      </c>
      <c r="AC43" s="1">
        <v>96.2</v>
      </c>
      <c r="AD43" s="1">
        <v>106.9</v>
      </c>
      <c r="AE43" s="1">
        <v>118.9</v>
      </c>
      <c r="AF43" s="1">
        <v>127.4</v>
      </c>
      <c r="AG43" s="1">
        <v>109.3</v>
      </c>
      <c r="AH43" s="1">
        <v>104.7</v>
      </c>
      <c r="AI43" s="1">
        <v>117.7</v>
      </c>
      <c r="AJ43" s="1">
        <v>113.7</v>
      </c>
      <c r="AK43" s="1">
        <v>129.19999999999999</v>
      </c>
      <c r="AL43" s="1">
        <v>109.5</v>
      </c>
      <c r="AM43" s="1">
        <v>96.6</v>
      </c>
      <c r="AN43" s="1">
        <v>103.3</v>
      </c>
      <c r="AO43" s="1">
        <v>48.1</v>
      </c>
      <c r="AP43" s="1">
        <v>111.8</v>
      </c>
      <c r="AQ43" s="1">
        <v>99.4</v>
      </c>
      <c r="AR43" s="1">
        <v>130.1</v>
      </c>
      <c r="AS43" s="1">
        <v>124</v>
      </c>
      <c r="AT43" s="1">
        <v>127.2</v>
      </c>
      <c r="AU43" s="1">
        <v>122.2</v>
      </c>
      <c r="AV43" s="1">
        <v>127.3</v>
      </c>
      <c r="AW43" s="1">
        <v>116.9</v>
      </c>
      <c r="AX43" s="1">
        <v>124.5</v>
      </c>
      <c r="AY43" s="1">
        <v>118.1</v>
      </c>
      <c r="AZ43" s="1">
        <v>125.4</v>
      </c>
      <c r="BA43" s="1">
        <v>124.6</v>
      </c>
      <c r="BB43" s="1">
        <v>126.3</v>
      </c>
    </row>
    <row r="44" spans="1:54" ht="13.5" hidden="1" customHeight="1">
      <c r="A44" s="62">
        <v>40695</v>
      </c>
      <c r="B44" s="1">
        <v>116</v>
      </c>
      <c r="C44" s="1">
        <v>117</v>
      </c>
      <c r="D44" s="1">
        <v>116.4</v>
      </c>
      <c r="E44" s="1">
        <v>113</v>
      </c>
      <c r="F44" s="1">
        <v>115.1</v>
      </c>
      <c r="G44" s="1">
        <v>115.3</v>
      </c>
      <c r="H44" s="1">
        <v>113.3</v>
      </c>
      <c r="I44" s="1">
        <v>107</v>
      </c>
      <c r="J44" s="1">
        <v>104.8</v>
      </c>
      <c r="K44" s="1">
        <v>125.9</v>
      </c>
      <c r="L44" s="1">
        <v>130.5</v>
      </c>
      <c r="M44" s="1">
        <v>122.6</v>
      </c>
      <c r="N44" s="1">
        <v>130.30000000000001</v>
      </c>
      <c r="O44" s="1">
        <v>125.5</v>
      </c>
      <c r="P44" s="1">
        <v>121.2</v>
      </c>
      <c r="Q44" s="1">
        <v>123.7</v>
      </c>
      <c r="R44" s="1">
        <v>128.69999999999999</v>
      </c>
      <c r="S44" s="1">
        <v>106</v>
      </c>
      <c r="T44" s="1">
        <v>105.6</v>
      </c>
      <c r="U44" s="1">
        <v>106.8</v>
      </c>
      <c r="V44" s="1">
        <v>117.2</v>
      </c>
      <c r="W44" s="1">
        <v>113.2</v>
      </c>
      <c r="X44" s="1">
        <v>111.4</v>
      </c>
      <c r="Y44" s="1">
        <v>131.80000000000001</v>
      </c>
      <c r="Z44" s="1">
        <v>113.6</v>
      </c>
      <c r="AA44" s="1">
        <v>145.1</v>
      </c>
      <c r="AB44" s="1">
        <v>108.2</v>
      </c>
      <c r="AC44" s="1">
        <v>95.4</v>
      </c>
      <c r="AD44" s="1">
        <v>106.2</v>
      </c>
      <c r="AE44" s="1">
        <v>120.8</v>
      </c>
      <c r="AF44" s="1">
        <v>127</v>
      </c>
      <c r="AG44" s="1">
        <v>110.8</v>
      </c>
      <c r="AH44" s="1">
        <v>104.1</v>
      </c>
      <c r="AI44" s="1">
        <v>117.5</v>
      </c>
      <c r="AJ44" s="1">
        <v>113.5</v>
      </c>
      <c r="AK44" s="1">
        <v>129.19999999999999</v>
      </c>
      <c r="AL44" s="1">
        <v>117.2</v>
      </c>
      <c r="AM44" s="1">
        <v>96.6</v>
      </c>
      <c r="AN44" s="1">
        <v>103.4</v>
      </c>
      <c r="AO44" s="1">
        <v>47.9</v>
      </c>
      <c r="AP44" s="1">
        <v>110.2</v>
      </c>
      <c r="AQ44" s="1">
        <v>96.9</v>
      </c>
      <c r="AR44" s="1">
        <v>130.1</v>
      </c>
      <c r="AS44" s="1">
        <v>122.8</v>
      </c>
      <c r="AT44" s="1">
        <v>127.2</v>
      </c>
      <c r="AU44" s="1">
        <v>122.1</v>
      </c>
      <c r="AV44" s="1">
        <v>127.1</v>
      </c>
      <c r="AW44" s="1">
        <v>116.9</v>
      </c>
      <c r="AX44" s="1">
        <v>124.5</v>
      </c>
      <c r="AY44" s="1">
        <v>118.1</v>
      </c>
      <c r="AZ44" s="1">
        <v>125.4</v>
      </c>
      <c r="BA44" s="1">
        <v>124.6</v>
      </c>
      <c r="BB44" s="1">
        <v>126.3</v>
      </c>
    </row>
    <row r="45" spans="1:54" ht="13.5" hidden="1" customHeight="1">
      <c r="A45" s="62">
        <v>40725</v>
      </c>
      <c r="B45" s="1">
        <v>116.9</v>
      </c>
      <c r="C45" s="1">
        <v>117.1</v>
      </c>
      <c r="D45" s="1">
        <v>116.4</v>
      </c>
      <c r="E45" s="1">
        <v>113</v>
      </c>
      <c r="F45" s="1">
        <v>116.1</v>
      </c>
      <c r="G45" s="1">
        <v>115.7</v>
      </c>
      <c r="H45" s="1">
        <v>112.6</v>
      </c>
      <c r="I45" s="1">
        <v>107.1</v>
      </c>
      <c r="J45" s="1">
        <v>105.7</v>
      </c>
      <c r="K45" s="1">
        <v>124.6</v>
      </c>
      <c r="L45" s="1">
        <v>130</v>
      </c>
      <c r="M45" s="1">
        <v>123.4</v>
      </c>
      <c r="N45" s="1">
        <v>130.19999999999999</v>
      </c>
      <c r="O45" s="1">
        <v>125.5</v>
      </c>
      <c r="P45" s="1">
        <v>121.9</v>
      </c>
      <c r="Q45" s="1">
        <v>122.9</v>
      </c>
      <c r="R45" s="1">
        <v>128.30000000000001</v>
      </c>
      <c r="S45" s="1">
        <v>106.2</v>
      </c>
      <c r="T45" s="1">
        <v>106</v>
      </c>
      <c r="U45" s="1">
        <v>106.8</v>
      </c>
      <c r="V45" s="1">
        <v>121.8</v>
      </c>
      <c r="W45" s="1">
        <v>113.2</v>
      </c>
      <c r="X45" s="1">
        <v>111.4</v>
      </c>
      <c r="Y45" s="1">
        <v>132.1</v>
      </c>
      <c r="Z45" s="1">
        <v>125.2</v>
      </c>
      <c r="AA45" s="1">
        <v>163.9</v>
      </c>
      <c r="AB45" s="1">
        <v>108.1</v>
      </c>
      <c r="AC45" s="1">
        <v>94.7</v>
      </c>
      <c r="AD45" s="1">
        <v>106.7</v>
      </c>
      <c r="AE45" s="1">
        <v>121.1</v>
      </c>
      <c r="AF45" s="1">
        <v>127.3</v>
      </c>
      <c r="AG45" s="1">
        <v>110.3</v>
      </c>
      <c r="AH45" s="1">
        <v>104.5</v>
      </c>
      <c r="AI45" s="1">
        <v>114.9</v>
      </c>
      <c r="AJ45" s="1">
        <v>109.9</v>
      </c>
      <c r="AK45" s="1">
        <v>129.30000000000001</v>
      </c>
      <c r="AL45" s="1">
        <v>117.2</v>
      </c>
      <c r="AM45" s="1">
        <v>96.5</v>
      </c>
      <c r="AN45" s="1">
        <v>103.4</v>
      </c>
      <c r="AO45" s="1">
        <v>47.2</v>
      </c>
      <c r="AP45" s="1">
        <v>110</v>
      </c>
      <c r="AQ45" s="1">
        <v>97.4</v>
      </c>
      <c r="AR45" s="1">
        <v>130.1</v>
      </c>
      <c r="AS45" s="1">
        <v>120.5</v>
      </c>
      <c r="AT45" s="1">
        <v>127.2</v>
      </c>
      <c r="AU45" s="1">
        <v>122.3</v>
      </c>
      <c r="AV45" s="1">
        <v>125.9</v>
      </c>
      <c r="AW45" s="1">
        <v>118.4</v>
      </c>
      <c r="AX45" s="1">
        <v>124.9</v>
      </c>
      <c r="AY45" s="1">
        <v>118.1</v>
      </c>
      <c r="AZ45" s="1">
        <v>126</v>
      </c>
      <c r="BA45" s="1">
        <v>125.7</v>
      </c>
      <c r="BB45" s="1">
        <v>126.3</v>
      </c>
    </row>
    <row r="46" spans="1:54" ht="13.5" hidden="1" customHeight="1">
      <c r="A46" s="62">
        <v>40756</v>
      </c>
      <c r="B46" s="1">
        <v>117.2</v>
      </c>
      <c r="C46" s="1">
        <v>117.7</v>
      </c>
      <c r="D46" s="1">
        <v>117</v>
      </c>
      <c r="E46" s="1">
        <v>114.1</v>
      </c>
      <c r="F46" s="1">
        <v>116.7</v>
      </c>
      <c r="G46" s="1">
        <v>115.4</v>
      </c>
      <c r="H46" s="1">
        <v>113.6</v>
      </c>
      <c r="I46" s="1">
        <v>107</v>
      </c>
      <c r="J46" s="1">
        <v>106.2</v>
      </c>
      <c r="K46" s="1">
        <v>123.7</v>
      </c>
      <c r="L46" s="1">
        <v>132.4</v>
      </c>
      <c r="M46" s="1">
        <v>122.3</v>
      </c>
      <c r="N46" s="1">
        <v>130.5</v>
      </c>
      <c r="O46" s="1">
        <v>125.6</v>
      </c>
      <c r="P46" s="1">
        <v>122.1</v>
      </c>
      <c r="Q46" s="1">
        <v>123.2</v>
      </c>
      <c r="R46" s="1">
        <v>128.4</v>
      </c>
      <c r="S46" s="1">
        <v>106.8</v>
      </c>
      <c r="T46" s="1">
        <v>106.8</v>
      </c>
      <c r="U46" s="1">
        <v>106.7</v>
      </c>
      <c r="V46" s="1">
        <v>122</v>
      </c>
      <c r="W46" s="1">
        <v>113.2</v>
      </c>
      <c r="X46" s="1">
        <v>111.4</v>
      </c>
      <c r="Y46" s="1">
        <v>132.80000000000001</v>
      </c>
      <c r="Z46" s="1">
        <v>125.2</v>
      </c>
      <c r="AA46" s="1">
        <v>165</v>
      </c>
      <c r="AB46" s="1">
        <v>108.7</v>
      </c>
      <c r="AC46" s="1">
        <v>96.3</v>
      </c>
      <c r="AD46" s="1">
        <v>106.7</v>
      </c>
      <c r="AE46" s="1">
        <v>121</v>
      </c>
      <c r="AF46" s="1">
        <v>127.2</v>
      </c>
      <c r="AG46" s="1">
        <v>110.6</v>
      </c>
      <c r="AH46" s="1">
        <v>104.3</v>
      </c>
      <c r="AI46" s="1">
        <v>116.5</v>
      </c>
      <c r="AJ46" s="1">
        <v>111.8</v>
      </c>
      <c r="AK46" s="1">
        <v>129.80000000000001</v>
      </c>
      <c r="AL46" s="1">
        <v>117.2</v>
      </c>
      <c r="AM46" s="1">
        <v>96</v>
      </c>
      <c r="AN46" s="1">
        <v>102.8</v>
      </c>
      <c r="AO46" s="1">
        <v>47.1</v>
      </c>
      <c r="AP46" s="1">
        <v>110.1</v>
      </c>
      <c r="AQ46" s="1">
        <v>97.2</v>
      </c>
      <c r="AR46" s="1">
        <v>130.1</v>
      </c>
      <c r="AS46" s="1">
        <v>121.4</v>
      </c>
      <c r="AT46" s="1">
        <v>127.2</v>
      </c>
      <c r="AU46" s="1">
        <v>122.3</v>
      </c>
      <c r="AV46" s="1">
        <v>126.5</v>
      </c>
      <c r="AW46" s="1">
        <v>117.9</v>
      </c>
      <c r="AX46" s="1">
        <v>125</v>
      </c>
      <c r="AY46" s="1">
        <v>118.9</v>
      </c>
      <c r="AZ46" s="1">
        <v>126</v>
      </c>
      <c r="BA46" s="1">
        <v>125.7</v>
      </c>
      <c r="BB46" s="1">
        <v>126.3</v>
      </c>
    </row>
    <row r="47" spans="1:54" ht="13.5" hidden="1" customHeight="1">
      <c r="A47" s="62">
        <v>40787</v>
      </c>
      <c r="B47" s="1">
        <v>117.5</v>
      </c>
      <c r="C47" s="1">
        <v>118.4</v>
      </c>
      <c r="D47" s="1">
        <v>117.8</v>
      </c>
      <c r="E47" s="1">
        <v>113.9</v>
      </c>
      <c r="F47" s="1">
        <v>117.6</v>
      </c>
      <c r="G47" s="1">
        <v>115.8</v>
      </c>
      <c r="H47" s="1">
        <v>114.6</v>
      </c>
      <c r="I47" s="1">
        <v>106.4</v>
      </c>
      <c r="J47" s="1">
        <v>105</v>
      </c>
      <c r="K47" s="1">
        <v>124.7</v>
      </c>
      <c r="L47" s="1">
        <v>136.9</v>
      </c>
      <c r="M47" s="1">
        <v>124.3</v>
      </c>
      <c r="N47" s="1">
        <v>131.1</v>
      </c>
      <c r="O47" s="1">
        <v>125.6</v>
      </c>
      <c r="P47" s="1">
        <v>121.9</v>
      </c>
      <c r="Q47" s="1">
        <v>124.8</v>
      </c>
      <c r="R47" s="1">
        <v>128.19999999999999</v>
      </c>
      <c r="S47" s="1">
        <v>107.1</v>
      </c>
      <c r="T47" s="1">
        <v>107.2</v>
      </c>
      <c r="U47" s="1">
        <v>106.7</v>
      </c>
      <c r="V47" s="1">
        <v>122.6</v>
      </c>
      <c r="W47" s="1">
        <v>114.3</v>
      </c>
      <c r="X47" s="1">
        <v>112.3</v>
      </c>
      <c r="Y47" s="1">
        <v>134.5</v>
      </c>
      <c r="Z47" s="1">
        <v>125.2</v>
      </c>
      <c r="AA47" s="1">
        <v>165</v>
      </c>
      <c r="AB47" s="1">
        <v>108.4</v>
      </c>
      <c r="AC47" s="1">
        <v>94.8</v>
      </c>
      <c r="AD47" s="1">
        <v>104.9</v>
      </c>
      <c r="AE47" s="1">
        <v>122.5</v>
      </c>
      <c r="AF47" s="1">
        <v>127.3</v>
      </c>
      <c r="AG47" s="1">
        <v>111</v>
      </c>
      <c r="AH47" s="1">
        <v>104.2</v>
      </c>
      <c r="AI47" s="1">
        <v>117.3</v>
      </c>
      <c r="AJ47" s="1">
        <v>112.8</v>
      </c>
      <c r="AK47" s="1">
        <v>130.1</v>
      </c>
      <c r="AL47" s="1">
        <v>118.1</v>
      </c>
      <c r="AM47" s="1">
        <v>96</v>
      </c>
      <c r="AN47" s="1">
        <v>102.8</v>
      </c>
      <c r="AO47" s="1">
        <v>46.4</v>
      </c>
      <c r="AP47" s="1">
        <v>109.7</v>
      </c>
      <c r="AQ47" s="1">
        <v>94.9</v>
      </c>
      <c r="AR47" s="1">
        <v>133.4</v>
      </c>
      <c r="AS47" s="1">
        <v>121.7</v>
      </c>
      <c r="AT47" s="1">
        <v>127.2</v>
      </c>
      <c r="AU47" s="1">
        <v>122.6</v>
      </c>
      <c r="AV47" s="1">
        <v>126.7</v>
      </c>
      <c r="AW47" s="1">
        <v>118.3</v>
      </c>
      <c r="AX47" s="1">
        <v>124.8</v>
      </c>
      <c r="AY47" s="1">
        <v>117.5</v>
      </c>
      <c r="AZ47" s="1">
        <v>126</v>
      </c>
      <c r="BA47" s="1">
        <v>125.7</v>
      </c>
      <c r="BB47" s="1">
        <v>126.3</v>
      </c>
    </row>
    <row r="48" spans="1:54" ht="13.5" hidden="1" customHeight="1">
      <c r="A48" s="62">
        <v>40817</v>
      </c>
      <c r="B48" s="1">
        <v>118.4</v>
      </c>
      <c r="C48" s="1">
        <v>120.8</v>
      </c>
      <c r="D48" s="1">
        <v>120.4</v>
      </c>
      <c r="E48" s="1">
        <v>115</v>
      </c>
      <c r="F48" s="1">
        <v>121.8</v>
      </c>
      <c r="G48" s="1">
        <v>115.2</v>
      </c>
      <c r="H48" s="1">
        <v>113.3</v>
      </c>
      <c r="I48" s="1">
        <v>108.2</v>
      </c>
      <c r="J48" s="1">
        <v>107.7</v>
      </c>
      <c r="K48" s="1">
        <v>132.6</v>
      </c>
      <c r="L48" s="1">
        <v>138.69999999999999</v>
      </c>
      <c r="M48" s="1">
        <v>126</v>
      </c>
      <c r="N48" s="1">
        <v>131.19999999999999</v>
      </c>
      <c r="O48" s="1">
        <v>125.7</v>
      </c>
      <c r="P48" s="1">
        <v>121.5</v>
      </c>
      <c r="Q48" s="1">
        <v>124.5</v>
      </c>
      <c r="R48" s="1">
        <v>128.69999999999999</v>
      </c>
      <c r="S48" s="1">
        <v>107.3</v>
      </c>
      <c r="T48" s="1">
        <v>107.6</v>
      </c>
      <c r="U48" s="1">
        <v>106.7</v>
      </c>
      <c r="V48" s="1">
        <v>122.7</v>
      </c>
      <c r="W48" s="1">
        <v>114.3</v>
      </c>
      <c r="X48" s="1">
        <v>112.3</v>
      </c>
      <c r="Y48" s="1">
        <v>134.69999999999999</v>
      </c>
      <c r="Z48" s="1">
        <v>125.2</v>
      </c>
      <c r="AA48" s="1">
        <v>165.1</v>
      </c>
      <c r="AB48" s="1">
        <v>108.7</v>
      </c>
      <c r="AC48" s="1">
        <v>95</v>
      </c>
      <c r="AD48" s="1">
        <v>105.6</v>
      </c>
      <c r="AE48" s="1">
        <v>122.7</v>
      </c>
      <c r="AF48" s="1">
        <v>127.5</v>
      </c>
      <c r="AG48" s="1">
        <v>111.7</v>
      </c>
      <c r="AH48" s="1">
        <v>104.2</v>
      </c>
      <c r="AI48" s="1">
        <v>119.9</v>
      </c>
      <c r="AJ48" s="1">
        <v>116.9</v>
      </c>
      <c r="AK48" s="1">
        <v>128.4</v>
      </c>
      <c r="AL48" s="1">
        <v>118.1</v>
      </c>
      <c r="AM48" s="1">
        <v>96</v>
      </c>
      <c r="AN48" s="1">
        <v>102.9</v>
      </c>
      <c r="AO48" s="1">
        <v>46.6</v>
      </c>
      <c r="AP48" s="1">
        <v>108.9</v>
      </c>
      <c r="AQ48" s="1">
        <v>95.3</v>
      </c>
      <c r="AR48" s="1">
        <v>133.4</v>
      </c>
      <c r="AS48" s="1">
        <v>116.5</v>
      </c>
      <c r="AT48" s="1">
        <v>127.2</v>
      </c>
      <c r="AU48" s="1">
        <v>123.6</v>
      </c>
      <c r="AV48" s="1">
        <v>128.9</v>
      </c>
      <c r="AW48" s="1">
        <v>117.9</v>
      </c>
      <c r="AX48" s="1">
        <v>126.3</v>
      </c>
      <c r="AY48" s="1">
        <v>118.6</v>
      </c>
      <c r="AZ48" s="1">
        <v>127.3</v>
      </c>
      <c r="BA48" s="1">
        <v>125.7</v>
      </c>
      <c r="BB48" s="1">
        <v>128.69999999999999</v>
      </c>
    </row>
    <row r="49" spans="1:54" ht="13.5" hidden="1" customHeight="1">
      <c r="A49" s="62">
        <v>40848</v>
      </c>
      <c r="B49" s="1">
        <v>118.8</v>
      </c>
      <c r="C49" s="1">
        <v>122.2</v>
      </c>
      <c r="D49" s="1">
        <v>121.8</v>
      </c>
      <c r="E49" s="1">
        <v>117.7</v>
      </c>
      <c r="F49" s="1">
        <v>124</v>
      </c>
      <c r="G49" s="1">
        <v>115.1</v>
      </c>
      <c r="H49" s="1">
        <v>114.1</v>
      </c>
      <c r="I49" s="1">
        <v>110.2</v>
      </c>
      <c r="J49" s="1">
        <v>116.8</v>
      </c>
      <c r="K49" s="1">
        <v>130.1</v>
      </c>
      <c r="L49" s="1">
        <v>137.6</v>
      </c>
      <c r="M49" s="1">
        <v>125.8</v>
      </c>
      <c r="N49" s="1">
        <v>131.1</v>
      </c>
      <c r="O49" s="1">
        <v>125.8</v>
      </c>
      <c r="P49" s="1">
        <v>121.1</v>
      </c>
      <c r="Q49" s="1">
        <v>123.8</v>
      </c>
      <c r="R49" s="1">
        <v>129.30000000000001</v>
      </c>
      <c r="S49" s="1">
        <v>107.5</v>
      </c>
      <c r="T49" s="1">
        <v>107.7</v>
      </c>
      <c r="U49" s="1">
        <v>106.8</v>
      </c>
      <c r="V49" s="1">
        <v>122.7</v>
      </c>
      <c r="W49" s="1">
        <v>114.3</v>
      </c>
      <c r="X49" s="1">
        <v>112.3</v>
      </c>
      <c r="Y49" s="1">
        <v>135.69999999999999</v>
      </c>
      <c r="Z49" s="1">
        <v>125.2</v>
      </c>
      <c r="AA49" s="1">
        <v>165.1</v>
      </c>
      <c r="AB49" s="1">
        <v>108.3</v>
      </c>
      <c r="AC49" s="1">
        <v>94</v>
      </c>
      <c r="AD49" s="1">
        <v>105.4</v>
      </c>
      <c r="AE49" s="1">
        <v>122.7</v>
      </c>
      <c r="AF49" s="1">
        <v>127.7</v>
      </c>
      <c r="AG49" s="1">
        <v>112.3</v>
      </c>
      <c r="AH49" s="1">
        <v>104.3</v>
      </c>
      <c r="AI49" s="1">
        <v>121.8</v>
      </c>
      <c r="AJ49" s="1">
        <v>119.5</v>
      </c>
      <c r="AK49" s="1">
        <v>128.30000000000001</v>
      </c>
      <c r="AL49" s="1">
        <v>118.1</v>
      </c>
      <c r="AM49" s="1">
        <v>95.7</v>
      </c>
      <c r="AN49" s="1">
        <v>102.9</v>
      </c>
      <c r="AO49" s="1">
        <v>43.9</v>
      </c>
      <c r="AP49" s="1">
        <v>110.1</v>
      </c>
      <c r="AQ49" s="1">
        <v>95.1</v>
      </c>
      <c r="AR49" s="1">
        <v>133.6</v>
      </c>
      <c r="AS49" s="1">
        <v>122.8</v>
      </c>
      <c r="AT49" s="1">
        <v>127.2</v>
      </c>
      <c r="AU49" s="1">
        <v>123.6</v>
      </c>
      <c r="AV49" s="1">
        <v>128.9</v>
      </c>
      <c r="AW49" s="1">
        <v>118</v>
      </c>
      <c r="AX49" s="1">
        <v>126.2</v>
      </c>
      <c r="AY49" s="1">
        <v>118.5</v>
      </c>
      <c r="AZ49" s="1">
        <v>127.3</v>
      </c>
      <c r="BA49" s="1">
        <v>125.7</v>
      </c>
      <c r="BB49" s="1">
        <v>128.69999999999999</v>
      </c>
    </row>
    <row r="50" spans="1:54" ht="13.5" hidden="1" customHeight="1">
      <c r="A50" s="62">
        <v>40878</v>
      </c>
      <c r="B50" s="1">
        <v>119.5</v>
      </c>
      <c r="C50" s="1">
        <v>123.4</v>
      </c>
      <c r="D50" s="1">
        <v>123</v>
      </c>
      <c r="E50" s="1">
        <v>119.1</v>
      </c>
      <c r="F50" s="1">
        <v>125.7</v>
      </c>
      <c r="G50" s="1">
        <v>116.1</v>
      </c>
      <c r="H50" s="1">
        <v>114.8</v>
      </c>
      <c r="I50" s="1">
        <v>112.7</v>
      </c>
      <c r="J50" s="1">
        <v>118.6</v>
      </c>
      <c r="K50" s="1">
        <v>130.9</v>
      </c>
      <c r="L50" s="1">
        <v>138.69999999999999</v>
      </c>
      <c r="M50" s="1">
        <v>125.2</v>
      </c>
      <c r="N50" s="1">
        <v>131</v>
      </c>
      <c r="O50" s="1">
        <v>125.4</v>
      </c>
      <c r="P50" s="1">
        <v>120.7</v>
      </c>
      <c r="Q50" s="1">
        <v>121.8</v>
      </c>
      <c r="R50" s="1">
        <v>129.19999999999999</v>
      </c>
      <c r="S50" s="1">
        <v>107.6</v>
      </c>
      <c r="T50" s="1">
        <v>107.9</v>
      </c>
      <c r="U50" s="1">
        <v>106.9</v>
      </c>
      <c r="V50" s="1">
        <v>123.4</v>
      </c>
      <c r="W50" s="1">
        <v>115.4</v>
      </c>
      <c r="X50" s="1">
        <v>113.3</v>
      </c>
      <c r="Y50" s="1">
        <v>135.30000000000001</v>
      </c>
      <c r="Z50" s="1">
        <v>125.2</v>
      </c>
      <c r="AA50" s="1">
        <v>165.2</v>
      </c>
      <c r="AB50" s="1">
        <v>108.5</v>
      </c>
      <c r="AC50" s="1">
        <v>93.2</v>
      </c>
      <c r="AD50" s="1">
        <v>106.3</v>
      </c>
      <c r="AE50" s="1">
        <v>123.6</v>
      </c>
      <c r="AF50" s="1">
        <v>127.7</v>
      </c>
      <c r="AG50" s="1">
        <v>114</v>
      </c>
      <c r="AH50" s="1">
        <v>104.4</v>
      </c>
      <c r="AI50" s="1">
        <v>121</v>
      </c>
      <c r="AJ50" s="1">
        <v>118.3</v>
      </c>
      <c r="AK50" s="1">
        <v>128.69999999999999</v>
      </c>
      <c r="AL50" s="1">
        <v>126.4</v>
      </c>
      <c r="AM50" s="1">
        <v>95.7</v>
      </c>
      <c r="AN50" s="1">
        <v>102.9</v>
      </c>
      <c r="AO50" s="1">
        <v>43.6</v>
      </c>
      <c r="AP50" s="1">
        <v>109.3</v>
      </c>
      <c r="AQ50" s="1">
        <v>92.9</v>
      </c>
      <c r="AR50" s="1">
        <v>133.6</v>
      </c>
      <c r="AS50" s="1">
        <v>125.4</v>
      </c>
      <c r="AT50" s="1">
        <v>127.2</v>
      </c>
      <c r="AU50" s="1">
        <v>124.4</v>
      </c>
      <c r="AV50" s="1">
        <v>127.9</v>
      </c>
      <c r="AW50" s="1">
        <v>120.7</v>
      </c>
      <c r="AX50" s="1">
        <v>126.2</v>
      </c>
      <c r="AY50" s="1">
        <v>118.1</v>
      </c>
      <c r="AZ50" s="1">
        <v>127.3</v>
      </c>
      <c r="BA50" s="1">
        <v>125.7</v>
      </c>
      <c r="BB50" s="1">
        <v>128.69999999999999</v>
      </c>
    </row>
    <row r="51" spans="1:54" ht="13.5" hidden="1" customHeight="1">
      <c r="A51" s="62">
        <v>40909</v>
      </c>
      <c r="B51" s="1">
        <v>119.9</v>
      </c>
      <c r="C51" s="1">
        <v>124.1</v>
      </c>
      <c r="D51" s="1">
        <v>123.7</v>
      </c>
      <c r="E51" s="1">
        <v>119.1</v>
      </c>
      <c r="F51" s="1">
        <v>126.3</v>
      </c>
      <c r="G51" s="1">
        <v>117.3</v>
      </c>
      <c r="H51" s="1">
        <v>114.8</v>
      </c>
      <c r="I51" s="1">
        <v>113.6</v>
      </c>
      <c r="J51" s="1">
        <v>122.7</v>
      </c>
      <c r="K51" s="1">
        <v>132.80000000000001</v>
      </c>
      <c r="L51" s="1">
        <v>139.19999999999999</v>
      </c>
      <c r="M51" s="1">
        <v>127.5</v>
      </c>
      <c r="N51" s="1">
        <v>131.4</v>
      </c>
      <c r="O51" s="1">
        <v>126.3</v>
      </c>
      <c r="P51" s="1">
        <v>121.2</v>
      </c>
      <c r="Q51" s="1">
        <v>126.3</v>
      </c>
      <c r="R51" s="1">
        <v>129.6</v>
      </c>
      <c r="S51" s="1">
        <v>108.1</v>
      </c>
      <c r="T51" s="1">
        <v>108.4</v>
      </c>
      <c r="U51" s="1">
        <v>107.4</v>
      </c>
      <c r="V51" s="1">
        <v>123.4</v>
      </c>
      <c r="W51" s="1">
        <v>115.4</v>
      </c>
      <c r="X51" s="1">
        <v>113.3</v>
      </c>
      <c r="Y51" s="1">
        <v>136.4</v>
      </c>
      <c r="Z51" s="1">
        <v>125.2</v>
      </c>
      <c r="AA51" s="1">
        <v>165.2</v>
      </c>
      <c r="AB51" s="1">
        <v>109.1</v>
      </c>
      <c r="AC51" s="1">
        <v>94.2</v>
      </c>
      <c r="AD51" s="1">
        <v>106.6</v>
      </c>
      <c r="AE51" s="1">
        <v>123.8</v>
      </c>
      <c r="AF51" s="1">
        <v>127.9</v>
      </c>
      <c r="AG51" s="1">
        <v>114.4</v>
      </c>
      <c r="AH51" s="1">
        <v>105.3</v>
      </c>
      <c r="AI51" s="1">
        <v>120.9</v>
      </c>
      <c r="AJ51" s="1">
        <v>117.7</v>
      </c>
      <c r="AK51" s="1">
        <v>130</v>
      </c>
      <c r="AL51" s="1">
        <v>126.4</v>
      </c>
      <c r="AM51" s="1">
        <v>95.6</v>
      </c>
      <c r="AN51" s="1">
        <v>102.9</v>
      </c>
      <c r="AO51" s="1">
        <v>42.9</v>
      </c>
      <c r="AP51" s="1">
        <v>109.1</v>
      </c>
      <c r="AQ51" s="1">
        <v>93.2</v>
      </c>
      <c r="AR51" s="1">
        <v>134.69999999999999</v>
      </c>
      <c r="AS51" s="1">
        <v>121.7</v>
      </c>
      <c r="AT51" s="1">
        <v>127.2</v>
      </c>
      <c r="AU51" s="1">
        <v>123.7</v>
      </c>
      <c r="AV51" s="1">
        <v>128.30000000000001</v>
      </c>
      <c r="AW51" s="1">
        <v>118.8</v>
      </c>
      <c r="AX51" s="1">
        <v>127.1</v>
      </c>
      <c r="AY51" s="1">
        <v>118.7</v>
      </c>
      <c r="AZ51" s="1">
        <v>128.30000000000001</v>
      </c>
      <c r="BA51" s="1">
        <v>129.19999999999999</v>
      </c>
      <c r="BB51" s="1">
        <v>128.69999999999999</v>
      </c>
    </row>
    <row r="52" spans="1:54" ht="13.5" hidden="1" customHeight="1">
      <c r="A52" s="62">
        <v>40940</v>
      </c>
      <c r="B52" s="1">
        <v>120.5</v>
      </c>
      <c r="C52" s="1">
        <v>124.1</v>
      </c>
      <c r="D52" s="1">
        <v>123.7</v>
      </c>
      <c r="E52" s="1">
        <v>120.7</v>
      </c>
      <c r="F52" s="1">
        <v>124.3</v>
      </c>
      <c r="G52" s="1">
        <v>116.7</v>
      </c>
      <c r="H52" s="1">
        <v>118.2</v>
      </c>
      <c r="I52" s="1">
        <v>113.2</v>
      </c>
      <c r="J52" s="1">
        <v>125.4</v>
      </c>
      <c r="K52" s="1">
        <v>129.9</v>
      </c>
      <c r="L52" s="1">
        <v>138.5</v>
      </c>
      <c r="M52" s="1">
        <v>127.9</v>
      </c>
      <c r="N52" s="1">
        <v>131.69999999999999</v>
      </c>
      <c r="O52" s="1">
        <v>126.7</v>
      </c>
      <c r="P52" s="1">
        <v>121.4</v>
      </c>
      <c r="Q52" s="1">
        <v>125.4</v>
      </c>
      <c r="R52" s="1">
        <v>130.30000000000001</v>
      </c>
      <c r="S52" s="1">
        <v>108.5</v>
      </c>
      <c r="T52" s="1">
        <v>108.5</v>
      </c>
      <c r="U52" s="1">
        <v>108.7</v>
      </c>
      <c r="V52" s="1">
        <v>123.5</v>
      </c>
      <c r="W52" s="1">
        <v>115.4</v>
      </c>
      <c r="X52" s="1">
        <v>113.3</v>
      </c>
      <c r="Y52" s="1">
        <v>136.69999999999999</v>
      </c>
      <c r="Z52" s="1">
        <v>125.2</v>
      </c>
      <c r="AA52" s="1">
        <v>165.4</v>
      </c>
      <c r="AB52" s="1">
        <v>108.7</v>
      </c>
      <c r="AC52" s="1">
        <v>93.3</v>
      </c>
      <c r="AD52" s="1">
        <v>107.5</v>
      </c>
      <c r="AE52" s="1">
        <v>123.3</v>
      </c>
      <c r="AF52" s="1">
        <v>133.30000000000001</v>
      </c>
      <c r="AG52" s="1">
        <v>115.3</v>
      </c>
      <c r="AH52" s="1">
        <v>105.5</v>
      </c>
      <c r="AI52" s="1">
        <v>123.8</v>
      </c>
      <c r="AJ52" s="1">
        <v>121.5</v>
      </c>
      <c r="AK52" s="1">
        <v>130.4</v>
      </c>
      <c r="AL52" s="1">
        <v>126.4</v>
      </c>
      <c r="AM52" s="1">
        <v>95.4</v>
      </c>
      <c r="AN52" s="1">
        <v>102.6</v>
      </c>
      <c r="AO52" s="1">
        <v>43.1</v>
      </c>
      <c r="AP52" s="1">
        <v>110.2</v>
      </c>
      <c r="AQ52" s="1">
        <v>94.3</v>
      </c>
      <c r="AR52" s="1">
        <v>135</v>
      </c>
      <c r="AS52" s="1">
        <v>124.1</v>
      </c>
      <c r="AT52" s="1">
        <v>127.2</v>
      </c>
      <c r="AU52" s="1">
        <v>124.4</v>
      </c>
      <c r="AV52" s="1">
        <v>129.1</v>
      </c>
      <c r="AW52" s="1">
        <v>119.5</v>
      </c>
      <c r="AX52" s="1">
        <v>129.9</v>
      </c>
      <c r="AY52" s="1">
        <v>119.3</v>
      </c>
      <c r="AZ52" s="1">
        <v>134.1</v>
      </c>
      <c r="BA52" s="1">
        <v>129.19999999999999</v>
      </c>
      <c r="BB52" s="1">
        <v>128.69999999999999</v>
      </c>
    </row>
    <row r="53" spans="1:54" ht="13.5" hidden="1" customHeight="1">
      <c r="A53" s="62">
        <v>40969</v>
      </c>
      <c r="B53" s="1">
        <v>122</v>
      </c>
      <c r="C53" s="1">
        <v>125.2</v>
      </c>
      <c r="D53" s="1">
        <v>124.7</v>
      </c>
      <c r="E53" s="1">
        <v>121.2</v>
      </c>
      <c r="F53" s="1">
        <v>124.2</v>
      </c>
      <c r="G53" s="1">
        <v>123.6</v>
      </c>
      <c r="H53" s="1">
        <v>121.3</v>
      </c>
      <c r="I53" s="1">
        <v>112</v>
      </c>
      <c r="J53" s="1">
        <v>124.9</v>
      </c>
      <c r="K53" s="1">
        <v>128.69999999999999</v>
      </c>
      <c r="L53" s="1">
        <v>147</v>
      </c>
      <c r="M53" s="1">
        <v>130.19999999999999</v>
      </c>
      <c r="N53" s="1">
        <v>137.5</v>
      </c>
      <c r="O53" s="1">
        <v>134.5</v>
      </c>
      <c r="P53" s="1">
        <v>127.1</v>
      </c>
      <c r="Q53" s="1">
        <v>129.5</v>
      </c>
      <c r="R53" s="1">
        <v>140.4</v>
      </c>
      <c r="S53" s="1">
        <v>109</v>
      </c>
      <c r="T53" s="1">
        <v>109</v>
      </c>
      <c r="U53" s="1">
        <v>108.8</v>
      </c>
      <c r="V53" s="1">
        <v>125</v>
      </c>
      <c r="W53" s="1">
        <v>117.8</v>
      </c>
      <c r="X53" s="1">
        <v>115.7</v>
      </c>
      <c r="Y53" s="1">
        <v>137.4</v>
      </c>
      <c r="Z53" s="1">
        <v>125.2</v>
      </c>
      <c r="AA53" s="1">
        <v>165.5</v>
      </c>
      <c r="AB53" s="1">
        <v>109.2</v>
      </c>
      <c r="AC53" s="1">
        <v>92.9</v>
      </c>
      <c r="AD53" s="1">
        <v>108.4</v>
      </c>
      <c r="AE53" s="1">
        <v>124.5</v>
      </c>
      <c r="AF53" s="1">
        <v>133.4</v>
      </c>
      <c r="AG53" s="1">
        <v>116.4</v>
      </c>
      <c r="AH53" s="1">
        <v>105.4</v>
      </c>
      <c r="AI53" s="1">
        <v>126.4</v>
      </c>
      <c r="AJ53" s="1">
        <v>124.7</v>
      </c>
      <c r="AK53" s="1">
        <v>131.30000000000001</v>
      </c>
      <c r="AL53" s="1">
        <v>128.4</v>
      </c>
      <c r="AM53" s="1">
        <v>95.3</v>
      </c>
      <c r="AN53" s="1">
        <v>102.6</v>
      </c>
      <c r="AO53" s="1">
        <v>41.9</v>
      </c>
      <c r="AP53" s="1">
        <v>109.7</v>
      </c>
      <c r="AQ53" s="1">
        <v>93.7</v>
      </c>
      <c r="AR53" s="1">
        <v>135</v>
      </c>
      <c r="AS53" s="1">
        <v>123.5</v>
      </c>
      <c r="AT53" s="1">
        <v>138.69999999999999</v>
      </c>
      <c r="AU53" s="1">
        <v>126.6</v>
      </c>
      <c r="AV53" s="1">
        <v>130.5</v>
      </c>
      <c r="AW53" s="1">
        <v>122.6</v>
      </c>
      <c r="AX53" s="1">
        <v>130.5</v>
      </c>
      <c r="AY53" s="1">
        <v>120.4</v>
      </c>
      <c r="AZ53" s="1">
        <v>134.1</v>
      </c>
      <c r="BA53" s="1">
        <v>133.30000000000001</v>
      </c>
      <c r="BB53" s="1">
        <v>128.69999999999999</v>
      </c>
    </row>
    <row r="54" spans="1:54" ht="13.5" hidden="1" customHeight="1">
      <c r="A54" s="62">
        <v>41000</v>
      </c>
      <c r="B54" s="1">
        <v>122.4</v>
      </c>
      <c r="C54" s="1">
        <v>124.8</v>
      </c>
      <c r="D54" s="1">
        <v>124.3</v>
      </c>
      <c r="E54" s="1">
        <v>121.1</v>
      </c>
      <c r="F54" s="1">
        <v>122.7</v>
      </c>
      <c r="G54" s="1">
        <v>123</v>
      </c>
      <c r="H54" s="1">
        <v>122.4</v>
      </c>
      <c r="I54" s="1">
        <v>111.9</v>
      </c>
      <c r="J54" s="1">
        <v>117.8</v>
      </c>
      <c r="K54" s="1">
        <v>129.1</v>
      </c>
      <c r="L54" s="1">
        <v>148.19999999999999</v>
      </c>
      <c r="M54" s="1">
        <v>129.4</v>
      </c>
      <c r="N54" s="1">
        <v>139.19999999999999</v>
      </c>
      <c r="O54" s="1">
        <v>136.6</v>
      </c>
      <c r="P54" s="1">
        <v>130.5</v>
      </c>
      <c r="Q54" s="1">
        <v>129.19999999999999</v>
      </c>
      <c r="R54" s="1">
        <v>142.1</v>
      </c>
      <c r="S54" s="1">
        <v>109.1</v>
      </c>
      <c r="T54" s="1">
        <v>109.1</v>
      </c>
      <c r="U54" s="1">
        <v>109.1</v>
      </c>
      <c r="V54" s="1">
        <v>125.2</v>
      </c>
      <c r="W54" s="1">
        <v>117.8</v>
      </c>
      <c r="X54" s="1">
        <v>115.7</v>
      </c>
      <c r="Y54" s="1">
        <v>137.80000000000001</v>
      </c>
      <c r="Z54" s="1">
        <v>125.2</v>
      </c>
      <c r="AA54" s="1">
        <v>166.4</v>
      </c>
      <c r="AB54" s="1">
        <v>109.7</v>
      </c>
      <c r="AC54" s="1">
        <v>93.5</v>
      </c>
      <c r="AD54" s="1">
        <v>109</v>
      </c>
      <c r="AE54" s="1">
        <v>124.9</v>
      </c>
      <c r="AF54" s="1">
        <v>133.6</v>
      </c>
      <c r="AG54" s="1">
        <v>118.3</v>
      </c>
      <c r="AH54" s="1">
        <v>105.5</v>
      </c>
      <c r="AI54" s="1">
        <v>132.6</v>
      </c>
      <c r="AJ54" s="1">
        <v>132.6</v>
      </c>
      <c r="AK54" s="1">
        <v>132.69999999999999</v>
      </c>
      <c r="AL54" s="1">
        <v>128.69999999999999</v>
      </c>
      <c r="AM54" s="1">
        <v>95.4</v>
      </c>
      <c r="AN54" s="1">
        <v>102.9</v>
      </c>
      <c r="AO54" s="1">
        <v>41.1</v>
      </c>
      <c r="AP54" s="1">
        <v>110</v>
      </c>
      <c r="AQ54" s="1">
        <v>92.8</v>
      </c>
      <c r="AR54" s="1">
        <v>135.6</v>
      </c>
      <c r="AS54" s="1">
        <v>126.2</v>
      </c>
      <c r="AT54" s="1">
        <v>138.69999999999999</v>
      </c>
      <c r="AU54" s="1">
        <v>127</v>
      </c>
      <c r="AV54" s="1">
        <v>131.30000000000001</v>
      </c>
      <c r="AW54" s="1">
        <v>122.5</v>
      </c>
      <c r="AX54" s="1">
        <v>130.80000000000001</v>
      </c>
      <c r="AY54" s="1">
        <v>121.1</v>
      </c>
      <c r="AZ54" s="1">
        <v>134.5</v>
      </c>
      <c r="BA54" s="1">
        <v>133.5</v>
      </c>
      <c r="BB54" s="1">
        <v>128.69999999999999</v>
      </c>
    </row>
    <row r="55" spans="1:54" ht="13.5" hidden="1" customHeight="1">
      <c r="A55" s="62">
        <v>41030</v>
      </c>
      <c r="B55" s="1">
        <v>122.5</v>
      </c>
      <c r="C55" s="1">
        <v>124.7</v>
      </c>
      <c r="D55" s="1">
        <v>124.1</v>
      </c>
      <c r="E55" s="1">
        <v>121.9</v>
      </c>
      <c r="F55" s="1">
        <v>122.3</v>
      </c>
      <c r="G55" s="1">
        <v>124.2</v>
      </c>
      <c r="H55" s="1">
        <v>122.6</v>
      </c>
      <c r="I55" s="1">
        <v>112.3</v>
      </c>
      <c r="J55" s="1">
        <v>114.4</v>
      </c>
      <c r="K55" s="1">
        <v>126.3</v>
      </c>
      <c r="L55" s="1">
        <v>148.19999999999999</v>
      </c>
      <c r="M55" s="1">
        <v>130</v>
      </c>
      <c r="N55" s="1">
        <v>139.80000000000001</v>
      </c>
      <c r="O55" s="1">
        <v>137.4</v>
      </c>
      <c r="P55" s="1">
        <v>130.6</v>
      </c>
      <c r="Q55" s="1">
        <v>130.19999999999999</v>
      </c>
      <c r="R55" s="1">
        <v>143.30000000000001</v>
      </c>
      <c r="S55" s="1">
        <v>109.2</v>
      </c>
      <c r="T55" s="1">
        <v>109.3</v>
      </c>
      <c r="U55" s="1">
        <v>109.1</v>
      </c>
      <c r="V55" s="1">
        <v>125.4</v>
      </c>
      <c r="W55" s="1">
        <v>117.8</v>
      </c>
      <c r="X55" s="1">
        <v>115.7</v>
      </c>
      <c r="Y55" s="1">
        <v>140.69999999999999</v>
      </c>
      <c r="Z55" s="1">
        <v>125.2</v>
      </c>
      <c r="AA55" s="1">
        <v>167.2</v>
      </c>
      <c r="AB55" s="1">
        <v>110.1</v>
      </c>
      <c r="AC55" s="1">
        <v>93.3</v>
      </c>
      <c r="AD55" s="1">
        <v>110.4</v>
      </c>
      <c r="AE55" s="1">
        <v>125.2</v>
      </c>
      <c r="AF55" s="1">
        <v>134.1</v>
      </c>
      <c r="AG55" s="1">
        <v>118.8</v>
      </c>
      <c r="AH55" s="1">
        <v>105.2</v>
      </c>
      <c r="AI55" s="1">
        <v>135.30000000000001</v>
      </c>
      <c r="AJ55" s="1">
        <v>135.80000000000001</v>
      </c>
      <c r="AK55" s="1">
        <v>133.80000000000001</v>
      </c>
      <c r="AL55" s="1">
        <v>128.69999999999999</v>
      </c>
      <c r="AM55" s="1">
        <v>95.3</v>
      </c>
      <c r="AN55" s="1">
        <v>102.8</v>
      </c>
      <c r="AO55" s="1">
        <v>41.3</v>
      </c>
      <c r="AP55" s="1">
        <v>110.1</v>
      </c>
      <c r="AQ55" s="1">
        <v>95.1</v>
      </c>
      <c r="AR55" s="1">
        <v>135.6</v>
      </c>
      <c r="AS55" s="1">
        <v>120.1</v>
      </c>
      <c r="AT55" s="1">
        <v>138.69999999999999</v>
      </c>
      <c r="AU55" s="1">
        <v>127.2</v>
      </c>
      <c r="AV55" s="1">
        <v>131.80000000000001</v>
      </c>
      <c r="AW55" s="1">
        <v>122.5</v>
      </c>
      <c r="AX55" s="1">
        <v>130.5</v>
      </c>
      <c r="AY55" s="1">
        <v>119.1</v>
      </c>
      <c r="AZ55" s="1">
        <v>134.5</v>
      </c>
      <c r="BA55" s="1">
        <v>133.5</v>
      </c>
      <c r="BB55" s="1">
        <v>128.69999999999999</v>
      </c>
    </row>
    <row r="56" spans="1:54" ht="13.5" hidden="1" customHeight="1" thickBot="1">
      <c r="A56" s="62"/>
    </row>
    <row r="57" spans="1:54" s="66" customFormat="1" ht="26.25" customHeight="1" thickBot="1">
      <c r="A57" s="65" t="s">
        <v>202</v>
      </c>
      <c r="B57" s="70">
        <f>(B17-B5)/B5*100</f>
        <v>10.362694300518134</v>
      </c>
      <c r="C57" s="189">
        <f t="shared" ref="C57:BB57" si="0">(C17-C5)/C5*100</f>
        <v>16.560509554140122</v>
      </c>
      <c r="D57" s="189">
        <f t="shared" si="0"/>
        <v>16.702127659574469</v>
      </c>
      <c r="E57" s="189">
        <f t="shared" si="0"/>
        <v>21.357063403781968</v>
      </c>
      <c r="F57" s="189">
        <f t="shared" si="0"/>
        <v>12.306101344364004</v>
      </c>
      <c r="G57" s="189">
        <f t="shared" si="0"/>
        <v>22.791712104689193</v>
      </c>
      <c r="H57" s="189">
        <f t="shared" si="0"/>
        <v>16.122233930453106</v>
      </c>
      <c r="I57" s="189">
        <f t="shared" si="0"/>
        <v>3.1182795698924792</v>
      </c>
      <c r="J57" s="189">
        <f t="shared" si="0"/>
        <v>17.142857142857149</v>
      </c>
      <c r="K57" s="189">
        <f t="shared" si="0"/>
        <v>22.600619195046427</v>
      </c>
      <c r="L57" s="189">
        <f t="shared" si="0"/>
        <v>11.464968152866238</v>
      </c>
      <c r="M57" s="189">
        <f t="shared" si="0"/>
        <v>16.47183846971307</v>
      </c>
      <c r="N57" s="189">
        <f t="shared" si="0"/>
        <v>13.360739979445016</v>
      </c>
      <c r="O57" s="189">
        <f t="shared" si="0"/>
        <v>12.949640287769792</v>
      </c>
      <c r="P57" s="189">
        <f t="shared" si="0"/>
        <v>14.285714285714294</v>
      </c>
      <c r="Q57" s="189">
        <f t="shared" si="0"/>
        <v>10.494450050454093</v>
      </c>
      <c r="R57" s="189">
        <f t="shared" si="0"/>
        <v>12.590299277605766</v>
      </c>
      <c r="S57" s="189">
        <f t="shared" si="0"/>
        <v>3.6217303822937565</v>
      </c>
      <c r="T57" s="189">
        <f t="shared" si="0"/>
        <v>3.4136546184739012</v>
      </c>
      <c r="U57" s="189">
        <f t="shared" si="0"/>
        <v>4.0363269424823409</v>
      </c>
      <c r="V57" s="189">
        <f t="shared" si="0"/>
        <v>9.4398340248962604</v>
      </c>
      <c r="W57" s="189">
        <f t="shared" si="0"/>
        <v>7.566462167689167</v>
      </c>
      <c r="X57" s="189">
        <f t="shared" si="0"/>
        <v>7.377049180327873</v>
      </c>
      <c r="Y57" s="189">
        <f t="shared" si="0"/>
        <v>18.036286019210234</v>
      </c>
      <c r="Z57" s="189">
        <f t="shared" si="0"/>
        <v>6.1855670103092786</v>
      </c>
      <c r="AA57" s="189">
        <f t="shared" si="0"/>
        <v>22.75249722530522</v>
      </c>
      <c r="AB57" s="189">
        <f t="shared" si="0"/>
        <v>8.0082135523613935</v>
      </c>
      <c r="AC57" s="189">
        <f t="shared" si="0"/>
        <v>3.5897435897435894</v>
      </c>
      <c r="AD57" s="189">
        <f t="shared" si="0"/>
        <v>13.052415210688595</v>
      </c>
      <c r="AE57" s="189">
        <f t="shared" si="0"/>
        <v>9.6509240246406467</v>
      </c>
      <c r="AF57" s="189">
        <f t="shared" si="0"/>
        <v>11.468812877263572</v>
      </c>
      <c r="AG57" s="189">
        <f t="shared" si="0"/>
        <v>4.0880503144653995</v>
      </c>
      <c r="AH57" s="189">
        <f t="shared" si="0"/>
        <v>3.2225579053373643</v>
      </c>
      <c r="AI57" s="189">
        <f t="shared" si="0"/>
        <v>-5.913978494623656</v>
      </c>
      <c r="AJ57" s="189">
        <f t="shared" si="0"/>
        <v>-14.86338797814207</v>
      </c>
      <c r="AK57" s="189">
        <f t="shared" si="0"/>
        <v>18.37782340862422</v>
      </c>
      <c r="AL57" s="189">
        <f t="shared" si="0"/>
        <v>18.485523385300677</v>
      </c>
      <c r="AM57" s="189">
        <f t="shared" si="0"/>
        <v>0.90270812437311077</v>
      </c>
      <c r="AN57" s="189">
        <f t="shared" si="0"/>
        <v>1.4056224899598453</v>
      </c>
      <c r="AO57" s="189">
        <f t="shared" si="0"/>
        <v>-2.7833001988071544</v>
      </c>
      <c r="AP57" s="189">
        <f t="shared" si="0"/>
        <v>15.866388308977038</v>
      </c>
      <c r="AQ57" s="189">
        <f t="shared" si="0"/>
        <v>16.490486257928126</v>
      </c>
      <c r="AR57" s="189">
        <f t="shared" si="0"/>
        <v>17.599186164801626</v>
      </c>
      <c r="AS57" s="189">
        <f t="shared" si="0"/>
        <v>12.200208550573501</v>
      </c>
      <c r="AT57" s="189">
        <f t="shared" si="0"/>
        <v>6.4484126984126995</v>
      </c>
      <c r="AU57" s="189">
        <f t="shared" si="0"/>
        <v>14.506172839506167</v>
      </c>
      <c r="AV57" s="189">
        <f t="shared" si="0"/>
        <v>14.167528438469496</v>
      </c>
      <c r="AW57" s="189">
        <f t="shared" si="0"/>
        <v>14.62167689161554</v>
      </c>
      <c r="AX57" s="189">
        <f t="shared" si="0"/>
        <v>13.455657492354744</v>
      </c>
      <c r="AY57" s="189">
        <f t="shared" si="0"/>
        <v>14.551083591331263</v>
      </c>
      <c r="AZ57" s="189">
        <f t="shared" si="0"/>
        <v>7.5848303393213508</v>
      </c>
      <c r="BA57" s="189">
        <f t="shared" si="0"/>
        <v>19.622245540398744</v>
      </c>
      <c r="BB57" s="189">
        <f t="shared" si="0"/>
        <v>21.250000000000004</v>
      </c>
    </row>
    <row r="58" spans="1:54" s="66" customFormat="1" ht="26.25" customHeight="1" thickBot="1">
      <c r="A58" s="65" t="s">
        <v>224</v>
      </c>
      <c r="B58" s="70">
        <f t="shared" ref="B58:Q83" si="1">(B18-B6)/B6*100</f>
        <v>9.9589322381930057</v>
      </c>
      <c r="C58" s="189">
        <f t="shared" si="1"/>
        <v>15.585774058577412</v>
      </c>
      <c r="D58" s="189">
        <f t="shared" si="1"/>
        <v>15.602094240837703</v>
      </c>
      <c r="E58" s="189">
        <f t="shared" si="1"/>
        <v>20.417124039517027</v>
      </c>
      <c r="F58" s="189">
        <f t="shared" si="1"/>
        <v>12.230215827338135</v>
      </c>
      <c r="G58" s="189">
        <f t="shared" si="1"/>
        <v>22.556390977443609</v>
      </c>
      <c r="H58" s="189">
        <f t="shared" si="1"/>
        <v>14.654282765737861</v>
      </c>
      <c r="I58" s="189">
        <f t="shared" si="1"/>
        <v>-7.4626865671641784</v>
      </c>
      <c r="J58" s="189">
        <f t="shared" si="1"/>
        <v>7.3403241182078052</v>
      </c>
      <c r="K58" s="189">
        <f t="shared" si="1"/>
        <v>23.711340206185564</v>
      </c>
      <c r="L58" s="189">
        <f t="shared" si="1"/>
        <v>12.332990750256938</v>
      </c>
      <c r="M58" s="189">
        <f t="shared" si="1"/>
        <v>17.913593256059006</v>
      </c>
      <c r="N58" s="189">
        <f t="shared" si="1"/>
        <v>12.512613521695265</v>
      </c>
      <c r="O58" s="189">
        <f t="shared" si="1"/>
        <v>11.1334002006018</v>
      </c>
      <c r="P58" s="189">
        <f t="shared" si="1"/>
        <v>12.024048096192386</v>
      </c>
      <c r="Q58" s="189">
        <f t="shared" si="1"/>
        <v>12.90322580645161</v>
      </c>
      <c r="R58" s="189">
        <f t="shared" ref="R58:BB58" si="2">(R18-R6)/R6*100</f>
        <v>10.22044088176353</v>
      </c>
      <c r="S58" s="189">
        <f t="shared" si="2"/>
        <v>3.4136546184739012</v>
      </c>
      <c r="T58" s="189">
        <f t="shared" si="2"/>
        <v>3.1093279839518497</v>
      </c>
      <c r="U58" s="189">
        <f t="shared" si="2"/>
        <v>4.0241448692152915</v>
      </c>
      <c r="V58" s="189">
        <f t="shared" si="2"/>
        <v>9.6273291925465969</v>
      </c>
      <c r="W58" s="189">
        <f t="shared" si="2"/>
        <v>7.566462167689167</v>
      </c>
      <c r="X58" s="189">
        <f t="shared" si="2"/>
        <v>7.377049180327873</v>
      </c>
      <c r="Y58" s="189">
        <f t="shared" si="2"/>
        <v>19.128586609989373</v>
      </c>
      <c r="Z58" s="189">
        <f t="shared" si="2"/>
        <v>6.1855670103092786</v>
      </c>
      <c r="AA58" s="189">
        <f t="shared" si="2"/>
        <v>23.060109289617479</v>
      </c>
      <c r="AB58" s="189">
        <f t="shared" si="2"/>
        <v>7.4186991869918675</v>
      </c>
      <c r="AC58" s="189">
        <f t="shared" si="2"/>
        <v>2.4266936299292126</v>
      </c>
      <c r="AD58" s="189">
        <f t="shared" si="2"/>
        <v>13.394683026584875</v>
      </c>
      <c r="AE58" s="189">
        <f t="shared" si="2"/>
        <v>9.276248725790019</v>
      </c>
      <c r="AF58" s="189">
        <f t="shared" si="2"/>
        <v>12.160804020100496</v>
      </c>
      <c r="AG58" s="189">
        <f t="shared" si="2"/>
        <v>3.7151702786377645</v>
      </c>
      <c r="AH58" s="189">
        <f t="shared" si="2"/>
        <v>4.2381432896064615</v>
      </c>
      <c r="AI58" s="189">
        <f t="shared" si="2"/>
        <v>-8.4934277047522801</v>
      </c>
      <c r="AJ58" s="189">
        <f t="shared" si="2"/>
        <v>-17.47474747474747</v>
      </c>
      <c r="AK58" s="189">
        <f t="shared" si="2"/>
        <v>17.64705882352942</v>
      </c>
      <c r="AL58" s="189">
        <f t="shared" si="2"/>
        <v>18.485523385300677</v>
      </c>
      <c r="AM58" s="189">
        <f t="shared" si="2"/>
        <v>1.0040160642570282</v>
      </c>
      <c r="AN58" s="189">
        <f t="shared" si="2"/>
        <v>1.9153225806451526</v>
      </c>
      <c r="AO58" s="189">
        <f t="shared" si="2"/>
        <v>-5.0830889540566995</v>
      </c>
      <c r="AP58" s="189">
        <f t="shared" si="2"/>
        <v>15.827338129496409</v>
      </c>
      <c r="AQ58" s="189">
        <f t="shared" si="2"/>
        <v>15.800415800415804</v>
      </c>
      <c r="AR58" s="189">
        <f t="shared" si="2"/>
        <v>18.768920282542894</v>
      </c>
      <c r="AS58" s="189">
        <f t="shared" si="2"/>
        <v>11.698880976602238</v>
      </c>
      <c r="AT58" s="189">
        <f t="shared" si="2"/>
        <v>6.4484126984126995</v>
      </c>
      <c r="AU58" s="189">
        <f t="shared" si="2"/>
        <v>12.896622313203679</v>
      </c>
      <c r="AV58" s="189">
        <f t="shared" si="2"/>
        <v>14.15384615384615</v>
      </c>
      <c r="AW58" s="189">
        <f t="shared" si="2"/>
        <v>11.758691206543967</v>
      </c>
      <c r="AX58" s="189">
        <f t="shared" si="2"/>
        <v>12.968591691995945</v>
      </c>
      <c r="AY58" s="189">
        <f t="shared" si="2"/>
        <v>14.62167689161554</v>
      </c>
      <c r="AZ58" s="189">
        <f t="shared" si="2"/>
        <v>7.5848303393213508</v>
      </c>
      <c r="BA58" s="189">
        <f t="shared" si="2"/>
        <v>19.622245540398744</v>
      </c>
      <c r="BB58" s="189">
        <f t="shared" si="2"/>
        <v>19.140225179119756</v>
      </c>
    </row>
    <row r="59" spans="1:54" s="66" customFormat="1" ht="26.25" customHeight="1" thickBot="1">
      <c r="A59" s="65" t="s">
        <v>249</v>
      </c>
      <c r="B59" s="70">
        <f t="shared" si="1"/>
        <v>9.3781855249745192</v>
      </c>
      <c r="C59" s="189">
        <f t="shared" si="1"/>
        <v>13.627049180327882</v>
      </c>
      <c r="D59" s="189">
        <f t="shared" si="1"/>
        <v>13.53846153846154</v>
      </c>
      <c r="E59" s="189">
        <f t="shared" si="1"/>
        <v>13.485477178423237</v>
      </c>
      <c r="F59" s="189">
        <f t="shared" si="1"/>
        <v>11.770726714431934</v>
      </c>
      <c r="G59" s="189">
        <f t="shared" si="1"/>
        <v>18.135245901639347</v>
      </c>
      <c r="H59" s="189">
        <f t="shared" si="1"/>
        <v>14.576962283384315</v>
      </c>
      <c r="I59" s="189">
        <f t="shared" si="1"/>
        <v>-10.582524271844667</v>
      </c>
      <c r="J59" s="189">
        <f t="shared" si="1"/>
        <v>20.565832426550585</v>
      </c>
      <c r="K59" s="189">
        <f t="shared" si="1"/>
        <v>22.653061224489797</v>
      </c>
      <c r="L59" s="189">
        <f t="shared" si="1"/>
        <v>15.282051282051286</v>
      </c>
      <c r="M59" s="189">
        <f t="shared" si="1"/>
        <v>16.410256410256409</v>
      </c>
      <c r="N59" s="189">
        <f t="shared" si="1"/>
        <v>12.024048096192386</v>
      </c>
      <c r="O59" s="189">
        <f t="shared" si="1"/>
        <v>10.636182902584498</v>
      </c>
      <c r="P59" s="189">
        <f t="shared" si="1"/>
        <v>12.700000000000003</v>
      </c>
      <c r="Q59" s="189">
        <f t="shared" si="1"/>
        <v>11.000991080277496</v>
      </c>
      <c r="R59" s="189">
        <f t="shared" ref="R59:BB59" si="3">(R19-R7)/R7*100</f>
        <v>9.2079207920792054</v>
      </c>
      <c r="S59" s="189">
        <f t="shared" si="3"/>
        <v>3.2096288866599827</v>
      </c>
      <c r="T59" s="189">
        <f t="shared" si="3"/>
        <v>2.908726178535598</v>
      </c>
      <c r="U59" s="189">
        <f t="shared" si="3"/>
        <v>3.911735205616842</v>
      </c>
      <c r="V59" s="189">
        <f t="shared" si="3"/>
        <v>9.5139607032057949</v>
      </c>
      <c r="W59" s="189">
        <f t="shared" si="3"/>
        <v>7.566462167689167</v>
      </c>
      <c r="X59" s="189">
        <f t="shared" si="3"/>
        <v>7.377049180327873</v>
      </c>
      <c r="Y59" s="189">
        <f t="shared" si="3"/>
        <v>17.78242677824268</v>
      </c>
      <c r="Z59" s="189">
        <f t="shared" si="3"/>
        <v>6.1855670103092786</v>
      </c>
      <c r="AA59" s="189">
        <f t="shared" si="3"/>
        <v>22.173913043478265</v>
      </c>
      <c r="AB59" s="189">
        <f t="shared" si="3"/>
        <v>7.9348931841302113</v>
      </c>
      <c r="AC59" s="189">
        <f t="shared" si="3"/>
        <v>3.8974358974358947</v>
      </c>
      <c r="AD59" s="189">
        <f t="shared" si="3"/>
        <v>12.512613521695265</v>
      </c>
      <c r="AE59" s="189">
        <f t="shared" si="3"/>
        <v>9.5334685598377344</v>
      </c>
      <c r="AF59" s="189">
        <f t="shared" si="3"/>
        <v>11.888111888111895</v>
      </c>
      <c r="AG59" s="189">
        <f t="shared" si="3"/>
        <v>3.160040774719683</v>
      </c>
      <c r="AH59" s="189">
        <f t="shared" si="3"/>
        <v>6.0728744939271255</v>
      </c>
      <c r="AI59" s="189">
        <f t="shared" si="3"/>
        <v>-12.921890067502417</v>
      </c>
      <c r="AJ59" s="189">
        <f t="shared" si="3"/>
        <v>-22.718631178707231</v>
      </c>
      <c r="AK59" s="189">
        <f t="shared" si="3"/>
        <v>16.800804828973831</v>
      </c>
      <c r="AL59" s="189">
        <f t="shared" si="3"/>
        <v>18.485523385300677</v>
      </c>
      <c r="AM59" s="189">
        <f t="shared" si="3"/>
        <v>1.0050251256281406</v>
      </c>
      <c r="AN59" s="189">
        <f t="shared" si="3"/>
        <v>1.9153225806451526</v>
      </c>
      <c r="AO59" s="189">
        <f t="shared" si="3"/>
        <v>-5.3359683794466459</v>
      </c>
      <c r="AP59" s="189">
        <f t="shared" si="3"/>
        <v>15.166835187057634</v>
      </c>
      <c r="AQ59" s="189">
        <f t="shared" si="3"/>
        <v>16.615384615384617</v>
      </c>
      <c r="AR59" s="189">
        <f t="shared" si="3"/>
        <v>18.410462776659955</v>
      </c>
      <c r="AS59" s="189">
        <f t="shared" si="3"/>
        <v>7.0450097847358144</v>
      </c>
      <c r="AT59" s="189">
        <f t="shared" si="3"/>
        <v>6.4484126984126995</v>
      </c>
      <c r="AU59" s="189">
        <f t="shared" si="3"/>
        <v>11.460446247464514</v>
      </c>
      <c r="AV59" s="189">
        <f t="shared" si="3"/>
        <v>12.893401015228429</v>
      </c>
      <c r="AW59" s="189">
        <f t="shared" si="3"/>
        <v>9.9290780141843928</v>
      </c>
      <c r="AX59" s="189">
        <f t="shared" si="3"/>
        <v>12.968591691995945</v>
      </c>
      <c r="AY59" s="189">
        <f t="shared" si="3"/>
        <v>14.227642276422763</v>
      </c>
      <c r="AZ59" s="189">
        <f t="shared" si="3"/>
        <v>7.5848303393213508</v>
      </c>
      <c r="BA59" s="189">
        <f t="shared" si="3"/>
        <v>19.622245540398744</v>
      </c>
      <c r="BB59" s="189">
        <f t="shared" si="3"/>
        <v>19.140225179119756</v>
      </c>
    </row>
    <row r="60" spans="1:54" s="66" customFormat="1" ht="26.25" customHeight="1" thickBot="1">
      <c r="A60" s="65" t="s">
        <v>343</v>
      </c>
      <c r="B60" s="70">
        <f t="shared" si="1"/>
        <v>7.5999999999999943</v>
      </c>
      <c r="C60" s="189">
        <f t="shared" si="1"/>
        <v>10.965794768611662</v>
      </c>
      <c r="D60" s="189">
        <f t="shared" si="1"/>
        <v>10.764587525150894</v>
      </c>
      <c r="E60" s="189">
        <f t="shared" si="1"/>
        <v>8.3499005964214774</v>
      </c>
      <c r="F60" s="189">
        <f t="shared" si="1"/>
        <v>9.7782258064516157</v>
      </c>
      <c r="G60" s="189">
        <f t="shared" si="1"/>
        <v>14.885114885114891</v>
      </c>
      <c r="H60" s="189">
        <f t="shared" si="1"/>
        <v>13.595166163141995</v>
      </c>
      <c r="I60" s="189">
        <f t="shared" si="1"/>
        <v>-10.449218750000004</v>
      </c>
      <c r="J60" s="189">
        <f t="shared" si="1"/>
        <v>11.796536796536786</v>
      </c>
      <c r="K60" s="189">
        <f t="shared" si="1"/>
        <v>20.549338758901325</v>
      </c>
      <c r="L60" s="189">
        <f t="shared" si="1"/>
        <v>16.407061266874347</v>
      </c>
      <c r="M60" s="189">
        <f t="shared" si="1"/>
        <v>15.237134207870847</v>
      </c>
      <c r="N60" s="189">
        <f t="shared" si="1"/>
        <v>11.700000000000003</v>
      </c>
      <c r="O60" s="189">
        <f t="shared" si="1"/>
        <v>10.109018830525262</v>
      </c>
      <c r="P60" s="189">
        <f t="shared" si="1"/>
        <v>10.703666997026756</v>
      </c>
      <c r="Q60" s="189">
        <f t="shared" si="1"/>
        <v>9.9009900990099009</v>
      </c>
      <c r="R60" s="189">
        <f t="shared" ref="R60:BB60" si="4">(R20-R8)/R8*100</f>
        <v>9.8214285714285765</v>
      </c>
      <c r="S60" s="189">
        <f t="shared" si="4"/>
        <v>3.2064128256513058</v>
      </c>
      <c r="T60" s="189">
        <f t="shared" si="4"/>
        <v>2.9058116232464988</v>
      </c>
      <c r="U60" s="189">
        <f t="shared" si="4"/>
        <v>4.0080160320641278</v>
      </c>
      <c r="V60" s="189">
        <f t="shared" si="4"/>
        <v>7.560483870967742</v>
      </c>
      <c r="W60" s="189">
        <f t="shared" si="4"/>
        <v>5.034550839091815</v>
      </c>
      <c r="X60" s="189">
        <f t="shared" si="4"/>
        <v>4.5275590551181191</v>
      </c>
      <c r="Y60" s="189">
        <f t="shared" si="4"/>
        <v>17.440660474716193</v>
      </c>
      <c r="Z60" s="189">
        <f t="shared" si="4"/>
        <v>6.1855670103092786</v>
      </c>
      <c r="AA60" s="189">
        <f t="shared" si="4"/>
        <v>22.513661202185787</v>
      </c>
      <c r="AB60" s="189">
        <f t="shared" si="4"/>
        <v>7.0140280561122248</v>
      </c>
      <c r="AC60" s="189">
        <f t="shared" si="4"/>
        <v>0.50150451354062187</v>
      </c>
      <c r="AD60" s="189">
        <f t="shared" si="4"/>
        <v>13.131313131313133</v>
      </c>
      <c r="AE60" s="189">
        <f t="shared" si="4"/>
        <v>10.069790628115662</v>
      </c>
      <c r="AF60" s="189">
        <f t="shared" si="4"/>
        <v>11.752988047808762</v>
      </c>
      <c r="AG60" s="189">
        <f t="shared" si="4"/>
        <v>-0.97276264591439687</v>
      </c>
      <c r="AH60" s="189">
        <f t="shared" si="4"/>
        <v>5.005005005005005</v>
      </c>
      <c r="AI60" s="189">
        <f t="shared" si="4"/>
        <v>-15.18518518518519</v>
      </c>
      <c r="AJ60" s="189">
        <f t="shared" si="4"/>
        <v>-25.000000000000007</v>
      </c>
      <c r="AK60" s="189">
        <f t="shared" si="4"/>
        <v>16.316316316316311</v>
      </c>
      <c r="AL60" s="189">
        <f t="shared" si="4"/>
        <v>4.2759961127307982</v>
      </c>
      <c r="AM60" s="189">
        <f t="shared" si="4"/>
        <v>0.90543259557343203</v>
      </c>
      <c r="AN60" s="189">
        <f t="shared" si="4"/>
        <v>1.9153225806451526</v>
      </c>
      <c r="AO60" s="189">
        <f t="shared" si="4"/>
        <v>-6.2686567164179072</v>
      </c>
      <c r="AP60" s="189">
        <f t="shared" si="4"/>
        <v>14.54545454545455</v>
      </c>
      <c r="AQ60" s="189">
        <f t="shared" si="4"/>
        <v>15.869786368260435</v>
      </c>
      <c r="AR60" s="189">
        <f t="shared" si="4"/>
        <v>18.054162487462385</v>
      </c>
      <c r="AS60" s="189">
        <f t="shared" si="4"/>
        <v>6.3936063936063992</v>
      </c>
      <c r="AT60" s="189">
        <f t="shared" si="4"/>
        <v>6.4484126984126995</v>
      </c>
      <c r="AU60" s="189">
        <f t="shared" si="4"/>
        <v>11.200000000000003</v>
      </c>
      <c r="AV60" s="189">
        <f t="shared" si="4"/>
        <v>13.955823293172697</v>
      </c>
      <c r="AW60" s="189">
        <f t="shared" si="4"/>
        <v>8.3665338645418235</v>
      </c>
      <c r="AX60" s="189">
        <f t="shared" si="4"/>
        <v>13.157894736842104</v>
      </c>
      <c r="AY60" s="189">
        <f t="shared" si="4"/>
        <v>15.602836879432616</v>
      </c>
      <c r="AZ60" s="189">
        <f t="shared" si="4"/>
        <v>7.5848303393213508</v>
      </c>
      <c r="BA60" s="189">
        <f t="shared" si="4"/>
        <v>20.041972717733483</v>
      </c>
      <c r="BB60" s="189">
        <f t="shared" si="4"/>
        <v>19.140225179119756</v>
      </c>
    </row>
    <row r="61" spans="1:54" s="66" customFormat="1" ht="26.25" customHeight="1" thickBot="1">
      <c r="A61" s="156" t="s">
        <v>364</v>
      </c>
      <c r="B61" s="70">
        <f t="shared" si="1"/>
        <v>6.5880039331366795</v>
      </c>
      <c r="C61" s="189">
        <f t="shared" si="1"/>
        <v>7.3673870333988214</v>
      </c>
      <c r="D61" s="189">
        <f t="shared" si="1"/>
        <v>6.9676153091265887</v>
      </c>
      <c r="E61" s="189">
        <f t="shared" si="1"/>
        <v>3.9423076923076867</v>
      </c>
      <c r="F61" s="189">
        <f t="shared" si="1"/>
        <v>5.6213017751479173</v>
      </c>
      <c r="G61" s="189">
        <f t="shared" si="1"/>
        <v>15.384615384615378</v>
      </c>
      <c r="H61" s="189">
        <f t="shared" si="1"/>
        <v>9.7729516288252771</v>
      </c>
      <c r="I61" s="189">
        <f t="shared" si="1"/>
        <v>-13.62346263008515</v>
      </c>
      <c r="J61" s="189">
        <f t="shared" si="1"/>
        <v>11.43473570658036</v>
      </c>
      <c r="K61" s="189">
        <f t="shared" si="1"/>
        <v>16.817724068479357</v>
      </c>
      <c r="L61" s="189">
        <f t="shared" si="1"/>
        <v>10.848126232741617</v>
      </c>
      <c r="M61" s="189">
        <f t="shared" si="1"/>
        <v>13.484251968503941</v>
      </c>
      <c r="N61" s="189">
        <f t="shared" si="1"/>
        <v>11.420059582919563</v>
      </c>
      <c r="O61" s="189">
        <f t="shared" si="1"/>
        <v>9.332023575638507</v>
      </c>
      <c r="P61" s="189">
        <f t="shared" si="1"/>
        <v>10.157790927021694</v>
      </c>
      <c r="Q61" s="189">
        <f t="shared" si="1"/>
        <v>10.433070866141742</v>
      </c>
      <c r="R61" s="189">
        <f t="shared" ref="R61:BB61" si="5">(R21-R9)/R9*100</f>
        <v>8.5127201565557762</v>
      </c>
      <c r="S61" s="189">
        <f t="shared" si="5"/>
        <v>3.6108324974924715</v>
      </c>
      <c r="T61" s="189">
        <f t="shared" si="5"/>
        <v>3.2096288866599827</v>
      </c>
      <c r="U61" s="189">
        <f t="shared" si="5"/>
        <v>4.6092184368737561</v>
      </c>
      <c r="V61" s="189">
        <f t="shared" si="5"/>
        <v>7.0243902439024426</v>
      </c>
      <c r="W61" s="189">
        <f t="shared" si="5"/>
        <v>5.034550839091815</v>
      </c>
      <c r="X61" s="189">
        <f t="shared" si="5"/>
        <v>4.5275590551181191</v>
      </c>
      <c r="Y61" s="189">
        <f t="shared" si="5"/>
        <v>17.364657814096017</v>
      </c>
      <c r="Z61" s="189">
        <f t="shared" si="5"/>
        <v>4.1747572815533953</v>
      </c>
      <c r="AA61" s="189">
        <f t="shared" si="5"/>
        <v>18.606782768102669</v>
      </c>
      <c r="AB61" s="189">
        <f t="shared" si="5"/>
        <v>5.9582919563058594</v>
      </c>
      <c r="AC61" s="189">
        <f t="shared" si="5"/>
        <v>9.9800399201591145E-2</v>
      </c>
      <c r="AD61" s="189">
        <f t="shared" si="5"/>
        <v>10.187932739861536</v>
      </c>
      <c r="AE61" s="189">
        <f t="shared" si="5"/>
        <v>9.3161546085232825</v>
      </c>
      <c r="AF61" s="189">
        <f t="shared" si="5"/>
        <v>11.397423191278493</v>
      </c>
      <c r="AG61" s="189">
        <f t="shared" si="5"/>
        <v>-2.0057306590257959</v>
      </c>
      <c r="AH61" s="189">
        <f t="shared" si="5"/>
        <v>4.0877367896311156</v>
      </c>
      <c r="AI61" s="189">
        <f t="shared" si="5"/>
        <v>-16.256590509666079</v>
      </c>
      <c r="AJ61" s="189">
        <f t="shared" si="5"/>
        <v>-26.306913996627312</v>
      </c>
      <c r="AK61" s="189">
        <f t="shared" si="5"/>
        <v>17.882117882117889</v>
      </c>
      <c r="AL61" s="189">
        <f t="shared" si="5"/>
        <v>3.8722168441432716</v>
      </c>
      <c r="AM61" s="189">
        <f t="shared" si="5"/>
        <v>1.1077542799597266</v>
      </c>
      <c r="AN61" s="189">
        <f t="shared" si="5"/>
        <v>1.9153225806451526</v>
      </c>
      <c r="AO61" s="189">
        <f t="shared" si="5"/>
        <v>-5.0100200400801604</v>
      </c>
      <c r="AP61" s="189">
        <f t="shared" si="5"/>
        <v>14.614614614614608</v>
      </c>
      <c r="AQ61" s="189">
        <f t="shared" si="5"/>
        <v>14.829659318637272</v>
      </c>
      <c r="AR61" s="189">
        <f t="shared" si="5"/>
        <v>18.17269076305222</v>
      </c>
      <c r="AS61" s="189">
        <f t="shared" si="5"/>
        <v>9.3439363817097476</v>
      </c>
      <c r="AT61" s="189">
        <f t="shared" si="5"/>
        <v>6.4484126984126995</v>
      </c>
      <c r="AU61" s="189">
        <f t="shared" si="5"/>
        <v>11.06679960119642</v>
      </c>
      <c r="AV61" s="189">
        <f t="shared" si="5"/>
        <v>13.913913913913905</v>
      </c>
      <c r="AW61" s="189">
        <f t="shared" si="5"/>
        <v>8.1429990069513423</v>
      </c>
      <c r="AX61" s="189">
        <f t="shared" si="5"/>
        <v>13.613613613613607</v>
      </c>
      <c r="AY61" s="189">
        <f t="shared" si="5"/>
        <v>15.338042381432901</v>
      </c>
      <c r="AZ61" s="189">
        <f t="shared" si="5"/>
        <v>10.348258706467666</v>
      </c>
      <c r="BA61" s="189">
        <f t="shared" si="5"/>
        <v>17.802644964394709</v>
      </c>
      <c r="BB61" s="189">
        <f t="shared" si="5"/>
        <v>16.633266533066141</v>
      </c>
    </row>
    <row r="62" spans="1:54" s="66" customFormat="1" ht="26.25" customHeight="1" thickBot="1">
      <c r="A62" s="156" t="s">
        <v>365</v>
      </c>
      <c r="B62" s="70">
        <f t="shared" si="1"/>
        <v>6.0606060606060632</v>
      </c>
      <c r="C62" s="189">
        <f t="shared" si="1"/>
        <v>5.9108527131782891</v>
      </c>
      <c r="D62" s="189">
        <f t="shared" si="1"/>
        <v>5.3191489361702127</v>
      </c>
      <c r="E62" s="189">
        <f t="shared" si="1"/>
        <v>0</v>
      </c>
      <c r="F62" s="189">
        <f t="shared" si="1"/>
        <v>4.9309664694280073</v>
      </c>
      <c r="G62" s="189">
        <f t="shared" si="1"/>
        <v>13.468992248062007</v>
      </c>
      <c r="H62" s="189">
        <f t="shared" si="1"/>
        <v>8.5024154589371967</v>
      </c>
      <c r="I62" s="189">
        <f t="shared" si="1"/>
        <v>-15.528531337698793</v>
      </c>
      <c r="J62" s="189">
        <f t="shared" si="1"/>
        <v>12.5</v>
      </c>
      <c r="K62" s="189">
        <f t="shared" si="1"/>
        <v>18.850806451612907</v>
      </c>
      <c r="L62" s="189">
        <f t="shared" si="1"/>
        <v>8.3493282149712122</v>
      </c>
      <c r="M62" s="189">
        <f t="shared" si="1"/>
        <v>12.221144519883618</v>
      </c>
      <c r="N62" s="189">
        <f t="shared" si="1"/>
        <v>12.868369351669951</v>
      </c>
      <c r="O62" s="189">
        <f t="shared" si="1"/>
        <v>9.782608695652165</v>
      </c>
      <c r="P62" s="189">
        <f t="shared" si="1"/>
        <v>10.552268244575925</v>
      </c>
      <c r="Q62" s="189">
        <f t="shared" si="1"/>
        <v>11.811811811811808</v>
      </c>
      <c r="R62" s="189">
        <f t="shared" ref="R62:BB62" si="6">(R22-R10)/R10*100</f>
        <v>8.8845014807502469</v>
      </c>
      <c r="S62" s="189">
        <f t="shared" si="6"/>
        <v>3.2868525896414313</v>
      </c>
      <c r="T62" s="189">
        <f t="shared" si="6"/>
        <v>2.8913260219342032</v>
      </c>
      <c r="U62" s="189">
        <f t="shared" si="6"/>
        <v>4.3781094527363242</v>
      </c>
      <c r="V62" s="189">
        <f t="shared" si="6"/>
        <v>6.5111758989309889</v>
      </c>
      <c r="W62" s="189">
        <f t="shared" si="6"/>
        <v>5.034550839091815</v>
      </c>
      <c r="X62" s="189">
        <f t="shared" si="6"/>
        <v>4.5275590551181191</v>
      </c>
      <c r="Y62" s="189">
        <f t="shared" si="6"/>
        <v>11.100478468899516</v>
      </c>
      <c r="Z62" s="189">
        <f t="shared" si="6"/>
        <v>4.1747572815533953</v>
      </c>
      <c r="AA62" s="189">
        <f t="shared" si="6"/>
        <v>17.32355637030248</v>
      </c>
      <c r="AB62" s="189">
        <f t="shared" si="6"/>
        <v>4.7290640394088639</v>
      </c>
      <c r="AC62" s="189">
        <f t="shared" si="6"/>
        <v>-2.6548672566371709</v>
      </c>
      <c r="AD62" s="189">
        <f t="shared" si="6"/>
        <v>9.6868884540117328</v>
      </c>
      <c r="AE62" s="189">
        <f t="shared" si="6"/>
        <v>9.1179385530227837</v>
      </c>
      <c r="AF62" s="189">
        <f t="shared" si="6"/>
        <v>11.706349206349204</v>
      </c>
      <c r="AG62" s="189">
        <f t="shared" si="6"/>
        <v>-1.4436958614051971</v>
      </c>
      <c r="AH62" s="189">
        <f t="shared" si="6"/>
        <v>4.8951048951049003</v>
      </c>
      <c r="AI62" s="189">
        <f t="shared" si="6"/>
        <v>-16.053811659192828</v>
      </c>
      <c r="AJ62" s="189">
        <f t="shared" si="6"/>
        <v>-26.406926406926406</v>
      </c>
      <c r="AK62" s="189">
        <f t="shared" si="6"/>
        <v>18.400000000000006</v>
      </c>
      <c r="AL62" s="189">
        <f t="shared" si="6"/>
        <v>3.8722168441432716</v>
      </c>
      <c r="AM62" s="189">
        <f t="shared" si="6"/>
        <v>1.3930348258706524</v>
      </c>
      <c r="AN62" s="189">
        <f t="shared" si="6"/>
        <v>2.6759167492566784</v>
      </c>
      <c r="AO62" s="189">
        <f t="shared" si="6"/>
        <v>-8.3076923076923013</v>
      </c>
      <c r="AP62" s="189">
        <f t="shared" si="6"/>
        <v>11.851126346718912</v>
      </c>
      <c r="AQ62" s="189">
        <f t="shared" si="6"/>
        <v>10.291262135922324</v>
      </c>
      <c r="AR62" s="189">
        <f t="shared" si="6"/>
        <v>19.119119119119112</v>
      </c>
      <c r="AS62" s="189">
        <f t="shared" si="6"/>
        <v>7.4218749999999947</v>
      </c>
      <c r="AT62" s="189">
        <f t="shared" si="6"/>
        <v>6.4484126984126995</v>
      </c>
      <c r="AU62" s="189">
        <f t="shared" si="6"/>
        <v>9.5703124999999964</v>
      </c>
      <c r="AV62" s="189">
        <f t="shared" si="6"/>
        <v>14.200595829195628</v>
      </c>
      <c r="AW62" s="189">
        <f t="shared" si="6"/>
        <v>4.8991354466858876</v>
      </c>
      <c r="AX62" s="189">
        <f t="shared" si="6"/>
        <v>13.373253493013962</v>
      </c>
      <c r="AY62" s="189">
        <f t="shared" si="6"/>
        <v>15.400000000000006</v>
      </c>
      <c r="AZ62" s="189">
        <f t="shared" si="6"/>
        <v>10.348258706467666</v>
      </c>
      <c r="BA62" s="189">
        <f t="shared" si="6"/>
        <v>16.032064128256511</v>
      </c>
      <c r="BB62" s="189">
        <f t="shared" si="6"/>
        <v>16.633266533066141</v>
      </c>
    </row>
    <row r="63" spans="1:54" s="66" customFormat="1" ht="26.25" customHeight="1" thickBot="1">
      <c r="A63" s="156" t="s">
        <v>400</v>
      </c>
      <c r="B63" s="70">
        <f t="shared" si="1"/>
        <v>5.836575875486381</v>
      </c>
      <c r="C63" s="189">
        <f t="shared" si="1"/>
        <v>5.1973051010587019</v>
      </c>
      <c r="D63" s="189">
        <f t="shared" si="1"/>
        <v>4.711538461538467</v>
      </c>
      <c r="E63" s="189">
        <f t="shared" si="1"/>
        <v>-1.1992619926199366</v>
      </c>
      <c r="F63" s="189">
        <f t="shared" si="1"/>
        <v>4.1420118343195149</v>
      </c>
      <c r="G63" s="189">
        <f t="shared" si="1"/>
        <v>12.034383954154722</v>
      </c>
      <c r="H63" s="189">
        <f t="shared" si="1"/>
        <v>7.3403241182078052</v>
      </c>
      <c r="I63" s="189">
        <f t="shared" si="1"/>
        <v>-16.21621621621621</v>
      </c>
      <c r="J63" s="189">
        <f t="shared" si="1"/>
        <v>5.3403141361256488</v>
      </c>
      <c r="K63" s="189">
        <f t="shared" si="1"/>
        <v>22.587268993839835</v>
      </c>
      <c r="L63" s="189">
        <f t="shared" si="1"/>
        <v>8.1029551954242134</v>
      </c>
      <c r="M63" s="189">
        <f t="shared" si="1"/>
        <v>11.556829035339058</v>
      </c>
      <c r="N63" s="189">
        <f t="shared" si="1"/>
        <v>12.038834951456316</v>
      </c>
      <c r="O63" s="189">
        <f t="shared" si="1"/>
        <v>8.9931573802541571</v>
      </c>
      <c r="P63" s="189">
        <f t="shared" si="1"/>
        <v>9.9804305283757362</v>
      </c>
      <c r="Q63" s="189">
        <f t="shared" si="1"/>
        <v>9.3228655544651602</v>
      </c>
      <c r="R63" s="189">
        <f t="shared" ref="R63:BB63" si="7">(R23-R11)/R11*100</f>
        <v>8.1951219512195177</v>
      </c>
      <c r="S63" s="189">
        <f t="shared" si="7"/>
        <v>3.4825870646766171</v>
      </c>
      <c r="T63" s="189">
        <f t="shared" si="7"/>
        <v>2.9850746268656714</v>
      </c>
      <c r="U63" s="189">
        <f t="shared" si="7"/>
        <v>4.3694141012909551</v>
      </c>
      <c r="V63" s="189">
        <f t="shared" si="7"/>
        <v>6.4671814671814705</v>
      </c>
      <c r="W63" s="189">
        <f t="shared" si="7"/>
        <v>4.6829268292682897</v>
      </c>
      <c r="X63" s="189">
        <f t="shared" si="7"/>
        <v>4.5898437499999893</v>
      </c>
      <c r="Y63" s="189">
        <f t="shared" si="7"/>
        <v>10.207939508506614</v>
      </c>
      <c r="Z63" s="189">
        <f t="shared" si="7"/>
        <v>4.1747572815533953</v>
      </c>
      <c r="AA63" s="189">
        <f t="shared" si="7"/>
        <v>17.272727272727273</v>
      </c>
      <c r="AB63" s="189">
        <f t="shared" si="7"/>
        <v>3.8085937499999916</v>
      </c>
      <c r="AC63" s="189">
        <f t="shared" si="7"/>
        <v>-3.3366045142296423</v>
      </c>
      <c r="AD63" s="189">
        <f t="shared" si="7"/>
        <v>7.6476282671829683</v>
      </c>
      <c r="AE63" s="189">
        <f t="shared" si="7"/>
        <v>8.5937499999999964</v>
      </c>
      <c r="AF63" s="189">
        <f t="shared" si="7"/>
        <v>11.706349206349204</v>
      </c>
      <c r="AG63" s="189">
        <f t="shared" si="7"/>
        <v>-0.19342359767891956</v>
      </c>
      <c r="AH63" s="189">
        <f t="shared" si="7"/>
        <v>3.6633663366336657</v>
      </c>
      <c r="AI63" s="189">
        <f t="shared" si="7"/>
        <v>-8.5930122757318301</v>
      </c>
      <c r="AJ63" s="189">
        <f t="shared" si="7"/>
        <v>-16.96178937558248</v>
      </c>
      <c r="AK63" s="189">
        <f t="shared" si="7"/>
        <v>16.470588235294116</v>
      </c>
      <c r="AL63" s="189">
        <f t="shared" si="7"/>
        <v>1.7029328287606407</v>
      </c>
      <c r="AM63" s="189">
        <f t="shared" si="7"/>
        <v>0.69721115537847467</v>
      </c>
      <c r="AN63" s="189">
        <f t="shared" si="7"/>
        <v>2.2794846382556959</v>
      </c>
      <c r="AO63" s="189">
        <f t="shared" si="7"/>
        <v>-11.248710010319922</v>
      </c>
      <c r="AP63" s="189">
        <f t="shared" si="7"/>
        <v>11.273080660835756</v>
      </c>
      <c r="AQ63" s="189">
        <f t="shared" si="7"/>
        <v>7.4641148325358824</v>
      </c>
      <c r="AR63" s="189">
        <f t="shared" si="7"/>
        <v>17.81496062992127</v>
      </c>
      <c r="AS63" s="189">
        <f t="shared" si="7"/>
        <v>14.000000000000002</v>
      </c>
      <c r="AT63" s="189">
        <f t="shared" si="7"/>
        <v>6.4484126984126995</v>
      </c>
      <c r="AU63" s="189">
        <f t="shared" si="7"/>
        <v>11.630218687872768</v>
      </c>
      <c r="AV63" s="189">
        <f t="shared" si="7"/>
        <v>14.541832669322702</v>
      </c>
      <c r="AW63" s="189">
        <f t="shared" si="7"/>
        <v>8.5317460317460405</v>
      </c>
      <c r="AX63" s="189">
        <f t="shared" si="7"/>
        <v>12.351778656126482</v>
      </c>
      <c r="AY63" s="189">
        <f t="shared" si="7"/>
        <v>13.976377952755909</v>
      </c>
      <c r="AZ63" s="189">
        <f t="shared" si="7"/>
        <v>10.348258706467666</v>
      </c>
      <c r="BA63" s="189">
        <f t="shared" si="7"/>
        <v>7.8212290502793209</v>
      </c>
      <c r="BB63" s="189">
        <f t="shared" si="7"/>
        <v>16.633266533066141</v>
      </c>
    </row>
    <row r="64" spans="1:54" s="66" customFormat="1" ht="26.25" customHeight="1" thickBot="1">
      <c r="A64" s="156" t="s">
        <v>402</v>
      </c>
      <c r="B64" s="70">
        <f t="shared" si="1"/>
        <v>5.4211035818005886</v>
      </c>
      <c r="C64" s="189">
        <f t="shared" si="1"/>
        <v>4.752851711026616</v>
      </c>
      <c r="D64" s="189">
        <f t="shared" si="1"/>
        <v>4.2735042735042734</v>
      </c>
      <c r="E64" s="189">
        <f t="shared" si="1"/>
        <v>-3.6297640653357535</v>
      </c>
      <c r="F64" s="189">
        <f t="shared" si="1"/>
        <v>4.7384007897334621</v>
      </c>
      <c r="G64" s="189">
        <f t="shared" si="1"/>
        <v>11.278195488721805</v>
      </c>
      <c r="H64" s="189">
        <f t="shared" si="1"/>
        <v>6.1553030303030303</v>
      </c>
      <c r="I64" s="189">
        <f t="shared" si="1"/>
        <v>-17.219152854511961</v>
      </c>
      <c r="J64" s="189">
        <f t="shared" si="1"/>
        <v>10.966340933767654</v>
      </c>
      <c r="K64" s="189">
        <f t="shared" si="1"/>
        <v>24.117647058823525</v>
      </c>
      <c r="L64" s="189">
        <f t="shared" si="1"/>
        <v>7.6335877862595423</v>
      </c>
      <c r="M64" s="189">
        <f t="shared" si="1"/>
        <v>10.196445275958832</v>
      </c>
      <c r="N64" s="189">
        <f t="shared" si="1"/>
        <v>12.221144519883618</v>
      </c>
      <c r="O64" s="189">
        <f t="shared" si="1"/>
        <v>9.72495088408645</v>
      </c>
      <c r="P64" s="189">
        <f t="shared" si="1"/>
        <v>9.8039215686274517</v>
      </c>
      <c r="Q64" s="189">
        <f t="shared" si="1"/>
        <v>9.8328416912487704</v>
      </c>
      <c r="R64" s="189">
        <f t="shared" ref="R64:BB64" si="8">(R24-R12)/R12*100</f>
        <v>9.744094488188983</v>
      </c>
      <c r="S64" s="189">
        <f t="shared" si="8"/>
        <v>3.3696729435084158</v>
      </c>
      <c r="T64" s="189">
        <f t="shared" si="8"/>
        <v>2.9732408325074329</v>
      </c>
      <c r="U64" s="189">
        <f t="shared" si="8"/>
        <v>4.2574257425742541</v>
      </c>
      <c r="V64" s="189">
        <f t="shared" si="8"/>
        <v>6.6666666666666723</v>
      </c>
      <c r="W64" s="189">
        <f t="shared" si="8"/>
        <v>4.6829268292682897</v>
      </c>
      <c r="X64" s="189">
        <f t="shared" si="8"/>
        <v>4.5898437499999893</v>
      </c>
      <c r="Y64" s="189">
        <f t="shared" si="8"/>
        <v>10.451977401129938</v>
      </c>
      <c r="Z64" s="189">
        <f t="shared" si="8"/>
        <v>4.1747572815533953</v>
      </c>
      <c r="AA64" s="189">
        <f t="shared" si="8"/>
        <v>18.664226898444642</v>
      </c>
      <c r="AB64" s="189">
        <f t="shared" si="8"/>
        <v>3.2132424537487796</v>
      </c>
      <c r="AC64" s="189">
        <f t="shared" si="8"/>
        <v>-3.6132812500000027</v>
      </c>
      <c r="AD64" s="189">
        <f t="shared" si="8"/>
        <v>6.7961165048543686</v>
      </c>
      <c r="AE64" s="189">
        <f t="shared" si="8"/>
        <v>7.782101167315175</v>
      </c>
      <c r="AF64" s="189">
        <f t="shared" si="8"/>
        <v>11.507936507936517</v>
      </c>
      <c r="AG64" s="189">
        <f t="shared" si="8"/>
        <v>-0.68027210884354017</v>
      </c>
      <c r="AH64" s="189">
        <f t="shared" si="8"/>
        <v>3.5643564356435586</v>
      </c>
      <c r="AI64" s="189">
        <f t="shared" si="8"/>
        <v>-10.202117420596736</v>
      </c>
      <c r="AJ64" s="189">
        <f t="shared" si="8"/>
        <v>-18.96551724137932</v>
      </c>
      <c r="AK64" s="189">
        <f t="shared" si="8"/>
        <v>15.121951219512194</v>
      </c>
      <c r="AL64" s="189">
        <f t="shared" si="8"/>
        <v>1.7029328287606407</v>
      </c>
      <c r="AM64" s="189">
        <f t="shared" si="8"/>
        <v>0</v>
      </c>
      <c r="AN64" s="189">
        <f t="shared" si="8"/>
        <v>2.2794846382556959</v>
      </c>
      <c r="AO64" s="189">
        <f t="shared" si="8"/>
        <v>-17.023445463812426</v>
      </c>
      <c r="AP64" s="189">
        <f t="shared" si="8"/>
        <v>9.6993210475266736</v>
      </c>
      <c r="AQ64" s="189">
        <f t="shared" si="8"/>
        <v>4.6666666666666714</v>
      </c>
      <c r="AR64" s="189">
        <f t="shared" si="8"/>
        <v>17.81496062992127</v>
      </c>
      <c r="AS64" s="189">
        <f t="shared" si="8"/>
        <v>14.357429718875514</v>
      </c>
      <c r="AT64" s="189">
        <f t="shared" si="8"/>
        <v>6.4484126984126995</v>
      </c>
      <c r="AU64" s="189">
        <f t="shared" si="8"/>
        <v>10.223953261927946</v>
      </c>
      <c r="AV64" s="189">
        <f t="shared" si="8"/>
        <v>11.674641148325362</v>
      </c>
      <c r="AW64" s="189">
        <f t="shared" si="8"/>
        <v>8.7388282025819226</v>
      </c>
      <c r="AX64" s="189">
        <f t="shared" si="8"/>
        <v>10.348162475822038</v>
      </c>
      <c r="AY64" s="189">
        <f t="shared" si="8"/>
        <v>11.078998073217727</v>
      </c>
      <c r="AZ64" s="189">
        <f t="shared" si="8"/>
        <v>10.348258706467666</v>
      </c>
      <c r="BA64" s="189">
        <f t="shared" si="8"/>
        <v>7.8212290502793209</v>
      </c>
      <c r="BB64" s="189">
        <f t="shared" si="8"/>
        <v>10.985915492957748</v>
      </c>
    </row>
    <row r="65" spans="1:54" s="66" customFormat="1" ht="26.25" customHeight="1" thickBot="1">
      <c r="A65" s="156" t="s">
        <v>407</v>
      </c>
      <c r="B65" s="70">
        <f t="shared" si="1"/>
        <v>5.2224371373307461</v>
      </c>
      <c r="C65" s="189">
        <f t="shared" si="1"/>
        <v>3.5950804162724661</v>
      </c>
      <c r="D65" s="189">
        <f t="shared" si="1"/>
        <v>3.0245746691871482</v>
      </c>
      <c r="E65" s="189">
        <f t="shared" si="1"/>
        <v>-3.8286235186873316</v>
      </c>
      <c r="F65" s="189">
        <f t="shared" si="1"/>
        <v>4.500978473581208</v>
      </c>
      <c r="G65" s="189">
        <f t="shared" si="1"/>
        <v>4.7790802524797087</v>
      </c>
      <c r="H65" s="189">
        <f t="shared" si="1"/>
        <v>6.6350710900473935</v>
      </c>
      <c r="I65" s="189">
        <f t="shared" si="1"/>
        <v>-18.954248366013072</v>
      </c>
      <c r="J65" s="189">
        <f t="shared" si="1"/>
        <v>5.8997050147492622</v>
      </c>
      <c r="K65" s="189">
        <f t="shared" si="1"/>
        <v>16.666666666666668</v>
      </c>
      <c r="L65" s="189">
        <f t="shared" si="1"/>
        <v>8.6124401913875595</v>
      </c>
      <c r="M65" s="189">
        <f t="shared" si="1"/>
        <v>8.9814814814814845</v>
      </c>
      <c r="N65" s="189">
        <f t="shared" si="1"/>
        <v>12.185686653771754</v>
      </c>
      <c r="O65" s="189">
        <f t="shared" si="1"/>
        <v>9.4025465230166603</v>
      </c>
      <c r="P65" s="189">
        <f t="shared" si="1"/>
        <v>9.4541910331384056</v>
      </c>
      <c r="Q65" s="189">
        <f t="shared" si="1"/>
        <v>10.422812192723692</v>
      </c>
      <c r="R65" s="189">
        <f t="shared" ref="R65:BB65" si="9">(R25-R13)/R13*100</f>
        <v>9.332023575638507</v>
      </c>
      <c r="S65" s="189">
        <f t="shared" si="9"/>
        <v>3.6742800397219493</v>
      </c>
      <c r="T65" s="189">
        <f t="shared" si="9"/>
        <v>3.3830845771144333</v>
      </c>
      <c r="U65" s="189">
        <f t="shared" si="9"/>
        <v>4.3521266073194917</v>
      </c>
      <c r="V65" s="189">
        <f t="shared" si="9"/>
        <v>6.6602316602316662</v>
      </c>
      <c r="W65" s="189">
        <f t="shared" si="9"/>
        <v>4.6829268292682897</v>
      </c>
      <c r="X65" s="189">
        <f t="shared" si="9"/>
        <v>4.5898437499999893</v>
      </c>
      <c r="Y65" s="189">
        <f t="shared" si="9"/>
        <v>10.046511627906975</v>
      </c>
      <c r="Z65" s="189">
        <f t="shared" si="9"/>
        <v>4.1747572815533953</v>
      </c>
      <c r="AA65" s="189">
        <f t="shared" si="9"/>
        <v>18.847209515096075</v>
      </c>
      <c r="AB65" s="189">
        <f t="shared" si="9"/>
        <v>3.1189083820662797</v>
      </c>
      <c r="AC65" s="189">
        <f t="shared" si="9"/>
        <v>-3.3300685602350555</v>
      </c>
      <c r="AD65" s="189">
        <f t="shared" si="9"/>
        <v>6.213592233009714</v>
      </c>
      <c r="AE65" s="189">
        <f t="shared" si="9"/>
        <v>7.5801749271136991</v>
      </c>
      <c r="AF65" s="189">
        <f t="shared" si="9"/>
        <v>10.925196850393709</v>
      </c>
      <c r="AG65" s="189">
        <f t="shared" si="9"/>
        <v>0.29469548133595008</v>
      </c>
      <c r="AH65" s="189">
        <f t="shared" si="9"/>
        <v>3.7698412698412667</v>
      </c>
      <c r="AI65" s="189">
        <f t="shared" si="9"/>
        <v>-7.1784646061814588</v>
      </c>
      <c r="AJ65" s="189">
        <f t="shared" si="9"/>
        <v>-14.80362537764351</v>
      </c>
      <c r="AK65" s="189">
        <f t="shared" si="9"/>
        <v>13.662790697674412</v>
      </c>
      <c r="AL65" s="189">
        <f t="shared" si="9"/>
        <v>1.7029328287606407</v>
      </c>
      <c r="AM65" s="189">
        <f t="shared" si="9"/>
        <v>-0.19880715705764279</v>
      </c>
      <c r="AN65" s="189">
        <f t="shared" si="9"/>
        <v>2.2794846382556959</v>
      </c>
      <c r="AO65" s="189">
        <f t="shared" si="9"/>
        <v>-18.228105906313651</v>
      </c>
      <c r="AP65" s="189">
        <f t="shared" si="9"/>
        <v>8.2621082621082653</v>
      </c>
      <c r="AQ65" s="189">
        <f t="shared" si="9"/>
        <v>3.7453183520599254</v>
      </c>
      <c r="AR65" s="189">
        <f t="shared" si="9"/>
        <v>17.81496062992127</v>
      </c>
      <c r="AS65" s="189">
        <f t="shared" si="9"/>
        <v>9.5283018867924483</v>
      </c>
      <c r="AT65" s="189">
        <f t="shared" si="9"/>
        <v>6.4484126984126995</v>
      </c>
      <c r="AU65" s="189">
        <f t="shared" si="9"/>
        <v>8.837656099903942</v>
      </c>
      <c r="AV65" s="189">
        <f t="shared" si="9"/>
        <v>11.333333333333337</v>
      </c>
      <c r="AW65" s="189">
        <f t="shared" si="9"/>
        <v>6.2075654704170766</v>
      </c>
      <c r="AX65" s="189">
        <f t="shared" si="9"/>
        <v>10.231660231660241</v>
      </c>
      <c r="AY65" s="189">
        <f t="shared" si="9"/>
        <v>9.857819905213276</v>
      </c>
      <c r="AZ65" s="189">
        <f t="shared" si="9"/>
        <v>10.348258706467666</v>
      </c>
      <c r="BA65" s="189">
        <f t="shared" si="9"/>
        <v>7.6208178438661749</v>
      </c>
      <c r="BB65" s="189">
        <f t="shared" si="9"/>
        <v>10.985915492957748</v>
      </c>
    </row>
    <row r="66" spans="1:54" s="66" customFormat="1" ht="26.25" customHeight="1" thickBot="1">
      <c r="A66" s="156" t="s">
        <v>411</v>
      </c>
      <c r="B66" s="70">
        <f t="shared" si="1"/>
        <v>5.4106280193236662</v>
      </c>
      <c r="C66" s="189">
        <f t="shared" si="1"/>
        <v>2.5328330206379013</v>
      </c>
      <c r="D66" s="189">
        <f t="shared" si="1"/>
        <v>1.9699812382739292</v>
      </c>
      <c r="E66" s="189">
        <f t="shared" si="1"/>
        <v>-5.0587172538392133</v>
      </c>
      <c r="F66" s="189">
        <f t="shared" si="1"/>
        <v>3.857280617164899</v>
      </c>
      <c r="G66" s="189">
        <f t="shared" si="1"/>
        <v>5.0632911392405147</v>
      </c>
      <c r="H66" s="189">
        <f t="shared" si="1"/>
        <v>5.5607917059377998</v>
      </c>
      <c r="I66" s="189">
        <f t="shared" si="1"/>
        <v>-17.887725975261652</v>
      </c>
      <c r="J66" s="189">
        <f t="shared" si="1"/>
        <v>2.6926648096564452</v>
      </c>
      <c r="K66" s="189">
        <f t="shared" si="1"/>
        <v>11.882129277566539</v>
      </c>
      <c r="L66" s="189">
        <f t="shared" si="1"/>
        <v>11.741682974559687</v>
      </c>
      <c r="M66" s="189">
        <f t="shared" si="1"/>
        <v>8.6915887850467257</v>
      </c>
      <c r="N66" s="189">
        <f t="shared" si="1"/>
        <v>12.403100775193796</v>
      </c>
      <c r="O66" s="189">
        <f t="shared" si="1"/>
        <v>9.9311701081612522</v>
      </c>
      <c r="P66" s="189">
        <f t="shared" si="1"/>
        <v>9.3503937007874018</v>
      </c>
      <c r="Q66" s="189">
        <f t="shared" si="1"/>
        <v>11.045364891518727</v>
      </c>
      <c r="R66" s="189">
        <f t="shared" ref="R66:BB66" si="10">(R26-R14)/R14*100</f>
        <v>9.9116781157997984</v>
      </c>
      <c r="S66" s="189">
        <f t="shared" si="10"/>
        <v>3.3596837944663949</v>
      </c>
      <c r="T66" s="189">
        <f t="shared" si="10"/>
        <v>2.7640671273445183</v>
      </c>
      <c r="U66" s="189">
        <f t="shared" si="10"/>
        <v>4.7524752475247496</v>
      </c>
      <c r="V66" s="189">
        <f t="shared" si="10"/>
        <v>5.8039961941008649</v>
      </c>
      <c r="W66" s="189">
        <f t="shared" si="10"/>
        <v>4.0229885057471151</v>
      </c>
      <c r="X66" s="189">
        <f t="shared" si="10"/>
        <v>3.4449760765550184</v>
      </c>
      <c r="Y66" s="189">
        <f t="shared" si="10"/>
        <v>6.199460916442054</v>
      </c>
      <c r="Z66" s="189">
        <f t="shared" si="10"/>
        <v>4.1747572815533953</v>
      </c>
      <c r="AA66" s="189">
        <f t="shared" si="10"/>
        <v>18.664226898444642</v>
      </c>
      <c r="AB66" s="189">
        <f t="shared" si="10"/>
        <v>3.0185004868549115</v>
      </c>
      <c r="AC66" s="189">
        <f t="shared" si="10"/>
        <v>-2.8656126482213495</v>
      </c>
      <c r="AD66" s="189">
        <f t="shared" si="10"/>
        <v>6.3414634146341466</v>
      </c>
      <c r="AE66" s="189">
        <f t="shared" si="10"/>
        <v>6.7178502879078703</v>
      </c>
      <c r="AF66" s="189">
        <f t="shared" si="10"/>
        <v>11.034482758620692</v>
      </c>
      <c r="AG66" s="189">
        <f t="shared" si="10"/>
        <v>4.2510121457489909</v>
      </c>
      <c r="AH66" s="189">
        <f t="shared" si="10"/>
        <v>3.2640949554896257</v>
      </c>
      <c r="AI66" s="189">
        <f t="shared" si="10"/>
        <v>9.4965675057208188</v>
      </c>
      <c r="AJ66" s="189">
        <f t="shared" si="10"/>
        <v>8.0049261083743843</v>
      </c>
      <c r="AK66" s="189">
        <f t="shared" si="10"/>
        <v>12.915479582146258</v>
      </c>
      <c r="AL66" s="189">
        <f t="shared" si="10"/>
        <v>0.83798882681563447</v>
      </c>
      <c r="AM66" s="189">
        <f t="shared" si="10"/>
        <v>-0.29791459781529012</v>
      </c>
      <c r="AN66" s="189">
        <f t="shared" si="10"/>
        <v>2.2794846382556959</v>
      </c>
      <c r="AO66" s="189">
        <f t="shared" si="10"/>
        <v>-19.678714859437747</v>
      </c>
      <c r="AP66" s="189">
        <f t="shared" si="10"/>
        <v>9.5602294455066925</v>
      </c>
      <c r="AQ66" s="189">
        <f t="shared" si="10"/>
        <v>4.8067860508953899</v>
      </c>
      <c r="AR66" s="189">
        <f t="shared" si="10"/>
        <v>16.894531249999996</v>
      </c>
      <c r="AS66" s="189">
        <f t="shared" si="10"/>
        <v>13.843175217812195</v>
      </c>
      <c r="AT66" s="189">
        <f t="shared" si="10"/>
        <v>6.4484126984126995</v>
      </c>
      <c r="AU66" s="189">
        <f t="shared" si="10"/>
        <v>8.317580340264648</v>
      </c>
      <c r="AV66" s="189">
        <f t="shared" si="10"/>
        <v>12.735849056603774</v>
      </c>
      <c r="AW66" s="189">
        <f t="shared" si="10"/>
        <v>3.7914691943127963</v>
      </c>
      <c r="AX66" s="189">
        <f t="shared" si="10"/>
        <v>10.125361620057859</v>
      </c>
      <c r="AY66" s="189">
        <f t="shared" si="10"/>
        <v>9.2540132200188818</v>
      </c>
      <c r="AZ66" s="189">
        <f t="shared" si="10"/>
        <v>10.348258706467666</v>
      </c>
      <c r="BA66" s="189">
        <f t="shared" si="10"/>
        <v>7.6208178438661749</v>
      </c>
      <c r="BB66" s="189">
        <f t="shared" si="10"/>
        <v>10.985915492957748</v>
      </c>
    </row>
    <row r="67" spans="1:54" s="66" customFormat="1" ht="26.25" customHeight="1" thickBot="1">
      <c r="A67" s="156" t="s">
        <v>432</v>
      </c>
      <c r="B67" s="70">
        <f t="shared" si="1"/>
        <v>4.7846889952153111</v>
      </c>
      <c r="C67" s="189">
        <f t="shared" si="1"/>
        <v>0</v>
      </c>
      <c r="D67" s="189">
        <f t="shared" si="1"/>
        <v>-0.63636363636363902</v>
      </c>
      <c r="E67" s="189">
        <f t="shared" si="1"/>
        <v>-4.0145985401459781</v>
      </c>
      <c r="F67" s="189">
        <f t="shared" si="1"/>
        <v>0.84190832553787776</v>
      </c>
      <c r="G67" s="189">
        <f t="shared" si="1"/>
        <v>3.7752414398595233</v>
      </c>
      <c r="H67" s="189">
        <f t="shared" si="1"/>
        <v>4.2711234911791962</v>
      </c>
      <c r="I67" s="189">
        <f t="shared" si="1"/>
        <v>-15.61302681992338</v>
      </c>
      <c r="J67" s="189">
        <f t="shared" si="1"/>
        <v>1.6799292661361678</v>
      </c>
      <c r="K67" s="189">
        <f t="shared" si="1"/>
        <v>-3.4677419354838688</v>
      </c>
      <c r="L67" s="189">
        <f t="shared" si="1"/>
        <v>10.628019323671497</v>
      </c>
      <c r="M67" s="189">
        <f t="shared" si="1"/>
        <v>8.2103321033210239</v>
      </c>
      <c r="N67" s="189">
        <f t="shared" si="1"/>
        <v>11.804222648752397</v>
      </c>
      <c r="O67" s="189">
        <f t="shared" si="1"/>
        <v>8.8974854932301639</v>
      </c>
      <c r="P67" s="189">
        <f t="shared" si="1"/>
        <v>6.4577397910731218</v>
      </c>
      <c r="Q67" s="189">
        <f t="shared" si="1"/>
        <v>9.0909090909090828</v>
      </c>
      <c r="R67" s="189">
        <f t="shared" ref="R67:BB67" si="11">(R27-R15)/R15*100</f>
        <v>10.46966731898239</v>
      </c>
      <c r="S67" s="189">
        <f t="shared" si="11"/>
        <v>2.5465230166503514</v>
      </c>
      <c r="T67" s="189">
        <f t="shared" si="11"/>
        <v>2.2571148184494576</v>
      </c>
      <c r="U67" s="189">
        <f t="shared" si="11"/>
        <v>3.1189083820662797</v>
      </c>
      <c r="V67" s="189">
        <f t="shared" si="11"/>
        <v>5.8039961941008649</v>
      </c>
      <c r="W67" s="189">
        <f t="shared" si="11"/>
        <v>4.0229885057471151</v>
      </c>
      <c r="X67" s="189">
        <f t="shared" si="11"/>
        <v>3.4449760765550184</v>
      </c>
      <c r="Y67" s="189">
        <f t="shared" si="11"/>
        <v>6.5588499550763677</v>
      </c>
      <c r="Z67" s="189">
        <f t="shared" si="11"/>
        <v>4.1747572815533953</v>
      </c>
      <c r="AA67" s="189">
        <f t="shared" si="11"/>
        <v>18.772893772893759</v>
      </c>
      <c r="AB67" s="189">
        <f t="shared" si="11"/>
        <v>1.6377649325626231</v>
      </c>
      <c r="AC67" s="189">
        <f t="shared" si="11"/>
        <v>-4.4117647058823533</v>
      </c>
      <c r="AD67" s="189">
        <f t="shared" si="11"/>
        <v>3.9886039886039915</v>
      </c>
      <c r="AE67" s="189">
        <f t="shared" si="11"/>
        <v>5.9160305343511483</v>
      </c>
      <c r="AF67" s="189">
        <f t="shared" si="11"/>
        <v>10.588235294117645</v>
      </c>
      <c r="AG67" s="189">
        <f t="shared" si="11"/>
        <v>6.3081695966907905</v>
      </c>
      <c r="AH67" s="189">
        <f t="shared" si="11"/>
        <v>2.2593320235756358</v>
      </c>
      <c r="AI67" s="189">
        <f t="shared" si="11"/>
        <v>22.336328626444146</v>
      </c>
      <c r="AJ67" s="189">
        <f t="shared" si="11"/>
        <v>31.714719271623657</v>
      </c>
      <c r="AK67" s="189">
        <f t="shared" si="11"/>
        <v>6.5836298932384265</v>
      </c>
      <c r="AL67" s="189">
        <f t="shared" si="11"/>
        <v>0.8356545961002706</v>
      </c>
      <c r="AM67" s="189">
        <f t="shared" si="11"/>
        <v>-0.8902077151335227</v>
      </c>
      <c r="AN67" s="189">
        <f t="shared" si="11"/>
        <v>2.3762376237623819</v>
      </c>
      <c r="AO67" s="189">
        <f t="shared" si="11"/>
        <v>-23.418972332015812</v>
      </c>
      <c r="AP67" s="189">
        <f t="shared" si="11"/>
        <v>7.6045627376425857</v>
      </c>
      <c r="AQ67" s="189">
        <f t="shared" si="11"/>
        <v>3.2679738562091507</v>
      </c>
      <c r="AR67" s="189">
        <f t="shared" si="11"/>
        <v>16.763005780346827</v>
      </c>
      <c r="AS67" s="189">
        <f t="shared" si="11"/>
        <v>8.3579154375614557</v>
      </c>
      <c r="AT67" s="189">
        <f t="shared" si="11"/>
        <v>6.4484126984126995</v>
      </c>
      <c r="AU67" s="189">
        <f t="shared" si="11"/>
        <v>8.3333333333333321</v>
      </c>
      <c r="AV67" s="189">
        <f t="shared" si="11"/>
        <v>12.569832402234638</v>
      </c>
      <c r="AW67" s="189">
        <f t="shared" si="11"/>
        <v>3.6764705882352944</v>
      </c>
      <c r="AX67" s="189">
        <f t="shared" si="11"/>
        <v>8.0855018587360625</v>
      </c>
      <c r="AY67" s="189">
        <f t="shared" si="11"/>
        <v>8.5126286248830638</v>
      </c>
      <c r="AZ67" s="189">
        <f t="shared" si="11"/>
        <v>10.32448377581121</v>
      </c>
      <c r="BA67" s="189">
        <f t="shared" si="11"/>
        <v>6.9892473118279677</v>
      </c>
      <c r="BB67" s="189">
        <f t="shared" si="11"/>
        <v>4.982817869415805</v>
      </c>
    </row>
    <row r="68" spans="1:54" s="66" customFormat="1" ht="26.25" customHeight="1" thickBot="1">
      <c r="A68" s="156" t="s">
        <v>433</v>
      </c>
      <c r="B68" s="70">
        <f t="shared" si="1"/>
        <v>4.3684710351377101</v>
      </c>
      <c r="C68" s="189">
        <f t="shared" si="1"/>
        <v>-0.54744525547444733</v>
      </c>
      <c r="D68" s="189">
        <f t="shared" si="1"/>
        <v>-1.1861313868613115</v>
      </c>
      <c r="E68" s="189">
        <f t="shared" si="1"/>
        <v>-4.2201834862385272</v>
      </c>
      <c r="F68" s="189">
        <f t="shared" si="1"/>
        <v>0</v>
      </c>
      <c r="G68" s="189">
        <f t="shared" si="1"/>
        <v>1.6507384882710738</v>
      </c>
      <c r="H68" s="189">
        <f t="shared" si="1"/>
        <v>4.0892193308550242</v>
      </c>
      <c r="I68" s="189">
        <f t="shared" si="1"/>
        <v>-13.273453093812371</v>
      </c>
      <c r="J68" s="189">
        <f t="shared" si="1"/>
        <v>4.1012216404886583</v>
      </c>
      <c r="K68" s="189">
        <f t="shared" si="1"/>
        <v>-5.9397884458909767</v>
      </c>
      <c r="L68" s="189">
        <f t="shared" si="1"/>
        <v>10.617760617760618</v>
      </c>
      <c r="M68" s="189">
        <f t="shared" si="1"/>
        <v>8.4181313598519978</v>
      </c>
      <c r="N68" s="189">
        <f t="shared" si="1"/>
        <v>11.376673040152969</v>
      </c>
      <c r="O68" s="189">
        <f t="shared" si="1"/>
        <v>8.6872586872586872</v>
      </c>
      <c r="P68" s="189">
        <f t="shared" si="1"/>
        <v>6.8506184586108496</v>
      </c>
      <c r="Q68" s="189">
        <f t="shared" si="1"/>
        <v>9.5744680851063748</v>
      </c>
      <c r="R68" s="189">
        <f t="shared" ref="R68:BB68" si="12">(R28-R16)/R16*100</f>
        <v>9.6397273612463401</v>
      </c>
      <c r="S68" s="189">
        <f t="shared" si="12"/>
        <v>2.1463414634146369</v>
      </c>
      <c r="T68" s="189">
        <f t="shared" si="12"/>
        <v>1.6569200779727127</v>
      </c>
      <c r="U68" s="189">
        <f t="shared" si="12"/>
        <v>3.4213098729227767</v>
      </c>
      <c r="V68" s="189">
        <f t="shared" si="12"/>
        <v>5.8991436726926771</v>
      </c>
      <c r="W68" s="189">
        <f t="shared" si="12"/>
        <v>4.0229885057471151</v>
      </c>
      <c r="X68" s="189">
        <f t="shared" si="12"/>
        <v>3.4449760765550184</v>
      </c>
      <c r="Y68" s="189">
        <f t="shared" si="12"/>
        <v>6.9244604316546789</v>
      </c>
      <c r="Z68" s="189">
        <f t="shared" si="12"/>
        <v>4.1747572815533953</v>
      </c>
      <c r="AA68" s="189">
        <f t="shared" si="12"/>
        <v>19.283746556473826</v>
      </c>
      <c r="AB68" s="189">
        <f t="shared" si="12"/>
        <v>1.3422818791946365</v>
      </c>
      <c r="AC68" s="189">
        <f t="shared" si="12"/>
        <v>-3.7254901960784284</v>
      </c>
      <c r="AD68" s="189">
        <f t="shared" si="12"/>
        <v>1.3953488372093024</v>
      </c>
      <c r="AE68" s="189">
        <f t="shared" si="12"/>
        <v>5.8150619637750181</v>
      </c>
      <c r="AF68" s="189">
        <f t="shared" si="12"/>
        <v>9.2916283348665996</v>
      </c>
      <c r="AG68" s="189">
        <f t="shared" si="12"/>
        <v>5.1881993896236098</v>
      </c>
      <c r="AH68" s="189">
        <f t="shared" si="12"/>
        <v>2.2482893450635357</v>
      </c>
      <c r="AI68" s="189">
        <f t="shared" si="12"/>
        <v>16.626506024096383</v>
      </c>
      <c r="AJ68" s="189">
        <f t="shared" si="12"/>
        <v>22.115384615384627</v>
      </c>
      <c r="AK68" s="189">
        <f t="shared" si="12"/>
        <v>6.5836298932384265</v>
      </c>
      <c r="AL68" s="189">
        <f t="shared" si="12"/>
        <v>0.8356545961002706</v>
      </c>
      <c r="AM68" s="189">
        <f t="shared" si="12"/>
        <v>-0.39761431411529968</v>
      </c>
      <c r="AN68" s="189">
        <f t="shared" si="12"/>
        <v>2.3762376237623819</v>
      </c>
      <c r="AO68" s="189">
        <f t="shared" si="12"/>
        <v>-21.004098360655739</v>
      </c>
      <c r="AP68" s="189">
        <f t="shared" si="12"/>
        <v>6.132075471698113</v>
      </c>
      <c r="AQ68" s="189">
        <f t="shared" si="12"/>
        <v>1.3888888888888888</v>
      </c>
      <c r="AR68" s="189">
        <f t="shared" si="12"/>
        <v>16.63461538461538</v>
      </c>
      <c r="AS68" s="189">
        <f t="shared" si="12"/>
        <v>6.7185978578383558</v>
      </c>
      <c r="AT68" s="189">
        <f t="shared" si="12"/>
        <v>6.4484126984126995</v>
      </c>
      <c r="AU68" s="189">
        <f t="shared" si="12"/>
        <v>8.2103321033210239</v>
      </c>
      <c r="AV68" s="189">
        <f t="shared" si="12"/>
        <v>11.552680221811459</v>
      </c>
      <c r="AW68" s="189">
        <f t="shared" si="12"/>
        <v>4.5078196872125034</v>
      </c>
      <c r="AX68" s="189">
        <f t="shared" si="12"/>
        <v>8.0397470641373001</v>
      </c>
      <c r="AY68" s="189">
        <f t="shared" si="12"/>
        <v>7.2022160664819923</v>
      </c>
      <c r="AZ68" s="189">
        <f t="shared" si="12"/>
        <v>10.482374768089052</v>
      </c>
      <c r="BA68" s="189">
        <f t="shared" si="12"/>
        <v>6.9892473118279677</v>
      </c>
      <c r="BB68" s="189">
        <f t="shared" si="12"/>
        <v>4.982817869415805</v>
      </c>
    </row>
    <row r="69" spans="1:54" s="66" customFormat="1" ht="26.25" customHeight="1" thickBot="1">
      <c r="A69" s="156" t="s">
        <v>434</v>
      </c>
      <c r="B69" s="70">
        <f t="shared" si="1"/>
        <v>3.9436619718309882</v>
      </c>
      <c r="C69" s="189">
        <f t="shared" si="1"/>
        <v>-0.54644808743168882</v>
      </c>
      <c r="D69" s="189">
        <f t="shared" si="1"/>
        <v>-1.1850501367365516</v>
      </c>
      <c r="E69" s="189">
        <f t="shared" si="1"/>
        <v>-4.1246562786434469</v>
      </c>
      <c r="F69" s="189">
        <f t="shared" si="1"/>
        <v>-1.0128913443830518</v>
      </c>
      <c r="G69" s="189">
        <f t="shared" si="1"/>
        <v>4.351687388987572</v>
      </c>
      <c r="H69" s="189">
        <f t="shared" si="1"/>
        <v>2.3593466424682341</v>
      </c>
      <c r="I69" s="189">
        <f t="shared" si="1"/>
        <v>-8.7591240875912462</v>
      </c>
      <c r="J69" s="189">
        <f t="shared" si="1"/>
        <v>2.1867115222876317</v>
      </c>
      <c r="K69" s="189">
        <f t="shared" si="1"/>
        <v>-5.8922558922558927</v>
      </c>
      <c r="L69" s="189">
        <f t="shared" si="1"/>
        <v>12.285714285714292</v>
      </c>
      <c r="M69" s="189">
        <f t="shared" si="1"/>
        <v>7.5729927007299374</v>
      </c>
      <c r="N69" s="189">
        <f t="shared" si="1"/>
        <v>10.607434270172259</v>
      </c>
      <c r="O69" s="189">
        <f t="shared" si="1"/>
        <v>6.5514103730664131</v>
      </c>
      <c r="P69" s="189">
        <f t="shared" si="1"/>
        <v>4.6762589928057574</v>
      </c>
      <c r="Q69" s="189">
        <f t="shared" si="1"/>
        <v>6.3013698630137034</v>
      </c>
      <c r="R69" s="189">
        <f t="shared" ref="R69:BB69" si="13">(R29-R17)/R17*100</f>
        <v>7.7910174152153999</v>
      </c>
      <c r="S69" s="189">
        <f t="shared" si="13"/>
        <v>1.7475728155339778</v>
      </c>
      <c r="T69" s="189">
        <f t="shared" si="13"/>
        <v>1.2621359223300943</v>
      </c>
      <c r="U69" s="189">
        <f t="shared" si="13"/>
        <v>2.8128031037827408</v>
      </c>
      <c r="V69" s="189">
        <f t="shared" si="13"/>
        <v>5.7819905213270086</v>
      </c>
      <c r="W69" s="189">
        <f t="shared" si="13"/>
        <v>3.612167300380225</v>
      </c>
      <c r="X69" s="189">
        <f t="shared" si="13"/>
        <v>3.8167938931297711</v>
      </c>
      <c r="Y69" s="189">
        <f t="shared" si="13"/>
        <v>7.5949367088607653</v>
      </c>
      <c r="Z69" s="189">
        <f t="shared" si="13"/>
        <v>4.1747572815533953</v>
      </c>
      <c r="AA69" s="189">
        <f t="shared" si="13"/>
        <v>17.359855334538896</v>
      </c>
      <c r="AB69" s="189">
        <f t="shared" si="13"/>
        <v>1.1406844106463905</v>
      </c>
      <c r="AC69" s="189">
        <f t="shared" si="13"/>
        <v>-1.9801980198019802</v>
      </c>
      <c r="AD69" s="189">
        <f t="shared" si="13"/>
        <v>-0.72727272727272463</v>
      </c>
      <c r="AE69" s="189">
        <f t="shared" si="13"/>
        <v>4.7752808988764128</v>
      </c>
      <c r="AF69" s="189">
        <f t="shared" si="13"/>
        <v>7.4909747292418754</v>
      </c>
      <c r="AG69" s="189">
        <f t="shared" si="13"/>
        <v>4.6324269889224663</v>
      </c>
      <c r="AH69" s="189">
        <f t="shared" si="13"/>
        <v>2.341463414634152</v>
      </c>
      <c r="AI69" s="189">
        <f t="shared" si="13"/>
        <v>11.428571428571429</v>
      </c>
      <c r="AJ69" s="189">
        <f t="shared" si="13"/>
        <v>14.890885750962765</v>
      </c>
      <c r="AK69" s="189">
        <f t="shared" si="13"/>
        <v>4.4232437120555153</v>
      </c>
      <c r="AL69" s="189">
        <f t="shared" si="13"/>
        <v>2.537593984962395</v>
      </c>
      <c r="AM69" s="189">
        <f t="shared" si="13"/>
        <v>-1.5904572564612269</v>
      </c>
      <c r="AN69" s="189">
        <f t="shared" si="13"/>
        <v>1.5841584158415787</v>
      </c>
      <c r="AO69" s="189">
        <f t="shared" si="13"/>
        <v>-25.051124744376281</v>
      </c>
      <c r="AP69" s="189">
        <f t="shared" si="13"/>
        <v>2.6126126126126179</v>
      </c>
      <c r="AQ69" s="189">
        <f t="shared" si="13"/>
        <v>-1.2704174228675187</v>
      </c>
      <c r="AR69" s="189">
        <f t="shared" si="13"/>
        <v>4.9307958477508675</v>
      </c>
      <c r="AS69" s="189">
        <f t="shared" si="13"/>
        <v>10.408921933085505</v>
      </c>
      <c r="AT69" s="189">
        <f t="shared" si="13"/>
        <v>9.5992544268406306</v>
      </c>
      <c r="AU69" s="189">
        <f t="shared" si="13"/>
        <v>6.7385444743935308</v>
      </c>
      <c r="AV69" s="189">
        <f t="shared" si="13"/>
        <v>9.9637681159420293</v>
      </c>
      <c r="AW69" s="189">
        <f t="shared" si="13"/>
        <v>3.568242640499554</v>
      </c>
      <c r="AX69" s="189">
        <f t="shared" si="13"/>
        <v>7.3674752920035962</v>
      </c>
      <c r="AY69" s="189">
        <f t="shared" si="13"/>
        <v>4.1441441441441391</v>
      </c>
      <c r="AZ69" s="189">
        <f t="shared" si="13"/>
        <v>10.482374768089052</v>
      </c>
      <c r="BA69" s="189">
        <f t="shared" si="13"/>
        <v>4.7368421052631628</v>
      </c>
      <c r="BB69" s="189">
        <f t="shared" si="13"/>
        <v>4.982817869415805</v>
      </c>
    </row>
    <row r="70" spans="1:54" s="66" customFormat="1" ht="26.25" customHeight="1" thickBot="1">
      <c r="A70" s="156" t="s">
        <v>448</v>
      </c>
      <c r="B70" s="70">
        <f t="shared" si="1"/>
        <v>3.4547152194211046</v>
      </c>
      <c r="C70" s="189">
        <f t="shared" si="1"/>
        <v>-1.1764705882352915</v>
      </c>
      <c r="D70" s="189">
        <f t="shared" si="1"/>
        <v>-1.7210144927536284</v>
      </c>
      <c r="E70" s="189">
        <f t="shared" si="1"/>
        <v>-4.649042844120336</v>
      </c>
      <c r="F70" s="189">
        <f t="shared" si="1"/>
        <v>-1.7399267399267453</v>
      </c>
      <c r="G70" s="189">
        <f t="shared" si="1"/>
        <v>3.155127081507457</v>
      </c>
      <c r="H70" s="189">
        <f t="shared" si="1"/>
        <v>0.63006300630063261</v>
      </c>
      <c r="I70" s="189">
        <f t="shared" si="1"/>
        <v>-7.2043010752688206</v>
      </c>
      <c r="J70" s="189">
        <f t="shared" si="1"/>
        <v>4.2628774422735454</v>
      </c>
      <c r="K70" s="189">
        <f t="shared" si="1"/>
        <v>-5.5833333333333357</v>
      </c>
      <c r="L70" s="189">
        <f t="shared" si="1"/>
        <v>10.521500457456542</v>
      </c>
      <c r="M70" s="189">
        <f t="shared" si="1"/>
        <v>4.7363717605004441</v>
      </c>
      <c r="N70" s="189">
        <f t="shared" si="1"/>
        <v>10.672645739910319</v>
      </c>
      <c r="O70" s="189">
        <f t="shared" si="1"/>
        <v>7.0397111913357371</v>
      </c>
      <c r="P70" s="189">
        <f t="shared" si="1"/>
        <v>4.74060822898032</v>
      </c>
      <c r="Q70" s="189">
        <f t="shared" si="1"/>
        <v>4.8214285714285765</v>
      </c>
      <c r="R70" s="189">
        <f t="shared" ref="R70:BB70" si="14">(R30-R18)/R18*100</f>
        <v>8.8181818181818201</v>
      </c>
      <c r="S70" s="189">
        <f t="shared" si="14"/>
        <v>1.7475728155339778</v>
      </c>
      <c r="T70" s="189">
        <f t="shared" si="14"/>
        <v>1.4591439688715953</v>
      </c>
      <c r="U70" s="189">
        <f t="shared" si="14"/>
        <v>2.5145067698259131</v>
      </c>
      <c r="V70" s="189">
        <f t="shared" si="14"/>
        <v>5.3824362606232183</v>
      </c>
      <c r="W70" s="189">
        <f t="shared" si="14"/>
        <v>3.612167300380225</v>
      </c>
      <c r="X70" s="189">
        <f t="shared" si="14"/>
        <v>3.8167938931297711</v>
      </c>
      <c r="Y70" s="189">
        <f t="shared" si="14"/>
        <v>6.5120428189116968</v>
      </c>
      <c r="Z70" s="189">
        <f t="shared" si="14"/>
        <v>4.1747572815533953</v>
      </c>
      <c r="AA70" s="189">
        <f t="shared" si="14"/>
        <v>15.275310834813515</v>
      </c>
      <c r="AB70" s="189">
        <f t="shared" si="14"/>
        <v>0.37842951750235709</v>
      </c>
      <c r="AC70" s="189">
        <f t="shared" si="14"/>
        <v>-2.7640671273445183</v>
      </c>
      <c r="AD70" s="189">
        <f t="shared" si="14"/>
        <v>-2.6149684400360735</v>
      </c>
      <c r="AE70" s="189">
        <f t="shared" si="14"/>
        <v>4.5708955223880512</v>
      </c>
      <c r="AF70" s="189">
        <f t="shared" si="14"/>
        <v>6.8996415770609349</v>
      </c>
      <c r="AG70" s="189">
        <f t="shared" si="14"/>
        <v>4.3781094527363242</v>
      </c>
      <c r="AH70" s="189">
        <f t="shared" si="14"/>
        <v>1.452081316553727</v>
      </c>
      <c r="AI70" s="189">
        <f t="shared" si="14"/>
        <v>12.26519337016574</v>
      </c>
      <c r="AJ70" s="189">
        <f t="shared" si="14"/>
        <v>16.279069767441857</v>
      </c>
      <c r="AK70" s="189">
        <f t="shared" si="14"/>
        <v>4.0517241379310374</v>
      </c>
      <c r="AL70" s="189">
        <f t="shared" si="14"/>
        <v>2.537593984962395</v>
      </c>
      <c r="AM70" s="189">
        <f t="shared" si="14"/>
        <v>-1.6898608349900486</v>
      </c>
      <c r="AN70" s="189">
        <f t="shared" si="14"/>
        <v>1.4836795252225521</v>
      </c>
      <c r="AO70" s="189">
        <f t="shared" si="14"/>
        <v>-26.158599382080322</v>
      </c>
      <c r="AP70" s="189">
        <f t="shared" si="14"/>
        <v>-1.5084294587400202</v>
      </c>
      <c r="AQ70" s="189">
        <f t="shared" si="14"/>
        <v>-5.2064631956912129</v>
      </c>
      <c r="AR70" s="189">
        <f t="shared" si="14"/>
        <v>3.7383177570093387</v>
      </c>
      <c r="AS70" s="189">
        <f t="shared" si="14"/>
        <v>1.9125683060109366</v>
      </c>
      <c r="AT70" s="189">
        <f t="shared" si="14"/>
        <v>9.5992544268406306</v>
      </c>
      <c r="AU70" s="189">
        <f t="shared" si="14"/>
        <v>8.6128739800543972</v>
      </c>
      <c r="AV70" s="189">
        <f t="shared" si="14"/>
        <v>10.871518418688238</v>
      </c>
      <c r="AW70" s="189">
        <f t="shared" si="14"/>
        <v>6.2214089661482133</v>
      </c>
      <c r="AX70" s="189">
        <f t="shared" si="14"/>
        <v>7.2645739910313853</v>
      </c>
      <c r="AY70" s="189">
        <f t="shared" si="14"/>
        <v>3.12221231043711</v>
      </c>
      <c r="AZ70" s="189">
        <f t="shared" si="14"/>
        <v>10.760667903525055</v>
      </c>
      <c r="BA70" s="189">
        <f t="shared" si="14"/>
        <v>4.7368421052631628</v>
      </c>
      <c r="BB70" s="189">
        <f t="shared" si="14"/>
        <v>4.982817869415805</v>
      </c>
    </row>
    <row r="71" spans="1:54" s="66" customFormat="1" ht="26.25" customHeight="1" thickBot="1">
      <c r="A71" s="156" t="s">
        <v>249</v>
      </c>
      <c r="B71" s="70">
        <f t="shared" si="1"/>
        <v>3.4482758620689684</v>
      </c>
      <c r="C71" s="189">
        <f t="shared" si="1"/>
        <v>-1.1722272317403168</v>
      </c>
      <c r="D71" s="189">
        <f t="shared" si="1"/>
        <v>-1.6260162601625989</v>
      </c>
      <c r="E71" s="189">
        <f t="shared" si="1"/>
        <v>-4.6617915904936087</v>
      </c>
      <c r="F71" s="189">
        <f t="shared" si="1"/>
        <v>-1.7399267399267453</v>
      </c>
      <c r="G71" s="189">
        <f t="shared" si="1"/>
        <v>2.428447528187335</v>
      </c>
      <c r="H71" s="189">
        <f t="shared" si="1"/>
        <v>-8.8967971530256693E-2</v>
      </c>
      <c r="I71" s="189">
        <f t="shared" si="1"/>
        <v>-5.6460369163952109</v>
      </c>
      <c r="J71" s="189">
        <f t="shared" si="1"/>
        <v>-1.8050541516245486</v>
      </c>
      <c r="K71" s="189">
        <f t="shared" si="1"/>
        <v>-2.2462562396006676</v>
      </c>
      <c r="L71" s="189">
        <f t="shared" si="1"/>
        <v>9.1637010676156549</v>
      </c>
      <c r="M71" s="189">
        <f t="shared" si="1"/>
        <v>2.8193832599118966</v>
      </c>
      <c r="N71" s="189">
        <f t="shared" si="1"/>
        <v>10.554561717352414</v>
      </c>
      <c r="O71" s="189">
        <f t="shared" si="1"/>
        <v>6.8283917340521194</v>
      </c>
      <c r="P71" s="189">
        <f t="shared" si="1"/>
        <v>3.9041703637976855</v>
      </c>
      <c r="Q71" s="189">
        <f t="shared" si="1"/>
        <v>5.8928571428571379</v>
      </c>
      <c r="R71" s="189">
        <f t="shared" ref="R71:BB71" si="15">(R31-R19)/R19*100</f>
        <v>8.9755213055303784</v>
      </c>
      <c r="S71" s="189">
        <f t="shared" si="15"/>
        <v>1.8464528668610216</v>
      </c>
      <c r="T71" s="189">
        <f t="shared" si="15"/>
        <v>1.6569200779727127</v>
      </c>
      <c r="U71" s="189">
        <f t="shared" si="15"/>
        <v>2.2200772200772314</v>
      </c>
      <c r="V71" s="189">
        <f t="shared" si="15"/>
        <v>5.3824362606232183</v>
      </c>
      <c r="W71" s="189">
        <f t="shared" si="15"/>
        <v>3.612167300380225</v>
      </c>
      <c r="X71" s="189">
        <f t="shared" si="15"/>
        <v>3.8167938931297711</v>
      </c>
      <c r="Y71" s="189">
        <f t="shared" si="15"/>
        <v>6.4831261101243447</v>
      </c>
      <c r="Z71" s="189">
        <f t="shared" si="15"/>
        <v>4.1747572815533953</v>
      </c>
      <c r="AA71" s="189">
        <f t="shared" si="15"/>
        <v>15.213523131672593</v>
      </c>
      <c r="AB71" s="189">
        <f t="shared" si="15"/>
        <v>0.37700282752121178</v>
      </c>
      <c r="AC71" s="189">
        <f t="shared" si="15"/>
        <v>-2.369200394866724</v>
      </c>
      <c r="AD71" s="189">
        <f t="shared" si="15"/>
        <v>-2.511210762331836</v>
      </c>
      <c r="AE71" s="189">
        <f t="shared" si="15"/>
        <v>4.0740740740740788</v>
      </c>
      <c r="AF71" s="189">
        <f t="shared" si="15"/>
        <v>6.607142857142863</v>
      </c>
      <c r="AG71" s="189">
        <f t="shared" si="15"/>
        <v>4.0513833992094801</v>
      </c>
      <c r="AH71" s="189">
        <f t="shared" si="15"/>
        <v>0</v>
      </c>
      <c r="AI71" s="189">
        <f t="shared" si="15"/>
        <v>14.064230343300114</v>
      </c>
      <c r="AJ71" s="189">
        <f t="shared" si="15"/>
        <v>18.819188191881917</v>
      </c>
      <c r="AK71" s="189">
        <f t="shared" si="15"/>
        <v>4.7372954349698535</v>
      </c>
      <c r="AL71" s="189">
        <f t="shared" si="15"/>
        <v>2.537593984962395</v>
      </c>
      <c r="AM71" s="189">
        <f t="shared" si="15"/>
        <v>-1.9900497512437811</v>
      </c>
      <c r="AN71" s="189">
        <f t="shared" si="15"/>
        <v>1.4836795252225521</v>
      </c>
      <c r="AO71" s="189">
        <f t="shared" si="15"/>
        <v>-28.079331941544876</v>
      </c>
      <c r="AP71" s="189">
        <f t="shared" si="15"/>
        <v>-2.1071115013169495</v>
      </c>
      <c r="AQ71" s="189">
        <f t="shared" si="15"/>
        <v>-6.0686015831134617</v>
      </c>
      <c r="AR71" s="189">
        <f t="shared" si="15"/>
        <v>3.7383177570093387</v>
      </c>
      <c r="AS71" s="189">
        <f t="shared" si="15"/>
        <v>1.4625228519195561</v>
      </c>
      <c r="AT71" s="189">
        <f t="shared" si="15"/>
        <v>9.5992544268406306</v>
      </c>
      <c r="AU71" s="189">
        <f t="shared" si="15"/>
        <v>9.1901728844403952</v>
      </c>
      <c r="AV71" s="189">
        <f t="shared" si="15"/>
        <v>11.151079136690639</v>
      </c>
      <c r="AW71" s="189">
        <f t="shared" si="15"/>
        <v>7.0967741935483897</v>
      </c>
      <c r="AX71" s="189">
        <f t="shared" si="15"/>
        <v>7.5336322869955206</v>
      </c>
      <c r="AY71" s="189">
        <f t="shared" si="15"/>
        <v>4.7153024911032002</v>
      </c>
      <c r="AZ71" s="189">
        <f t="shared" si="15"/>
        <v>10.760667903525055</v>
      </c>
      <c r="BA71" s="189">
        <f t="shared" si="15"/>
        <v>4.7368421052631628</v>
      </c>
      <c r="BB71" s="189">
        <f t="shared" si="15"/>
        <v>4.982817869415805</v>
      </c>
    </row>
    <row r="72" spans="1:54" s="66" customFormat="1" ht="26.25" thickBot="1">
      <c r="A72" s="156" t="s">
        <v>343</v>
      </c>
      <c r="B72" s="70">
        <f t="shared" si="1"/>
        <v>3.1598513011152471</v>
      </c>
      <c r="C72" s="189">
        <f t="shared" si="1"/>
        <v>-0.72529465095194667</v>
      </c>
      <c r="D72" s="189">
        <f t="shared" si="1"/>
        <v>-1.1807447774750202</v>
      </c>
      <c r="E72" s="189">
        <f t="shared" si="1"/>
        <v>-4.7706422018348649</v>
      </c>
      <c r="F72" s="189">
        <f t="shared" si="1"/>
        <v>-1.4692378328742044</v>
      </c>
      <c r="G72" s="189">
        <f t="shared" si="1"/>
        <v>2.869565217391302</v>
      </c>
      <c r="H72" s="189">
        <f t="shared" si="1"/>
        <v>-0.70921985815602584</v>
      </c>
      <c r="I72" s="189">
        <f t="shared" si="1"/>
        <v>-5.8887677208287954</v>
      </c>
      <c r="J72" s="189">
        <f t="shared" si="1"/>
        <v>3.7754114230396958</v>
      </c>
      <c r="K72" s="189">
        <f t="shared" si="1"/>
        <v>0.25316455696202295</v>
      </c>
      <c r="L72" s="189">
        <f t="shared" si="1"/>
        <v>9.5450490633363092</v>
      </c>
      <c r="M72" s="189">
        <f t="shared" si="1"/>
        <v>2.0140105078809083</v>
      </c>
      <c r="N72" s="189">
        <f t="shared" si="1"/>
        <v>10.116383169203221</v>
      </c>
      <c r="O72" s="189">
        <f t="shared" si="1"/>
        <v>6.3006300630063006</v>
      </c>
      <c r="P72" s="189">
        <f t="shared" si="1"/>
        <v>3.7600716204118201</v>
      </c>
      <c r="Q72" s="189">
        <f t="shared" si="1"/>
        <v>6.4864864864864895</v>
      </c>
      <c r="R72" s="189">
        <f t="shared" ref="R72:BB72" si="16">(R32-R20)/R20*100</f>
        <v>7.9494128274616047</v>
      </c>
      <c r="S72" s="189">
        <f t="shared" si="16"/>
        <v>1.6504854368932065</v>
      </c>
      <c r="T72" s="189">
        <f t="shared" si="16"/>
        <v>1.5579357351509195</v>
      </c>
      <c r="U72" s="189">
        <f t="shared" si="16"/>
        <v>2.0231213872832452</v>
      </c>
      <c r="V72" s="189">
        <f t="shared" si="16"/>
        <v>4.6860356138706658</v>
      </c>
      <c r="W72" s="189">
        <f t="shared" si="16"/>
        <v>2.913533834586461</v>
      </c>
      <c r="X72" s="189">
        <f t="shared" si="16"/>
        <v>2.3540489642184559</v>
      </c>
      <c r="Y72" s="189">
        <f t="shared" si="16"/>
        <v>5.272407732864675</v>
      </c>
      <c r="Z72" s="189">
        <f t="shared" si="16"/>
        <v>4.1747572815533953</v>
      </c>
      <c r="AA72" s="189">
        <f t="shared" si="16"/>
        <v>15.521855486173067</v>
      </c>
      <c r="AB72" s="189">
        <f t="shared" si="16"/>
        <v>0.56179775280899669</v>
      </c>
      <c r="AC72" s="189">
        <f t="shared" si="16"/>
        <v>-1.2974051896207557</v>
      </c>
      <c r="AD72" s="189">
        <f t="shared" si="16"/>
        <v>-2.6785714285714284</v>
      </c>
      <c r="AE72" s="189">
        <f t="shared" si="16"/>
        <v>3.6231884057971016</v>
      </c>
      <c r="AF72" s="189">
        <f t="shared" si="16"/>
        <v>7.1301247771836014</v>
      </c>
      <c r="AG72" s="189">
        <f t="shared" si="16"/>
        <v>2.7504911591355574</v>
      </c>
      <c r="AH72" s="189">
        <f t="shared" si="16"/>
        <v>-0.28598665395615952</v>
      </c>
      <c r="AI72" s="189">
        <f t="shared" si="16"/>
        <v>9.825327510917031</v>
      </c>
      <c r="AJ72" s="189">
        <f t="shared" si="16"/>
        <v>12.515042117930211</v>
      </c>
      <c r="AK72" s="189">
        <f t="shared" si="16"/>
        <v>3.9586919104991347</v>
      </c>
      <c r="AL72" s="189">
        <f t="shared" si="16"/>
        <v>2.0503261882572255</v>
      </c>
      <c r="AM72" s="189">
        <f t="shared" si="16"/>
        <v>-2.1934197407776699</v>
      </c>
      <c r="AN72" s="189">
        <f t="shared" si="16"/>
        <v>1.4836795252225521</v>
      </c>
      <c r="AO72" s="189">
        <f t="shared" si="16"/>
        <v>-30.360934182590242</v>
      </c>
      <c r="AP72" s="189">
        <f t="shared" si="16"/>
        <v>-2.1164021164021212</v>
      </c>
      <c r="AQ72" s="189">
        <f t="shared" si="16"/>
        <v>-6.8481123792800798</v>
      </c>
      <c r="AR72" s="189">
        <f t="shared" si="16"/>
        <v>3.7383177570093387</v>
      </c>
      <c r="AS72" s="189">
        <f t="shared" si="16"/>
        <v>3.8497652582159572</v>
      </c>
      <c r="AT72" s="189">
        <f t="shared" si="16"/>
        <v>9.5992544268406306</v>
      </c>
      <c r="AU72" s="189">
        <f t="shared" si="16"/>
        <v>12.140287769784171</v>
      </c>
      <c r="AV72" s="189">
        <f t="shared" si="16"/>
        <v>8.8986784140969117</v>
      </c>
      <c r="AW72" s="189">
        <f t="shared" si="16"/>
        <v>15.533088235294123</v>
      </c>
      <c r="AX72" s="189">
        <f t="shared" si="16"/>
        <v>7.066189624329164</v>
      </c>
      <c r="AY72" s="189">
        <f t="shared" si="16"/>
        <v>1.9281332164767775</v>
      </c>
      <c r="AZ72" s="189">
        <f t="shared" si="16"/>
        <v>10.760667903525055</v>
      </c>
      <c r="BA72" s="189">
        <f t="shared" si="16"/>
        <v>4.3706293706293708</v>
      </c>
      <c r="BB72" s="189">
        <f t="shared" si="16"/>
        <v>4.982817869415805</v>
      </c>
    </row>
    <row r="73" spans="1:54" s="66" customFormat="1" ht="26.25" thickBot="1">
      <c r="A73" s="156" t="s">
        <v>364</v>
      </c>
      <c r="B73" s="70">
        <f t="shared" si="1"/>
        <v>2.8597785977859722</v>
      </c>
      <c r="C73" s="189">
        <f t="shared" si="1"/>
        <v>0.54894784995426216</v>
      </c>
      <c r="D73" s="189">
        <f t="shared" si="1"/>
        <v>0.18348623853211271</v>
      </c>
      <c r="E73" s="189">
        <f t="shared" si="1"/>
        <v>-3.8852913968547536</v>
      </c>
      <c r="F73" s="189">
        <f t="shared" si="1"/>
        <v>9.3370681605983691E-2</v>
      </c>
      <c r="G73" s="189">
        <f t="shared" ref="G73:BB73" si="17">(G33-G21)/G21*100</f>
        <v>0.34188034188034672</v>
      </c>
      <c r="H73" s="189">
        <f t="shared" si="17"/>
        <v>0.17985611510791621</v>
      </c>
      <c r="I73" s="189">
        <f t="shared" si="17"/>
        <v>-5.9145673603504836</v>
      </c>
      <c r="J73" s="189">
        <f t="shared" si="17"/>
        <v>5.711519845111332</v>
      </c>
      <c r="K73" s="189">
        <f t="shared" si="17"/>
        <v>6.1206896551724084</v>
      </c>
      <c r="L73" s="189">
        <f t="shared" si="17"/>
        <v>8.2740213523131647</v>
      </c>
      <c r="M73" s="189">
        <f t="shared" si="17"/>
        <v>0.7805724197745062</v>
      </c>
      <c r="N73" s="189">
        <f t="shared" si="17"/>
        <v>9.982174688057043</v>
      </c>
      <c r="O73" s="189">
        <f t="shared" si="17"/>
        <v>6.6486972147349555</v>
      </c>
      <c r="P73" s="189">
        <f t="shared" si="17"/>
        <v>4.476275738585497</v>
      </c>
      <c r="Q73" s="189">
        <f t="shared" si="17"/>
        <v>6.3279857397504395</v>
      </c>
      <c r="R73" s="189">
        <f t="shared" si="17"/>
        <v>8.0252479711451681</v>
      </c>
      <c r="S73" s="189">
        <f t="shared" si="17"/>
        <v>1.3552758954501507</v>
      </c>
      <c r="T73" s="189">
        <f t="shared" si="17"/>
        <v>1.3605442176870663</v>
      </c>
      <c r="U73" s="189">
        <f t="shared" si="17"/>
        <v>1.3409961685823673</v>
      </c>
      <c r="V73" s="189">
        <f t="shared" si="17"/>
        <v>4.4667274384685429</v>
      </c>
      <c r="W73" s="189">
        <f t="shared" si="17"/>
        <v>2.913533834586461</v>
      </c>
      <c r="X73" s="189">
        <f t="shared" si="17"/>
        <v>2.3540489642184559</v>
      </c>
      <c r="Y73" s="189">
        <f t="shared" si="17"/>
        <v>4.4386422976501256</v>
      </c>
      <c r="Z73" s="189">
        <f t="shared" si="17"/>
        <v>5.8713886300093172</v>
      </c>
      <c r="AA73" s="189">
        <f t="shared" si="17"/>
        <v>11.205564142194744</v>
      </c>
      <c r="AB73" s="189">
        <f t="shared" si="17"/>
        <v>0.46860356138706649</v>
      </c>
      <c r="AC73" s="189">
        <f t="shared" si="17"/>
        <v>-1.5952143569292068</v>
      </c>
      <c r="AD73" s="189">
        <f t="shared" si="17"/>
        <v>-2.8725314183123904</v>
      </c>
      <c r="AE73" s="189">
        <f t="shared" si="17"/>
        <v>3.8077969174977362</v>
      </c>
      <c r="AF73" s="189">
        <f t="shared" si="17"/>
        <v>7.2953736654804162</v>
      </c>
      <c r="AG73" s="189">
        <f t="shared" si="17"/>
        <v>1.6569200779727127</v>
      </c>
      <c r="AH73" s="189">
        <f t="shared" si="17"/>
        <v>9.5785440613021369E-2</v>
      </c>
      <c r="AI73" s="189">
        <f t="shared" si="17"/>
        <v>4.5120671563483707</v>
      </c>
      <c r="AJ73" s="189">
        <f t="shared" si="17"/>
        <v>4.9199084668192183</v>
      </c>
      <c r="AK73" s="189">
        <f t="shared" si="17"/>
        <v>3.6440677966101669</v>
      </c>
      <c r="AL73" s="189">
        <f t="shared" si="17"/>
        <v>2.0503261882572255</v>
      </c>
      <c r="AM73" s="189">
        <f t="shared" si="17"/>
        <v>-2.5896414342629566</v>
      </c>
      <c r="AN73" s="189">
        <f t="shared" si="17"/>
        <v>1.4836795252225521</v>
      </c>
      <c r="AO73" s="189">
        <f t="shared" si="17"/>
        <v>-33.438818565400844</v>
      </c>
      <c r="AP73" s="189">
        <f t="shared" si="17"/>
        <v>-4.3668122270742353</v>
      </c>
      <c r="AQ73" s="189">
        <f t="shared" si="17"/>
        <v>-9.5986038394415356</v>
      </c>
      <c r="AR73" s="189">
        <f t="shared" si="17"/>
        <v>4.1631265930331276</v>
      </c>
      <c r="AS73" s="189">
        <f t="shared" si="17"/>
        <v>-0.36363636363636881</v>
      </c>
      <c r="AT73" s="189">
        <f t="shared" si="17"/>
        <v>9.5992544268406306</v>
      </c>
      <c r="AU73" s="189">
        <f t="shared" si="17"/>
        <v>7.1813285457809695</v>
      </c>
      <c r="AV73" s="189">
        <f t="shared" si="17"/>
        <v>9.2267135325131804</v>
      </c>
      <c r="AW73" s="189">
        <f t="shared" si="17"/>
        <v>4.9586776859504047</v>
      </c>
      <c r="AX73" s="189">
        <f t="shared" si="17"/>
        <v>5.903083700440531</v>
      </c>
      <c r="AY73" s="189">
        <f t="shared" si="17"/>
        <v>0.52493438320210717</v>
      </c>
      <c r="AZ73" s="189">
        <f t="shared" si="17"/>
        <v>7.2137060414788099</v>
      </c>
      <c r="BA73" s="189">
        <f t="shared" si="17"/>
        <v>4.058721934369605</v>
      </c>
      <c r="BB73" s="189">
        <f t="shared" si="17"/>
        <v>7.3883161512027433</v>
      </c>
    </row>
    <row r="74" spans="1:54" s="66" customFormat="1" ht="26.25" thickBot="1">
      <c r="A74" s="156" t="s">
        <v>457</v>
      </c>
      <c r="B74" s="70">
        <f t="shared" si="1"/>
        <v>2.8571428571428519</v>
      </c>
      <c r="C74" s="189">
        <f t="shared" ref="C74:BB74" si="18">(C34-C22)/C22*100</f>
        <v>0.8234217749313868</v>
      </c>
      <c r="D74" s="189">
        <f t="shared" si="18"/>
        <v>0.64279155188245052</v>
      </c>
      <c r="E74" s="189">
        <f t="shared" si="18"/>
        <v>-2.7102803738317811</v>
      </c>
      <c r="F74" s="189">
        <f t="shared" si="18"/>
        <v>1.4097744360902256</v>
      </c>
      <c r="G74" s="189">
        <f t="shared" si="18"/>
        <v>-0.25619128949615472</v>
      </c>
      <c r="H74" s="189">
        <f t="shared" si="18"/>
        <v>8.904719501336468E-2</v>
      </c>
      <c r="I74" s="189">
        <f t="shared" si="18"/>
        <v>-4.8726467331118402</v>
      </c>
      <c r="J74" s="189">
        <f t="shared" si="18"/>
        <v>5.6038647342995143</v>
      </c>
      <c r="K74" s="189">
        <f t="shared" si="18"/>
        <v>5.0042408821034705</v>
      </c>
      <c r="L74" s="189">
        <f t="shared" si="18"/>
        <v>6.8201948627103537</v>
      </c>
      <c r="M74" s="189">
        <f t="shared" si="18"/>
        <v>0.9507346585998222</v>
      </c>
      <c r="N74" s="189">
        <f t="shared" si="18"/>
        <v>7.6588337684943397</v>
      </c>
      <c r="O74" s="189">
        <f t="shared" si="18"/>
        <v>7.2907290729072987</v>
      </c>
      <c r="P74" s="189">
        <f t="shared" si="18"/>
        <v>4.5495093666369391</v>
      </c>
      <c r="Q74" s="189">
        <f t="shared" si="18"/>
        <v>6.5353625783348228</v>
      </c>
      <c r="R74" s="189">
        <f t="shared" si="18"/>
        <v>9.3381686310063436</v>
      </c>
      <c r="S74" s="189">
        <f t="shared" si="18"/>
        <v>0.96432015429122475</v>
      </c>
      <c r="T74" s="189">
        <f t="shared" si="18"/>
        <v>0.87209302325580562</v>
      </c>
      <c r="U74" s="189">
        <f t="shared" si="18"/>
        <v>1.1439466158245839</v>
      </c>
      <c r="V74" s="189">
        <f t="shared" si="18"/>
        <v>4.7445255474452583</v>
      </c>
      <c r="W74" s="189">
        <f t="shared" si="18"/>
        <v>2.913533834586461</v>
      </c>
      <c r="X74" s="189">
        <f t="shared" si="18"/>
        <v>2.3540489642184559</v>
      </c>
      <c r="Y74" s="189">
        <f t="shared" si="18"/>
        <v>5.4263565891472973</v>
      </c>
      <c r="Z74" s="189">
        <f t="shared" si="18"/>
        <v>5.8713886300093172</v>
      </c>
      <c r="AA74" s="189">
        <f t="shared" si="18"/>
        <v>12.5</v>
      </c>
      <c r="AB74" s="189">
        <f t="shared" si="18"/>
        <v>-9.4073377234237365E-2</v>
      </c>
      <c r="AC74" s="189">
        <f t="shared" si="18"/>
        <v>-2.9292929292929348</v>
      </c>
      <c r="AD74" s="189">
        <f t="shared" si="18"/>
        <v>-3.4790365744870577</v>
      </c>
      <c r="AE74" s="189">
        <f t="shared" si="18"/>
        <v>3.9963669391462364</v>
      </c>
      <c r="AF74" s="189">
        <f t="shared" si="18"/>
        <v>7.4600355239786902</v>
      </c>
      <c r="AG74" s="189">
        <f t="shared" si="18"/>
        <v>1.5624999999999944</v>
      </c>
      <c r="AH74" s="189">
        <f t="shared" si="18"/>
        <v>-0.57142857142856607</v>
      </c>
      <c r="AI74" s="189">
        <f t="shared" si="18"/>
        <v>5.2350427350427413</v>
      </c>
      <c r="AJ74" s="189">
        <f t="shared" si="18"/>
        <v>6.4705882352941186</v>
      </c>
      <c r="AK74" s="189">
        <f t="shared" si="18"/>
        <v>2.5337837837837838</v>
      </c>
      <c r="AL74" s="189">
        <f t="shared" si="18"/>
        <v>2.0503261882572255</v>
      </c>
      <c r="AM74" s="189">
        <f t="shared" si="18"/>
        <v>-3.6310107948969605</v>
      </c>
      <c r="AN74" s="189">
        <f t="shared" si="18"/>
        <v>-0.4826254826254826</v>
      </c>
      <c r="AO74" s="189">
        <f t="shared" si="18"/>
        <v>-29.977628635346758</v>
      </c>
      <c r="AP74" s="189">
        <f t="shared" si="18"/>
        <v>-3.5026269702276709</v>
      </c>
      <c r="AQ74" s="189">
        <f t="shared" si="18"/>
        <v>-9.5950704225352048</v>
      </c>
      <c r="AR74" s="189">
        <f t="shared" si="18"/>
        <v>5.46218487394958</v>
      </c>
      <c r="AS74" s="189">
        <f t="shared" si="18"/>
        <v>1.9090909090909041</v>
      </c>
      <c r="AT74" s="189">
        <f t="shared" si="18"/>
        <v>9.5992544268406306</v>
      </c>
      <c r="AU74" s="189">
        <f t="shared" si="18"/>
        <v>5.7040998217468726</v>
      </c>
      <c r="AV74" s="189">
        <f t="shared" si="18"/>
        <v>8.0000000000000036</v>
      </c>
      <c r="AW74" s="189">
        <f t="shared" si="18"/>
        <v>3.1135531135531056</v>
      </c>
      <c r="AX74" s="189">
        <f t="shared" si="18"/>
        <v>5.8978873239436647</v>
      </c>
      <c r="AY74" s="189">
        <f t="shared" si="18"/>
        <v>0</v>
      </c>
      <c r="AZ74" s="189">
        <f t="shared" si="18"/>
        <v>7.2137060414788099</v>
      </c>
      <c r="BA74" s="189">
        <f t="shared" si="18"/>
        <v>4.058721934369605</v>
      </c>
      <c r="BB74" s="189">
        <f t="shared" si="18"/>
        <v>7.3883161512027433</v>
      </c>
    </row>
    <row r="75" spans="1:54" s="66" customFormat="1" ht="26.25" thickBot="1">
      <c r="A75" s="156" t="s">
        <v>459</v>
      </c>
      <c r="B75" s="70">
        <f t="shared" si="1"/>
        <v>2.481617647058826</v>
      </c>
      <c r="C75" s="189">
        <f t="shared" ref="C75:BB75" si="19">(C35-C23)/C23*100</f>
        <v>0.54894784995426216</v>
      </c>
      <c r="D75" s="189">
        <f t="shared" si="19"/>
        <v>0.27548209366390919</v>
      </c>
      <c r="E75" s="189">
        <f t="shared" si="19"/>
        <v>-2.8944911297852425</v>
      </c>
      <c r="F75" s="189">
        <f t="shared" si="19"/>
        <v>1.6098484848484875</v>
      </c>
      <c r="G75" s="189">
        <f t="shared" si="19"/>
        <v>0</v>
      </c>
      <c r="H75" s="189">
        <f t="shared" si="19"/>
        <v>-1.5985790408525731</v>
      </c>
      <c r="I75" s="189">
        <f t="shared" si="19"/>
        <v>-2.6696329254727535</v>
      </c>
      <c r="J75" s="189">
        <f t="shared" si="19"/>
        <v>7.3558648111332072</v>
      </c>
      <c r="K75" s="189">
        <f t="shared" si="19"/>
        <v>2.5963149078726917</v>
      </c>
      <c r="L75" s="189">
        <f t="shared" si="19"/>
        <v>6.3492063492063391</v>
      </c>
      <c r="M75" s="189">
        <f t="shared" si="19"/>
        <v>0.3424657534246624</v>
      </c>
      <c r="N75" s="189">
        <f t="shared" si="19"/>
        <v>7.2790294627382943</v>
      </c>
      <c r="O75" s="189">
        <f t="shared" si="19"/>
        <v>6.4573991031390161</v>
      </c>
      <c r="P75" s="189">
        <f t="shared" si="19"/>
        <v>3.5587188612099641</v>
      </c>
      <c r="Q75" s="189">
        <f t="shared" si="19"/>
        <v>4.8473967684021462</v>
      </c>
      <c r="R75" s="189">
        <f t="shared" si="19"/>
        <v>8.746618575293045</v>
      </c>
      <c r="S75" s="189">
        <f t="shared" si="19"/>
        <v>0.67307692307692579</v>
      </c>
      <c r="T75" s="189">
        <f t="shared" si="19"/>
        <v>0.57971014492753081</v>
      </c>
      <c r="U75" s="189">
        <f t="shared" si="19"/>
        <v>1.1417697431018106</v>
      </c>
      <c r="V75" s="189">
        <f t="shared" si="19"/>
        <v>4.0797824116047146</v>
      </c>
      <c r="W75" s="189">
        <f t="shared" si="19"/>
        <v>2.7958993476234855</v>
      </c>
      <c r="X75" s="189">
        <f t="shared" si="19"/>
        <v>1.1204481792717114</v>
      </c>
      <c r="Y75" s="189">
        <f t="shared" si="19"/>
        <v>6.0034305317324188</v>
      </c>
      <c r="Z75" s="189">
        <f t="shared" si="19"/>
        <v>5.8713886300093172</v>
      </c>
      <c r="AA75" s="189">
        <f t="shared" si="19"/>
        <v>11.627906976744185</v>
      </c>
      <c r="AB75" s="189">
        <f t="shared" si="19"/>
        <v>0.47036688617121358</v>
      </c>
      <c r="AC75" s="189">
        <f t="shared" si="19"/>
        <v>-1.6243654822334967</v>
      </c>
      <c r="AD75" s="189">
        <f t="shared" si="19"/>
        <v>-2.9676258992805731</v>
      </c>
      <c r="AE75" s="189">
        <f t="shared" si="19"/>
        <v>3.6870503597122255</v>
      </c>
      <c r="AF75" s="189">
        <f t="shared" si="19"/>
        <v>7.4600355239786902</v>
      </c>
      <c r="AG75" s="189">
        <f t="shared" si="19"/>
        <v>0.58139534883720378</v>
      </c>
      <c r="AH75" s="189">
        <f t="shared" si="19"/>
        <v>-0.47755491881566381</v>
      </c>
      <c r="AI75" s="189">
        <f t="shared" si="19"/>
        <v>1.2396694214876063</v>
      </c>
      <c r="AJ75" s="189">
        <f t="shared" si="19"/>
        <v>0.33670033670034949</v>
      </c>
      <c r="AK75" s="189">
        <f t="shared" si="19"/>
        <v>3.2828282828282882</v>
      </c>
      <c r="AL75" s="189">
        <f t="shared" si="19"/>
        <v>1.8604651162790697</v>
      </c>
      <c r="AM75" s="189">
        <f t="shared" si="19"/>
        <v>-3.0662710187932687</v>
      </c>
      <c r="AN75" s="189">
        <f t="shared" si="19"/>
        <v>-9.6899224806209813E-2</v>
      </c>
      <c r="AO75" s="189">
        <f t="shared" si="19"/>
        <v>-29.534883720930232</v>
      </c>
      <c r="AP75" s="189">
        <f t="shared" si="19"/>
        <v>-3.9301310043668125</v>
      </c>
      <c r="AQ75" s="189">
        <f t="shared" si="19"/>
        <v>-8.993766696349061</v>
      </c>
      <c r="AR75" s="189">
        <f t="shared" si="19"/>
        <v>5.513784461152877</v>
      </c>
      <c r="AS75" s="189">
        <f t="shared" si="19"/>
        <v>-2.3684210526315814</v>
      </c>
      <c r="AT75" s="189">
        <f t="shared" si="19"/>
        <v>9.5992544268406306</v>
      </c>
      <c r="AU75" s="189">
        <f t="shared" si="19"/>
        <v>5.9661620658949266</v>
      </c>
      <c r="AV75" s="189">
        <f t="shared" si="19"/>
        <v>8.0869565217391273</v>
      </c>
      <c r="AW75" s="189">
        <f t="shared" si="19"/>
        <v>3.6563071297989032</v>
      </c>
      <c r="AX75" s="189">
        <f t="shared" si="19"/>
        <v>5.8047493403693879</v>
      </c>
      <c r="AY75" s="189">
        <f t="shared" si="19"/>
        <v>-0.43177892918825561</v>
      </c>
      <c r="AZ75" s="189">
        <f t="shared" si="19"/>
        <v>7.2137060414788099</v>
      </c>
      <c r="BA75" s="189">
        <f t="shared" si="19"/>
        <v>4.058721934369605</v>
      </c>
      <c r="BB75" s="189">
        <f t="shared" si="19"/>
        <v>7.3883161512027433</v>
      </c>
    </row>
    <row r="76" spans="1:54" s="66" customFormat="1" ht="26.25" thickBot="1">
      <c r="A76" s="156" t="s">
        <v>460</v>
      </c>
      <c r="B76" s="70">
        <f t="shared" si="1"/>
        <v>2.5711662075298412</v>
      </c>
      <c r="C76" s="189">
        <f t="shared" ref="C76:BB76" si="20">(C36-C24)/C24*100</f>
        <v>9.0744101633388669E-2</v>
      </c>
      <c r="D76" s="189">
        <f t="shared" si="20"/>
        <v>-9.1074681238610497E-2</v>
      </c>
      <c r="E76" s="189">
        <f t="shared" si="20"/>
        <v>-1.1299435028248614</v>
      </c>
      <c r="F76" s="189">
        <f t="shared" si="20"/>
        <v>1.5080113100848338</v>
      </c>
      <c r="G76" s="189">
        <f t="shared" si="20"/>
        <v>-2.6182432432432501</v>
      </c>
      <c r="H76" s="189">
        <f t="shared" si="20"/>
        <v>-1.2488849241748363</v>
      </c>
      <c r="I76" s="189">
        <f t="shared" si="20"/>
        <v>-1.8909899888765327</v>
      </c>
      <c r="J76" s="189">
        <f t="shared" si="20"/>
        <v>7.4363992172211288</v>
      </c>
      <c r="K76" s="189">
        <f t="shared" si="20"/>
        <v>-3.4755134281200561</v>
      </c>
      <c r="L76" s="189">
        <f t="shared" si="20"/>
        <v>7.0035460992907845</v>
      </c>
      <c r="M76" s="189">
        <f t="shared" si="20"/>
        <v>0.42444821731748728</v>
      </c>
      <c r="N76" s="189">
        <f t="shared" si="20"/>
        <v>7.0872947277441689</v>
      </c>
      <c r="O76" s="189">
        <f t="shared" si="20"/>
        <v>6.4458370635631175</v>
      </c>
      <c r="P76" s="189">
        <f t="shared" si="20"/>
        <v>4.4642857142857144</v>
      </c>
      <c r="Q76" s="189">
        <f t="shared" si="20"/>
        <v>4.9239033124440468</v>
      </c>
      <c r="R76" s="189">
        <f t="shared" si="20"/>
        <v>8.1614349775784696</v>
      </c>
      <c r="S76" s="189">
        <f t="shared" si="20"/>
        <v>0.4793863854266539</v>
      </c>
      <c r="T76" s="189">
        <f t="shared" si="20"/>
        <v>0.28873917228103674</v>
      </c>
      <c r="U76" s="189">
        <f t="shared" si="20"/>
        <v>0.94966761633428298</v>
      </c>
      <c r="V76" s="189">
        <f t="shared" si="20"/>
        <v>3.9855072463768035</v>
      </c>
      <c r="W76" s="189">
        <f t="shared" si="20"/>
        <v>2.7958993476234855</v>
      </c>
      <c r="X76" s="189">
        <f t="shared" si="20"/>
        <v>1.1204481792717114</v>
      </c>
      <c r="Y76" s="189">
        <f t="shared" si="20"/>
        <v>5.6265984654731529</v>
      </c>
      <c r="Z76" s="189">
        <f t="shared" si="20"/>
        <v>5.8713886300093172</v>
      </c>
      <c r="AA76" s="189">
        <f t="shared" si="20"/>
        <v>10.948342328450284</v>
      </c>
      <c r="AB76" s="189">
        <f t="shared" si="20"/>
        <v>0.84905660377359027</v>
      </c>
      <c r="AC76" s="189">
        <f t="shared" si="20"/>
        <v>-2.0263424518743669</v>
      </c>
      <c r="AD76" s="189">
        <f t="shared" si="20"/>
        <v>-2.0000000000000027</v>
      </c>
      <c r="AE76" s="189">
        <f t="shared" si="20"/>
        <v>4.4223826714801495</v>
      </c>
      <c r="AF76" s="189">
        <f t="shared" si="20"/>
        <v>7.3843416370106736</v>
      </c>
      <c r="AG76" s="189">
        <f t="shared" si="20"/>
        <v>1.9569471624266144</v>
      </c>
      <c r="AH76" s="189">
        <f t="shared" si="20"/>
        <v>0.57361376673040976</v>
      </c>
      <c r="AI76" s="189">
        <f t="shared" si="20"/>
        <v>5.0375133976420186</v>
      </c>
      <c r="AJ76" s="189">
        <f t="shared" si="20"/>
        <v>6.2647754137115967</v>
      </c>
      <c r="AK76" s="189">
        <f t="shared" si="20"/>
        <v>2.7966101694915229</v>
      </c>
      <c r="AL76" s="189">
        <f t="shared" si="20"/>
        <v>1.8604651162790697</v>
      </c>
      <c r="AM76" s="189">
        <f t="shared" si="20"/>
        <v>-2.6838966202783188</v>
      </c>
      <c r="AN76" s="189">
        <f t="shared" si="20"/>
        <v>-9.6899224806209813E-2</v>
      </c>
      <c r="AO76" s="189">
        <f t="shared" si="20"/>
        <v>-26.167076167076171</v>
      </c>
      <c r="AP76" s="189">
        <f t="shared" si="20"/>
        <v>-1.7683465959328029</v>
      </c>
      <c r="AQ76" s="189">
        <f t="shared" si="20"/>
        <v>-6.7333939945404957</v>
      </c>
      <c r="AR76" s="189">
        <f t="shared" si="20"/>
        <v>5.513784461152877</v>
      </c>
      <c r="AS76" s="189">
        <f t="shared" si="20"/>
        <v>1.9315188762071893</v>
      </c>
      <c r="AT76" s="189">
        <f t="shared" si="20"/>
        <v>9.5992544268406306</v>
      </c>
      <c r="AU76" s="189">
        <f t="shared" si="20"/>
        <v>5.7420494699646643</v>
      </c>
      <c r="AV76" s="189">
        <f t="shared" si="20"/>
        <v>6.4267352185089974</v>
      </c>
      <c r="AW76" s="189">
        <f t="shared" si="20"/>
        <v>5.0228310502283104</v>
      </c>
      <c r="AX76" s="189">
        <f t="shared" si="20"/>
        <v>5.4338299737072768</v>
      </c>
      <c r="AY76" s="189">
        <f t="shared" si="20"/>
        <v>-0.43365134431916735</v>
      </c>
      <c r="AZ76" s="189">
        <f t="shared" si="20"/>
        <v>7.2137060414788099</v>
      </c>
      <c r="BA76" s="189">
        <f t="shared" si="20"/>
        <v>4.058721934369605</v>
      </c>
      <c r="BB76" s="189">
        <f t="shared" si="20"/>
        <v>6.0913705583756368</v>
      </c>
    </row>
    <row r="77" spans="1:54" s="66" customFormat="1" ht="26.25" thickBot="1">
      <c r="A77" s="156" t="s">
        <v>468</v>
      </c>
      <c r="B77" s="70">
        <f t="shared" si="1"/>
        <v>2.9411764705882382</v>
      </c>
      <c r="C77" s="189">
        <f t="shared" ref="C77:BB77" si="21">(C37-C25)/C25*100</f>
        <v>1.461187214611867</v>
      </c>
      <c r="D77" s="189">
        <f t="shared" si="21"/>
        <v>1.3761467889908259</v>
      </c>
      <c r="E77" s="189">
        <f t="shared" si="21"/>
        <v>2.0853080568720408</v>
      </c>
      <c r="F77" s="189">
        <f t="shared" si="21"/>
        <v>1.4981273408239781</v>
      </c>
      <c r="G77" s="189">
        <f t="shared" si="21"/>
        <v>-1.1187607573149718</v>
      </c>
      <c r="H77" s="189">
        <f t="shared" si="21"/>
        <v>-1.9555555555555579</v>
      </c>
      <c r="I77" s="189">
        <f t="shared" si="21"/>
        <v>3.3410138248847989</v>
      </c>
      <c r="J77" s="189">
        <f t="shared" si="21"/>
        <v>6.2209842154131874</v>
      </c>
      <c r="K77" s="189">
        <f t="shared" si="21"/>
        <v>-0.99667774086378969</v>
      </c>
      <c r="L77" s="189">
        <f t="shared" si="21"/>
        <v>7.4008810572687285</v>
      </c>
      <c r="M77" s="189">
        <f t="shared" si="21"/>
        <v>1.1894647408666028</v>
      </c>
      <c r="N77" s="189">
        <f t="shared" si="21"/>
        <v>7.1551724137931014</v>
      </c>
      <c r="O77" s="189">
        <f t="shared" si="21"/>
        <v>6.4458370635631175</v>
      </c>
      <c r="P77" s="189">
        <f t="shared" si="21"/>
        <v>4.1852181656277851</v>
      </c>
      <c r="Q77" s="189">
        <f t="shared" si="21"/>
        <v>5.2537845057880723</v>
      </c>
      <c r="R77" s="189">
        <f t="shared" si="21"/>
        <v>8.1761006289308256</v>
      </c>
      <c r="S77" s="189">
        <f t="shared" si="21"/>
        <v>0.57471264367815544</v>
      </c>
      <c r="T77" s="189">
        <f t="shared" si="21"/>
        <v>0.48123195380173239</v>
      </c>
      <c r="U77" s="189">
        <f t="shared" si="21"/>
        <v>0.85308056872038451</v>
      </c>
      <c r="V77" s="189">
        <f t="shared" si="21"/>
        <v>3.891402714932124</v>
      </c>
      <c r="W77" s="189">
        <f t="shared" si="21"/>
        <v>2.7958993476234855</v>
      </c>
      <c r="X77" s="189">
        <f t="shared" si="21"/>
        <v>1.1204481792717114</v>
      </c>
      <c r="Y77" s="189">
        <f t="shared" si="21"/>
        <v>5.2409129332206286</v>
      </c>
      <c r="Z77" s="189">
        <f t="shared" si="21"/>
        <v>5.8713886300093172</v>
      </c>
      <c r="AA77" s="189">
        <f t="shared" si="21"/>
        <v>10.854503464203228</v>
      </c>
      <c r="AB77" s="189">
        <f t="shared" si="21"/>
        <v>0.75614366729678373</v>
      </c>
      <c r="AC77" s="189">
        <f t="shared" si="21"/>
        <v>-2.6342451874366852</v>
      </c>
      <c r="AD77" s="189">
        <f t="shared" si="21"/>
        <v>-1.9195612431444318</v>
      </c>
      <c r="AE77" s="189">
        <f t="shared" si="21"/>
        <v>4.5167118337850045</v>
      </c>
      <c r="AF77" s="189">
        <f t="shared" si="21"/>
        <v>7.4534161490683148</v>
      </c>
      <c r="AG77" s="189">
        <f t="shared" si="21"/>
        <v>2.3506366307541682</v>
      </c>
      <c r="AH77" s="189">
        <f t="shared" si="21"/>
        <v>9.5602294455075079E-2</v>
      </c>
      <c r="AI77" s="189">
        <f t="shared" si="21"/>
        <v>6.9817400644468313</v>
      </c>
      <c r="AJ77" s="189">
        <f t="shared" si="21"/>
        <v>8.9834515366430363</v>
      </c>
      <c r="AK77" s="189">
        <f t="shared" si="21"/>
        <v>3.239556692242112</v>
      </c>
      <c r="AL77" s="189">
        <f t="shared" si="21"/>
        <v>1.8604651162790697</v>
      </c>
      <c r="AM77" s="189">
        <f t="shared" si="21"/>
        <v>-2.7888446215139551</v>
      </c>
      <c r="AN77" s="189">
        <f t="shared" si="21"/>
        <v>0</v>
      </c>
      <c r="AO77" s="189">
        <f t="shared" si="21"/>
        <v>-28.767123287671225</v>
      </c>
      <c r="AP77" s="189">
        <f t="shared" si="21"/>
        <v>-2.28070175438596</v>
      </c>
      <c r="AQ77" s="189">
        <f t="shared" si="21"/>
        <v>-7.4909747292418754</v>
      </c>
      <c r="AR77" s="189">
        <f t="shared" si="21"/>
        <v>5.513784461152877</v>
      </c>
      <c r="AS77" s="189">
        <f t="shared" si="21"/>
        <v>1.3781223083548739</v>
      </c>
      <c r="AT77" s="189">
        <f t="shared" si="21"/>
        <v>9.5992544268406306</v>
      </c>
      <c r="AU77" s="189">
        <f t="shared" si="21"/>
        <v>5.4721977052074164</v>
      </c>
      <c r="AV77" s="189">
        <f t="shared" si="21"/>
        <v>7.0145423438836509</v>
      </c>
      <c r="AW77" s="189">
        <f t="shared" si="21"/>
        <v>3.8356164383561668</v>
      </c>
      <c r="AX77" s="189">
        <f t="shared" si="21"/>
        <v>5.4290718038528922</v>
      </c>
      <c r="AY77" s="189">
        <f t="shared" si="21"/>
        <v>-0.25884383088870694</v>
      </c>
      <c r="AZ77" s="189">
        <f t="shared" si="21"/>
        <v>7.2137060414788099</v>
      </c>
      <c r="BA77" s="189">
        <f t="shared" si="21"/>
        <v>4.058721934369605</v>
      </c>
      <c r="BB77" s="189">
        <f t="shared" si="21"/>
        <v>6.0913705583756368</v>
      </c>
    </row>
    <row r="78" spans="1:54" s="66" customFormat="1" ht="26.25" thickBot="1">
      <c r="A78" s="156" t="s">
        <v>469</v>
      </c>
      <c r="B78" s="70">
        <f t="shared" si="1"/>
        <v>2.7497708524289646</v>
      </c>
      <c r="C78" s="189">
        <f t="shared" ref="C78:BB78" si="22">(C38-C26)/C26*100</f>
        <v>1.5553522415370566</v>
      </c>
      <c r="D78" s="189">
        <f t="shared" si="22"/>
        <v>1.5639374425023025</v>
      </c>
      <c r="E78" s="189">
        <f t="shared" si="22"/>
        <v>2.378686964795433</v>
      </c>
      <c r="F78" s="189">
        <f t="shared" si="22"/>
        <v>1.392757660167131</v>
      </c>
      <c r="G78" s="189">
        <f t="shared" si="22"/>
        <v>-3.0120481927710845</v>
      </c>
      <c r="H78" s="189">
        <f t="shared" si="22"/>
        <v>-2.1428571428571481</v>
      </c>
      <c r="I78" s="189">
        <f t="shared" si="22"/>
        <v>7.9953650057937491</v>
      </c>
      <c r="J78" s="189">
        <f t="shared" si="22"/>
        <v>11.663652802893315</v>
      </c>
      <c r="K78" s="189">
        <f t="shared" si="22"/>
        <v>-2.0390824129141936</v>
      </c>
      <c r="L78" s="189">
        <f t="shared" si="22"/>
        <v>5.6042031523642653</v>
      </c>
      <c r="M78" s="189">
        <f t="shared" si="22"/>
        <v>2.2355975924333693</v>
      </c>
      <c r="N78" s="189">
        <f t="shared" si="22"/>
        <v>6.8103448275862117</v>
      </c>
      <c r="O78" s="189">
        <f t="shared" si="22"/>
        <v>5.7245080500894501</v>
      </c>
      <c r="P78" s="189">
        <f t="shared" si="22"/>
        <v>4.5004500450045004</v>
      </c>
      <c r="Q78" s="189">
        <f t="shared" si="22"/>
        <v>2.1314387211367727</v>
      </c>
      <c r="R78" s="189">
        <f t="shared" si="22"/>
        <v>7.4107142857142829</v>
      </c>
      <c r="S78" s="189">
        <f t="shared" si="22"/>
        <v>0.47801147227533464</v>
      </c>
      <c r="T78" s="189">
        <f t="shared" si="22"/>
        <v>0.38424591738713326</v>
      </c>
      <c r="U78" s="189">
        <f t="shared" si="22"/>
        <v>0.56710775047259787</v>
      </c>
      <c r="V78" s="189">
        <f t="shared" si="22"/>
        <v>3.5971223021582732</v>
      </c>
      <c r="W78" s="189">
        <f t="shared" si="22"/>
        <v>2.025782688766117</v>
      </c>
      <c r="X78" s="189">
        <f t="shared" si="22"/>
        <v>0.83256244218316899</v>
      </c>
      <c r="Y78" s="189">
        <f t="shared" si="22"/>
        <v>5.1607445008460182</v>
      </c>
      <c r="Z78" s="189">
        <f t="shared" si="22"/>
        <v>5.8713886300093172</v>
      </c>
      <c r="AA78" s="189">
        <f t="shared" si="22"/>
        <v>11.025443330763309</v>
      </c>
      <c r="AB78" s="189">
        <f t="shared" si="22"/>
        <v>1.2287334593572752</v>
      </c>
      <c r="AC78" s="189">
        <f t="shared" si="22"/>
        <v>-2.1363173957273598</v>
      </c>
      <c r="AD78" s="189">
        <f t="shared" si="22"/>
        <v>-1.2844036697247758</v>
      </c>
      <c r="AE78" s="189">
        <f t="shared" si="22"/>
        <v>5.0359712230215781</v>
      </c>
      <c r="AF78" s="189">
        <f t="shared" si="22"/>
        <v>7.5421472937000882</v>
      </c>
      <c r="AG78" s="189">
        <f t="shared" si="22"/>
        <v>1.8446601941747627</v>
      </c>
      <c r="AH78" s="189">
        <f t="shared" si="22"/>
        <v>9.5785440613021369E-2</v>
      </c>
      <c r="AI78" s="189">
        <f t="shared" si="22"/>
        <v>5.3291536050156676</v>
      </c>
      <c r="AJ78" s="189">
        <f t="shared" si="22"/>
        <v>6.7274800456100241</v>
      </c>
      <c r="AK78" s="189">
        <f t="shared" si="22"/>
        <v>2.0185029436501187</v>
      </c>
      <c r="AL78" s="189">
        <f t="shared" si="22"/>
        <v>1.9390581717451603</v>
      </c>
      <c r="AM78" s="189">
        <f t="shared" si="22"/>
        <v>-2.8884462151394477</v>
      </c>
      <c r="AN78" s="189">
        <f t="shared" si="22"/>
        <v>0</v>
      </c>
      <c r="AO78" s="189">
        <f t="shared" si="22"/>
        <v>-29.75</v>
      </c>
      <c r="AP78" s="189">
        <f t="shared" si="22"/>
        <v>-2.8795811518324586</v>
      </c>
      <c r="AQ78" s="189">
        <f t="shared" si="22"/>
        <v>-8.543165467625899</v>
      </c>
      <c r="AR78" s="189">
        <f t="shared" si="22"/>
        <v>5.8479532163742682</v>
      </c>
      <c r="AS78" s="189">
        <f t="shared" si="22"/>
        <v>1.4455782312925194</v>
      </c>
      <c r="AT78" s="189">
        <f t="shared" si="22"/>
        <v>9.5992544268406306</v>
      </c>
      <c r="AU78" s="189">
        <f t="shared" si="22"/>
        <v>4.1012216404886583</v>
      </c>
      <c r="AV78" s="189">
        <f t="shared" si="22"/>
        <v>4.6861924686192422</v>
      </c>
      <c r="AW78" s="189">
        <f t="shared" si="22"/>
        <v>3.3789954337899566</v>
      </c>
      <c r="AX78" s="189">
        <f t="shared" si="22"/>
        <v>5.3415061295971924</v>
      </c>
      <c r="AY78" s="189">
        <f t="shared" si="22"/>
        <v>-0.60501296456352882</v>
      </c>
      <c r="AZ78" s="189">
        <f t="shared" si="22"/>
        <v>7.2137060414788099</v>
      </c>
      <c r="BA78" s="189">
        <f t="shared" si="22"/>
        <v>4.058721934369605</v>
      </c>
      <c r="BB78" s="189">
        <f t="shared" si="22"/>
        <v>6.0913705583756368</v>
      </c>
    </row>
    <row r="79" spans="1:54" s="66" customFormat="1" ht="26.25" thickBot="1">
      <c r="A79" s="156" t="s">
        <v>479</v>
      </c>
      <c r="B79" s="70">
        <f t="shared" si="1"/>
        <v>2.9223744292237468</v>
      </c>
      <c r="C79" s="189">
        <f t="shared" ref="C79:BB79" si="23">(C39-C27)/C27*100</f>
        <v>3.0965391621129381</v>
      </c>
      <c r="D79" s="189">
        <f t="shared" si="23"/>
        <v>3.0192131747483963</v>
      </c>
      <c r="E79" s="189">
        <f t="shared" si="23"/>
        <v>2.6615969581749019</v>
      </c>
      <c r="F79" s="189">
        <f t="shared" si="23"/>
        <v>4.5454545454545512</v>
      </c>
      <c r="G79" s="189">
        <f t="shared" si="23"/>
        <v>-2.3688663282571887</v>
      </c>
      <c r="H79" s="189">
        <f t="shared" si="23"/>
        <v>-1.3357079252003563</v>
      </c>
      <c r="I79" s="189">
        <f t="shared" si="23"/>
        <v>7.4914869466515421</v>
      </c>
      <c r="J79" s="189">
        <f t="shared" si="23"/>
        <v>16.347826086956534</v>
      </c>
      <c r="K79" s="189">
        <f t="shared" si="23"/>
        <v>-0.2506265664160377</v>
      </c>
      <c r="L79" s="189">
        <f t="shared" si="23"/>
        <v>6.8122270742358051</v>
      </c>
      <c r="M79" s="189">
        <f t="shared" si="23"/>
        <v>1.8755328218243845</v>
      </c>
      <c r="N79" s="189">
        <f t="shared" si="23"/>
        <v>6.866952789699571</v>
      </c>
      <c r="O79" s="189">
        <f t="shared" si="23"/>
        <v>5.7726465364120783</v>
      </c>
      <c r="P79" s="189">
        <f t="shared" si="23"/>
        <v>4.6387154326494224</v>
      </c>
      <c r="Q79" s="189">
        <f t="shared" si="23"/>
        <v>5.0531914893617049</v>
      </c>
      <c r="R79" s="189">
        <f t="shared" si="23"/>
        <v>6.6430469441984048</v>
      </c>
      <c r="S79" s="189">
        <f t="shared" si="23"/>
        <v>0.66857688634193202</v>
      </c>
      <c r="T79" s="189">
        <f t="shared" si="23"/>
        <v>0.67178502879078961</v>
      </c>
      <c r="U79" s="189">
        <f t="shared" si="23"/>
        <v>0.75614366729678373</v>
      </c>
      <c r="V79" s="189">
        <f t="shared" si="23"/>
        <v>3.6870503597122255</v>
      </c>
      <c r="W79" s="189">
        <f t="shared" si="23"/>
        <v>2.025782688766117</v>
      </c>
      <c r="X79" s="189">
        <f t="shared" si="23"/>
        <v>0.83256244218316899</v>
      </c>
      <c r="Y79" s="189">
        <f t="shared" si="23"/>
        <v>6.4080944350758919</v>
      </c>
      <c r="Z79" s="189">
        <f t="shared" si="23"/>
        <v>5.8713886300093172</v>
      </c>
      <c r="AA79" s="189">
        <f t="shared" si="23"/>
        <v>10.871241326137259</v>
      </c>
      <c r="AB79" s="189">
        <f t="shared" si="23"/>
        <v>1.1374407582938415</v>
      </c>
      <c r="AC79" s="189">
        <f t="shared" si="23"/>
        <v>-1.7435897435897467</v>
      </c>
      <c r="AD79" s="189">
        <f t="shared" si="23"/>
        <v>-1.917808219178077</v>
      </c>
      <c r="AE79" s="189">
        <f t="shared" si="23"/>
        <v>4.8648648648648702</v>
      </c>
      <c r="AF79" s="189">
        <f t="shared" si="23"/>
        <v>7.624113475177313</v>
      </c>
      <c r="AG79" s="189">
        <f t="shared" si="23"/>
        <v>3.0155642023346387</v>
      </c>
      <c r="AH79" s="189">
        <f t="shared" si="23"/>
        <v>0.48030739673390976</v>
      </c>
      <c r="AI79" s="189">
        <f t="shared" si="23"/>
        <v>9.7586568730325265</v>
      </c>
      <c r="AJ79" s="189">
        <f t="shared" si="23"/>
        <v>11.52073732718894</v>
      </c>
      <c r="AK79" s="189">
        <f t="shared" si="23"/>
        <v>5.8430717863105182</v>
      </c>
      <c r="AL79" s="189">
        <f t="shared" si="23"/>
        <v>1.6574585635359222</v>
      </c>
      <c r="AM79" s="189">
        <f t="shared" si="23"/>
        <v>-3.0938123752495095</v>
      </c>
      <c r="AN79" s="189">
        <f t="shared" si="23"/>
        <v>-9.6711798839466651E-2</v>
      </c>
      <c r="AO79" s="189">
        <f t="shared" si="23"/>
        <v>-32.387096774193552</v>
      </c>
      <c r="AP79" s="189">
        <f t="shared" si="23"/>
        <v>-3.0035335689045985</v>
      </c>
      <c r="AQ79" s="189">
        <f t="shared" si="23"/>
        <v>-9.9457504520795652</v>
      </c>
      <c r="AR79" s="189">
        <f t="shared" si="23"/>
        <v>5.1155115511551177</v>
      </c>
      <c r="AS79" s="189">
        <f t="shared" si="23"/>
        <v>5.3539019963702277</v>
      </c>
      <c r="AT79" s="189">
        <f t="shared" si="23"/>
        <v>9.5992544268406306</v>
      </c>
      <c r="AU79" s="189">
        <f t="shared" si="23"/>
        <v>1.8803418803418828</v>
      </c>
      <c r="AV79" s="189">
        <f t="shared" si="23"/>
        <v>3.6393713813068578</v>
      </c>
      <c r="AW79" s="189">
        <f t="shared" si="23"/>
        <v>-8.8652482269498512E-2</v>
      </c>
      <c r="AX79" s="189">
        <f t="shared" si="23"/>
        <v>3.7833190025795402</v>
      </c>
      <c r="AY79" s="189">
        <f t="shared" si="23"/>
        <v>-1.2068965517241428</v>
      </c>
      <c r="AZ79" s="189">
        <f t="shared" si="23"/>
        <v>6.3279857397504395</v>
      </c>
      <c r="BA79" s="189">
        <f t="shared" si="23"/>
        <v>3.1825795644891097</v>
      </c>
      <c r="BB79" s="189">
        <f t="shared" si="23"/>
        <v>2.6186579378068764</v>
      </c>
    </row>
    <row r="80" spans="1:54" s="173" customFormat="1" ht="26.25" thickBot="1">
      <c r="A80" s="156" t="s">
        <v>481</v>
      </c>
      <c r="B80" s="70">
        <f t="shared" si="1"/>
        <v>3.1847133757961785</v>
      </c>
      <c r="C80" s="189">
        <f t="shared" ref="C80:BB80" si="24">(C40-C28)/C28*100</f>
        <v>4.1284403669724776</v>
      </c>
      <c r="D80" s="189">
        <f t="shared" si="24"/>
        <v>4.2474607571560563</v>
      </c>
      <c r="E80" s="189">
        <f t="shared" si="24"/>
        <v>3.5440613026819814</v>
      </c>
      <c r="F80" s="189">
        <f t="shared" si="24"/>
        <v>4.3925233644859842</v>
      </c>
      <c r="G80" s="189">
        <f t="shared" si="24"/>
        <v>-1.7948717948717898</v>
      </c>
      <c r="H80" s="189">
        <f t="shared" si="24"/>
        <v>-1.7857142857142856</v>
      </c>
      <c r="I80" s="189">
        <f t="shared" si="24"/>
        <v>14.269275028768687</v>
      </c>
      <c r="J80" s="189">
        <f t="shared" si="24"/>
        <v>8.4660519698239796</v>
      </c>
      <c r="K80" s="189">
        <f t="shared" si="24"/>
        <v>3.9792387543252672</v>
      </c>
      <c r="L80" s="189">
        <f t="shared" si="24"/>
        <v>10.994764397905767</v>
      </c>
      <c r="M80" s="189">
        <f t="shared" si="24"/>
        <v>2.986348122866894</v>
      </c>
      <c r="N80" s="189">
        <f t="shared" si="24"/>
        <v>6.866952789699571</v>
      </c>
      <c r="O80" s="189">
        <f t="shared" si="24"/>
        <v>5.7726465364120783</v>
      </c>
      <c r="P80" s="189">
        <f t="shared" si="24"/>
        <v>3.9180765805877171</v>
      </c>
      <c r="Q80" s="189">
        <f t="shared" si="24"/>
        <v>5.2956751985878201</v>
      </c>
      <c r="R80" s="189">
        <f t="shared" si="24"/>
        <v>7.1047957371225587</v>
      </c>
      <c r="S80" s="189">
        <f t="shared" si="24"/>
        <v>0.76408787010505941</v>
      </c>
      <c r="T80" s="189">
        <f t="shared" si="24"/>
        <v>0.67114093959731824</v>
      </c>
      <c r="U80" s="189">
        <f t="shared" si="24"/>
        <v>0.75614366729678373</v>
      </c>
      <c r="V80" s="189">
        <f t="shared" si="24"/>
        <v>3.5938903863432166</v>
      </c>
      <c r="W80" s="189">
        <f t="shared" si="24"/>
        <v>2.025782688766117</v>
      </c>
      <c r="X80" s="189">
        <f t="shared" si="24"/>
        <v>0.83256244218316899</v>
      </c>
      <c r="Y80" s="189">
        <f t="shared" si="24"/>
        <v>6.1396131202691304</v>
      </c>
      <c r="Z80" s="189">
        <f t="shared" si="24"/>
        <v>5.8713886300093172</v>
      </c>
      <c r="AA80" s="189">
        <f t="shared" si="24"/>
        <v>10.700538876058511</v>
      </c>
      <c r="AB80" s="189">
        <f t="shared" si="24"/>
        <v>0.66225165562914179</v>
      </c>
      <c r="AC80" s="189">
        <f t="shared" si="24"/>
        <v>-2.9531568228105964</v>
      </c>
      <c r="AD80" s="189">
        <f t="shared" si="24"/>
        <v>-2.5688073394495388</v>
      </c>
      <c r="AE80" s="189">
        <f t="shared" si="24"/>
        <v>5.0450450450450397</v>
      </c>
      <c r="AF80" s="189">
        <f t="shared" si="24"/>
        <v>6.7340067340067336</v>
      </c>
      <c r="AG80" s="189">
        <f t="shared" si="24"/>
        <v>3.0947775628626584</v>
      </c>
      <c r="AH80" s="189">
        <f t="shared" si="24"/>
        <v>-0.19120458891012299</v>
      </c>
      <c r="AI80" s="189">
        <f t="shared" si="24"/>
        <v>10.950413223140504</v>
      </c>
      <c r="AJ80" s="189">
        <f t="shared" si="24"/>
        <v>12.260967379077604</v>
      </c>
      <c r="AK80" s="189">
        <f t="shared" si="24"/>
        <v>7.9298831385642865</v>
      </c>
      <c r="AL80" s="189">
        <f t="shared" si="24"/>
        <v>1.6574585635359222</v>
      </c>
      <c r="AM80" s="189">
        <f t="shared" si="24"/>
        <v>-3.0938123752495095</v>
      </c>
      <c r="AN80" s="189">
        <f t="shared" si="24"/>
        <v>-9.6711798839466651E-2</v>
      </c>
      <c r="AO80" s="189">
        <f t="shared" si="24"/>
        <v>-31.776913099870292</v>
      </c>
      <c r="AP80" s="189">
        <f t="shared" si="24"/>
        <v>-2.2222222222222223</v>
      </c>
      <c r="AQ80" s="189">
        <f t="shared" si="24"/>
        <v>-9.8630136986301338</v>
      </c>
      <c r="AR80" s="189">
        <f t="shared" si="24"/>
        <v>5.3586150041220115</v>
      </c>
      <c r="AS80" s="189">
        <f t="shared" si="24"/>
        <v>9.1240875912408761</v>
      </c>
      <c r="AT80" s="189">
        <f t="shared" si="24"/>
        <v>9.5992544268406306</v>
      </c>
      <c r="AU80" s="189">
        <f t="shared" si="24"/>
        <v>2.1312872975277068</v>
      </c>
      <c r="AV80" s="189">
        <f t="shared" si="24"/>
        <v>4.8053024026511988</v>
      </c>
      <c r="AW80" s="189">
        <f t="shared" si="24"/>
        <v>-0.79225352112675307</v>
      </c>
      <c r="AX80" s="189">
        <f t="shared" si="24"/>
        <v>3.4280936454849571</v>
      </c>
      <c r="AY80" s="189">
        <f t="shared" si="24"/>
        <v>-0.25839793281653506</v>
      </c>
      <c r="AZ80" s="189">
        <f t="shared" si="24"/>
        <v>5.2896725440806138</v>
      </c>
      <c r="BA80" s="189">
        <f t="shared" si="24"/>
        <v>3.1825795644891097</v>
      </c>
      <c r="BB80" s="189">
        <f t="shared" si="24"/>
        <v>2.6186579378068764</v>
      </c>
    </row>
    <row r="81" spans="1:54" s="173" customFormat="1" ht="26.25" thickBot="1">
      <c r="A81" s="156" t="s">
        <v>202</v>
      </c>
      <c r="B81" s="70">
        <f t="shared" si="1"/>
        <v>3.4327009936766011</v>
      </c>
      <c r="C81" s="189">
        <f>(C41-C29)/C29*100</f>
        <v>4.9450549450549373</v>
      </c>
      <c r="D81" s="189">
        <f t="shared" ref="D81:BB81" si="25">(D41-D29)/D29*100</f>
        <v>5.07380073800738</v>
      </c>
      <c r="E81" s="189">
        <f t="shared" si="25"/>
        <v>4.3977055449330864</v>
      </c>
      <c r="F81" s="189">
        <f>(F41-F29)/F29*100</f>
        <v>4.9302325581395321</v>
      </c>
      <c r="G81" s="189">
        <f t="shared" si="25"/>
        <v>-1.7021276595744681</v>
      </c>
      <c r="H81" s="189">
        <f t="shared" si="25"/>
        <v>-0.79787234042552435</v>
      </c>
      <c r="I81" s="189">
        <f t="shared" si="25"/>
        <v>18.971428571428564</v>
      </c>
      <c r="J81" s="189">
        <f t="shared" si="25"/>
        <v>2.3045267489711909</v>
      </c>
      <c r="K81" s="189">
        <f t="shared" si="25"/>
        <v>7.8711985688729849</v>
      </c>
      <c r="L81" s="189">
        <f t="shared" si="25"/>
        <v>8.9906700593723432</v>
      </c>
      <c r="M81" s="189">
        <f t="shared" si="25"/>
        <v>2.2900763358778531</v>
      </c>
      <c r="N81" s="189">
        <f t="shared" si="25"/>
        <v>5.2459016393442672</v>
      </c>
      <c r="O81" s="189">
        <f t="shared" si="25"/>
        <v>5.2946199829205831</v>
      </c>
      <c r="P81" s="189">
        <f t="shared" si="25"/>
        <v>3.1786941580755914</v>
      </c>
      <c r="Q81" s="189">
        <f t="shared" si="25"/>
        <v>4.896907216494836</v>
      </c>
      <c r="R81" s="189">
        <f t="shared" si="25"/>
        <v>6.8027210884353746</v>
      </c>
      <c r="S81" s="189">
        <f t="shared" si="25"/>
        <v>0.66793893129771265</v>
      </c>
      <c r="T81" s="189">
        <f t="shared" si="25"/>
        <v>0.76701821668264347</v>
      </c>
      <c r="U81" s="189">
        <f t="shared" si="25"/>
        <v>0.47169811320754718</v>
      </c>
      <c r="V81" s="189">
        <f t="shared" si="25"/>
        <v>4.1218637992831617</v>
      </c>
      <c r="W81" s="189">
        <f t="shared" si="25"/>
        <v>2.9357798165137639</v>
      </c>
      <c r="X81" s="189">
        <f t="shared" si="25"/>
        <v>1.3786764705882353</v>
      </c>
      <c r="Y81" s="189">
        <f t="shared" si="25"/>
        <v>7.0588235294117698</v>
      </c>
      <c r="Z81" s="189">
        <f t="shared" si="25"/>
        <v>5.8713886300093172</v>
      </c>
      <c r="AA81" s="189">
        <f t="shared" si="25"/>
        <v>10.862865947611706</v>
      </c>
      <c r="AB81" s="189">
        <f t="shared" si="25"/>
        <v>0.65789473684209454</v>
      </c>
      <c r="AC81" s="189">
        <f t="shared" si="25"/>
        <v>-4.0404040404040407</v>
      </c>
      <c r="AD81" s="189">
        <f t="shared" si="25"/>
        <v>-2.0146520146520173</v>
      </c>
      <c r="AE81" s="189">
        <f t="shared" si="25"/>
        <v>5.6300268096514721</v>
      </c>
      <c r="AF81" s="189">
        <f t="shared" si="25"/>
        <v>6.6330814441645725</v>
      </c>
      <c r="AG81" s="189">
        <f t="shared" si="25"/>
        <v>3.4648700673724679</v>
      </c>
      <c r="AH81" s="189">
        <f t="shared" si="25"/>
        <v>-0.19065776930410186</v>
      </c>
      <c r="AI81" s="189">
        <f t="shared" si="25"/>
        <v>13.948717948717942</v>
      </c>
      <c r="AJ81" s="189">
        <f t="shared" si="25"/>
        <v>16.871508379888262</v>
      </c>
      <c r="AK81" s="189">
        <f t="shared" si="25"/>
        <v>7.8903654485049826</v>
      </c>
      <c r="AL81" s="189">
        <f t="shared" si="25"/>
        <v>9.1659028414306634E-2</v>
      </c>
      <c r="AM81" s="189">
        <f t="shared" si="25"/>
        <v>-1.8181818181818152</v>
      </c>
      <c r="AN81" s="189">
        <f t="shared" si="25"/>
        <v>0.6822612085770009</v>
      </c>
      <c r="AO81" s="189">
        <f t="shared" si="25"/>
        <v>-27.967257844474762</v>
      </c>
      <c r="AP81" s="189">
        <f t="shared" si="25"/>
        <v>-2.1949078138718172</v>
      </c>
      <c r="AQ81" s="189">
        <f t="shared" si="25"/>
        <v>-8.088235294117645</v>
      </c>
      <c r="AR81" s="189">
        <f t="shared" si="25"/>
        <v>5.68837592745259</v>
      </c>
      <c r="AS81" s="189">
        <f t="shared" si="25"/>
        <v>3.1986531986531967</v>
      </c>
      <c r="AT81" s="189">
        <f t="shared" si="25"/>
        <v>8.1632653061224563</v>
      </c>
      <c r="AU81" s="189">
        <f t="shared" si="25"/>
        <v>2.0202020202020248</v>
      </c>
      <c r="AV81" s="189">
        <f t="shared" si="25"/>
        <v>4.3657331136738033</v>
      </c>
      <c r="AW81" s="189">
        <f t="shared" si="25"/>
        <v>-0.60292850990524427</v>
      </c>
      <c r="AX81" s="189">
        <f t="shared" si="25"/>
        <v>3.682008368200842</v>
      </c>
      <c r="AY81" s="189">
        <f t="shared" si="25"/>
        <v>0.6055363321799333</v>
      </c>
      <c r="AZ81" s="189">
        <f t="shared" si="25"/>
        <v>5.2896725440806138</v>
      </c>
      <c r="BA81" s="189">
        <f t="shared" si="25"/>
        <v>4.3551088777219329</v>
      </c>
      <c r="BB81" s="189">
        <f t="shared" si="25"/>
        <v>2.6186579378068764</v>
      </c>
    </row>
    <row r="82" spans="1:54" s="173" customFormat="1" ht="26.25" thickBot="1">
      <c r="A82" s="156" t="s">
        <v>224</v>
      </c>
      <c r="B82" s="70">
        <f t="shared" si="1"/>
        <v>3.6101083032490973</v>
      </c>
      <c r="C82" s="189">
        <f>(C42-C30)/C30*100</f>
        <v>4.7619047619047645</v>
      </c>
      <c r="D82" s="189">
        <f t="shared" ref="D82:BB82" si="26">(D42-D30)/D30*100</f>
        <v>4.7926267281106014</v>
      </c>
      <c r="E82" s="189">
        <f t="shared" si="26"/>
        <v>4.1108986615678891</v>
      </c>
      <c r="F82" s="189">
        <f t="shared" si="26"/>
        <v>4.9394221808014889</v>
      </c>
      <c r="G82" s="189">
        <f t="shared" si="26"/>
        <v>-3.4834324553950795</v>
      </c>
      <c r="H82" s="189">
        <f>(H42-H30)/H30*100</f>
        <v>0.80500894454383332</v>
      </c>
      <c r="I82" s="189">
        <f t="shared" si="26"/>
        <v>21.436848203939746</v>
      </c>
      <c r="J82" s="189">
        <f t="shared" si="26"/>
        <v>1.6183986371379824</v>
      </c>
      <c r="K82" s="189">
        <f t="shared" si="26"/>
        <v>5.7369814651368047</v>
      </c>
      <c r="L82" s="189">
        <f t="shared" si="26"/>
        <v>7.781456953642377</v>
      </c>
      <c r="M82" s="189">
        <f t="shared" si="26"/>
        <v>2.986348122866894</v>
      </c>
      <c r="N82" s="189">
        <f t="shared" si="26"/>
        <v>5.2674230145867096</v>
      </c>
      <c r="O82" s="189">
        <f t="shared" si="26"/>
        <v>5.9021922428330527</v>
      </c>
      <c r="P82" s="189">
        <f t="shared" si="26"/>
        <v>3.5012809564474883</v>
      </c>
      <c r="Q82" s="189">
        <f t="shared" si="26"/>
        <v>5.451448040885853</v>
      </c>
      <c r="R82" s="189">
        <f t="shared" si="26"/>
        <v>7.6023391812865562</v>
      </c>
      <c r="S82" s="189">
        <f t="shared" si="26"/>
        <v>0.95419847328244278</v>
      </c>
      <c r="T82" s="189">
        <f t="shared" si="26"/>
        <v>1.150527325023972</v>
      </c>
      <c r="U82" s="189">
        <f t="shared" si="26"/>
        <v>0.56603773584905126</v>
      </c>
      <c r="V82" s="189">
        <f t="shared" si="26"/>
        <v>4.1218637992831617</v>
      </c>
      <c r="W82" s="189">
        <f t="shared" si="26"/>
        <v>2.9357798165137639</v>
      </c>
      <c r="X82" s="189">
        <f t="shared" si="26"/>
        <v>1.3786764705882353</v>
      </c>
      <c r="Y82" s="189">
        <f t="shared" si="26"/>
        <v>6.7839195979899447</v>
      </c>
      <c r="Z82" s="189">
        <f t="shared" si="26"/>
        <v>5.8713886300093172</v>
      </c>
      <c r="AA82" s="189">
        <f t="shared" si="26"/>
        <v>10.939907550077031</v>
      </c>
      <c r="AB82" s="189">
        <f t="shared" si="26"/>
        <v>1.0367577756833257</v>
      </c>
      <c r="AC82" s="189">
        <f t="shared" si="26"/>
        <v>-3.4517766497461988</v>
      </c>
      <c r="AD82" s="189">
        <f t="shared" si="26"/>
        <v>-0.83333333333333848</v>
      </c>
      <c r="AE82" s="189">
        <f t="shared" si="26"/>
        <v>5.5307760927743113</v>
      </c>
      <c r="AF82" s="189">
        <f t="shared" si="26"/>
        <v>6.538139145012571</v>
      </c>
      <c r="AG82" s="189">
        <f t="shared" si="26"/>
        <v>3.7178265014299252</v>
      </c>
      <c r="AH82" s="189">
        <f t="shared" si="26"/>
        <v>0</v>
      </c>
      <c r="AI82" s="189">
        <f t="shared" si="26"/>
        <v>13.779527559055119</v>
      </c>
      <c r="AJ82" s="189">
        <f t="shared" si="26"/>
        <v>16.315789473684212</v>
      </c>
      <c r="AK82" s="189">
        <f t="shared" si="26"/>
        <v>7.870753935376956</v>
      </c>
      <c r="AL82" s="189">
        <f t="shared" si="26"/>
        <v>0.36663611365720045</v>
      </c>
      <c r="AM82" s="189">
        <f t="shared" si="26"/>
        <v>-2.0222446916076846</v>
      </c>
      <c r="AN82" s="189">
        <f t="shared" si="26"/>
        <v>0.6822612085770009</v>
      </c>
      <c r="AO82" s="189">
        <f t="shared" si="26"/>
        <v>-29.288702928870293</v>
      </c>
      <c r="AP82" s="189">
        <f t="shared" si="26"/>
        <v>0.63063063063063318</v>
      </c>
      <c r="AQ82" s="189">
        <f t="shared" si="26"/>
        <v>-6.6287878787878789</v>
      </c>
      <c r="AR82" s="189">
        <f t="shared" si="26"/>
        <v>6.552006552006552</v>
      </c>
      <c r="AS82" s="189">
        <f t="shared" si="26"/>
        <v>12.243074173369068</v>
      </c>
      <c r="AT82" s="189">
        <f t="shared" si="26"/>
        <v>8.1632653061224563</v>
      </c>
      <c r="AU82" s="189">
        <f>(AU42-AU30)/AU30*100</f>
        <v>1.5025041736227021</v>
      </c>
      <c r="AV82" s="189">
        <f t="shared" si="26"/>
        <v>2.9173419773095577</v>
      </c>
      <c r="AW82" s="189">
        <f t="shared" si="26"/>
        <v>-8.6132644272174264E-2</v>
      </c>
      <c r="AX82" s="189">
        <f t="shared" si="26"/>
        <v>3.7625418060200673</v>
      </c>
      <c r="AY82" s="189">
        <f t="shared" si="26"/>
        <v>0.17301038062283985</v>
      </c>
      <c r="AZ82" s="189">
        <f t="shared" si="26"/>
        <v>5.0251256281407031</v>
      </c>
      <c r="BA82" s="189">
        <f t="shared" si="26"/>
        <v>4.3551088777219329</v>
      </c>
      <c r="BB82" s="189">
        <f t="shared" si="26"/>
        <v>3.3551554828150523</v>
      </c>
    </row>
    <row r="83" spans="1:54" s="173" customFormat="1" ht="26.25" thickBot="1">
      <c r="A83" s="156" t="s">
        <v>249</v>
      </c>
      <c r="B83" s="70">
        <f t="shared" si="1"/>
        <v>3.9639639639639692</v>
      </c>
      <c r="C83" s="189">
        <f>(C43-C31)/C31*100</f>
        <v>5.8394160583941659</v>
      </c>
      <c r="D83" s="189">
        <f t="shared" ref="D83:G84" si="27">(D43-D31)/D31*100</f>
        <v>5.8769513314967776</v>
      </c>
      <c r="E83" s="189">
        <f t="shared" si="27"/>
        <v>6.7114093959731544</v>
      </c>
      <c r="F83" s="189">
        <f t="shared" si="27"/>
        <v>5.7781919850885402</v>
      </c>
      <c r="G83" s="189">
        <f t="shared" si="27"/>
        <v>-2.2861981371718789</v>
      </c>
      <c r="H83" s="189">
        <f>(H43-H31)/H31*100</f>
        <v>0.53428317008015014</v>
      </c>
      <c r="I83" s="189">
        <f t="shared" ref="I83:AT83" si="28">(I43-I31)/I31*100</f>
        <v>23.47525891829688</v>
      </c>
      <c r="J83" s="189">
        <f t="shared" si="28"/>
        <v>3.7683823529411846</v>
      </c>
      <c r="K83" s="189">
        <f t="shared" si="28"/>
        <v>5.5319148936170208</v>
      </c>
      <c r="L83" s="189">
        <f t="shared" si="28"/>
        <v>6.1939690301548564</v>
      </c>
      <c r="M83" s="189">
        <f t="shared" si="28"/>
        <v>3.8560411311053984</v>
      </c>
      <c r="N83" s="189">
        <f t="shared" si="28"/>
        <v>5.4207119741100467</v>
      </c>
      <c r="O83" s="189">
        <f t="shared" si="28"/>
        <v>5.6349873843565916</v>
      </c>
      <c r="P83" s="189">
        <f t="shared" si="28"/>
        <v>3.7574722459436432</v>
      </c>
      <c r="Q83" s="189">
        <f t="shared" si="28"/>
        <v>4.3001686340640877</v>
      </c>
      <c r="R83" s="189">
        <f t="shared" si="28"/>
        <v>7.0715474209650466</v>
      </c>
      <c r="S83" s="189">
        <f t="shared" si="28"/>
        <v>1.0496183206106953</v>
      </c>
      <c r="T83" s="189">
        <f t="shared" si="28"/>
        <v>1.150527325023972</v>
      </c>
      <c r="U83" s="189">
        <f t="shared" si="28"/>
        <v>0.75542965061378387</v>
      </c>
      <c r="V83" s="189">
        <f t="shared" si="28"/>
        <v>4.211469534050182</v>
      </c>
      <c r="W83" s="189">
        <f t="shared" si="28"/>
        <v>2.9357798165137639</v>
      </c>
      <c r="X83" s="189">
        <f t="shared" si="28"/>
        <v>1.3786764705882353</v>
      </c>
      <c r="Y83" s="189">
        <f t="shared" si="28"/>
        <v>7.0892410341951626</v>
      </c>
      <c r="Z83" s="189">
        <f t="shared" si="28"/>
        <v>5.8713886300093172</v>
      </c>
      <c r="AA83" s="189">
        <f t="shared" si="28"/>
        <v>11.196911196911197</v>
      </c>
      <c r="AB83" s="189">
        <f t="shared" si="28"/>
        <v>1.2206572769953026</v>
      </c>
      <c r="AC83" s="189">
        <f t="shared" si="28"/>
        <v>-2.7300303336703768</v>
      </c>
      <c r="AD83" s="189">
        <f t="shared" si="28"/>
        <v>-1.6559337626494914</v>
      </c>
      <c r="AE83" s="189">
        <f t="shared" si="28"/>
        <v>5.7829181494661919</v>
      </c>
      <c r="AF83" s="189">
        <f t="shared" si="28"/>
        <v>6.7001675041876041</v>
      </c>
      <c r="AG83" s="189">
        <f t="shared" si="28"/>
        <v>3.7986704653371319</v>
      </c>
      <c r="AH83" s="189">
        <f t="shared" si="28"/>
        <v>-9.5419847328238855E-2</v>
      </c>
      <c r="AI83" s="189">
        <f t="shared" si="28"/>
        <v>14.271844660194176</v>
      </c>
      <c r="AJ83" s="189">
        <f t="shared" si="28"/>
        <v>17.701863354037279</v>
      </c>
      <c r="AK83" s="189">
        <f t="shared" si="28"/>
        <v>6.2499999999999956</v>
      </c>
      <c r="AL83" s="189">
        <f t="shared" si="28"/>
        <v>0.36663611365720045</v>
      </c>
      <c r="AM83" s="189">
        <f t="shared" si="28"/>
        <v>-1.92893401015229</v>
      </c>
      <c r="AN83" s="189">
        <f t="shared" si="28"/>
        <v>0.6822612085770009</v>
      </c>
      <c r="AO83" s="189">
        <f t="shared" si="28"/>
        <v>-30.188679245283023</v>
      </c>
      <c r="AP83" s="189">
        <f t="shared" si="28"/>
        <v>0.26905829596412301</v>
      </c>
      <c r="AQ83" s="189">
        <f t="shared" si="28"/>
        <v>-6.928838951310853</v>
      </c>
      <c r="AR83" s="189">
        <f t="shared" si="28"/>
        <v>6.552006552006552</v>
      </c>
      <c r="AS83" s="189">
        <f t="shared" si="28"/>
        <v>11.711711711711711</v>
      </c>
      <c r="AT83" s="189">
        <f t="shared" si="28"/>
        <v>8.1632653061224563</v>
      </c>
      <c r="AU83" s="189">
        <f>(AU43-AU31)/AU31*100</f>
        <v>1.8333333333333357</v>
      </c>
      <c r="AV83" s="189">
        <f t="shared" ref="AV83:BB83" si="29">(AV43-AV31)/AV31*100</f>
        <v>2.9935275080906174</v>
      </c>
      <c r="AW83" s="189">
        <f t="shared" si="29"/>
        <v>0.60240963855421936</v>
      </c>
      <c r="AX83" s="189">
        <f t="shared" si="29"/>
        <v>3.8365304420350244</v>
      </c>
      <c r="AY83" s="189">
        <f t="shared" si="29"/>
        <v>0.33984706881902421</v>
      </c>
      <c r="AZ83" s="189">
        <f t="shared" si="29"/>
        <v>5.0251256281407031</v>
      </c>
      <c r="BA83" s="189">
        <f t="shared" si="29"/>
        <v>4.3551088777219329</v>
      </c>
      <c r="BB83" s="189">
        <f t="shared" si="29"/>
        <v>3.3551554828150523</v>
      </c>
    </row>
    <row r="84" spans="1:54" ht="29.25" customHeight="1" thickBot="1">
      <c r="A84" s="156" t="s">
        <v>343</v>
      </c>
      <c r="B84" s="70">
        <f t="shared" ref="B84:B88" si="30">(B44-B32)/B32*100</f>
        <v>4.5045045045045047</v>
      </c>
      <c r="C84" s="189">
        <f>(C44-C32)/C32*100</f>
        <v>6.8493150684931505</v>
      </c>
      <c r="D84" s="189">
        <f t="shared" si="27"/>
        <v>6.9852941176470669</v>
      </c>
      <c r="E84" s="189">
        <f t="shared" si="27"/>
        <v>8.8631984585741836</v>
      </c>
      <c r="F84" s="189">
        <f t="shared" si="27"/>
        <v>7.2693383038210602</v>
      </c>
      <c r="G84" s="189">
        <f t="shared" si="27"/>
        <v>-2.5359256128486898</v>
      </c>
      <c r="H84" s="189">
        <f>(H44-H32)/H32*100</f>
        <v>1.1607142857142831</v>
      </c>
      <c r="I84" s="189">
        <f t="shared" ref="I84:AT84" si="31">(I44-I32)/I32*100</f>
        <v>23.986095017381231</v>
      </c>
      <c r="J84" s="189">
        <f t="shared" si="31"/>
        <v>-2.2388059701492589</v>
      </c>
      <c r="K84" s="189">
        <f t="shared" si="31"/>
        <v>5.9764309764309838</v>
      </c>
      <c r="L84" s="189">
        <f t="shared" si="31"/>
        <v>6.2703583061889283</v>
      </c>
      <c r="M84" s="189">
        <f t="shared" si="31"/>
        <v>5.2360515021459175</v>
      </c>
      <c r="N84" s="189">
        <f t="shared" si="31"/>
        <v>5.9349593495935054</v>
      </c>
      <c r="O84" s="189">
        <f t="shared" si="31"/>
        <v>6.2658763759525877</v>
      </c>
      <c r="P84" s="189">
        <f t="shared" si="31"/>
        <v>4.5729076790336469</v>
      </c>
      <c r="Q84" s="189">
        <f t="shared" si="31"/>
        <v>4.6531302876480538</v>
      </c>
      <c r="R84" s="189">
        <f t="shared" si="31"/>
        <v>7.6987447698744678</v>
      </c>
      <c r="S84" s="189">
        <f t="shared" si="31"/>
        <v>1.2416427889207231</v>
      </c>
      <c r="T84" s="189">
        <f t="shared" si="31"/>
        <v>1.2464046021092974</v>
      </c>
      <c r="U84" s="189">
        <f t="shared" si="31"/>
        <v>0.84985835694050182</v>
      </c>
      <c r="V84" s="189">
        <f t="shared" si="31"/>
        <v>4.9239033124440468</v>
      </c>
      <c r="W84" s="189">
        <f t="shared" si="31"/>
        <v>3.3789954337899566</v>
      </c>
      <c r="X84" s="189">
        <f t="shared" si="31"/>
        <v>2.4839006439742439</v>
      </c>
      <c r="Y84" s="189">
        <f t="shared" si="31"/>
        <v>10.016694490818043</v>
      </c>
      <c r="Z84" s="189">
        <f t="shared" si="31"/>
        <v>5.8713886300093172</v>
      </c>
      <c r="AA84" s="189">
        <f t="shared" si="31"/>
        <v>12.046332046332042</v>
      </c>
      <c r="AB84" s="189">
        <f t="shared" si="31"/>
        <v>0.74487895716945729</v>
      </c>
      <c r="AC84" s="189">
        <f t="shared" si="31"/>
        <v>-3.5389282103134474</v>
      </c>
      <c r="AD84" s="189">
        <f t="shared" si="31"/>
        <v>-2.5688073394495388</v>
      </c>
      <c r="AE84" s="189">
        <f t="shared" si="31"/>
        <v>5.594405594405587</v>
      </c>
      <c r="AF84" s="189">
        <f t="shared" si="31"/>
        <v>5.6572379367720442</v>
      </c>
      <c r="AG84" s="189">
        <f t="shared" si="31"/>
        <v>5.9273422562141516</v>
      </c>
      <c r="AH84" s="189">
        <f t="shared" si="31"/>
        <v>-0.47801147227533464</v>
      </c>
      <c r="AI84" s="189">
        <f t="shared" si="31"/>
        <v>16.799204771371777</v>
      </c>
      <c r="AJ84" s="189">
        <f t="shared" si="31"/>
        <v>21.390374331550802</v>
      </c>
      <c r="AK84" s="189">
        <f t="shared" si="31"/>
        <v>6.9536423841059527</v>
      </c>
      <c r="AL84" s="189">
        <f t="shared" si="31"/>
        <v>7.0319634703196368</v>
      </c>
      <c r="AM84" s="189">
        <f t="shared" si="31"/>
        <v>-1.5290519877675843</v>
      </c>
      <c r="AN84" s="189">
        <f t="shared" si="31"/>
        <v>0.77972709551658037</v>
      </c>
      <c r="AO84" s="189">
        <f t="shared" si="31"/>
        <v>-26.981707317073166</v>
      </c>
      <c r="AP84" s="189">
        <f t="shared" si="31"/>
        <v>-0.72072072072071813</v>
      </c>
      <c r="AQ84" s="189">
        <f t="shared" si="31"/>
        <v>-8.6710650329877375</v>
      </c>
      <c r="AR84" s="189">
        <f t="shared" si="31"/>
        <v>6.552006552006552</v>
      </c>
      <c r="AS84" s="189">
        <f t="shared" si="31"/>
        <v>11.030741410488249</v>
      </c>
      <c r="AT84" s="189">
        <f t="shared" si="31"/>
        <v>8.1632653061224563</v>
      </c>
      <c r="AU84" s="189">
        <f>(AU44-AU32)/AU32*100</f>
        <v>-2.0850040096231024</v>
      </c>
      <c r="AV84" s="189">
        <f t="shared" ref="AV84:BB84" si="32">(AV44-AV32)/AV32*100</f>
        <v>2.8317152103559873</v>
      </c>
      <c r="AW84" s="189">
        <f t="shared" si="32"/>
        <v>-7.0007955449482875</v>
      </c>
      <c r="AX84" s="189">
        <f t="shared" si="32"/>
        <v>4.0100250626566396</v>
      </c>
      <c r="AY84" s="189">
        <f t="shared" si="32"/>
        <v>1.5477214101461714</v>
      </c>
      <c r="AZ84" s="189">
        <f t="shared" si="32"/>
        <v>5.0251256281407031</v>
      </c>
      <c r="BA84" s="189">
        <f t="shared" si="32"/>
        <v>4.3551088777219329</v>
      </c>
      <c r="BB84" s="189">
        <f t="shared" si="32"/>
        <v>3.3551554828150523</v>
      </c>
    </row>
    <row r="85" spans="1:54" ht="29.25" customHeight="1" thickBot="1">
      <c r="A85" s="156" t="s">
        <v>364</v>
      </c>
      <c r="B85" s="70">
        <f t="shared" si="30"/>
        <v>4.8430493273542652</v>
      </c>
      <c r="C85" s="256">
        <f t="shared" ref="C85:BB87" si="33">(C45-C33)/C33*100</f>
        <v>6.5514103730664131</v>
      </c>
      <c r="D85" s="256">
        <f t="shared" si="33"/>
        <v>6.5934065934065966</v>
      </c>
      <c r="E85" s="256">
        <f t="shared" si="33"/>
        <v>8.7584215591915253</v>
      </c>
      <c r="F85" s="256">
        <f t="shared" si="33"/>
        <v>8.3022388059701413</v>
      </c>
      <c r="G85" s="256">
        <f t="shared" si="33"/>
        <v>-1.4480408858603089</v>
      </c>
      <c r="H85" s="256">
        <f t="shared" si="33"/>
        <v>1.0771992818671352</v>
      </c>
      <c r="I85" s="256">
        <f t="shared" si="33"/>
        <v>24.679860302677518</v>
      </c>
      <c r="J85" s="256">
        <f t="shared" si="33"/>
        <v>-3.2051282051282048</v>
      </c>
      <c r="K85" s="256">
        <f t="shared" si="33"/>
        <v>1.2185215272136476</v>
      </c>
      <c r="L85" s="256">
        <f t="shared" si="33"/>
        <v>6.8200493015612134</v>
      </c>
      <c r="M85" s="256">
        <f t="shared" si="33"/>
        <v>6.1962134251290903</v>
      </c>
      <c r="N85" s="256">
        <f t="shared" si="33"/>
        <v>5.5105348460291594</v>
      </c>
      <c r="O85" s="256">
        <f t="shared" si="33"/>
        <v>5.7287278854254398</v>
      </c>
      <c r="P85" s="256">
        <f t="shared" si="33"/>
        <v>4.4558697514995744</v>
      </c>
      <c r="Q85" s="256">
        <f t="shared" si="33"/>
        <v>3.0176026823135027</v>
      </c>
      <c r="R85" s="256">
        <f t="shared" si="33"/>
        <v>7.0951585976627829</v>
      </c>
      <c r="S85" s="256">
        <f t="shared" si="33"/>
        <v>1.4326647564469912</v>
      </c>
      <c r="T85" s="256">
        <f t="shared" si="33"/>
        <v>1.6299137104506261</v>
      </c>
      <c r="U85" s="256">
        <f t="shared" si="33"/>
        <v>0.94517958412098302</v>
      </c>
      <c r="V85" s="256">
        <f t="shared" si="33"/>
        <v>6.2827225130890074</v>
      </c>
      <c r="W85" s="256">
        <f t="shared" si="33"/>
        <v>3.3789954337899566</v>
      </c>
      <c r="X85" s="256">
        <f t="shared" si="33"/>
        <v>2.4839006439742439</v>
      </c>
      <c r="Y85" s="256">
        <f t="shared" si="33"/>
        <v>10.083333333333329</v>
      </c>
      <c r="Z85" s="256">
        <f t="shared" si="33"/>
        <v>10.211267605633811</v>
      </c>
      <c r="AA85" s="256">
        <f t="shared" si="33"/>
        <v>13.898540653231411</v>
      </c>
      <c r="AB85" s="256">
        <f t="shared" si="33"/>
        <v>0.83955223880596219</v>
      </c>
      <c r="AC85" s="256">
        <f t="shared" si="33"/>
        <v>-4.0526849037487338</v>
      </c>
      <c r="AD85" s="256">
        <f t="shared" si="33"/>
        <v>-1.3863216266173752</v>
      </c>
      <c r="AE85" s="256">
        <f t="shared" si="33"/>
        <v>5.7641921397379861</v>
      </c>
      <c r="AF85" s="256">
        <f t="shared" si="33"/>
        <v>5.555555555555558</v>
      </c>
      <c r="AG85" s="256">
        <f t="shared" si="33"/>
        <v>5.7526366251198464</v>
      </c>
      <c r="AH85" s="256">
        <f t="shared" si="33"/>
        <v>0</v>
      </c>
      <c r="AI85" s="256">
        <f t="shared" si="33"/>
        <v>15.361445783132543</v>
      </c>
      <c r="AJ85" s="256">
        <f t="shared" si="33"/>
        <v>19.847328244274813</v>
      </c>
      <c r="AK85" s="256">
        <f t="shared" si="33"/>
        <v>5.7236304170073709</v>
      </c>
      <c r="AL85" s="256">
        <f t="shared" si="33"/>
        <v>7.0319634703196368</v>
      </c>
      <c r="AM85" s="256">
        <f t="shared" si="33"/>
        <v>-1.3292433537832282</v>
      </c>
      <c r="AN85" s="256">
        <f t="shared" si="33"/>
        <v>0.77972709551658037</v>
      </c>
      <c r="AO85" s="256">
        <f t="shared" si="33"/>
        <v>-25.198098256735342</v>
      </c>
      <c r="AP85" s="256">
        <f t="shared" si="33"/>
        <v>0.45662100456621002</v>
      </c>
      <c r="AQ85" s="256">
        <f t="shared" si="33"/>
        <v>-5.9845559845559739</v>
      </c>
      <c r="AR85" s="256">
        <f t="shared" si="33"/>
        <v>6.1174551386623168</v>
      </c>
      <c r="AS85" s="256">
        <f t="shared" si="33"/>
        <v>9.9452554744525603</v>
      </c>
      <c r="AT85" s="256">
        <f t="shared" si="33"/>
        <v>8.1632653061224563</v>
      </c>
      <c r="AU85" s="256">
        <f t="shared" si="33"/>
        <v>2.4288107202679994</v>
      </c>
      <c r="AV85" s="256">
        <f t="shared" si="33"/>
        <v>1.2872083668543914</v>
      </c>
      <c r="AW85" s="256">
        <f t="shared" si="33"/>
        <v>3.5870516185476888</v>
      </c>
      <c r="AX85" s="256">
        <f t="shared" si="33"/>
        <v>3.9101497504159752</v>
      </c>
      <c r="AY85" s="256">
        <f t="shared" si="33"/>
        <v>2.7850304612706598</v>
      </c>
      <c r="AZ85" s="256">
        <f t="shared" si="33"/>
        <v>5.9714045416316184</v>
      </c>
      <c r="BA85" s="256">
        <f t="shared" si="33"/>
        <v>4.3153526970954381</v>
      </c>
      <c r="BB85" s="256">
        <f t="shared" si="33"/>
        <v>1.0399999999999976</v>
      </c>
    </row>
    <row r="86" spans="1:54" ht="29.25" customHeight="1" thickBot="1">
      <c r="A86" s="156" t="s">
        <v>457</v>
      </c>
      <c r="B86" s="70">
        <f t="shared" si="30"/>
        <v>5.0179211469534124</v>
      </c>
      <c r="C86" s="256">
        <f t="shared" si="33"/>
        <v>6.8058076225045365</v>
      </c>
      <c r="D86" s="256">
        <f t="shared" si="33"/>
        <v>6.751824817518254</v>
      </c>
      <c r="E86" s="256">
        <f t="shared" si="33"/>
        <v>9.6061479346781944</v>
      </c>
      <c r="F86" s="256">
        <f t="shared" si="33"/>
        <v>8.1556997219647798</v>
      </c>
      <c r="G86" s="256">
        <f t="shared" si="33"/>
        <v>-1.1986301369862939</v>
      </c>
      <c r="H86" s="256">
        <f t="shared" si="33"/>
        <v>1.0676156583629792</v>
      </c>
      <c r="I86" s="256">
        <f t="shared" si="33"/>
        <v>24.563445867287538</v>
      </c>
      <c r="J86" s="256">
        <f t="shared" si="33"/>
        <v>-2.8362305580969758</v>
      </c>
      <c r="K86" s="256">
        <f t="shared" si="33"/>
        <v>-8.0775444264938864E-2</v>
      </c>
      <c r="L86" s="256">
        <f t="shared" si="33"/>
        <v>9.7844112769485996</v>
      </c>
      <c r="M86" s="256">
        <f t="shared" si="33"/>
        <v>4.7089041095890414</v>
      </c>
      <c r="N86" s="256">
        <f t="shared" si="33"/>
        <v>5.497170573969278</v>
      </c>
      <c r="O86" s="256">
        <f t="shared" si="33"/>
        <v>5.3691275167785166</v>
      </c>
      <c r="P86" s="256">
        <f t="shared" si="33"/>
        <v>4.180887372013645</v>
      </c>
      <c r="Q86" s="256">
        <f t="shared" si="33"/>
        <v>3.5294117647058849</v>
      </c>
      <c r="R86" s="256">
        <f t="shared" si="33"/>
        <v>6.4676616915422978</v>
      </c>
      <c r="S86" s="256">
        <f t="shared" si="33"/>
        <v>2.0057306590257826</v>
      </c>
      <c r="T86" s="256">
        <f t="shared" si="33"/>
        <v>2.5936599423631153</v>
      </c>
      <c r="U86" s="256">
        <f t="shared" si="33"/>
        <v>0.56550424128181775</v>
      </c>
      <c r="V86" s="256">
        <f t="shared" si="33"/>
        <v>6.2717770034843232</v>
      </c>
      <c r="W86" s="256">
        <f t="shared" si="33"/>
        <v>3.3789954337899566</v>
      </c>
      <c r="X86" s="256">
        <f t="shared" si="33"/>
        <v>2.4839006439742439</v>
      </c>
      <c r="Y86" s="256">
        <f t="shared" si="33"/>
        <v>8.4967320261437962</v>
      </c>
      <c r="Z86" s="256">
        <f t="shared" si="33"/>
        <v>10.211267605633811</v>
      </c>
      <c r="AA86" s="256">
        <f t="shared" si="33"/>
        <v>14.583333333333334</v>
      </c>
      <c r="AB86" s="256">
        <f t="shared" si="33"/>
        <v>2.3540489642184559</v>
      </c>
      <c r="AC86" s="256">
        <f t="shared" si="33"/>
        <v>0.20811654526535156</v>
      </c>
      <c r="AD86" s="256">
        <f t="shared" si="33"/>
        <v>-1.3863216266173752</v>
      </c>
      <c r="AE86" s="256">
        <f t="shared" si="33"/>
        <v>5.6768558951965069</v>
      </c>
      <c r="AF86" s="256">
        <f t="shared" si="33"/>
        <v>5.1239669421487628</v>
      </c>
      <c r="AG86" s="256">
        <f t="shared" si="33"/>
        <v>6.3461538461538405</v>
      </c>
      <c r="AH86" s="256">
        <f t="shared" si="33"/>
        <v>-9.5785440613034983E-2</v>
      </c>
      <c r="AI86" s="256">
        <f t="shared" si="33"/>
        <v>18.274111675126903</v>
      </c>
      <c r="AJ86" s="256">
        <f t="shared" si="33"/>
        <v>23.535911602209943</v>
      </c>
      <c r="AK86" s="256">
        <f t="shared" si="33"/>
        <v>6.9192751235584886</v>
      </c>
      <c r="AL86" s="256">
        <f t="shared" si="33"/>
        <v>7.0319634703196368</v>
      </c>
      <c r="AM86" s="256">
        <f t="shared" si="33"/>
        <v>-2.2403258655804512</v>
      </c>
      <c r="AN86" s="256">
        <f t="shared" si="33"/>
        <v>-0.29097963142579741</v>
      </c>
      <c r="AO86" s="256">
        <f t="shared" si="33"/>
        <v>-24.76038338658147</v>
      </c>
      <c r="AP86" s="256">
        <f t="shared" si="33"/>
        <v>-9.0744101633401561E-2</v>
      </c>
      <c r="AQ86" s="256">
        <f t="shared" si="33"/>
        <v>-5.3554040895813042</v>
      </c>
      <c r="AR86" s="256">
        <f t="shared" si="33"/>
        <v>3.6653386454183221</v>
      </c>
      <c r="AS86" s="256">
        <f t="shared" si="33"/>
        <v>8.2961641391614727</v>
      </c>
      <c r="AT86" s="256">
        <f t="shared" si="33"/>
        <v>8.1632653061224563</v>
      </c>
      <c r="AU86" s="256">
        <f t="shared" si="33"/>
        <v>3.1197301854974731</v>
      </c>
      <c r="AV86" s="256">
        <f t="shared" si="33"/>
        <v>1.8518518518518496</v>
      </c>
      <c r="AW86" s="256">
        <f t="shared" si="33"/>
        <v>4.7069271758437043</v>
      </c>
      <c r="AX86" s="256">
        <f t="shared" si="33"/>
        <v>3.9068994181213657</v>
      </c>
      <c r="AY86" s="256">
        <f t="shared" si="33"/>
        <v>3.0329289428076254</v>
      </c>
      <c r="AZ86" s="256">
        <f t="shared" si="33"/>
        <v>5.9714045416316184</v>
      </c>
      <c r="BA86" s="256">
        <f>(BA46-BA34)/BA34*100</f>
        <v>4.3153526970954381</v>
      </c>
      <c r="BB86" s="256">
        <f t="shared" si="33"/>
        <v>1.0399999999999976</v>
      </c>
    </row>
    <row r="87" spans="1:54" ht="29.25" customHeight="1" thickBot="1">
      <c r="A87" s="156" t="s">
        <v>459</v>
      </c>
      <c r="B87" s="70">
        <f t="shared" si="30"/>
        <v>5.3811659192825116</v>
      </c>
      <c r="C87" s="256">
        <f t="shared" si="33"/>
        <v>7.734303912647861</v>
      </c>
      <c r="D87" s="256">
        <f t="shared" si="33"/>
        <v>7.8754578754578697</v>
      </c>
      <c r="E87" s="256">
        <f t="shared" si="33"/>
        <v>9.5192307692307736</v>
      </c>
      <c r="F87" s="256">
        <f t="shared" si="33"/>
        <v>9.5992544268406306</v>
      </c>
      <c r="G87" s="256">
        <f t="shared" si="33"/>
        <v>-1.2787723785166241</v>
      </c>
      <c r="H87" s="256">
        <f t="shared" si="33"/>
        <v>3.4296028880866398</v>
      </c>
      <c r="I87" s="256">
        <f t="shared" si="33"/>
        <v>21.600000000000005</v>
      </c>
      <c r="J87" s="256">
        <f t="shared" si="33"/>
        <v>-2.7777777777777777</v>
      </c>
      <c r="K87" s="256">
        <f t="shared" si="33"/>
        <v>1.7959183673469412</v>
      </c>
      <c r="L87" s="256">
        <f t="shared" si="33"/>
        <v>13.515754560530691</v>
      </c>
      <c r="M87" s="256">
        <f t="shared" si="33"/>
        <v>6.0580204778156945</v>
      </c>
      <c r="N87" s="256">
        <f t="shared" si="33"/>
        <v>5.8966074313408701</v>
      </c>
      <c r="O87" s="256">
        <f t="shared" si="33"/>
        <v>5.8129738837405149</v>
      </c>
      <c r="P87" s="256">
        <f t="shared" si="33"/>
        <v>4.7250859106529211</v>
      </c>
      <c r="Q87" s="256">
        <f t="shared" si="33"/>
        <v>6.8493150684931505</v>
      </c>
      <c r="R87" s="256">
        <f t="shared" si="33"/>
        <v>6.3018242122719688</v>
      </c>
      <c r="S87" s="256">
        <f t="shared" si="33"/>
        <v>2.2922636103151781</v>
      </c>
      <c r="T87" s="256">
        <f t="shared" si="33"/>
        <v>2.9779058597502486</v>
      </c>
      <c r="U87" s="256">
        <f t="shared" si="33"/>
        <v>0.37629350893697616</v>
      </c>
      <c r="V87" s="256">
        <f t="shared" si="33"/>
        <v>6.7944250871080119</v>
      </c>
      <c r="W87" s="256">
        <f t="shared" si="33"/>
        <v>3.626473254759746</v>
      </c>
      <c r="X87" s="256">
        <f t="shared" si="33"/>
        <v>3.6934441366574333</v>
      </c>
      <c r="Y87" s="256">
        <f t="shared" si="33"/>
        <v>8.8187702265372216</v>
      </c>
      <c r="Z87" s="256">
        <f t="shared" si="33"/>
        <v>10.211267605633811</v>
      </c>
      <c r="AA87" s="256">
        <f>(AA47-AA35)/AA35*100</f>
        <v>14.583333333333334</v>
      </c>
      <c r="AB87" s="256">
        <f t="shared" si="33"/>
        <v>1.4981273408239781</v>
      </c>
      <c r="AC87" s="256">
        <f t="shared" si="33"/>
        <v>-2.1671826625387083</v>
      </c>
      <c r="AD87" s="256">
        <f t="shared" si="33"/>
        <v>-2.7803521779425395</v>
      </c>
      <c r="AE87" s="256">
        <f t="shared" si="33"/>
        <v>6.2445793581960132</v>
      </c>
      <c r="AF87" s="256">
        <f t="shared" si="33"/>
        <v>5.2066115702479312</v>
      </c>
      <c r="AG87" s="256">
        <f t="shared" si="33"/>
        <v>6.9364161849711019</v>
      </c>
      <c r="AH87" s="256">
        <f t="shared" si="33"/>
        <v>0</v>
      </c>
      <c r="AI87" s="256">
        <f t="shared" si="33"/>
        <v>19.693877551020407</v>
      </c>
      <c r="AJ87" s="256">
        <f t="shared" si="33"/>
        <v>26.174496644295292</v>
      </c>
      <c r="AK87" s="256">
        <f t="shared" si="33"/>
        <v>6.030969845150767</v>
      </c>
      <c r="AL87" s="256">
        <f t="shared" si="33"/>
        <v>7.8538812785388075</v>
      </c>
      <c r="AM87" s="256">
        <f t="shared" si="33"/>
        <v>-2.0408163265306123</v>
      </c>
      <c r="AN87" s="256">
        <f t="shared" si="33"/>
        <v>-0.29097963142579741</v>
      </c>
      <c r="AO87" s="256">
        <f t="shared" si="33"/>
        <v>-23.432343234323437</v>
      </c>
      <c r="AP87" s="256">
        <f t="shared" si="33"/>
        <v>-0.27272727272727015</v>
      </c>
      <c r="AQ87" s="256">
        <f t="shared" si="33"/>
        <v>-7.1428571428571397</v>
      </c>
      <c r="AR87" s="256">
        <f t="shared" si="33"/>
        <v>5.621536025336507</v>
      </c>
      <c r="AS87" s="256">
        <f t="shared" si="33"/>
        <v>9.3441150044923678</v>
      </c>
      <c r="AT87" s="256">
        <f t="shared" si="33"/>
        <v>8.1632653061224563</v>
      </c>
      <c r="AU87" s="256">
        <f t="shared" si="33"/>
        <v>3.0252100840336085</v>
      </c>
      <c r="AV87" s="256">
        <f t="shared" si="33"/>
        <v>1.9308125502815816</v>
      </c>
      <c r="AW87" s="256">
        <f t="shared" si="33"/>
        <v>4.3209876543209802</v>
      </c>
      <c r="AX87" s="256">
        <f t="shared" si="33"/>
        <v>3.7406483790523692</v>
      </c>
      <c r="AY87" s="256">
        <f t="shared" si="33"/>
        <v>1.9080659150043391</v>
      </c>
      <c r="AZ87" s="256">
        <f t="shared" si="33"/>
        <v>5.9714045416316184</v>
      </c>
      <c r="BA87" s="256">
        <f>(BA47-BA35)/BA35*100</f>
        <v>4.3153526970954381</v>
      </c>
      <c r="BB87" s="256">
        <f>(BB47-BB35)/BB35*100</f>
        <v>1.0399999999999976</v>
      </c>
    </row>
    <row r="88" spans="1:54" ht="29.25" customHeight="1" thickBot="1">
      <c r="A88" s="156" t="s">
        <v>512</v>
      </c>
      <c r="B88" s="70">
        <f t="shared" si="30"/>
        <v>5.9982094897045677</v>
      </c>
      <c r="C88" s="256">
        <f t="shared" ref="C88:BA88" si="34">(C48-C36)/C36*100</f>
        <v>9.5194922937443334</v>
      </c>
      <c r="D88" s="256">
        <f t="shared" si="34"/>
        <v>9.7538742023701026</v>
      </c>
      <c r="E88" s="256">
        <f t="shared" si="34"/>
        <v>9.5238095238095237</v>
      </c>
      <c r="F88" s="256">
        <f t="shared" si="34"/>
        <v>13.091922005571025</v>
      </c>
      <c r="G88" s="256">
        <f t="shared" si="34"/>
        <v>-8.673026886382855E-2</v>
      </c>
      <c r="H88" s="256">
        <f t="shared" si="34"/>
        <v>2.3486901535681972</v>
      </c>
      <c r="I88" s="256">
        <f t="shared" si="34"/>
        <v>22.675736961451246</v>
      </c>
      <c r="J88" s="256">
        <f t="shared" si="34"/>
        <v>-1.9125683060109238</v>
      </c>
      <c r="K88" s="256">
        <f t="shared" si="34"/>
        <v>8.5106382978723332</v>
      </c>
      <c r="L88" s="256">
        <f t="shared" si="34"/>
        <v>14.913007456503715</v>
      </c>
      <c r="M88" s="256">
        <f t="shared" si="34"/>
        <v>6.5088757396449735</v>
      </c>
      <c r="N88" s="256">
        <f t="shared" si="34"/>
        <v>5.8918482647296067</v>
      </c>
      <c r="O88" s="256">
        <f t="shared" si="34"/>
        <v>5.7190916736753552</v>
      </c>
      <c r="P88" s="256">
        <f t="shared" si="34"/>
        <v>3.8461538461538463</v>
      </c>
      <c r="Q88" s="256">
        <f t="shared" si="34"/>
        <v>6.22866894197952</v>
      </c>
      <c r="R88" s="256">
        <f t="shared" si="34"/>
        <v>6.716417910447757</v>
      </c>
      <c r="S88" s="256">
        <f t="shared" si="34"/>
        <v>2.385496183206107</v>
      </c>
      <c r="T88" s="256">
        <f t="shared" si="34"/>
        <v>3.2629558541266714</v>
      </c>
      <c r="U88" s="256">
        <f t="shared" si="34"/>
        <v>0.37629350893697616</v>
      </c>
      <c r="V88" s="256">
        <f t="shared" si="34"/>
        <v>6.8815331010453011</v>
      </c>
      <c r="W88" s="256">
        <f t="shared" si="34"/>
        <v>3.626473254759746</v>
      </c>
      <c r="X88" s="256">
        <f t="shared" si="34"/>
        <v>3.6934441366574333</v>
      </c>
      <c r="Y88" s="256">
        <f t="shared" si="34"/>
        <v>8.7167070217917537</v>
      </c>
      <c r="Z88" s="256">
        <f t="shared" si="34"/>
        <v>10.211267605633811</v>
      </c>
      <c r="AA88" s="256">
        <f>(AA48-AA36)/AA36*100</f>
        <v>14.732453092425288</v>
      </c>
      <c r="AB88" s="256">
        <f t="shared" si="34"/>
        <v>1.6838166510757691</v>
      </c>
      <c r="AC88" s="256">
        <f t="shared" si="34"/>
        <v>-1.7580144777662905</v>
      </c>
      <c r="AD88" s="256">
        <f t="shared" si="34"/>
        <v>-2.040816326530615</v>
      </c>
      <c r="AE88" s="256">
        <f t="shared" si="34"/>
        <v>6.0501296456352636</v>
      </c>
      <c r="AF88" s="256">
        <f t="shared" si="34"/>
        <v>5.6338028169014054</v>
      </c>
      <c r="AG88" s="256">
        <f t="shared" si="34"/>
        <v>7.1976967370441454</v>
      </c>
      <c r="AH88" s="256">
        <f t="shared" si="34"/>
        <v>-0.95057034220532322</v>
      </c>
      <c r="AI88" s="256">
        <f t="shared" si="34"/>
        <v>22.34693877551021</v>
      </c>
      <c r="AJ88" s="256">
        <f t="shared" si="34"/>
        <v>30.033370411568406</v>
      </c>
      <c r="AK88" s="256">
        <f t="shared" si="34"/>
        <v>5.853256389117897</v>
      </c>
      <c r="AL88" s="256">
        <f t="shared" si="34"/>
        <v>7.8538812785388075</v>
      </c>
      <c r="AM88" s="256">
        <f t="shared" si="34"/>
        <v>-1.9407558733401487</v>
      </c>
      <c r="AN88" s="256">
        <f t="shared" si="34"/>
        <v>-0.19398642095052246</v>
      </c>
      <c r="AO88" s="256">
        <f t="shared" si="34"/>
        <v>-22.462562396006653</v>
      </c>
      <c r="AP88" s="256">
        <f t="shared" si="34"/>
        <v>-1.9801980198019702</v>
      </c>
      <c r="AQ88" s="256">
        <f t="shared" si="34"/>
        <v>-7.0243902439024426</v>
      </c>
      <c r="AR88" s="256">
        <f t="shared" si="34"/>
        <v>5.621536025336507</v>
      </c>
      <c r="AS88" s="256">
        <f t="shared" si="34"/>
        <v>0.34453057708872153</v>
      </c>
      <c r="AT88" s="256">
        <f t="shared" si="34"/>
        <v>8.1632653061224563</v>
      </c>
      <c r="AU88" s="256">
        <f t="shared" si="34"/>
        <v>3.2581453634085142</v>
      </c>
      <c r="AV88" s="256">
        <f t="shared" si="34"/>
        <v>3.7842190016103081</v>
      </c>
      <c r="AW88" s="256">
        <f t="shared" si="34"/>
        <v>2.5217391304347876</v>
      </c>
      <c r="AX88" s="256">
        <f t="shared" si="34"/>
        <v>4.9875311720698257</v>
      </c>
      <c r="AY88" s="256">
        <f t="shared" si="34"/>
        <v>3.3101045296167224</v>
      </c>
      <c r="AZ88" s="256">
        <f t="shared" si="34"/>
        <v>7.0647603027754347</v>
      </c>
      <c r="BA88" s="256">
        <f t="shared" si="34"/>
        <v>4.3153526970954381</v>
      </c>
      <c r="BB88" s="256">
        <f>(BB48-BB36)/BB36*100</f>
        <v>2.6315789473684075</v>
      </c>
    </row>
    <row r="89" spans="1:54" ht="29.25" customHeight="1" thickBot="1">
      <c r="A89" s="156" t="s">
        <v>513</v>
      </c>
      <c r="B89" s="70">
        <f t="shared" ref="B89:B95" si="35">(B49-B37)/B37*100</f>
        <v>6.0714285714285685</v>
      </c>
      <c r="C89" s="256">
        <f t="shared" ref="C89:Z89" si="36">(C49-C37)/C37*100</f>
        <v>9.9909990999099989</v>
      </c>
      <c r="D89" s="256">
        <f t="shared" si="36"/>
        <v>10.2262443438914</v>
      </c>
      <c r="E89" s="256">
        <f t="shared" si="36"/>
        <v>9.2850510677808717</v>
      </c>
      <c r="F89" s="256">
        <f t="shared" si="36"/>
        <v>14.391143911439109</v>
      </c>
      <c r="G89" s="256">
        <f t="shared" si="36"/>
        <v>0.17406440382940699</v>
      </c>
      <c r="H89" s="256">
        <f t="shared" si="36"/>
        <v>3.4451495920217559</v>
      </c>
      <c r="I89" s="256">
        <f t="shared" si="36"/>
        <v>22.853957636566332</v>
      </c>
      <c r="J89" s="256">
        <f t="shared" si="36"/>
        <v>2.0979020979020904</v>
      </c>
      <c r="K89" s="256">
        <f t="shared" si="36"/>
        <v>9.1442953020134148</v>
      </c>
      <c r="L89" s="256">
        <f t="shared" si="36"/>
        <v>12.879409351927801</v>
      </c>
      <c r="M89" s="256">
        <f t="shared" si="36"/>
        <v>5.6255247691015979</v>
      </c>
      <c r="N89" s="256">
        <f t="shared" si="36"/>
        <v>5.4706355591311322</v>
      </c>
      <c r="O89" s="256">
        <f t="shared" si="36"/>
        <v>5.8031959629941055</v>
      </c>
      <c r="P89" s="256">
        <f t="shared" si="36"/>
        <v>3.5042735042734994</v>
      </c>
      <c r="Q89" s="256">
        <f t="shared" si="36"/>
        <v>4.7377326565143774</v>
      </c>
      <c r="R89" s="256">
        <f t="shared" si="36"/>
        <v>7.3920265780730938</v>
      </c>
      <c r="S89" s="256">
        <f t="shared" si="36"/>
        <v>2.3809523809523809</v>
      </c>
      <c r="T89" s="256">
        <f t="shared" si="36"/>
        <v>3.160919540229882</v>
      </c>
      <c r="U89" s="256">
        <f t="shared" si="36"/>
        <v>0.37593984962405208</v>
      </c>
      <c r="V89" s="256">
        <f t="shared" si="36"/>
        <v>6.8815331010453011</v>
      </c>
      <c r="W89" s="256">
        <f t="shared" si="36"/>
        <v>3.626473254759746</v>
      </c>
      <c r="X89" s="256">
        <f t="shared" si="36"/>
        <v>3.6934441366574333</v>
      </c>
      <c r="Y89" s="256">
        <f t="shared" si="36"/>
        <v>8.995983935742963</v>
      </c>
      <c r="Z89" s="256">
        <f t="shared" si="36"/>
        <v>10.211267605633811</v>
      </c>
      <c r="AA89" s="256">
        <f>(AA49-AA37)/AA37*100</f>
        <v>14.652777777777773</v>
      </c>
      <c r="AB89" s="256">
        <f t="shared" ref="AB89:BA89" si="37">(AB49-AB37)/AB37*100</f>
        <v>1.5947467166979388</v>
      </c>
      <c r="AC89" s="256">
        <f t="shared" si="37"/>
        <v>-2.1852237252861544</v>
      </c>
      <c r="AD89" s="256">
        <f t="shared" si="37"/>
        <v>-1.7707362534948663</v>
      </c>
      <c r="AE89" s="256">
        <f t="shared" si="37"/>
        <v>6.0501296456352636</v>
      </c>
      <c r="AF89" s="256">
        <f t="shared" si="37"/>
        <v>5.4500412881915841</v>
      </c>
      <c r="AG89" s="256">
        <f t="shared" si="37"/>
        <v>7.4641148325358824</v>
      </c>
      <c r="AH89" s="256">
        <f t="shared" si="37"/>
        <v>-0.38204393505253648</v>
      </c>
      <c r="AI89" s="256">
        <f t="shared" si="37"/>
        <v>22.289156626506028</v>
      </c>
      <c r="AJ89" s="256">
        <f t="shared" si="37"/>
        <v>29.609544468546634</v>
      </c>
      <c r="AK89" s="256">
        <f t="shared" si="37"/>
        <v>5.9454995871180989</v>
      </c>
      <c r="AL89" s="256">
        <f t="shared" si="37"/>
        <v>7.8538812785388075</v>
      </c>
      <c r="AM89" s="256">
        <f t="shared" si="37"/>
        <v>-1.9467213114754012</v>
      </c>
      <c r="AN89" s="256">
        <f t="shared" si="37"/>
        <v>-0.29069767441860189</v>
      </c>
      <c r="AO89" s="256">
        <f t="shared" si="37"/>
        <v>-23.251748251748257</v>
      </c>
      <c r="AP89" s="256">
        <f t="shared" si="37"/>
        <v>-1.1669658886894176</v>
      </c>
      <c r="AQ89" s="256">
        <f t="shared" si="37"/>
        <v>-7.2195121951219559</v>
      </c>
      <c r="AR89" s="256">
        <f t="shared" si="37"/>
        <v>5.7798891528107657</v>
      </c>
      <c r="AS89" s="256">
        <f t="shared" si="37"/>
        <v>4.3330501274426458</v>
      </c>
      <c r="AT89" s="256">
        <f t="shared" si="37"/>
        <v>8.1632653061224563</v>
      </c>
      <c r="AU89" s="256">
        <f t="shared" si="37"/>
        <v>3.4309623430962297</v>
      </c>
      <c r="AV89" s="256">
        <f t="shared" si="37"/>
        <v>3.0375699440447734</v>
      </c>
      <c r="AW89" s="256">
        <f t="shared" si="37"/>
        <v>3.7818821459982379</v>
      </c>
      <c r="AX89" s="256">
        <f t="shared" si="37"/>
        <v>4.8172757475083028</v>
      </c>
      <c r="AY89" s="256">
        <f t="shared" si="37"/>
        <v>2.5086505190311472</v>
      </c>
      <c r="AZ89" s="256">
        <f t="shared" si="37"/>
        <v>7.0647603027754347</v>
      </c>
      <c r="BA89" s="256">
        <f t="shared" si="37"/>
        <v>4.3153526970954381</v>
      </c>
      <c r="BB89" s="256">
        <f>(BB49-BB37)/BB37*100</f>
        <v>2.6315789473684075</v>
      </c>
    </row>
    <row r="90" spans="1:54" ht="29.25" customHeight="1" thickBot="1">
      <c r="A90" s="156" t="s">
        <v>469</v>
      </c>
      <c r="B90" s="70">
        <f t="shared" si="35"/>
        <v>6.6012488849241793</v>
      </c>
      <c r="C90" s="256">
        <f t="shared" ref="C90:BA90" si="38">(C50-C38)/C38*100</f>
        <v>11.171171171171176</v>
      </c>
      <c r="D90" s="256">
        <f t="shared" si="38"/>
        <v>11.413043478260864</v>
      </c>
      <c r="E90" s="256">
        <f t="shared" si="38"/>
        <v>10.687732342007436</v>
      </c>
      <c r="F90" s="256">
        <f t="shared" si="38"/>
        <v>15.109890109890109</v>
      </c>
      <c r="G90" s="256">
        <f t="shared" si="38"/>
        <v>3.0168589174800275</v>
      </c>
      <c r="H90" s="256">
        <f t="shared" si="38"/>
        <v>4.7445255474452583</v>
      </c>
      <c r="I90" s="256">
        <f t="shared" si="38"/>
        <v>20.92274678111588</v>
      </c>
      <c r="J90" s="256">
        <f t="shared" si="38"/>
        <v>-3.9676113360323928</v>
      </c>
      <c r="K90" s="256">
        <f t="shared" si="38"/>
        <v>13.52992194275803</v>
      </c>
      <c r="L90" s="256">
        <f t="shared" si="38"/>
        <v>15.008291873963511</v>
      </c>
      <c r="M90" s="256">
        <f t="shared" si="38"/>
        <v>5.2985702270815782</v>
      </c>
      <c r="N90" s="256">
        <f t="shared" si="38"/>
        <v>5.7304277643260644</v>
      </c>
      <c r="O90" s="256">
        <f t="shared" si="38"/>
        <v>6.0913705583756368</v>
      </c>
      <c r="P90" s="256">
        <f t="shared" si="38"/>
        <v>3.9621016365202486</v>
      </c>
      <c r="Q90" s="256">
        <f t="shared" si="38"/>
        <v>5.9130434782608665</v>
      </c>
      <c r="R90" s="256">
        <f t="shared" si="38"/>
        <v>7.3981712385702334</v>
      </c>
      <c r="S90" s="256">
        <f t="shared" si="38"/>
        <v>2.378686964795433</v>
      </c>
      <c r="T90" s="256">
        <f t="shared" si="38"/>
        <v>3.2535885167464169</v>
      </c>
      <c r="U90" s="256">
        <f t="shared" si="38"/>
        <v>0.46992481203007519</v>
      </c>
      <c r="V90" s="256">
        <f t="shared" si="38"/>
        <v>7.118055555555558</v>
      </c>
      <c r="W90" s="256">
        <f t="shared" si="38"/>
        <v>4.1516245487364696</v>
      </c>
      <c r="X90" s="256">
        <f t="shared" si="38"/>
        <v>3.9449541284403642</v>
      </c>
      <c r="Y90" s="256">
        <f t="shared" si="38"/>
        <v>8.849557522123904</v>
      </c>
      <c r="Z90" s="256">
        <f t="shared" si="38"/>
        <v>10.211267605633811</v>
      </c>
      <c r="AA90" s="256">
        <f t="shared" si="38"/>
        <v>14.722222222222214</v>
      </c>
      <c r="AB90" s="256">
        <f t="shared" si="38"/>
        <v>1.3071895424836655</v>
      </c>
      <c r="AC90" s="256">
        <f t="shared" si="38"/>
        <v>-3.1185031185031185</v>
      </c>
      <c r="AD90" s="256">
        <f t="shared" si="38"/>
        <v>-1.2081784386617076</v>
      </c>
      <c r="AE90" s="256">
        <f t="shared" si="38"/>
        <v>5.821917808219176</v>
      </c>
      <c r="AF90" s="256">
        <f t="shared" si="38"/>
        <v>5.3630363036303628</v>
      </c>
      <c r="AG90" s="256">
        <f t="shared" si="38"/>
        <v>8.6749285033365062</v>
      </c>
      <c r="AH90" s="256">
        <f t="shared" si="38"/>
        <v>-9.569377990430078E-2</v>
      </c>
      <c r="AI90" s="256">
        <f t="shared" si="38"/>
        <v>20.039682539682545</v>
      </c>
      <c r="AJ90" s="256">
        <f t="shared" si="38"/>
        <v>26.388888888888896</v>
      </c>
      <c r="AK90" s="256">
        <f t="shared" si="38"/>
        <v>6.100577081615822</v>
      </c>
      <c r="AL90" s="256">
        <f t="shared" si="38"/>
        <v>14.492753623188406</v>
      </c>
      <c r="AM90" s="256">
        <f t="shared" si="38"/>
        <v>-1.8461538461538431</v>
      </c>
      <c r="AN90" s="256">
        <f t="shared" si="38"/>
        <v>-0.29069767441860189</v>
      </c>
      <c r="AO90" s="256">
        <f t="shared" si="38"/>
        <v>-22.41992882562278</v>
      </c>
      <c r="AP90" s="256">
        <f t="shared" si="38"/>
        <v>-1.7969451931716083</v>
      </c>
      <c r="AQ90" s="256">
        <f t="shared" si="38"/>
        <v>-8.6529006882989155</v>
      </c>
      <c r="AR90" s="256">
        <f t="shared" si="38"/>
        <v>5.445935280189417</v>
      </c>
      <c r="AS90" s="256">
        <f t="shared" si="38"/>
        <v>5.1131601005867635</v>
      </c>
      <c r="AT90" s="256">
        <f t="shared" si="38"/>
        <v>8.1632653061224563</v>
      </c>
      <c r="AU90" s="256">
        <f t="shared" si="38"/>
        <v>4.2749371332774597</v>
      </c>
      <c r="AV90" s="256">
        <f t="shared" si="38"/>
        <v>2.2382094324540458</v>
      </c>
      <c r="AW90" s="256">
        <f t="shared" si="38"/>
        <v>6.6254416961130742</v>
      </c>
      <c r="AX90" s="256">
        <f t="shared" si="38"/>
        <v>4.904405652535333</v>
      </c>
      <c r="AY90" s="256">
        <f t="shared" si="38"/>
        <v>2.6956521739130386</v>
      </c>
      <c r="AZ90" s="256">
        <f t="shared" si="38"/>
        <v>7.0647603027754347</v>
      </c>
      <c r="BA90" s="256">
        <f t="shared" si="38"/>
        <v>4.3153526970954381</v>
      </c>
      <c r="BB90" s="256">
        <f>(BB50-BB38)/BB38*100</f>
        <v>2.6315789473684075</v>
      </c>
    </row>
    <row r="91" spans="1:54" ht="29.25" customHeight="1" thickBot="1">
      <c r="A91" s="156" t="s">
        <v>479</v>
      </c>
      <c r="B91" s="70">
        <f t="shared" si="35"/>
        <v>6.388642413487136</v>
      </c>
      <c r="C91" s="256">
        <f t="shared" ref="C91:BA91" si="39">(C51-C39)/C39*100</f>
        <v>9.6289752650176599</v>
      </c>
      <c r="D91" s="256">
        <f t="shared" si="39"/>
        <v>9.857904085257557</v>
      </c>
      <c r="E91" s="256">
        <f t="shared" si="39"/>
        <v>10.277777777777773</v>
      </c>
      <c r="F91" s="256">
        <f t="shared" si="39"/>
        <v>12.067435669920137</v>
      </c>
      <c r="G91" s="256">
        <f t="shared" si="39"/>
        <v>1.6464471403812753</v>
      </c>
      <c r="H91" s="256">
        <f t="shared" si="39"/>
        <v>3.6101083032490973</v>
      </c>
      <c r="I91" s="256">
        <f t="shared" si="39"/>
        <v>19.957761351636737</v>
      </c>
      <c r="J91" s="256">
        <f t="shared" si="39"/>
        <v>-8.2959641255605447</v>
      </c>
      <c r="K91" s="256">
        <f t="shared" si="39"/>
        <v>11.222780569514242</v>
      </c>
      <c r="L91" s="256">
        <f t="shared" si="39"/>
        <v>13.818479149632045</v>
      </c>
      <c r="M91" s="256">
        <f t="shared" si="39"/>
        <v>6.6945606694560666</v>
      </c>
      <c r="N91" s="256">
        <f t="shared" si="39"/>
        <v>5.5421686746988001</v>
      </c>
      <c r="O91" s="256">
        <f t="shared" si="39"/>
        <v>6.0453400503778365</v>
      </c>
      <c r="P91" s="256">
        <f t="shared" si="39"/>
        <v>3.3248081841432278</v>
      </c>
      <c r="Q91" s="256">
        <f t="shared" si="39"/>
        <v>6.582278481012656</v>
      </c>
      <c r="R91" s="256">
        <f t="shared" si="39"/>
        <v>7.6411960132890266</v>
      </c>
      <c r="S91" s="256">
        <f t="shared" si="39"/>
        <v>2.5616698292220006</v>
      </c>
      <c r="T91" s="256">
        <f t="shared" si="39"/>
        <v>3.3365109628217349</v>
      </c>
      <c r="U91" s="256">
        <f t="shared" si="39"/>
        <v>0.7504690431519806</v>
      </c>
      <c r="V91" s="256">
        <f t="shared" si="39"/>
        <v>7.0251517779705193</v>
      </c>
      <c r="W91" s="256">
        <f t="shared" si="39"/>
        <v>4.1516245487364696</v>
      </c>
      <c r="X91" s="256">
        <f t="shared" si="39"/>
        <v>3.9449541284403642</v>
      </c>
      <c r="Y91" s="256">
        <f t="shared" si="39"/>
        <v>8.082408874801903</v>
      </c>
      <c r="Z91" s="256">
        <f t="shared" si="39"/>
        <v>10.211267605633811</v>
      </c>
      <c r="AA91" s="256">
        <f t="shared" si="39"/>
        <v>14.881780250347687</v>
      </c>
      <c r="AB91" s="256">
        <f t="shared" si="39"/>
        <v>2.2492970946579116</v>
      </c>
      <c r="AC91" s="256">
        <f t="shared" si="39"/>
        <v>-1.6701461377870506</v>
      </c>
      <c r="AD91" s="256">
        <f t="shared" si="39"/>
        <v>-0.7448789571694705</v>
      </c>
      <c r="AE91" s="256">
        <f t="shared" si="39"/>
        <v>6.3573883161511953</v>
      </c>
      <c r="AF91" s="256">
        <f t="shared" si="39"/>
        <v>5.3542009884678752</v>
      </c>
      <c r="AG91" s="256">
        <f t="shared" si="39"/>
        <v>8.0264400377714811</v>
      </c>
      <c r="AH91" s="256">
        <f t="shared" si="39"/>
        <v>0.66921606118547117</v>
      </c>
      <c r="AI91" s="256">
        <f t="shared" si="39"/>
        <v>15.583173996175919</v>
      </c>
      <c r="AJ91" s="256">
        <f t="shared" si="39"/>
        <v>21.590909090909097</v>
      </c>
      <c r="AK91" s="256">
        <f t="shared" si="39"/>
        <v>2.5236593059936934</v>
      </c>
      <c r="AL91" s="256">
        <f t="shared" si="39"/>
        <v>14.492753623188406</v>
      </c>
      <c r="AM91" s="256">
        <f t="shared" si="39"/>
        <v>-1.544799176107106</v>
      </c>
      <c r="AN91" s="256">
        <f t="shared" si="39"/>
        <v>-0.38722168441431898</v>
      </c>
      <c r="AO91" s="256">
        <f t="shared" si="39"/>
        <v>-18.12977099236641</v>
      </c>
      <c r="AP91" s="256">
        <f t="shared" si="39"/>
        <v>-0.63752276867031232</v>
      </c>
      <c r="AQ91" s="256">
        <f t="shared" si="39"/>
        <v>-6.4257028112449728</v>
      </c>
      <c r="AR91" s="256">
        <f t="shared" si="39"/>
        <v>5.7299843014128591</v>
      </c>
      <c r="AS91" s="256">
        <f t="shared" si="39"/>
        <v>4.8234280792420403</v>
      </c>
      <c r="AT91" s="256">
        <f t="shared" si="39"/>
        <v>8.1632653061224563</v>
      </c>
      <c r="AU91" s="256">
        <f t="shared" si="39"/>
        <v>3.7751677852348995</v>
      </c>
      <c r="AV91" s="256">
        <f t="shared" si="39"/>
        <v>2.3942537909018471</v>
      </c>
      <c r="AW91" s="256">
        <f t="shared" si="39"/>
        <v>5.4125998225377057</v>
      </c>
      <c r="AX91" s="256">
        <f t="shared" si="39"/>
        <v>5.3024026512013185</v>
      </c>
      <c r="AY91" s="256">
        <f t="shared" si="39"/>
        <v>3.57766143106458</v>
      </c>
      <c r="AZ91" s="256">
        <f t="shared" si="39"/>
        <v>7.544006705783751</v>
      </c>
      <c r="BA91" s="256">
        <f t="shared" si="39"/>
        <v>4.8701298701298583</v>
      </c>
      <c r="BB91" s="256">
        <f>(BB51-BB39)/BB39*100</f>
        <v>2.6315789473684075</v>
      </c>
    </row>
    <row r="92" spans="1:54" ht="29.25" customHeight="1" thickBot="1">
      <c r="A92" s="156" t="s">
        <v>481</v>
      </c>
      <c r="B92" s="70">
        <f t="shared" si="35"/>
        <v>6.2610229276895888</v>
      </c>
      <c r="C92" s="256">
        <f>(C52-C40)/C40*100</f>
        <v>9.339207048458146</v>
      </c>
      <c r="D92" s="256">
        <f t="shared" ref="D92:BB92" si="40">(D52-D40)/D40*100</f>
        <v>9.5659875996457</v>
      </c>
      <c r="E92" s="256">
        <f t="shared" si="40"/>
        <v>11.655874190564301</v>
      </c>
      <c r="F92" s="256">
        <f t="shared" si="40"/>
        <v>11.280214861235446</v>
      </c>
      <c r="G92" s="256">
        <f t="shared" si="40"/>
        <v>1.5665796344647493</v>
      </c>
      <c r="H92" s="256">
        <f t="shared" si="40"/>
        <v>7.4545454545454568</v>
      </c>
      <c r="I92" s="256">
        <f t="shared" si="40"/>
        <v>13.997985901309171</v>
      </c>
      <c r="J92" s="256">
        <f t="shared" si="40"/>
        <v>-3.091190108191654</v>
      </c>
      <c r="K92" s="256">
        <f t="shared" si="40"/>
        <v>8.0698835274542446</v>
      </c>
      <c r="L92" s="256">
        <f t="shared" si="40"/>
        <v>8.8836477987421372</v>
      </c>
      <c r="M92" s="256">
        <f t="shared" si="40"/>
        <v>5.9652029826014932</v>
      </c>
      <c r="N92" s="256">
        <f t="shared" si="40"/>
        <v>5.783132530120473</v>
      </c>
      <c r="O92" s="256">
        <f t="shared" si="40"/>
        <v>6.3811922753988322</v>
      </c>
      <c r="P92" s="256">
        <f t="shared" si="40"/>
        <v>4.0274207369323074</v>
      </c>
      <c r="Q92" s="256">
        <f t="shared" si="40"/>
        <v>5.1131601005867635</v>
      </c>
      <c r="R92" s="256">
        <f t="shared" si="40"/>
        <v>8.0431177446102975</v>
      </c>
      <c r="S92" s="256">
        <f t="shared" si="40"/>
        <v>2.8436018957345972</v>
      </c>
      <c r="T92" s="256">
        <f t="shared" si="40"/>
        <v>3.3333333333333335</v>
      </c>
      <c r="U92" s="256">
        <f t="shared" si="40"/>
        <v>1.9699812382739292</v>
      </c>
      <c r="V92" s="256">
        <f t="shared" si="40"/>
        <v>7.1118820468343475</v>
      </c>
      <c r="W92" s="256">
        <f t="shared" si="40"/>
        <v>4.1516245487364696</v>
      </c>
      <c r="X92" s="256">
        <f t="shared" si="40"/>
        <v>3.9449541284403642</v>
      </c>
      <c r="Y92" s="256">
        <f t="shared" si="40"/>
        <v>8.3201267828842997</v>
      </c>
      <c r="Z92" s="256">
        <f t="shared" si="40"/>
        <v>10.211267605633811</v>
      </c>
      <c r="AA92" s="256">
        <f t="shared" si="40"/>
        <v>15.020862308762165</v>
      </c>
      <c r="AB92" s="256">
        <f t="shared" si="40"/>
        <v>2.1616541353383432</v>
      </c>
      <c r="AC92" s="256">
        <f t="shared" si="40"/>
        <v>-2.0986358866736623</v>
      </c>
      <c r="AD92" s="256">
        <f t="shared" si="40"/>
        <v>1.2241054613935942</v>
      </c>
      <c r="AE92" s="256">
        <f t="shared" si="40"/>
        <v>5.7461406518010323</v>
      </c>
      <c r="AF92" s="256">
        <f t="shared" si="40"/>
        <v>5.1261829652996953</v>
      </c>
      <c r="AG92" s="256">
        <f t="shared" si="40"/>
        <v>8.1613508442776759</v>
      </c>
      <c r="AH92" s="256">
        <f t="shared" si="40"/>
        <v>1.0536398467432895</v>
      </c>
      <c r="AI92" s="256">
        <f t="shared" si="40"/>
        <v>15.270018621973922</v>
      </c>
      <c r="AJ92" s="256">
        <f t="shared" si="40"/>
        <v>21.743486973947899</v>
      </c>
      <c r="AK92" s="256">
        <f t="shared" si="40"/>
        <v>0.85073472544469775</v>
      </c>
      <c r="AL92" s="256">
        <f t="shared" si="40"/>
        <v>14.492753623188406</v>
      </c>
      <c r="AM92" s="256">
        <f t="shared" si="40"/>
        <v>-1.750772399588042</v>
      </c>
      <c r="AN92" s="256">
        <f t="shared" si="40"/>
        <v>-0.67763794772507535</v>
      </c>
      <c r="AO92" s="256">
        <f t="shared" si="40"/>
        <v>-18.060836501901139</v>
      </c>
      <c r="AP92" s="256">
        <f t="shared" si="40"/>
        <v>0.1818181818181844</v>
      </c>
      <c r="AQ92" s="256">
        <f t="shared" si="40"/>
        <v>-4.4579533941236127</v>
      </c>
      <c r="AR92" s="256">
        <f t="shared" si="40"/>
        <v>5.6338028169014107</v>
      </c>
      <c r="AS92" s="256">
        <f t="shared" si="40"/>
        <v>3.7625418060200673</v>
      </c>
      <c r="AT92" s="256">
        <f t="shared" si="40"/>
        <v>8.1632653061224563</v>
      </c>
      <c r="AU92" s="256">
        <f t="shared" si="40"/>
        <v>3.8397328881469193</v>
      </c>
      <c r="AV92" s="256">
        <f t="shared" si="40"/>
        <v>2.0553359683794419</v>
      </c>
      <c r="AW92" s="256">
        <f t="shared" si="40"/>
        <v>6.0337178349600684</v>
      </c>
      <c r="AX92" s="256">
        <f t="shared" si="40"/>
        <v>5.0121261115602289</v>
      </c>
      <c r="AY92" s="256">
        <f t="shared" si="40"/>
        <v>3.0224525043177892</v>
      </c>
      <c r="AZ92" s="256">
        <f t="shared" si="40"/>
        <v>6.9377990430621912</v>
      </c>
      <c r="BA92" s="256">
        <f t="shared" si="40"/>
        <v>4.8701298701298583</v>
      </c>
      <c r="BB92" s="256">
        <f t="shared" si="40"/>
        <v>2.6315789473684075</v>
      </c>
    </row>
    <row r="93" spans="1:54" ht="26.25" thickBot="1">
      <c r="A93" s="156" t="s">
        <v>202</v>
      </c>
      <c r="B93" s="70">
        <f t="shared" si="35"/>
        <v>6.5502183406113534</v>
      </c>
      <c r="C93" s="256">
        <f>(C53-C41)/C41*100</f>
        <v>9.2495636998254867</v>
      </c>
      <c r="D93" s="256">
        <f t="shared" ref="D93:AI93" si="41">(D53-D41)/D41*100</f>
        <v>9.4820017559262482</v>
      </c>
      <c r="E93" s="256">
        <f t="shared" si="41"/>
        <v>10.989010989010989</v>
      </c>
      <c r="F93" s="256">
        <f t="shared" si="41"/>
        <v>10.10638297872341</v>
      </c>
      <c r="G93" s="256">
        <f t="shared" si="41"/>
        <v>7.0129870129870087</v>
      </c>
      <c r="H93" s="256">
        <f t="shared" si="41"/>
        <v>8.4003574620196524</v>
      </c>
      <c r="I93" s="256">
        <f t="shared" si="41"/>
        <v>7.58885686839578</v>
      </c>
      <c r="J93" s="256">
        <f t="shared" si="41"/>
        <v>0.48270313757040112</v>
      </c>
      <c r="K93" s="256">
        <f t="shared" si="41"/>
        <v>6.716417910447757</v>
      </c>
      <c r="L93" s="256">
        <f t="shared" si="41"/>
        <v>14.396887159533073</v>
      </c>
      <c r="M93" s="256">
        <f t="shared" si="41"/>
        <v>7.9601990049751201</v>
      </c>
      <c r="N93" s="256">
        <f t="shared" si="41"/>
        <v>7.0872274143302132</v>
      </c>
      <c r="O93" s="256">
        <f t="shared" si="41"/>
        <v>9.0835360908353628</v>
      </c>
      <c r="P93" s="256">
        <f t="shared" si="41"/>
        <v>5.8284762697751873</v>
      </c>
      <c r="Q93" s="256">
        <f t="shared" si="41"/>
        <v>6.0606060606060659</v>
      </c>
      <c r="R93" s="256">
        <f t="shared" si="41"/>
        <v>11.78343949044587</v>
      </c>
      <c r="S93" s="256">
        <f t="shared" si="41"/>
        <v>3.3175355450236967</v>
      </c>
      <c r="T93" s="256">
        <f t="shared" si="41"/>
        <v>3.7107516650808812</v>
      </c>
      <c r="U93" s="256">
        <f t="shared" si="41"/>
        <v>2.1596244131455373</v>
      </c>
      <c r="V93" s="256">
        <f t="shared" si="41"/>
        <v>7.5731497418244382</v>
      </c>
      <c r="W93" s="256">
        <f t="shared" si="41"/>
        <v>4.9910873440285153</v>
      </c>
      <c r="X93" s="256">
        <f t="shared" si="41"/>
        <v>4.895738893925663</v>
      </c>
      <c r="Y93" s="256">
        <f t="shared" si="41"/>
        <v>7.8492935635792778</v>
      </c>
      <c r="Z93" s="256">
        <f t="shared" si="41"/>
        <v>10.211267605633811</v>
      </c>
      <c r="AA93" s="256">
        <f t="shared" si="41"/>
        <v>15.010423905489919</v>
      </c>
      <c r="AB93" s="256">
        <f t="shared" si="41"/>
        <v>1.9607843137254981</v>
      </c>
      <c r="AC93" s="256">
        <f t="shared" si="41"/>
        <v>-2.2105263157894677</v>
      </c>
      <c r="AD93" s="256">
        <f t="shared" si="41"/>
        <v>1.3084112149532763</v>
      </c>
      <c r="AE93" s="256">
        <f t="shared" si="41"/>
        <v>5.3299492385786778</v>
      </c>
      <c r="AF93" s="256">
        <f t="shared" si="41"/>
        <v>5.0393700787401619</v>
      </c>
      <c r="AG93" s="256">
        <f t="shared" si="41"/>
        <v>8.2790697674418663</v>
      </c>
      <c r="AH93" s="256">
        <f t="shared" si="41"/>
        <v>0.66857688634193202</v>
      </c>
      <c r="AI93" s="256">
        <f t="shared" si="41"/>
        <v>13.771377137713783</v>
      </c>
      <c r="AJ93" s="256">
        <f t="shared" ref="AJ93:BB93" si="42">(AJ53-AJ41)/AJ41*100</f>
        <v>19.216061185468462</v>
      </c>
      <c r="AK93" s="256">
        <f t="shared" si="42"/>
        <v>1.0777521170130913</v>
      </c>
      <c r="AL93" s="256">
        <f t="shared" si="42"/>
        <v>17.582417582417584</v>
      </c>
      <c r="AM93" s="256">
        <f t="shared" si="42"/>
        <v>-1.9547325102880715</v>
      </c>
      <c r="AN93" s="256">
        <f t="shared" si="42"/>
        <v>-0.67763794772507535</v>
      </c>
      <c r="AO93" s="256">
        <f t="shared" si="42"/>
        <v>-20.643939393939391</v>
      </c>
      <c r="AP93" s="256">
        <f t="shared" si="42"/>
        <v>-1.5260323159784583</v>
      </c>
      <c r="AQ93" s="256">
        <f t="shared" si="42"/>
        <v>-6.2999999999999972</v>
      </c>
      <c r="AR93" s="256">
        <f t="shared" si="42"/>
        <v>5.3042121684867487</v>
      </c>
      <c r="AS93" s="256">
        <f t="shared" si="42"/>
        <v>0.73409461663948272</v>
      </c>
      <c r="AT93" s="256">
        <f t="shared" si="42"/>
        <v>9.040880503144642</v>
      </c>
      <c r="AU93" s="256">
        <f t="shared" si="42"/>
        <v>4.4554455445544487</v>
      </c>
      <c r="AV93" s="256">
        <f t="shared" si="42"/>
        <v>2.9992107340173617</v>
      </c>
      <c r="AW93" s="256">
        <f t="shared" si="42"/>
        <v>6.2391681109185342</v>
      </c>
      <c r="AX93" s="256">
        <f t="shared" si="42"/>
        <v>5.3268765133171865</v>
      </c>
      <c r="AY93" s="256">
        <f t="shared" si="42"/>
        <v>3.5253654342218477</v>
      </c>
      <c r="AZ93" s="256">
        <f t="shared" si="42"/>
        <v>6.9377990430621912</v>
      </c>
      <c r="BA93" s="256">
        <f t="shared" si="42"/>
        <v>6.9823434991974462</v>
      </c>
      <c r="BB93" s="256">
        <f t="shared" si="42"/>
        <v>2.6315789473684075</v>
      </c>
    </row>
    <row r="94" spans="1:54" ht="26.25" thickBot="1">
      <c r="A94" s="156" t="s">
        <v>224</v>
      </c>
      <c r="B94" s="70">
        <f t="shared" si="35"/>
        <v>6.6202090592334573</v>
      </c>
      <c r="C94" s="256">
        <f>(C54-C42)/C42*100</f>
        <v>9.0909090909090828</v>
      </c>
      <c r="D94" s="256">
        <f t="shared" ref="D94:AI94" si="43">(D54-D42)/D42*100</f>
        <v>9.3227792436235664</v>
      </c>
      <c r="E94" s="256">
        <f t="shared" si="43"/>
        <v>11.202938475665738</v>
      </c>
      <c r="F94" s="256">
        <f t="shared" si="43"/>
        <v>8.9698046181172373</v>
      </c>
      <c r="G94" s="256">
        <f t="shared" si="43"/>
        <v>8.2746478873239493</v>
      </c>
      <c r="H94" s="256">
        <f t="shared" si="43"/>
        <v>8.6069210292812794</v>
      </c>
      <c r="I94" s="256">
        <f t="shared" si="43"/>
        <v>6.7748091603053524</v>
      </c>
      <c r="J94" s="256">
        <f t="shared" si="43"/>
        <v>-1.2573344509639566</v>
      </c>
      <c r="K94" s="256">
        <f t="shared" si="43"/>
        <v>7.7629382303839716</v>
      </c>
      <c r="L94" s="256">
        <f t="shared" si="43"/>
        <v>13.82488479262673</v>
      </c>
      <c r="M94" s="256">
        <f t="shared" si="43"/>
        <v>7.2079536039768035</v>
      </c>
      <c r="N94" s="256">
        <f t="shared" si="43"/>
        <v>7.1593533487297787</v>
      </c>
      <c r="O94" s="256">
        <f t="shared" si="43"/>
        <v>8.7579617834394909</v>
      </c>
      <c r="P94" s="256">
        <f t="shared" si="43"/>
        <v>7.6732673267326703</v>
      </c>
      <c r="Q94" s="256">
        <f t="shared" si="43"/>
        <v>4.3618739903069397</v>
      </c>
      <c r="R94" s="256">
        <f t="shared" si="43"/>
        <v>10.326086956521726</v>
      </c>
      <c r="S94" s="256">
        <f t="shared" si="43"/>
        <v>3.1190926275992412</v>
      </c>
      <c r="T94" s="256">
        <f t="shared" si="43"/>
        <v>3.412322274881511</v>
      </c>
      <c r="U94" s="256">
        <f t="shared" si="43"/>
        <v>2.3452157598499066</v>
      </c>
      <c r="V94" s="256">
        <f t="shared" si="43"/>
        <v>7.7452667814113596</v>
      </c>
      <c r="W94" s="256">
        <f t="shared" si="43"/>
        <v>4.9910873440285153</v>
      </c>
      <c r="X94" s="256">
        <f t="shared" si="43"/>
        <v>4.895738893925663</v>
      </c>
      <c r="Y94" s="256">
        <f t="shared" si="43"/>
        <v>8.0784313725490282</v>
      </c>
      <c r="Z94" s="256">
        <f t="shared" si="43"/>
        <v>10.211267605633811</v>
      </c>
      <c r="AA94" s="256">
        <f t="shared" si="43"/>
        <v>15.555555555555559</v>
      </c>
      <c r="AB94" s="256">
        <f t="shared" si="43"/>
        <v>2.3320895522388057</v>
      </c>
      <c r="AC94" s="256">
        <f t="shared" si="43"/>
        <v>-1.6824395373291212</v>
      </c>
      <c r="AD94" s="256">
        <f t="shared" si="43"/>
        <v>1.7740429505135442</v>
      </c>
      <c r="AE94" s="256">
        <f t="shared" si="43"/>
        <v>5.5790363482671248</v>
      </c>
      <c r="AF94" s="256">
        <f t="shared" si="43"/>
        <v>5.1140833988985053</v>
      </c>
      <c r="AG94" s="256">
        <f t="shared" si="43"/>
        <v>8.7316176470588243</v>
      </c>
      <c r="AH94" s="256">
        <f t="shared" si="43"/>
        <v>0.66793893129771265</v>
      </c>
      <c r="AI94" s="256">
        <f t="shared" si="43"/>
        <v>14.705882352941178</v>
      </c>
      <c r="AJ94" s="256">
        <f t="shared" ref="AJ94:BB94" si="44">(AJ54-AJ42)/AJ42*100</f>
        <v>19.999999999999996</v>
      </c>
      <c r="AK94" s="256">
        <f t="shared" si="44"/>
        <v>1.9201228878648235</v>
      </c>
      <c r="AL94" s="256">
        <f t="shared" si="44"/>
        <v>17.534246575342454</v>
      </c>
      <c r="AM94" s="256">
        <f t="shared" si="44"/>
        <v>-1.5479876160990711</v>
      </c>
      <c r="AN94" s="256">
        <f t="shared" si="44"/>
        <v>-0.38722168441431898</v>
      </c>
      <c r="AO94" s="256">
        <f t="shared" si="44"/>
        <v>-18.934911242603551</v>
      </c>
      <c r="AP94" s="256">
        <f t="shared" si="44"/>
        <v>-1.5219337511190714</v>
      </c>
      <c r="AQ94" s="256">
        <f t="shared" si="44"/>
        <v>-5.8823529411764675</v>
      </c>
      <c r="AR94" s="256">
        <f t="shared" si="44"/>
        <v>4.2275172943889316</v>
      </c>
      <c r="AS94" s="256">
        <f t="shared" si="44"/>
        <v>0.47770700636943358</v>
      </c>
      <c r="AT94" s="256">
        <f t="shared" si="44"/>
        <v>9.040880503144642</v>
      </c>
      <c r="AU94" s="256">
        <f t="shared" si="44"/>
        <v>4.4407894736842151</v>
      </c>
      <c r="AV94" s="256">
        <f t="shared" si="44"/>
        <v>3.3858267716535524</v>
      </c>
      <c r="AW94" s="256">
        <f t="shared" si="44"/>
        <v>5.6034482758620694</v>
      </c>
      <c r="AX94" s="256">
        <f t="shared" si="44"/>
        <v>5.3988718775181441</v>
      </c>
      <c r="AY94" s="256">
        <f t="shared" si="44"/>
        <v>4.5768566493955074</v>
      </c>
      <c r="AZ94" s="256">
        <f t="shared" si="44"/>
        <v>7.2567783094098832</v>
      </c>
      <c r="BA94" s="256">
        <f t="shared" si="44"/>
        <v>7.1428571428571477</v>
      </c>
      <c r="BB94" s="256">
        <f t="shared" si="44"/>
        <v>1.9002375296912046</v>
      </c>
    </row>
    <row r="95" spans="1:54" ht="26.25" thickBot="1">
      <c r="A95" s="156" t="s">
        <v>249</v>
      </c>
      <c r="B95" s="70">
        <f t="shared" si="35"/>
        <v>6.152512998266892</v>
      </c>
      <c r="C95" s="256">
        <f>(C55-C43)/C43*100</f>
        <v>7.5000000000000027</v>
      </c>
      <c r="D95" s="256">
        <f t="shared" ref="D95:BB95" si="45">(D55-D43)/D43*100</f>
        <v>7.6322636600173439</v>
      </c>
      <c r="E95" s="256">
        <f t="shared" si="45"/>
        <v>9.5238095238095308</v>
      </c>
      <c r="F95" s="256">
        <f t="shared" si="45"/>
        <v>7.7533039647577073</v>
      </c>
      <c r="G95" s="256">
        <f t="shared" si="45"/>
        <v>7.6256499133448843</v>
      </c>
      <c r="H95" s="256">
        <f t="shared" si="45"/>
        <v>8.5916740478299278</v>
      </c>
      <c r="I95" s="256">
        <f t="shared" si="45"/>
        <v>4.6598322460391426</v>
      </c>
      <c r="J95" s="256">
        <f t="shared" si="45"/>
        <v>1.328609388839681</v>
      </c>
      <c r="K95" s="256">
        <f t="shared" si="45"/>
        <v>1.8548387096774173</v>
      </c>
      <c r="L95" s="256">
        <f t="shared" si="45"/>
        <v>13.737528779739044</v>
      </c>
      <c r="M95" s="256">
        <f t="shared" si="45"/>
        <v>7.260726072607258</v>
      </c>
      <c r="N95" s="256">
        <f t="shared" si="45"/>
        <v>7.290867229470452</v>
      </c>
      <c r="O95" s="256">
        <f t="shared" si="45"/>
        <v>9.3949044585987345</v>
      </c>
      <c r="P95" s="256">
        <f t="shared" si="45"/>
        <v>7.4897119341563734</v>
      </c>
      <c r="Q95" s="256">
        <f t="shared" si="45"/>
        <v>5.2546483427647415</v>
      </c>
      <c r="R95" s="256">
        <f t="shared" si="45"/>
        <v>11.344211344211363</v>
      </c>
      <c r="S95" s="256">
        <f t="shared" si="45"/>
        <v>3.116147308781867</v>
      </c>
      <c r="T95" s="256">
        <f t="shared" si="45"/>
        <v>3.6018957345971541</v>
      </c>
      <c r="U95" s="256">
        <f t="shared" si="45"/>
        <v>2.2492970946579116</v>
      </c>
      <c r="V95" s="256">
        <f t="shared" si="45"/>
        <v>7.8245915735167744</v>
      </c>
      <c r="W95" s="256">
        <f t="shared" si="45"/>
        <v>4.9910873440285153</v>
      </c>
      <c r="X95" s="256">
        <f t="shared" si="45"/>
        <v>4.895738893925663</v>
      </c>
      <c r="Y95" s="256">
        <f t="shared" si="45"/>
        <v>9.5794392523364351</v>
      </c>
      <c r="Z95" s="256">
        <f t="shared" si="45"/>
        <v>10.211267605633811</v>
      </c>
      <c r="AA95" s="256">
        <f t="shared" si="45"/>
        <v>16.111111111111104</v>
      </c>
      <c r="AB95" s="256">
        <f t="shared" si="45"/>
        <v>2.1335807050092739</v>
      </c>
      <c r="AC95" s="256">
        <f t="shared" si="45"/>
        <v>-3.0145530145530204</v>
      </c>
      <c r="AD95" s="256">
        <f t="shared" si="45"/>
        <v>3.2740879326473333</v>
      </c>
      <c r="AE95" s="256">
        <f t="shared" si="45"/>
        <v>5.2985702270815782</v>
      </c>
      <c r="AF95" s="256">
        <f t="shared" si="45"/>
        <v>5.2590266875981069</v>
      </c>
      <c r="AG95" s="256">
        <f t="shared" si="45"/>
        <v>8.6916742909423608</v>
      </c>
      <c r="AH95" s="256">
        <f t="shared" si="45"/>
        <v>0.47755491881566381</v>
      </c>
      <c r="AI95" s="256">
        <f t="shared" si="45"/>
        <v>14.95327102803739</v>
      </c>
      <c r="AJ95" s="256">
        <f t="shared" si="45"/>
        <v>19.437115215479338</v>
      </c>
      <c r="AK95" s="256">
        <f t="shared" si="45"/>
        <v>3.5603715170278818</v>
      </c>
      <c r="AL95" s="256">
        <f t="shared" si="45"/>
        <v>17.534246575342454</v>
      </c>
      <c r="AM95" s="256">
        <f t="shared" si="45"/>
        <v>-1.3457556935817776</v>
      </c>
      <c r="AN95" s="256">
        <f t="shared" si="45"/>
        <v>-0.48402710551790895</v>
      </c>
      <c r="AO95" s="256">
        <f t="shared" si="45"/>
        <v>-14.137214137214146</v>
      </c>
      <c r="AP95" s="256">
        <f t="shared" si="45"/>
        <v>-1.5205724508050114</v>
      </c>
      <c r="AQ95" s="256">
        <f t="shared" si="45"/>
        <v>-4.3259557344064499</v>
      </c>
      <c r="AR95" s="256">
        <f t="shared" si="45"/>
        <v>4.2275172943889316</v>
      </c>
      <c r="AS95" s="256">
        <f t="shared" si="45"/>
        <v>-3.1451612903225854</v>
      </c>
      <c r="AT95" s="256">
        <f t="shared" si="45"/>
        <v>9.040880503144642</v>
      </c>
      <c r="AU95" s="256">
        <f t="shared" si="45"/>
        <v>4.0916530278232406</v>
      </c>
      <c r="AV95" s="256">
        <f t="shared" si="45"/>
        <v>3.5349567949725174</v>
      </c>
      <c r="AW95" s="256">
        <f t="shared" si="45"/>
        <v>4.7904191616766418</v>
      </c>
      <c r="AX95" s="256">
        <f t="shared" si="45"/>
        <v>4.8192771084337354</v>
      </c>
      <c r="AY95" s="256">
        <f t="shared" si="45"/>
        <v>0.84674005080440307</v>
      </c>
      <c r="AZ95" s="256">
        <f t="shared" si="45"/>
        <v>7.2567783094098832</v>
      </c>
      <c r="BA95" s="256">
        <f t="shared" si="45"/>
        <v>7.1428571428571477</v>
      </c>
      <c r="BB95" s="256">
        <f t="shared" si="45"/>
        <v>1.9002375296912046</v>
      </c>
    </row>
    <row r="96" spans="1:54">
      <c r="O96" s="262" t="s">
        <v>299</v>
      </c>
    </row>
    <row r="97" spans="15:17">
      <c r="O97" s="261" t="s">
        <v>524</v>
      </c>
      <c r="P97" s="261" t="s">
        <v>525</v>
      </c>
      <c r="Q97" s="261" t="s">
        <v>526</v>
      </c>
    </row>
    <row r="98" spans="15:17" ht="15.75" customHeight="1">
      <c r="O98" s="87" t="s">
        <v>183</v>
      </c>
      <c r="P98" s="265">
        <v>19.437115215479338</v>
      </c>
      <c r="Q98">
        <v>1</v>
      </c>
    </row>
    <row r="99" spans="15:17" ht="18.75" customHeight="1">
      <c r="O99" s="87" t="s">
        <v>185</v>
      </c>
      <c r="P99" s="265">
        <v>17.534246575342454</v>
      </c>
      <c r="Q99">
        <f t="shared" ref="Q99:Q130" si="46">Q98+1</f>
        <v>2</v>
      </c>
    </row>
    <row r="100" spans="15:17" ht="27.75" customHeight="1">
      <c r="O100" s="87" t="s">
        <v>175</v>
      </c>
      <c r="P100" s="265">
        <v>16.111111111111104</v>
      </c>
      <c r="Q100">
        <f t="shared" si="46"/>
        <v>3</v>
      </c>
    </row>
    <row r="101" spans="15:17" ht="28.5" customHeight="1">
      <c r="O101" s="87" t="s">
        <v>182</v>
      </c>
      <c r="P101" s="265">
        <v>14.95327102803739</v>
      </c>
      <c r="Q101">
        <f t="shared" si="46"/>
        <v>4</v>
      </c>
    </row>
    <row r="102" spans="15:17" ht="25.5">
      <c r="O102" s="87" t="s">
        <v>160</v>
      </c>
      <c r="P102" s="265">
        <v>13.737528779739044</v>
      </c>
      <c r="Q102">
        <f t="shared" si="46"/>
        <v>5</v>
      </c>
    </row>
    <row r="103" spans="15:17">
      <c r="O103" t="s">
        <v>166</v>
      </c>
      <c r="P103" s="265">
        <v>11.344211344211363</v>
      </c>
      <c r="Q103">
        <f t="shared" si="46"/>
        <v>6</v>
      </c>
    </row>
    <row r="104" spans="15:17" ht="25.5">
      <c r="O104" s="87" t="s">
        <v>174</v>
      </c>
      <c r="P104" s="265">
        <v>10.211267605633811</v>
      </c>
      <c r="Q104">
        <f t="shared" si="46"/>
        <v>7</v>
      </c>
    </row>
    <row r="105" spans="15:17" ht="24" customHeight="1">
      <c r="O105" s="87" t="s">
        <v>173</v>
      </c>
      <c r="P105" s="265">
        <v>9.5794392523364351</v>
      </c>
      <c r="Q105">
        <f t="shared" si="46"/>
        <v>8</v>
      </c>
    </row>
    <row r="106" spans="15:17" ht="15" customHeight="1">
      <c r="O106" s="87" t="s">
        <v>153</v>
      </c>
      <c r="P106" s="265">
        <v>9.5238095238095308</v>
      </c>
      <c r="Q106">
        <f t="shared" si="46"/>
        <v>9</v>
      </c>
    </row>
    <row r="107" spans="15:17" ht="30" customHeight="1">
      <c r="O107" s="87" t="s">
        <v>163</v>
      </c>
      <c r="P107" s="265">
        <v>9.3949044585987345</v>
      </c>
      <c r="Q107">
        <f t="shared" si="46"/>
        <v>10</v>
      </c>
    </row>
    <row r="108" spans="15:17" ht="18" customHeight="1">
      <c r="O108" s="87" t="s">
        <v>193</v>
      </c>
      <c r="P108" s="265">
        <v>9.040880503144642</v>
      </c>
      <c r="Q108">
        <f t="shared" si="46"/>
        <v>11</v>
      </c>
    </row>
    <row r="109" spans="15:17" ht="18.75" customHeight="1">
      <c r="O109" s="87" t="s">
        <v>56</v>
      </c>
      <c r="P109" s="265">
        <v>8.6916742909423608</v>
      </c>
      <c r="Q109">
        <f t="shared" si="46"/>
        <v>12</v>
      </c>
    </row>
    <row r="110" spans="15:17" ht="15.75" customHeight="1">
      <c r="O110" s="87" t="s">
        <v>156</v>
      </c>
      <c r="P110" s="265">
        <v>8.5916740478299278</v>
      </c>
      <c r="Q110">
        <f t="shared" si="46"/>
        <v>13</v>
      </c>
    </row>
    <row r="111" spans="15:17" ht="20.25" customHeight="1">
      <c r="O111" s="87" t="s">
        <v>170</v>
      </c>
      <c r="P111" s="265">
        <v>7.8245915735167744</v>
      </c>
      <c r="Q111">
        <f t="shared" si="46"/>
        <v>14</v>
      </c>
    </row>
    <row r="112" spans="15:17" ht="27.75" customHeight="1">
      <c r="O112" s="87" t="s">
        <v>154</v>
      </c>
      <c r="P112" s="265">
        <v>7.7533039647577073</v>
      </c>
      <c r="Q112">
        <f t="shared" si="46"/>
        <v>15</v>
      </c>
    </row>
    <row r="113" spans="15:17" ht="13.5" customHeight="1">
      <c r="O113" s="87" t="s">
        <v>152</v>
      </c>
      <c r="P113" s="265">
        <v>7.6322636600173439</v>
      </c>
      <c r="Q113">
        <f t="shared" si="46"/>
        <v>16</v>
      </c>
    </row>
    <row r="114" spans="15:17" ht="25.5" customHeight="1">
      <c r="O114" s="87" t="s">
        <v>155</v>
      </c>
      <c r="P114" s="265">
        <v>7.6256499133448843</v>
      </c>
      <c r="Q114">
        <f t="shared" si="46"/>
        <v>17</v>
      </c>
    </row>
    <row r="115" spans="15:17" ht="38.25">
      <c r="O115" s="87" t="s">
        <v>151</v>
      </c>
      <c r="P115" s="265">
        <v>7.5000000000000027</v>
      </c>
      <c r="Q115">
        <f t="shared" si="46"/>
        <v>18</v>
      </c>
    </row>
    <row r="116" spans="15:17" ht="20.25" customHeight="1">
      <c r="O116" s="87" t="s">
        <v>164</v>
      </c>
      <c r="P116" s="265">
        <v>7.4897119341563734</v>
      </c>
      <c r="Q116">
        <f t="shared" si="46"/>
        <v>19</v>
      </c>
    </row>
    <row r="117" spans="15:17" ht="38.25">
      <c r="O117" s="87" t="s">
        <v>162</v>
      </c>
      <c r="P117" s="265">
        <v>7.290867229470452</v>
      </c>
      <c r="Q117">
        <f t="shared" si="46"/>
        <v>20</v>
      </c>
    </row>
    <row r="118" spans="15:17" ht="15.75" customHeight="1">
      <c r="O118" s="87" t="s">
        <v>161</v>
      </c>
      <c r="P118" s="265">
        <v>7.260726072607258</v>
      </c>
      <c r="Q118">
        <f t="shared" si="46"/>
        <v>21</v>
      </c>
    </row>
    <row r="119" spans="15:17" ht="12.75" customHeight="1">
      <c r="O119" s="87" t="s">
        <v>199</v>
      </c>
      <c r="P119" s="265">
        <v>7.2567783094098832</v>
      </c>
      <c r="Q119">
        <f t="shared" si="46"/>
        <v>22</v>
      </c>
    </row>
    <row r="120" spans="15:17" ht="27.75" customHeight="1">
      <c r="O120" s="87" t="s">
        <v>200</v>
      </c>
      <c r="P120" s="265">
        <v>7.1428571428571477</v>
      </c>
      <c r="Q120">
        <f t="shared" si="46"/>
        <v>23</v>
      </c>
    </row>
    <row r="121" spans="15:17" ht="21" customHeight="1">
      <c r="O121" s="87" t="s">
        <v>179</v>
      </c>
      <c r="P121" s="265">
        <v>5.2985702270815782</v>
      </c>
      <c r="Q121">
        <f t="shared" si="46"/>
        <v>24</v>
      </c>
    </row>
    <row r="122" spans="15:17" ht="14.25" customHeight="1">
      <c r="O122" t="s">
        <v>180</v>
      </c>
      <c r="P122" s="265">
        <v>5.2590266875981069</v>
      </c>
      <c r="Q122">
        <f t="shared" si="46"/>
        <v>25</v>
      </c>
    </row>
    <row r="123" spans="15:17" ht="15" customHeight="1">
      <c r="O123" s="87" t="s">
        <v>165</v>
      </c>
      <c r="P123" s="265">
        <v>5.2546483427647415</v>
      </c>
      <c r="Q123">
        <f t="shared" si="46"/>
        <v>26</v>
      </c>
    </row>
    <row r="124" spans="15:17" ht="15" customHeight="1">
      <c r="O124" s="87" t="s">
        <v>171</v>
      </c>
      <c r="P124" s="265">
        <v>4.9910873440285153</v>
      </c>
      <c r="Q124">
        <f t="shared" si="46"/>
        <v>27</v>
      </c>
    </row>
    <row r="125" spans="15:17" ht="16.5" customHeight="1">
      <c r="O125" s="87" t="s">
        <v>172</v>
      </c>
      <c r="P125" s="265">
        <v>4.895738893925663</v>
      </c>
      <c r="Q125">
        <f t="shared" si="46"/>
        <v>28</v>
      </c>
    </row>
    <row r="126" spans="15:17" ht="27" customHeight="1">
      <c r="O126" s="87" t="s">
        <v>197</v>
      </c>
      <c r="P126" s="265">
        <v>4.8192771084337354</v>
      </c>
      <c r="Q126">
        <f t="shared" si="46"/>
        <v>29</v>
      </c>
    </row>
    <row r="127" spans="15:17">
      <c r="O127" s="87" t="s">
        <v>196</v>
      </c>
      <c r="P127" s="265">
        <v>4.7904191616766418</v>
      </c>
      <c r="Q127">
        <f t="shared" si="46"/>
        <v>30</v>
      </c>
    </row>
    <row r="128" spans="15:17" ht="27" customHeight="1">
      <c r="O128" s="87" t="s">
        <v>157</v>
      </c>
      <c r="P128" s="265">
        <v>4.6598322460391426</v>
      </c>
      <c r="Q128">
        <f t="shared" si="46"/>
        <v>31</v>
      </c>
    </row>
    <row r="129" spans="4:17" ht="27.75" customHeight="1">
      <c r="O129" s="87" t="s">
        <v>191</v>
      </c>
      <c r="P129" s="265">
        <v>4.2275172943889316</v>
      </c>
      <c r="Q129">
        <f t="shared" si="46"/>
        <v>32</v>
      </c>
    </row>
    <row r="130" spans="4:17" ht="12" customHeight="1">
      <c r="O130" s="87" t="s">
        <v>194</v>
      </c>
      <c r="P130" s="265">
        <v>4.0916530278232406</v>
      </c>
      <c r="Q130">
        <f t="shared" si="46"/>
        <v>33</v>
      </c>
    </row>
    <row r="131" spans="4:17" ht="27" customHeight="1">
      <c r="O131" s="87" t="s">
        <v>168</v>
      </c>
      <c r="P131" s="265">
        <v>3.6018957345971541</v>
      </c>
      <c r="Q131">
        <f t="shared" ref="Q131:Q150" si="47">Q130+1</f>
        <v>34</v>
      </c>
    </row>
    <row r="132" spans="4:17" ht="13.5" customHeight="1">
      <c r="O132" s="87" t="s">
        <v>184</v>
      </c>
      <c r="P132" s="265">
        <v>3.5603715170278818</v>
      </c>
      <c r="Q132">
        <f t="shared" si="47"/>
        <v>35</v>
      </c>
    </row>
    <row r="133" spans="4:17" ht="13.5" customHeight="1">
      <c r="O133" s="87" t="s">
        <v>195</v>
      </c>
      <c r="P133" s="265">
        <v>3.5349567949725174</v>
      </c>
      <c r="Q133">
        <f t="shared" si="47"/>
        <v>36</v>
      </c>
    </row>
    <row r="134" spans="4:17" ht="15.75" customHeight="1">
      <c r="O134" s="87" t="s">
        <v>178</v>
      </c>
      <c r="P134" s="265">
        <v>3.2740879326473333</v>
      </c>
      <c r="Q134">
        <f t="shared" si="47"/>
        <v>37</v>
      </c>
    </row>
    <row r="135" spans="4:17" ht="15" customHeight="1">
      <c r="D135" s="7"/>
      <c r="O135" s="87" t="s">
        <v>167</v>
      </c>
      <c r="P135" s="265">
        <v>3.116147308781867</v>
      </c>
      <c r="Q135">
        <f t="shared" si="47"/>
        <v>38</v>
      </c>
    </row>
    <row r="136" spans="4:17" ht="25.5" customHeight="1">
      <c r="O136" t="s">
        <v>169</v>
      </c>
      <c r="P136" s="265">
        <v>2.2492970946579116</v>
      </c>
      <c r="Q136">
        <f t="shared" si="47"/>
        <v>39</v>
      </c>
    </row>
    <row r="137" spans="4:17" ht="15" customHeight="1">
      <c r="O137" s="87" t="s">
        <v>176</v>
      </c>
      <c r="P137" s="265">
        <v>2.1335807050092739</v>
      </c>
      <c r="Q137">
        <f t="shared" si="47"/>
        <v>40</v>
      </c>
    </row>
    <row r="138" spans="4:17" ht="18.75" customHeight="1">
      <c r="O138" s="87" t="s">
        <v>201</v>
      </c>
      <c r="P138" s="265">
        <v>1.9002375296912046</v>
      </c>
      <c r="Q138">
        <f t="shared" si="47"/>
        <v>41</v>
      </c>
    </row>
    <row r="139" spans="4:17" ht="18" customHeight="1">
      <c r="O139" t="s">
        <v>159</v>
      </c>
      <c r="P139" s="265">
        <v>1.8548387096774173</v>
      </c>
      <c r="Q139">
        <f t="shared" si="47"/>
        <v>42</v>
      </c>
    </row>
    <row r="140" spans="4:17" ht="15" customHeight="1">
      <c r="O140" s="87" t="s">
        <v>158</v>
      </c>
      <c r="P140" s="265">
        <v>1.328609388839681</v>
      </c>
      <c r="Q140">
        <f t="shared" si="47"/>
        <v>43</v>
      </c>
    </row>
    <row r="141" spans="4:17" ht="36.75" customHeight="1">
      <c r="O141" s="87" t="s">
        <v>198</v>
      </c>
      <c r="P141" s="265">
        <v>0.84674005080440307</v>
      </c>
      <c r="Q141">
        <f t="shared" si="47"/>
        <v>44</v>
      </c>
    </row>
    <row r="142" spans="4:17" ht="15" customHeight="1">
      <c r="O142" s="87" t="s">
        <v>181</v>
      </c>
      <c r="P142" s="265">
        <v>0.47755491881566381</v>
      </c>
      <c r="Q142">
        <f t="shared" si="47"/>
        <v>45</v>
      </c>
    </row>
    <row r="143" spans="4:17" ht="24.75" customHeight="1">
      <c r="O143" s="87" t="s">
        <v>187</v>
      </c>
      <c r="P143" s="265">
        <v>-0.48402710551790895</v>
      </c>
      <c r="Q143">
        <f t="shared" si="47"/>
        <v>46</v>
      </c>
    </row>
    <row r="144" spans="4:17" ht="40.5" customHeight="1">
      <c r="O144" s="87" t="s">
        <v>186</v>
      </c>
      <c r="P144" s="265">
        <v>-1.3457556935817776</v>
      </c>
      <c r="Q144">
        <f t="shared" si="47"/>
        <v>47</v>
      </c>
    </row>
    <row r="145" spans="15:22" ht="15" customHeight="1">
      <c r="O145" s="87" t="s">
        <v>189</v>
      </c>
      <c r="P145" s="265">
        <v>-1.5205724508050114</v>
      </c>
      <c r="Q145">
        <f t="shared" si="47"/>
        <v>48</v>
      </c>
    </row>
    <row r="146" spans="15:22" ht="15" customHeight="1">
      <c r="O146" s="87" t="s">
        <v>177</v>
      </c>
      <c r="P146" s="265">
        <v>-3.0145530145530204</v>
      </c>
      <c r="Q146">
        <f t="shared" si="47"/>
        <v>49</v>
      </c>
    </row>
    <row r="147" spans="15:22" ht="15.75" customHeight="1">
      <c r="O147" s="87" t="s">
        <v>192</v>
      </c>
      <c r="P147" s="265">
        <v>-3.1451612903225854</v>
      </c>
      <c r="Q147">
        <f t="shared" si="47"/>
        <v>50</v>
      </c>
    </row>
    <row r="148" spans="15:22" ht="39.75" customHeight="1">
      <c r="O148" s="87" t="s">
        <v>190</v>
      </c>
      <c r="P148" s="265">
        <v>-4.3259557344064499</v>
      </c>
      <c r="Q148">
        <f t="shared" si="47"/>
        <v>51</v>
      </c>
    </row>
    <row r="149" spans="15:22" ht="24.75" customHeight="1">
      <c r="O149" s="87" t="s">
        <v>188</v>
      </c>
      <c r="P149" s="265">
        <v>-14.137214137214146</v>
      </c>
      <c r="Q149">
        <f t="shared" si="47"/>
        <v>52</v>
      </c>
    </row>
    <row r="150" spans="15:22" ht="30.75" hidden="1" customHeight="1">
      <c r="O150" s="87" t="s">
        <v>188</v>
      </c>
      <c r="P150" s="265">
        <v>-18.934911242603551</v>
      </c>
      <c r="Q150">
        <f t="shared" si="47"/>
        <v>53</v>
      </c>
      <c r="S150" s="7"/>
    </row>
    <row r="151" spans="15:22">
      <c r="S151" s="7"/>
    </row>
    <row r="152" spans="15:22">
      <c r="S152" s="7"/>
    </row>
    <row r="153" spans="15:22">
      <c r="V153" s="7"/>
    </row>
    <row r="154" spans="15:22">
      <c r="V154" s="7"/>
    </row>
    <row r="155" spans="15:22">
      <c r="V155" s="7"/>
    </row>
    <row r="156" spans="15:22">
      <c r="V156" s="7"/>
    </row>
    <row r="157" spans="15:22">
      <c r="V157" s="7"/>
    </row>
    <row r="158" spans="15:22">
      <c r="V158" s="7"/>
    </row>
    <row r="159" spans="15:22">
      <c r="V159" s="7"/>
    </row>
    <row r="160" spans="15:22">
      <c r="V160" s="7"/>
    </row>
    <row r="161" spans="22:22">
      <c r="V161" s="7"/>
    </row>
    <row r="162" spans="22:22">
      <c r="V162" s="7"/>
    </row>
    <row r="163" spans="22:22">
      <c r="V163" s="7"/>
    </row>
    <row r="164" spans="22:22">
      <c r="V164" s="7"/>
    </row>
    <row r="165" spans="22:22">
      <c r="V165" s="7"/>
    </row>
    <row r="166" spans="22:22">
      <c r="V166" s="7"/>
    </row>
    <row r="167" spans="22:22">
      <c r="V167" s="7"/>
    </row>
    <row r="168" spans="22:22">
      <c r="V168" s="7"/>
    </row>
    <row r="169" spans="22:22">
      <c r="V169" s="7"/>
    </row>
    <row r="170" spans="22:22">
      <c r="V170" s="7"/>
    </row>
    <row r="171" spans="22:22">
      <c r="V171" s="7"/>
    </row>
    <row r="172" spans="22:22">
      <c r="V172" s="7"/>
    </row>
    <row r="173" spans="22:22">
      <c r="V173" s="7"/>
    </row>
    <row r="174" spans="22:22">
      <c r="V174" s="7"/>
    </row>
    <row r="175" spans="22:22">
      <c r="V175" s="7"/>
    </row>
    <row r="176" spans="22:22">
      <c r="V176" s="7"/>
    </row>
    <row r="177" spans="8:22">
      <c r="V177" s="7"/>
    </row>
    <row r="178" spans="8:22">
      <c r="V178" s="7"/>
    </row>
    <row r="179" spans="8:22">
      <c r="V179" s="7"/>
    </row>
    <row r="180" spans="8:22">
      <c r="V180" s="7"/>
    </row>
    <row r="181" spans="8:22">
      <c r="V181" s="7"/>
    </row>
    <row r="182" spans="8:22">
      <c r="V182" s="7"/>
    </row>
    <row r="183" spans="8:22">
      <c r="V183" s="7"/>
    </row>
    <row r="184" spans="8:22">
      <c r="V184" s="7"/>
    </row>
    <row r="185" spans="8:22">
      <c r="V185" s="7"/>
    </row>
    <row r="186" spans="8:22">
      <c r="V186" s="7"/>
    </row>
    <row r="187" spans="8:22">
      <c r="V187" s="7"/>
    </row>
    <row r="188" spans="8:22">
      <c r="V188" s="7"/>
    </row>
    <row r="189" spans="8:22">
      <c r="V189" s="7"/>
    </row>
    <row r="190" spans="8:22">
      <c r="V190" s="7"/>
    </row>
    <row r="191" spans="8:22">
      <c r="N191" s="186"/>
      <c r="O191" s="186"/>
      <c r="V191" s="7"/>
    </row>
    <row r="192" spans="8:22">
      <c r="H192" s="190"/>
      <c r="I192" s="190"/>
      <c r="N192" s="190"/>
      <c r="O192" s="190"/>
      <c r="V192" s="7"/>
    </row>
    <row r="193" spans="8:15">
      <c r="H193" s="191"/>
      <c r="I193" s="192"/>
      <c r="N193" s="193"/>
      <c r="O193" s="192"/>
    </row>
    <row r="194" spans="8:15">
      <c r="H194" s="194"/>
      <c r="I194" s="195"/>
      <c r="N194" s="196"/>
      <c r="O194" s="192"/>
    </row>
    <row r="195" spans="8:15">
      <c r="H195" s="194"/>
      <c r="I195" s="195"/>
      <c r="N195" s="196"/>
      <c r="O195" s="192"/>
    </row>
    <row r="196" spans="8:15">
      <c r="H196" s="194"/>
      <c r="I196" s="195"/>
      <c r="N196" s="196"/>
      <c r="O196" s="192"/>
    </row>
    <row r="197" spans="8:15">
      <c r="H197" s="2"/>
      <c r="I197" s="2"/>
      <c r="N197" s="196"/>
      <c r="O197" s="192"/>
    </row>
    <row r="198" spans="8:15">
      <c r="H198" s="2"/>
      <c r="I198" s="2"/>
      <c r="N198" s="196"/>
      <c r="O198" s="192"/>
    </row>
    <row r="199" spans="8:15">
      <c r="H199" s="2"/>
      <c r="I199" s="2"/>
      <c r="N199" s="196"/>
      <c r="O199" s="192"/>
    </row>
    <row r="200" spans="8:15">
      <c r="H200" s="2"/>
      <c r="I200" s="2"/>
      <c r="N200" s="196"/>
      <c r="O200" s="192"/>
    </row>
    <row r="201" spans="8:15">
      <c r="H201" s="2"/>
      <c r="I201" s="2"/>
      <c r="N201" s="196"/>
      <c r="O201" s="192"/>
    </row>
    <row r="202" spans="8:15">
      <c r="H202" s="2"/>
      <c r="I202" s="2"/>
      <c r="N202" s="196"/>
      <c r="O202" s="192"/>
    </row>
    <row r="203" spans="8:15">
      <c r="H203" s="2"/>
      <c r="I203" s="2"/>
      <c r="N203" s="196"/>
      <c r="O203" s="192"/>
    </row>
    <row r="204" spans="8:15">
      <c r="H204" s="2"/>
      <c r="I204" s="2"/>
      <c r="N204" s="196"/>
      <c r="O204" s="192"/>
    </row>
    <row r="205" spans="8:15">
      <c r="H205" s="2"/>
      <c r="I205" s="2"/>
      <c r="N205" s="196"/>
      <c r="O205" s="192"/>
    </row>
    <row r="206" spans="8:15">
      <c r="H206" s="2"/>
      <c r="I206" s="2"/>
      <c r="N206" s="196"/>
      <c r="O206" s="192"/>
    </row>
    <row r="207" spans="8:15">
      <c r="H207" s="2"/>
      <c r="I207" s="2"/>
      <c r="N207" s="196"/>
      <c r="O207" s="192"/>
    </row>
    <row r="208" spans="8:15">
      <c r="H208" s="2"/>
      <c r="I208" s="2"/>
      <c r="N208" s="196"/>
      <c r="O208" s="192"/>
    </row>
    <row r="209" spans="8:15">
      <c r="H209" s="2"/>
      <c r="I209" s="2"/>
      <c r="N209" s="196"/>
      <c r="O209" s="192"/>
    </row>
    <row r="210" spans="8:15">
      <c r="H210" s="2"/>
      <c r="I210" s="2"/>
      <c r="N210" s="196"/>
      <c r="O210" s="192"/>
    </row>
    <row r="211" spans="8:15">
      <c r="H211" s="2"/>
      <c r="I211" s="2"/>
      <c r="N211" s="196"/>
      <c r="O211" s="192"/>
    </row>
    <row r="212" spans="8:15">
      <c r="H212" s="2"/>
      <c r="I212" s="2"/>
      <c r="N212" s="196"/>
      <c r="O212" s="192"/>
    </row>
    <row r="213" spans="8:15">
      <c r="H213" s="2"/>
      <c r="I213" s="2"/>
      <c r="N213" s="196"/>
      <c r="O213" s="192"/>
    </row>
    <row r="214" spans="8:15">
      <c r="H214" s="2"/>
      <c r="I214" s="2"/>
      <c r="N214" s="196"/>
      <c r="O214" s="192"/>
    </row>
    <row r="215" spans="8:15">
      <c r="H215" s="2"/>
      <c r="I215" s="2"/>
      <c r="N215" s="196"/>
      <c r="O215" s="192"/>
    </row>
    <row r="216" spans="8:15">
      <c r="H216" s="2"/>
      <c r="I216" s="2"/>
      <c r="N216" s="196"/>
      <c r="O216" s="192"/>
    </row>
    <row r="217" spans="8:15">
      <c r="H217" s="2"/>
      <c r="I217" s="2"/>
      <c r="N217" s="196"/>
      <c r="O217" s="192"/>
    </row>
    <row r="218" spans="8:15">
      <c r="H218" s="2"/>
      <c r="I218" s="2"/>
      <c r="N218" s="196"/>
      <c r="O218" s="192"/>
    </row>
    <row r="219" spans="8:15">
      <c r="H219" s="2"/>
      <c r="I219" s="2"/>
      <c r="N219" s="196"/>
      <c r="O219" s="192"/>
    </row>
    <row r="220" spans="8:15">
      <c r="H220" s="2"/>
      <c r="I220" s="2"/>
      <c r="N220" s="196"/>
      <c r="O220" s="192"/>
    </row>
    <row r="221" spans="8:15">
      <c r="H221" s="2"/>
      <c r="I221" s="2"/>
      <c r="N221" s="196"/>
      <c r="O221" s="192"/>
    </row>
    <row r="222" spans="8:15">
      <c r="H222" s="2"/>
      <c r="I222" s="2"/>
      <c r="N222" s="196"/>
      <c r="O222" s="192"/>
    </row>
    <row r="223" spans="8:15">
      <c r="H223" s="2"/>
      <c r="I223" s="2"/>
      <c r="N223" s="196"/>
      <c r="O223" s="192"/>
    </row>
    <row r="224" spans="8:15">
      <c r="H224" s="2"/>
      <c r="I224" s="2"/>
      <c r="N224" s="196"/>
      <c r="O224" s="192"/>
    </row>
    <row r="225" spans="8:15">
      <c r="H225" s="2"/>
      <c r="I225" s="2"/>
      <c r="N225" s="196"/>
      <c r="O225" s="192"/>
    </row>
    <row r="226" spans="8:15">
      <c r="H226" s="2"/>
      <c r="I226" s="2"/>
      <c r="N226" s="196"/>
      <c r="O226" s="192"/>
    </row>
    <row r="227" spans="8:15">
      <c r="H227" s="2"/>
      <c r="I227" s="2"/>
      <c r="N227" s="196"/>
      <c r="O227" s="192"/>
    </row>
    <row r="228" spans="8:15">
      <c r="H228" s="2"/>
      <c r="I228" s="2"/>
      <c r="N228" s="196"/>
      <c r="O228" s="192"/>
    </row>
    <row r="229" spans="8:15">
      <c r="H229" s="2"/>
      <c r="I229" s="2"/>
      <c r="N229" s="196"/>
      <c r="O229" s="192"/>
    </row>
    <row r="230" spans="8:15">
      <c r="H230" s="2"/>
      <c r="I230" s="2"/>
      <c r="N230" s="196"/>
      <c r="O230" s="192"/>
    </row>
    <row r="231" spans="8:15">
      <c r="H231" s="2"/>
      <c r="I231" s="2"/>
      <c r="N231" s="196"/>
      <c r="O231" s="192"/>
    </row>
    <row r="232" spans="8:15">
      <c r="H232" s="2"/>
      <c r="I232" s="2"/>
      <c r="N232" s="196"/>
      <c r="O232" s="192"/>
    </row>
    <row r="233" spans="8:15">
      <c r="H233" s="2"/>
      <c r="I233" s="2"/>
      <c r="N233" s="196"/>
      <c r="O233" s="192"/>
    </row>
    <row r="234" spans="8:15">
      <c r="H234" s="2"/>
      <c r="I234" s="2"/>
      <c r="N234" s="196"/>
      <c r="O234" s="192"/>
    </row>
    <row r="235" spans="8:15">
      <c r="H235" s="2"/>
      <c r="I235" s="2"/>
      <c r="N235" s="196"/>
      <c r="O235" s="192"/>
    </row>
    <row r="236" spans="8:15">
      <c r="H236" s="194"/>
      <c r="I236" s="195"/>
      <c r="N236" s="196"/>
      <c r="O236" s="192"/>
    </row>
    <row r="237" spans="8:15">
      <c r="H237" s="2"/>
      <c r="I237" s="2"/>
      <c r="N237" s="196"/>
      <c r="O237" s="192"/>
    </row>
    <row r="238" spans="8:15">
      <c r="H238" s="2"/>
      <c r="I238" s="2"/>
      <c r="N238" s="196"/>
      <c r="O238" s="192"/>
    </row>
    <row r="239" spans="8:15">
      <c r="H239" s="2"/>
      <c r="I239" s="2"/>
      <c r="N239" s="196"/>
      <c r="O239" s="192"/>
    </row>
    <row r="240" spans="8:15">
      <c r="H240" s="2"/>
      <c r="I240" s="2"/>
      <c r="N240" s="196"/>
      <c r="O240" s="192"/>
    </row>
    <row r="241" spans="8:15">
      <c r="H241" s="2"/>
      <c r="I241" s="2"/>
      <c r="N241" s="196"/>
      <c r="O241" s="192"/>
    </row>
    <row r="242" spans="8:15">
      <c r="H242" s="2"/>
      <c r="I242" s="2"/>
      <c r="N242" s="196"/>
      <c r="O242" s="192"/>
    </row>
    <row r="243" spans="8:15">
      <c r="H243" s="2"/>
      <c r="I243" s="2"/>
      <c r="N243" s="196"/>
      <c r="O243" s="192"/>
    </row>
    <row r="244" spans="8:15">
      <c r="H244" s="2"/>
      <c r="I244" s="2"/>
      <c r="N244" s="196"/>
      <c r="O244" s="192"/>
    </row>
    <row r="245" spans="8:15">
      <c r="H245" s="2"/>
      <c r="I245" s="2"/>
      <c r="J245" s="2"/>
      <c r="K245" s="2"/>
      <c r="L245" s="192"/>
      <c r="M245" s="23"/>
      <c r="N245" s="196"/>
      <c r="O245" s="192"/>
    </row>
    <row r="246" spans="8:15">
      <c r="H246" s="2"/>
      <c r="I246" s="2"/>
      <c r="J246" s="2"/>
      <c r="K246" s="2"/>
      <c r="L246" s="192"/>
      <c r="M246" s="23"/>
      <c r="N246" s="196"/>
      <c r="O246" s="192"/>
    </row>
    <row r="247" spans="8:15">
      <c r="H247" s="2"/>
      <c r="I247" s="2"/>
      <c r="J247" s="2"/>
      <c r="K247" s="2"/>
      <c r="L247" s="192"/>
      <c r="M247" s="23"/>
      <c r="N247" s="196"/>
      <c r="O247" s="192"/>
    </row>
    <row r="248" spans="8:15">
      <c r="H248" s="2"/>
      <c r="I248" s="2"/>
      <c r="J248" s="2"/>
      <c r="K248" s="2"/>
      <c r="L248" s="192"/>
      <c r="M248" s="23"/>
      <c r="N248" s="196"/>
      <c r="O248" s="192"/>
    </row>
    <row r="249" spans="8:15">
      <c r="H249" s="23"/>
      <c r="I249" s="23"/>
      <c r="J249" s="23"/>
      <c r="K249" s="23"/>
      <c r="L249" s="23"/>
      <c r="M249" s="23"/>
    </row>
    <row r="250" spans="8:15">
      <c r="H250" s="23"/>
      <c r="I250" s="23"/>
      <c r="J250" s="23"/>
      <c r="K250" s="23"/>
      <c r="L250" s="23"/>
      <c r="M250" s="23"/>
    </row>
    <row r="251" spans="8:15">
      <c r="H251" s="23"/>
      <c r="I251" s="23"/>
      <c r="J251" s="23"/>
      <c r="K251" s="23"/>
      <c r="L251" s="23"/>
      <c r="M251" s="23"/>
    </row>
    <row r="252" spans="8:15">
      <c r="H252" s="23"/>
      <c r="I252" s="23"/>
      <c r="J252" s="23"/>
      <c r="K252" s="23"/>
      <c r="L252" s="23"/>
      <c r="M252" s="23"/>
    </row>
    <row r="253" spans="8:15">
      <c r="H253" s="23"/>
      <c r="I253" s="23"/>
      <c r="J253" s="23"/>
      <c r="K253" s="23"/>
      <c r="L253" s="23"/>
      <c r="M253" s="23"/>
    </row>
    <row r="254" spans="8:15">
      <c r="H254" s="23"/>
      <c r="I254" s="23"/>
      <c r="J254" s="23"/>
      <c r="K254" s="23"/>
      <c r="L254" s="23"/>
      <c r="M254" s="23"/>
    </row>
    <row r="255" spans="8:15">
      <c r="H255" s="23"/>
      <c r="I255" s="23"/>
      <c r="J255" s="23"/>
      <c r="K255" s="23"/>
      <c r="L255" s="23"/>
      <c r="M255" s="23"/>
    </row>
    <row r="256" spans="8:15">
      <c r="H256" s="23"/>
      <c r="I256" s="23"/>
      <c r="J256" s="23"/>
      <c r="K256" s="23"/>
      <c r="L256" s="23"/>
      <c r="M256" s="23"/>
    </row>
    <row r="257" spans="8:13">
      <c r="H257" s="23"/>
      <c r="I257" s="23"/>
      <c r="J257" s="23"/>
      <c r="K257" s="23"/>
      <c r="L257" s="23"/>
      <c r="M257" s="23"/>
    </row>
    <row r="258" spans="8:13">
      <c r="H258" s="23"/>
      <c r="I258" s="23"/>
      <c r="J258" s="23"/>
      <c r="K258" s="23"/>
      <c r="L258" s="23"/>
      <c r="M258" s="23"/>
    </row>
    <row r="259" spans="8:13">
      <c r="H259" s="23"/>
      <c r="I259" s="23"/>
      <c r="J259" s="23"/>
      <c r="K259" s="23"/>
      <c r="L259" s="23"/>
      <c r="M259" s="23"/>
    </row>
    <row r="260" spans="8:13">
      <c r="H260" s="23"/>
      <c r="I260" s="23"/>
      <c r="J260" s="23"/>
      <c r="K260" s="23"/>
      <c r="L260" s="23"/>
      <c r="M260" s="23"/>
    </row>
    <row r="261" spans="8:13">
      <c r="H261" s="23"/>
      <c r="I261" s="23"/>
      <c r="J261" s="23"/>
      <c r="K261" s="23"/>
      <c r="L261" s="23"/>
      <c r="M261" s="23"/>
    </row>
    <row r="262" spans="8:13">
      <c r="H262" s="23"/>
      <c r="I262" s="23"/>
      <c r="J262" s="23"/>
      <c r="K262" s="23"/>
      <c r="L262" s="23"/>
      <c r="M262" s="23"/>
    </row>
    <row r="263" spans="8:13">
      <c r="H263" s="23"/>
      <c r="I263" s="23"/>
      <c r="J263" s="23"/>
      <c r="K263" s="23"/>
      <c r="L263" s="23"/>
      <c r="M263" s="23"/>
    </row>
    <row r="264" spans="8:13">
      <c r="H264" s="23"/>
      <c r="I264" s="23"/>
      <c r="J264" s="23"/>
      <c r="K264" s="23"/>
      <c r="L264" s="23"/>
      <c r="M264" s="23"/>
    </row>
    <row r="265" spans="8:13">
      <c r="H265" s="23"/>
      <c r="I265" s="23"/>
      <c r="J265" s="23"/>
      <c r="K265" s="23"/>
      <c r="L265" s="23"/>
      <c r="M265" s="23"/>
    </row>
    <row r="266" spans="8:13">
      <c r="H266" s="23"/>
      <c r="I266" s="23"/>
      <c r="J266" s="23"/>
      <c r="K266" s="23"/>
      <c r="L266" s="23"/>
      <c r="M266" s="23"/>
    </row>
    <row r="267" spans="8:13">
      <c r="H267" s="23"/>
      <c r="I267" s="23"/>
      <c r="J267" s="23"/>
      <c r="K267" s="23"/>
      <c r="L267" s="23"/>
      <c r="M267" s="23"/>
    </row>
    <row r="268" spans="8:13">
      <c r="H268" s="23"/>
      <c r="I268" s="23"/>
      <c r="J268" s="23"/>
      <c r="K268" s="23"/>
      <c r="L268" s="23"/>
      <c r="M268" s="23"/>
    </row>
    <row r="269" spans="8:13">
      <c r="H269" s="23"/>
      <c r="I269" s="23"/>
      <c r="J269" s="23"/>
      <c r="K269" s="23"/>
      <c r="L269" s="23"/>
      <c r="M269" s="23"/>
    </row>
    <row r="270" spans="8:13">
      <c r="H270" s="23"/>
      <c r="I270" s="23"/>
      <c r="J270" s="23"/>
      <c r="K270" s="23"/>
      <c r="L270" s="23"/>
      <c r="M270" s="23"/>
    </row>
    <row r="271" spans="8:13">
      <c r="H271" s="23"/>
      <c r="I271" s="23"/>
      <c r="J271" s="23"/>
      <c r="K271" s="23"/>
      <c r="L271" s="23"/>
      <c r="M271" s="23"/>
    </row>
    <row r="272" spans="8:13">
      <c r="H272" s="23"/>
      <c r="I272" s="23"/>
      <c r="J272" s="23"/>
      <c r="K272" s="23"/>
      <c r="L272" s="23"/>
      <c r="M272" s="23"/>
    </row>
    <row r="273" spans="8:13">
      <c r="H273" s="23"/>
      <c r="I273" s="23"/>
      <c r="J273" s="23"/>
      <c r="K273" s="23"/>
      <c r="L273" s="23"/>
      <c r="M273" s="23"/>
    </row>
    <row r="274" spans="8:13">
      <c r="H274" s="23"/>
      <c r="I274" s="23"/>
      <c r="J274" s="23"/>
      <c r="K274" s="23"/>
      <c r="L274" s="23"/>
      <c r="M274" s="23"/>
    </row>
    <row r="275" spans="8:13">
      <c r="H275" s="23"/>
      <c r="I275" s="23"/>
      <c r="J275" s="23"/>
      <c r="K275" s="23"/>
      <c r="L275" s="23"/>
      <c r="M275" s="23"/>
    </row>
    <row r="276" spans="8:13">
      <c r="H276" s="23"/>
      <c r="I276" s="23"/>
      <c r="J276" s="23"/>
      <c r="K276" s="23"/>
      <c r="L276" s="23"/>
      <c r="M276" s="23"/>
    </row>
    <row r="277" spans="8:13">
      <c r="H277" s="23"/>
      <c r="I277" s="23"/>
      <c r="J277" s="23"/>
      <c r="K277" s="23"/>
      <c r="L277" s="23"/>
      <c r="M277" s="23"/>
    </row>
    <row r="278" spans="8:13">
      <c r="H278" s="23"/>
      <c r="I278" s="23"/>
      <c r="J278" s="23"/>
      <c r="K278" s="23"/>
      <c r="L278" s="23"/>
      <c r="M278" s="23"/>
    </row>
    <row r="279" spans="8:13">
      <c r="H279" s="23"/>
      <c r="I279" s="23"/>
      <c r="J279" s="23"/>
      <c r="K279" s="23"/>
      <c r="L279" s="23"/>
      <c r="M279" s="23"/>
    </row>
    <row r="280" spans="8:13">
      <c r="H280" s="23"/>
      <c r="I280" s="23"/>
      <c r="J280" s="23"/>
      <c r="K280" s="23"/>
      <c r="L280" s="23"/>
      <c r="M280" s="23"/>
    </row>
    <row r="281" spans="8:13">
      <c r="H281" s="23"/>
      <c r="I281" s="23"/>
      <c r="J281" s="23"/>
      <c r="K281" s="23"/>
      <c r="L281" s="23"/>
      <c r="M281" s="23"/>
    </row>
    <row r="282" spans="8:13">
      <c r="H282" s="23"/>
      <c r="I282" s="23"/>
      <c r="J282" s="23"/>
      <c r="K282" s="23"/>
      <c r="L282" s="23"/>
      <c r="M282" s="23"/>
    </row>
    <row r="283" spans="8:13">
      <c r="H283" s="23"/>
      <c r="I283" s="23"/>
      <c r="J283" s="23"/>
      <c r="K283" s="23"/>
      <c r="L283" s="23"/>
      <c r="M283" s="23"/>
    </row>
    <row r="284" spans="8:13">
      <c r="H284" s="23"/>
      <c r="I284" s="23"/>
      <c r="J284" s="23"/>
      <c r="K284" s="23"/>
      <c r="L284" s="23"/>
      <c r="M284" s="23"/>
    </row>
    <row r="285" spans="8:13">
      <c r="H285" s="23"/>
      <c r="I285" s="23"/>
      <c r="J285" s="23"/>
      <c r="K285" s="23"/>
      <c r="L285" s="23"/>
      <c r="M285" s="23"/>
    </row>
    <row r="286" spans="8:13">
      <c r="H286" s="23"/>
      <c r="I286" s="23"/>
      <c r="J286" s="2"/>
      <c r="K286" s="2"/>
      <c r="L286" s="2"/>
      <c r="M286" s="2"/>
    </row>
    <row r="287" spans="8:13">
      <c r="H287" s="23"/>
      <c r="I287" s="23"/>
      <c r="J287" s="383"/>
      <c r="K287" s="383"/>
      <c r="L287" s="383"/>
      <c r="M287" s="198"/>
    </row>
    <row r="288" spans="8:13">
      <c r="H288" s="23"/>
      <c r="I288" s="23"/>
      <c r="J288" s="2"/>
      <c r="K288" s="2"/>
      <c r="L288" s="2"/>
      <c r="M288" s="2"/>
    </row>
    <row r="289" spans="8:13">
      <c r="H289" s="23"/>
      <c r="I289" s="23"/>
      <c r="J289" s="2"/>
      <c r="K289" s="2"/>
      <c r="L289" s="2"/>
      <c r="M289" s="2"/>
    </row>
    <row r="290" spans="8:13">
      <c r="H290" s="23"/>
      <c r="I290" s="23"/>
      <c r="J290" s="2"/>
      <c r="K290" s="2"/>
      <c r="L290" s="2"/>
      <c r="M290" s="2"/>
    </row>
    <row r="291" spans="8:13">
      <c r="H291" s="23"/>
      <c r="I291" s="23"/>
      <c r="J291" s="2"/>
      <c r="K291" s="2"/>
      <c r="L291" s="2"/>
      <c r="M291" s="2"/>
    </row>
    <row r="292" spans="8:13">
      <c r="H292" s="23"/>
      <c r="I292" s="23"/>
      <c r="J292" s="2"/>
      <c r="K292" s="2"/>
      <c r="L292" s="2"/>
      <c r="M292" s="2"/>
    </row>
    <row r="293" spans="8:13">
      <c r="H293" s="23"/>
      <c r="I293" s="23"/>
      <c r="J293" s="2"/>
      <c r="K293" s="2"/>
      <c r="L293" s="2"/>
      <c r="M293" s="2"/>
    </row>
    <row r="294" spans="8:13">
      <c r="H294" s="23"/>
      <c r="I294" s="23"/>
      <c r="J294" s="2"/>
      <c r="K294" s="2"/>
      <c r="L294" s="2"/>
      <c r="M294" s="2"/>
    </row>
    <row r="295" spans="8:13">
      <c r="H295" s="23"/>
      <c r="I295" s="23"/>
      <c r="J295" s="2"/>
      <c r="K295" s="2"/>
      <c r="L295" s="2"/>
      <c r="M295" s="2"/>
    </row>
    <row r="296" spans="8:13">
      <c r="H296" s="23"/>
      <c r="I296" s="23"/>
      <c r="J296" s="2"/>
      <c r="K296" s="2"/>
      <c r="L296" s="2"/>
      <c r="M296" s="2"/>
    </row>
    <row r="297" spans="8:13">
      <c r="H297" s="23"/>
      <c r="I297" s="23"/>
      <c r="J297" s="2"/>
      <c r="K297" s="2"/>
      <c r="L297" s="2"/>
      <c r="M297" s="2"/>
    </row>
    <row r="298" spans="8:13">
      <c r="H298" s="23"/>
      <c r="I298" s="23"/>
      <c r="J298" s="2"/>
      <c r="K298" s="2"/>
      <c r="L298" s="2"/>
      <c r="M298" s="2"/>
    </row>
    <row r="299" spans="8:13">
      <c r="H299" s="23"/>
      <c r="I299" s="23"/>
      <c r="J299" s="2"/>
      <c r="K299" s="2"/>
      <c r="L299" s="2"/>
      <c r="M299" s="2"/>
    </row>
    <row r="300" spans="8:13">
      <c r="H300" s="23"/>
      <c r="I300" s="23"/>
      <c r="J300" s="2"/>
      <c r="K300" s="2"/>
      <c r="L300" s="2"/>
      <c r="M300" s="2"/>
    </row>
    <row r="301" spans="8:13">
      <c r="H301" s="23"/>
      <c r="I301" s="23"/>
      <c r="J301" s="2"/>
      <c r="K301" s="2"/>
      <c r="L301" s="2"/>
      <c r="M301" s="2"/>
    </row>
    <row r="302" spans="8:13">
      <c r="H302" s="23"/>
      <c r="I302" s="23"/>
      <c r="J302" s="2"/>
      <c r="K302" s="2"/>
      <c r="L302" s="2"/>
      <c r="M302" s="2"/>
    </row>
    <row r="303" spans="8:13">
      <c r="H303" s="23"/>
      <c r="I303" s="23"/>
      <c r="J303" s="2"/>
      <c r="K303" s="2"/>
      <c r="L303" s="2"/>
      <c r="M303" s="2"/>
    </row>
    <row r="304" spans="8:13">
      <c r="H304" s="23"/>
      <c r="I304" s="23"/>
      <c r="J304" s="2"/>
      <c r="K304" s="2"/>
      <c r="L304" s="2"/>
      <c r="M304" s="2"/>
    </row>
    <row r="305" spans="8:13">
      <c r="H305" s="23"/>
      <c r="I305" s="23"/>
      <c r="J305" s="2"/>
      <c r="K305" s="2"/>
      <c r="L305" s="2"/>
      <c r="M305" s="2"/>
    </row>
    <row r="306" spans="8:13">
      <c r="H306" s="23"/>
      <c r="I306" s="23"/>
      <c r="J306" s="2"/>
      <c r="K306" s="2"/>
      <c r="L306" s="2"/>
      <c r="M306" s="2"/>
    </row>
    <row r="307" spans="8:13">
      <c r="H307" s="23"/>
      <c r="I307" s="23"/>
      <c r="J307" s="2"/>
      <c r="K307" s="2"/>
      <c r="L307" s="2"/>
      <c r="M307" s="2"/>
    </row>
    <row r="308" spans="8:13">
      <c r="H308" s="23"/>
      <c r="I308" s="23"/>
      <c r="J308" s="2"/>
      <c r="K308" s="2"/>
      <c r="L308" s="2"/>
      <c r="M308" s="2"/>
    </row>
    <row r="309" spans="8:13">
      <c r="H309" s="23"/>
      <c r="I309" s="23"/>
      <c r="J309" s="2"/>
      <c r="K309" s="2"/>
      <c r="L309" s="2"/>
      <c r="M309" s="2"/>
    </row>
    <row r="310" spans="8:13">
      <c r="H310" s="23"/>
      <c r="I310" s="23"/>
      <c r="J310" s="2"/>
      <c r="K310" s="2"/>
      <c r="L310" s="2"/>
      <c r="M310" s="2"/>
    </row>
    <row r="311" spans="8:13">
      <c r="H311" s="23"/>
      <c r="I311" s="23"/>
      <c r="J311" s="2"/>
      <c r="K311" s="2"/>
      <c r="L311" s="2"/>
      <c r="M311" s="2"/>
    </row>
    <row r="312" spans="8:13">
      <c r="H312" s="23"/>
      <c r="I312" s="23"/>
      <c r="J312" s="2"/>
      <c r="K312" s="2"/>
      <c r="L312" s="2"/>
      <c r="M312" s="2"/>
    </row>
    <row r="313" spans="8:13">
      <c r="H313" s="23"/>
      <c r="I313" s="23"/>
      <c r="J313" s="2"/>
      <c r="K313" s="2"/>
      <c r="L313" s="2"/>
      <c r="M313" s="2"/>
    </row>
    <row r="314" spans="8:13">
      <c r="H314" s="23"/>
      <c r="I314" s="23"/>
      <c r="J314" s="2"/>
      <c r="K314" s="2"/>
      <c r="L314" s="2"/>
      <c r="M314" s="2"/>
    </row>
    <row r="315" spans="8:13">
      <c r="H315" s="23"/>
      <c r="I315" s="23"/>
      <c r="J315" s="2"/>
      <c r="K315" s="2"/>
      <c r="L315" s="2"/>
      <c r="M315" s="2"/>
    </row>
    <row r="316" spans="8:13">
      <c r="H316" s="23"/>
      <c r="I316" s="23"/>
      <c r="J316" s="2"/>
      <c r="K316" s="2"/>
      <c r="L316" s="2"/>
      <c r="M316" s="2"/>
    </row>
    <row r="317" spans="8:13">
      <c r="H317" s="23"/>
      <c r="I317" s="23"/>
      <c r="J317" s="2"/>
      <c r="K317" s="2"/>
      <c r="L317" s="2"/>
      <c r="M317" s="2"/>
    </row>
    <row r="318" spans="8:13">
      <c r="H318" s="23"/>
      <c r="I318" s="23"/>
      <c r="J318" s="2"/>
      <c r="K318" s="2"/>
      <c r="L318" s="2"/>
      <c r="M318" s="2"/>
    </row>
    <row r="319" spans="8:13">
      <c r="H319" s="23"/>
      <c r="I319" s="23"/>
      <c r="J319" s="2"/>
      <c r="K319" s="2"/>
      <c r="L319" s="2"/>
      <c r="M319" s="2"/>
    </row>
    <row r="320" spans="8:13">
      <c r="H320" s="23"/>
      <c r="I320" s="23"/>
      <c r="J320" s="2"/>
      <c r="K320" s="2"/>
      <c r="L320" s="2"/>
      <c r="M320" s="2"/>
    </row>
    <row r="321" spans="8:13">
      <c r="H321" s="23"/>
      <c r="I321" s="23"/>
      <c r="J321" s="2"/>
      <c r="K321" s="2"/>
      <c r="L321" s="2"/>
      <c r="M321" s="2"/>
    </row>
    <row r="322" spans="8:13">
      <c r="H322" s="23"/>
      <c r="I322" s="23"/>
      <c r="J322" s="2"/>
      <c r="K322" s="2"/>
      <c r="L322" s="2"/>
      <c r="M322" s="2"/>
    </row>
    <row r="323" spans="8:13">
      <c r="H323" s="23"/>
      <c r="I323" s="23"/>
      <c r="J323" s="2"/>
      <c r="K323" s="2"/>
      <c r="L323" s="2"/>
      <c r="M323" s="2"/>
    </row>
    <row r="324" spans="8:13">
      <c r="H324" s="23"/>
      <c r="I324" s="23"/>
      <c r="J324" s="2"/>
      <c r="K324" s="2"/>
      <c r="L324" s="2"/>
      <c r="M324" s="2"/>
    </row>
    <row r="325" spans="8:13">
      <c r="H325" s="23"/>
      <c r="I325" s="23"/>
      <c r="J325" s="2"/>
      <c r="K325" s="2"/>
      <c r="L325" s="2"/>
      <c r="M325" s="2"/>
    </row>
    <row r="326" spans="8:13">
      <c r="H326" s="23"/>
      <c r="I326" s="23"/>
      <c r="J326" s="2"/>
      <c r="K326" s="2"/>
      <c r="L326" s="2"/>
      <c r="M326" s="2"/>
    </row>
    <row r="327" spans="8:13">
      <c r="H327" s="23"/>
      <c r="I327" s="23"/>
      <c r="J327" s="2"/>
      <c r="K327" s="2"/>
      <c r="L327" s="2"/>
      <c r="M327" s="2"/>
    </row>
    <row r="328" spans="8:13">
      <c r="H328" s="23"/>
      <c r="I328" s="23"/>
      <c r="J328" s="2"/>
      <c r="K328" s="2"/>
      <c r="L328" s="2"/>
      <c r="M328" s="2"/>
    </row>
    <row r="329" spans="8:13">
      <c r="H329" s="23"/>
      <c r="I329" s="23"/>
      <c r="J329" s="2"/>
      <c r="K329" s="2"/>
      <c r="L329" s="2"/>
      <c r="M329" s="2"/>
    </row>
    <row r="330" spans="8:13">
      <c r="H330" s="23"/>
      <c r="I330" s="23"/>
      <c r="J330" s="2"/>
      <c r="K330" s="2"/>
      <c r="L330" s="2"/>
      <c r="M330" s="2"/>
    </row>
    <row r="331" spans="8:13">
      <c r="H331" s="23"/>
      <c r="I331" s="23"/>
      <c r="J331" s="2"/>
      <c r="K331" s="2"/>
      <c r="L331" s="2"/>
      <c r="M331" s="2"/>
    </row>
    <row r="332" spans="8:13">
      <c r="H332" s="23"/>
      <c r="I332" s="23"/>
      <c r="J332" s="2"/>
      <c r="K332" s="2"/>
      <c r="L332" s="2"/>
      <c r="M332" s="2"/>
    </row>
    <row r="333" spans="8:13">
      <c r="H333" s="23"/>
      <c r="I333" s="23"/>
      <c r="J333" s="2"/>
      <c r="K333" s="2"/>
      <c r="L333" s="2"/>
      <c r="M333" s="2"/>
    </row>
    <row r="334" spans="8:13">
      <c r="H334" s="23"/>
      <c r="I334" s="23"/>
      <c r="J334" s="2"/>
      <c r="K334" s="2"/>
      <c r="L334" s="2"/>
      <c r="M334" s="2"/>
    </row>
    <row r="335" spans="8:13">
      <c r="H335" s="23"/>
      <c r="I335" s="23"/>
      <c r="J335" s="2"/>
      <c r="K335" s="2"/>
      <c r="L335" s="2"/>
      <c r="M335" s="2"/>
    </row>
    <row r="336" spans="8:13">
      <c r="H336" s="23"/>
      <c r="I336" s="23"/>
      <c r="J336" s="2"/>
      <c r="K336" s="2"/>
      <c r="L336" s="2"/>
      <c r="M336" s="2"/>
    </row>
    <row r="337" spans="8:13">
      <c r="H337" s="23"/>
      <c r="I337" s="23"/>
      <c r="J337" s="2"/>
      <c r="K337" s="2"/>
      <c r="L337" s="2"/>
      <c r="M337" s="2"/>
    </row>
    <row r="338" spans="8:13">
      <c r="H338" s="23"/>
      <c r="I338" s="23"/>
      <c r="J338" s="2"/>
      <c r="K338" s="2"/>
      <c r="L338" s="2"/>
      <c r="M338" s="2"/>
    </row>
    <row r="339" spans="8:13">
      <c r="H339" s="23"/>
      <c r="I339" s="23"/>
      <c r="J339" s="2"/>
      <c r="K339" s="2"/>
      <c r="L339" s="2"/>
      <c r="M339" s="2"/>
    </row>
    <row r="340" spans="8:13">
      <c r="H340" s="23"/>
      <c r="I340" s="23"/>
      <c r="J340" s="2"/>
      <c r="K340" s="2"/>
      <c r="L340" s="2"/>
      <c r="M340" s="2"/>
    </row>
    <row r="341" spans="8:13">
      <c r="H341" s="23"/>
      <c r="I341" s="23"/>
      <c r="J341" s="2"/>
      <c r="K341" s="2"/>
      <c r="L341" s="2"/>
      <c r="M341" s="2"/>
    </row>
    <row r="342" spans="8:13">
      <c r="H342" s="23"/>
      <c r="I342" s="23"/>
      <c r="J342" s="2"/>
      <c r="K342" s="2"/>
      <c r="L342" s="2"/>
      <c r="M342" s="2"/>
    </row>
    <row r="343" spans="8:13">
      <c r="H343" s="23"/>
      <c r="I343" s="23"/>
      <c r="J343" s="2"/>
      <c r="K343" s="2"/>
      <c r="L343" s="2"/>
      <c r="M343" s="2"/>
    </row>
    <row r="344" spans="8:13">
      <c r="H344" s="23"/>
      <c r="I344" s="23"/>
      <c r="J344" s="2"/>
      <c r="K344" s="2"/>
      <c r="L344" s="2"/>
      <c r="M344" s="2"/>
    </row>
    <row r="345" spans="8:13">
      <c r="H345" s="23"/>
      <c r="I345" s="23"/>
      <c r="J345" s="2"/>
      <c r="K345" s="2"/>
      <c r="L345" s="2"/>
      <c r="M345" s="2"/>
    </row>
    <row r="346" spans="8:13">
      <c r="H346" s="23"/>
      <c r="I346" s="23"/>
      <c r="J346" s="2"/>
      <c r="K346" s="2"/>
      <c r="L346" s="2"/>
      <c r="M346" s="2"/>
    </row>
    <row r="347" spans="8:13">
      <c r="H347" s="23"/>
      <c r="I347" s="23"/>
      <c r="J347" s="2"/>
      <c r="K347" s="2"/>
      <c r="L347" s="2"/>
      <c r="M347" s="2"/>
    </row>
    <row r="348" spans="8:13">
      <c r="H348" s="23"/>
      <c r="I348" s="23"/>
      <c r="J348" s="2"/>
      <c r="K348" s="2"/>
      <c r="L348" s="2"/>
      <c r="M348" s="2"/>
    </row>
    <row r="349" spans="8:13">
      <c r="H349" s="23"/>
      <c r="I349" s="23"/>
      <c r="J349" s="2"/>
      <c r="K349" s="2"/>
      <c r="L349" s="2"/>
      <c r="M349" s="2"/>
    </row>
    <row r="350" spans="8:13">
      <c r="H350" s="23"/>
      <c r="I350" s="23"/>
      <c r="J350" s="2"/>
      <c r="K350" s="2"/>
      <c r="L350" s="2"/>
      <c r="M350" s="2"/>
    </row>
    <row r="351" spans="8:13">
      <c r="H351" s="23"/>
      <c r="I351" s="23"/>
      <c r="J351" s="2"/>
      <c r="K351" s="2"/>
      <c r="L351" s="2"/>
      <c r="M351" s="2"/>
    </row>
    <row r="352" spans="8:13">
      <c r="H352" s="23"/>
      <c r="I352" s="23"/>
      <c r="J352" s="2"/>
      <c r="K352" s="2"/>
      <c r="L352" s="2"/>
      <c r="M352" s="2"/>
    </row>
    <row r="353" spans="8:13">
      <c r="H353" s="23"/>
      <c r="I353" s="23"/>
      <c r="J353" s="2"/>
      <c r="K353" s="2"/>
      <c r="L353" s="2"/>
      <c r="M353" s="2"/>
    </row>
    <row r="354" spans="8:13">
      <c r="H354" s="23"/>
      <c r="I354" s="23"/>
      <c r="J354" s="2"/>
      <c r="K354" s="2"/>
      <c r="L354" s="2"/>
      <c r="M354" s="2"/>
    </row>
    <row r="355" spans="8:13">
      <c r="H355" s="23"/>
      <c r="I355" s="23"/>
      <c r="J355" s="2"/>
      <c r="K355" s="2"/>
      <c r="L355" s="2"/>
      <c r="M355" s="2"/>
    </row>
    <row r="356" spans="8:13">
      <c r="H356" s="23"/>
      <c r="I356" s="23"/>
      <c r="J356" s="2"/>
      <c r="K356" s="2"/>
      <c r="L356" s="2"/>
      <c r="M356" s="2"/>
    </row>
    <row r="357" spans="8:13">
      <c r="H357" s="23"/>
      <c r="I357" s="23"/>
      <c r="J357" s="2"/>
      <c r="K357" s="2"/>
      <c r="L357" s="2"/>
      <c r="M357" s="2"/>
    </row>
    <row r="358" spans="8:13">
      <c r="H358" s="23"/>
      <c r="I358" s="23"/>
      <c r="J358" s="2"/>
      <c r="K358" s="2"/>
      <c r="L358" s="2"/>
      <c r="M358" s="2"/>
    </row>
    <row r="359" spans="8:13">
      <c r="H359" s="23"/>
      <c r="I359" s="23"/>
      <c r="J359" s="2"/>
      <c r="K359" s="2"/>
      <c r="L359" s="2"/>
      <c r="M359" s="2"/>
    </row>
    <row r="360" spans="8:13">
      <c r="H360" s="23"/>
      <c r="I360" s="23"/>
      <c r="J360" s="2"/>
      <c r="K360" s="2"/>
      <c r="L360" s="2"/>
      <c r="M360" s="2"/>
    </row>
    <row r="361" spans="8:13">
      <c r="H361" s="23"/>
      <c r="I361" s="23"/>
      <c r="J361" s="2"/>
      <c r="K361" s="2"/>
      <c r="L361" s="2"/>
      <c r="M361" s="2"/>
    </row>
    <row r="362" spans="8:13">
      <c r="H362" s="23"/>
      <c r="I362" s="23"/>
      <c r="J362" s="2"/>
      <c r="K362" s="2"/>
      <c r="L362" s="2"/>
      <c r="M362" s="2"/>
    </row>
    <row r="363" spans="8:13">
      <c r="H363" s="23"/>
      <c r="I363" s="23"/>
      <c r="J363" s="2"/>
      <c r="K363" s="2"/>
      <c r="L363" s="2"/>
      <c r="M363" s="2"/>
    </row>
    <row r="364" spans="8:13">
      <c r="H364" s="23"/>
      <c r="I364" s="23"/>
      <c r="J364" s="2"/>
      <c r="K364" s="2"/>
      <c r="L364" s="2"/>
      <c r="M364" s="2"/>
    </row>
    <row r="365" spans="8:13">
      <c r="H365" s="23"/>
      <c r="I365" s="23"/>
      <c r="J365" s="2"/>
      <c r="K365" s="2"/>
      <c r="L365" s="2"/>
      <c r="M365" s="2"/>
    </row>
    <row r="366" spans="8:13">
      <c r="H366" s="23"/>
      <c r="I366" s="23"/>
      <c r="J366" s="2"/>
      <c r="K366" s="2"/>
      <c r="L366" s="2"/>
      <c r="M366" s="2"/>
    </row>
    <row r="367" spans="8:13">
      <c r="H367" s="23"/>
      <c r="I367" s="23"/>
      <c r="J367" s="2"/>
      <c r="K367" s="2"/>
      <c r="L367" s="2"/>
      <c r="M367" s="2"/>
    </row>
    <row r="368" spans="8:13">
      <c r="H368" s="23"/>
      <c r="I368" s="23"/>
      <c r="J368" s="2"/>
      <c r="K368" s="2"/>
      <c r="L368" s="2"/>
      <c r="M368" s="2"/>
    </row>
    <row r="369" spans="8:13">
      <c r="H369" s="23"/>
      <c r="I369" s="23"/>
      <c r="J369" s="2"/>
      <c r="K369" s="2"/>
      <c r="L369" s="2"/>
      <c r="M369" s="2"/>
    </row>
    <row r="370" spans="8:13">
      <c r="H370" s="23"/>
      <c r="I370" s="23"/>
      <c r="J370" s="2"/>
      <c r="K370" s="2"/>
      <c r="L370" s="2"/>
      <c r="M370" s="2"/>
    </row>
    <row r="371" spans="8:13">
      <c r="H371" s="23"/>
      <c r="I371" s="23"/>
      <c r="J371" s="2"/>
      <c r="K371" s="2"/>
      <c r="L371" s="2"/>
      <c r="M371" s="2"/>
    </row>
    <row r="372" spans="8:13">
      <c r="H372" s="23"/>
      <c r="I372" s="23"/>
      <c r="J372" s="2"/>
      <c r="K372" s="2"/>
      <c r="L372" s="2"/>
      <c r="M372" s="2"/>
    </row>
    <row r="373" spans="8:13">
      <c r="H373" s="23"/>
      <c r="I373" s="23"/>
      <c r="J373" s="2"/>
      <c r="K373" s="2"/>
      <c r="L373" s="2"/>
      <c r="M373" s="2"/>
    </row>
    <row r="374" spans="8:13">
      <c r="H374" s="23"/>
      <c r="I374" s="23"/>
      <c r="J374" s="2"/>
      <c r="K374" s="2"/>
      <c r="L374" s="2"/>
      <c r="M374" s="2"/>
    </row>
    <row r="375" spans="8:13">
      <c r="H375" s="23"/>
      <c r="I375" s="23"/>
      <c r="J375" s="2"/>
      <c r="K375" s="2"/>
      <c r="L375" s="2"/>
      <c r="M375" s="2"/>
    </row>
    <row r="376" spans="8:13">
      <c r="H376" s="23"/>
      <c r="I376" s="23"/>
      <c r="J376" s="2"/>
      <c r="K376" s="2"/>
      <c r="L376" s="2"/>
      <c r="M376" s="2"/>
    </row>
    <row r="377" spans="8:13">
      <c r="H377" s="23"/>
      <c r="I377" s="23"/>
      <c r="J377" s="2"/>
      <c r="K377" s="2"/>
      <c r="L377" s="2"/>
      <c r="M377" s="2"/>
    </row>
    <row r="378" spans="8:13">
      <c r="H378" s="23"/>
      <c r="I378" s="23"/>
      <c r="J378" s="2"/>
      <c r="K378" s="2"/>
      <c r="L378" s="2"/>
      <c r="M378" s="2"/>
    </row>
    <row r="379" spans="8:13">
      <c r="H379" s="23"/>
      <c r="I379" s="23"/>
      <c r="J379" s="2"/>
      <c r="K379" s="2"/>
      <c r="L379" s="2"/>
      <c r="M379" s="2"/>
    </row>
    <row r="380" spans="8:13">
      <c r="H380" s="23"/>
      <c r="I380" s="23"/>
      <c r="J380" s="2"/>
      <c r="K380" s="2"/>
      <c r="L380" s="2"/>
      <c r="M380" s="2"/>
    </row>
    <row r="381" spans="8:13">
      <c r="H381" s="23"/>
      <c r="I381" s="23"/>
      <c r="J381" s="2"/>
      <c r="K381" s="2"/>
      <c r="L381" s="2"/>
      <c r="M381" s="2"/>
    </row>
    <row r="382" spans="8:13">
      <c r="H382" s="23"/>
      <c r="I382" s="23"/>
      <c r="J382" s="2"/>
      <c r="K382" s="2"/>
      <c r="L382" s="2"/>
      <c r="M382" s="2"/>
    </row>
    <row r="383" spans="8:13">
      <c r="H383" s="23"/>
      <c r="I383" s="23"/>
      <c r="J383" s="2"/>
      <c r="K383" s="2"/>
      <c r="L383" s="2"/>
      <c r="M383" s="2"/>
    </row>
    <row r="384" spans="8:13">
      <c r="H384" s="23"/>
      <c r="I384" s="23"/>
      <c r="J384" s="2"/>
      <c r="K384" s="2"/>
      <c r="L384" s="2"/>
      <c r="M384" s="2"/>
    </row>
    <row r="385" spans="8:13">
      <c r="H385" s="23"/>
      <c r="I385" s="23"/>
      <c r="J385" s="2"/>
      <c r="K385" s="2"/>
      <c r="L385" s="2"/>
      <c r="M385" s="2"/>
    </row>
    <row r="386" spans="8:13">
      <c r="H386" s="23"/>
      <c r="I386" s="23"/>
      <c r="J386" s="2"/>
      <c r="K386" s="2"/>
      <c r="L386" s="2"/>
      <c r="M386" s="2"/>
    </row>
    <row r="387" spans="8:13">
      <c r="H387" s="23"/>
      <c r="I387" s="23"/>
      <c r="J387" s="2"/>
      <c r="K387" s="2"/>
      <c r="L387" s="2"/>
      <c r="M387" s="2"/>
    </row>
    <row r="388" spans="8:13">
      <c r="H388" s="23"/>
      <c r="I388" s="23"/>
      <c r="J388" s="2"/>
      <c r="K388" s="2"/>
      <c r="L388" s="2"/>
      <c r="M388" s="2"/>
    </row>
    <row r="389" spans="8:13">
      <c r="H389" s="23"/>
      <c r="I389" s="23"/>
      <c r="J389" s="2"/>
      <c r="K389" s="2"/>
      <c r="L389" s="2"/>
      <c r="M389" s="2"/>
    </row>
    <row r="390" spans="8:13">
      <c r="H390" s="23"/>
      <c r="I390" s="23"/>
      <c r="J390" s="2"/>
      <c r="K390" s="2"/>
      <c r="L390" s="2"/>
      <c r="M390" s="2"/>
    </row>
    <row r="391" spans="8:13">
      <c r="H391" s="23"/>
      <c r="I391" s="23"/>
      <c r="J391" s="2"/>
      <c r="K391" s="2"/>
      <c r="L391" s="2"/>
      <c r="M391" s="2"/>
    </row>
    <row r="392" spans="8:13">
      <c r="H392" s="23"/>
      <c r="I392" s="23"/>
      <c r="J392" s="2"/>
      <c r="K392" s="2"/>
      <c r="L392" s="2"/>
      <c r="M392" s="2"/>
    </row>
    <row r="393" spans="8:13">
      <c r="H393" s="23"/>
      <c r="I393" s="23"/>
      <c r="J393" s="2"/>
      <c r="K393" s="2"/>
      <c r="L393" s="2"/>
      <c r="M393" s="2"/>
    </row>
    <row r="394" spans="8:13">
      <c r="H394" s="23"/>
      <c r="I394" s="23"/>
      <c r="J394" s="2"/>
      <c r="K394" s="2"/>
      <c r="L394" s="2"/>
      <c r="M394" s="2"/>
    </row>
    <row r="395" spans="8:13">
      <c r="H395" s="23"/>
      <c r="I395" s="23"/>
      <c r="J395" s="2"/>
      <c r="K395" s="2"/>
      <c r="L395" s="2"/>
      <c r="M395" s="2"/>
    </row>
    <row r="396" spans="8:13">
      <c r="H396" s="23"/>
      <c r="I396" s="23"/>
      <c r="J396" s="2"/>
      <c r="K396" s="2"/>
      <c r="L396" s="2"/>
      <c r="M396" s="2"/>
    </row>
    <row r="397" spans="8:13">
      <c r="H397" s="23"/>
      <c r="I397" s="23"/>
      <c r="J397" s="2"/>
      <c r="K397" s="2"/>
      <c r="L397" s="2"/>
      <c r="M397" s="2"/>
    </row>
    <row r="398" spans="8:13">
      <c r="H398" s="23"/>
      <c r="I398" s="23"/>
      <c r="J398" s="2"/>
      <c r="K398" s="2"/>
      <c r="L398" s="2"/>
      <c r="M398" s="2"/>
    </row>
    <row r="399" spans="8:13">
      <c r="H399" s="23"/>
      <c r="I399" s="23"/>
      <c r="J399" s="2"/>
      <c r="K399" s="2"/>
      <c r="L399" s="2"/>
      <c r="M399" s="2"/>
    </row>
    <row r="400" spans="8:13">
      <c r="H400" s="23"/>
      <c r="I400" s="23"/>
      <c r="J400" s="2"/>
      <c r="K400" s="2"/>
      <c r="L400" s="2"/>
      <c r="M400" s="2"/>
    </row>
    <row r="401" spans="8:13">
      <c r="H401" s="23"/>
      <c r="I401" s="23"/>
      <c r="J401" s="2"/>
      <c r="K401" s="2"/>
      <c r="L401" s="2"/>
      <c r="M401" s="2"/>
    </row>
    <row r="402" spans="8:13">
      <c r="H402" s="23"/>
      <c r="I402" s="23"/>
      <c r="J402" s="2"/>
      <c r="K402" s="2"/>
      <c r="L402" s="2"/>
      <c r="M402" s="2"/>
    </row>
    <row r="403" spans="8:13">
      <c r="H403" s="23"/>
      <c r="I403" s="23"/>
      <c r="J403" s="2"/>
      <c r="K403" s="2"/>
      <c r="L403" s="2"/>
      <c r="M403" s="2"/>
    </row>
    <row r="404" spans="8:13">
      <c r="H404" s="23"/>
      <c r="I404" s="23"/>
      <c r="J404" s="2"/>
      <c r="K404" s="2"/>
      <c r="L404" s="2"/>
      <c r="M404" s="2"/>
    </row>
    <row r="405" spans="8:13">
      <c r="H405" s="23"/>
      <c r="I405" s="23"/>
      <c r="J405" s="2"/>
      <c r="K405" s="2"/>
      <c r="L405" s="2"/>
      <c r="M405" s="2"/>
    </row>
    <row r="406" spans="8:13">
      <c r="H406" s="23"/>
      <c r="I406" s="23"/>
      <c r="J406" s="2"/>
      <c r="K406" s="2"/>
      <c r="L406" s="2"/>
      <c r="M406" s="2"/>
    </row>
    <row r="407" spans="8:13">
      <c r="H407" s="23"/>
      <c r="I407" s="23"/>
      <c r="J407" s="2"/>
      <c r="K407" s="2"/>
      <c r="L407" s="2"/>
      <c r="M407" s="2"/>
    </row>
    <row r="408" spans="8:13">
      <c r="H408" s="23"/>
      <c r="I408" s="23"/>
      <c r="J408" s="2"/>
      <c r="K408" s="2"/>
      <c r="L408" s="2"/>
      <c r="M408" s="2"/>
    </row>
    <row r="409" spans="8:13">
      <c r="H409" s="23"/>
      <c r="I409" s="23"/>
      <c r="J409" s="2"/>
      <c r="K409" s="2"/>
      <c r="L409" s="2"/>
      <c r="M409" s="2"/>
    </row>
    <row r="410" spans="8:13">
      <c r="H410" s="23"/>
      <c r="I410" s="23"/>
      <c r="J410" s="2"/>
      <c r="K410" s="2"/>
      <c r="L410" s="2"/>
      <c r="M410" s="2"/>
    </row>
    <row r="411" spans="8:13">
      <c r="H411" s="23"/>
      <c r="I411" s="23"/>
      <c r="J411" s="2"/>
      <c r="K411" s="2"/>
      <c r="L411" s="2"/>
      <c r="M411" s="2"/>
    </row>
    <row r="412" spans="8:13">
      <c r="H412" s="23"/>
      <c r="I412" s="23"/>
      <c r="J412" s="2"/>
      <c r="K412" s="2"/>
      <c r="L412" s="2"/>
      <c r="M412" s="2"/>
    </row>
    <row r="413" spans="8:13">
      <c r="H413" s="23"/>
      <c r="I413" s="23"/>
      <c r="J413" s="2"/>
      <c r="K413" s="2"/>
      <c r="L413" s="2"/>
      <c r="M413" s="2"/>
    </row>
    <row r="414" spans="8:13">
      <c r="H414" s="23"/>
      <c r="I414" s="23"/>
      <c r="J414" s="2"/>
      <c r="K414" s="2"/>
      <c r="L414" s="2"/>
      <c r="M414" s="2"/>
    </row>
    <row r="415" spans="8:13">
      <c r="H415" s="23"/>
      <c r="I415" s="23"/>
      <c r="J415" s="2"/>
      <c r="K415" s="2"/>
      <c r="L415" s="2"/>
      <c r="M415" s="2"/>
    </row>
    <row r="416" spans="8:13">
      <c r="H416" s="23"/>
      <c r="I416" s="23"/>
      <c r="J416" s="2"/>
      <c r="K416" s="2"/>
      <c r="L416" s="2"/>
      <c r="M416" s="2"/>
    </row>
    <row r="417" spans="8:13">
      <c r="H417" s="23"/>
      <c r="I417" s="23"/>
      <c r="J417" s="2"/>
      <c r="K417" s="2"/>
      <c r="L417" s="2"/>
      <c r="M417" s="2"/>
    </row>
    <row r="418" spans="8:13">
      <c r="H418" s="23"/>
      <c r="I418" s="23"/>
      <c r="J418" s="2"/>
      <c r="K418" s="2"/>
      <c r="L418" s="2"/>
      <c r="M418" s="2"/>
    </row>
    <row r="419" spans="8:13">
      <c r="H419" s="23"/>
      <c r="I419" s="23"/>
      <c r="J419" s="2"/>
      <c r="K419" s="2"/>
      <c r="L419" s="2"/>
      <c r="M419" s="2"/>
    </row>
    <row r="420" spans="8:13">
      <c r="H420" s="23"/>
      <c r="I420" s="23"/>
      <c r="J420" s="2"/>
      <c r="K420" s="2"/>
      <c r="L420" s="2"/>
      <c r="M420" s="2"/>
    </row>
    <row r="421" spans="8:13">
      <c r="H421" s="23"/>
      <c r="I421" s="23"/>
      <c r="J421" s="2"/>
      <c r="K421" s="2"/>
      <c r="L421" s="2"/>
      <c r="M421" s="2"/>
    </row>
    <row r="422" spans="8:13">
      <c r="H422" s="23"/>
      <c r="I422" s="23"/>
      <c r="J422" s="2"/>
      <c r="K422" s="2"/>
      <c r="L422" s="2"/>
      <c r="M422" s="2"/>
    </row>
    <row r="423" spans="8:13">
      <c r="H423" s="23"/>
      <c r="I423" s="23"/>
      <c r="J423" s="2"/>
      <c r="K423" s="2"/>
      <c r="L423" s="2"/>
      <c r="M423" s="2"/>
    </row>
    <row r="424" spans="8:13">
      <c r="H424" s="23"/>
      <c r="I424" s="23"/>
      <c r="J424" s="2"/>
      <c r="K424" s="2"/>
      <c r="L424" s="2"/>
      <c r="M424" s="2"/>
    </row>
    <row r="425" spans="8:13">
      <c r="H425" s="23"/>
      <c r="I425" s="23"/>
      <c r="J425" s="2"/>
      <c r="K425" s="2"/>
      <c r="L425" s="2"/>
      <c r="M425" s="2"/>
    </row>
    <row r="426" spans="8:13">
      <c r="H426" s="23"/>
      <c r="I426" s="23"/>
      <c r="J426" s="2"/>
      <c r="K426" s="2"/>
      <c r="L426" s="2"/>
      <c r="M426" s="2"/>
    </row>
    <row r="427" spans="8:13">
      <c r="H427" s="23"/>
      <c r="I427" s="23"/>
      <c r="J427" s="2"/>
      <c r="K427" s="2"/>
      <c r="L427" s="2"/>
      <c r="M427" s="2"/>
    </row>
    <row r="428" spans="8:13">
      <c r="H428" s="23"/>
      <c r="I428" s="23"/>
      <c r="J428" s="2"/>
      <c r="K428" s="2"/>
      <c r="L428" s="2"/>
      <c r="M428" s="2"/>
    </row>
    <row r="429" spans="8:13">
      <c r="J429" s="2"/>
      <c r="K429" s="2"/>
      <c r="L429" s="2"/>
      <c r="M429" s="2"/>
    </row>
    <row r="430" spans="8:13">
      <c r="J430" s="2"/>
      <c r="K430" s="2"/>
      <c r="L430" s="2"/>
      <c r="M430" s="2"/>
    </row>
  </sheetData>
  <sortState ref="O89:P141">
    <sortCondition descending="1" ref="O89"/>
  </sortState>
  <mergeCells count="2">
    <mergeCell ref="B1:BB1"/>
    <mergeCell ref="J287:L287"/>
  </mergeCells>
  <phoneticPr fontId="1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152"/>
  <sheetViews>
    <sheetView workbookViewId="0"/>
  </sheetViews>
  <sheetFormatPr defaultRowHeight="12.75"/>
  <cols>
    <col min="1" max="1" width="17.42578125" style="21" customWidth="1"/>
    <col min="2" max="2" width="14.42578125" style="21" customWidth="1"/>
    <col min="3" max="3" width="12.7109375" style="21" customWidth="1"/>
    <col min="4" max="4" width="11.42578125" style="21" customWidth="1"/>
    <col min="5" max="5" width="13.28515625" style="21" customWidth="1"/>
    <col min="6" max="6" width="11.140625" style="21" customWidth="1"/>
    <col min="7" max="7" width="11.5703125" style="21" bestFit="1" customWidth="1"/>
    <col min="8" max="8" width="14.42578125" style="21" customWidth="1"/>
    <col min="9" max="9" width="12.140625" style="21" customWidth="1"/>
    <col min="10" max="11" width="14" style="21" customWidth="1"/>
    <col min="12" max="12" width="12" style="21" customWidth="1"/>
    <col min="13" max="16384" width="9.140625" style="21"/>
  </cols>
  <sheetData>
    <row r="1" spans="1:11" ht="33.75" customHeight="1" thickBot="1">
      <c r="A1" s="290" t="s">
        <v>338</v>
      </c>
      <c r="B1" s="384" t="s">
        <v>216</v>
      </c>
      <c r="C1" s="385"/>
      <c r="D1" s="385"/>
      <c r="E1" s="385"/>
      <c r="F1" s="385"/>
      <c r="G1" s="385"/>
      <c r="H1" s="385"/>
      <c r="I1" s="385"/>
      <c r="J1" s="385"/>
      <c r="K1" s="386"/>
    </row>
    <row r="3" spans="1:11" ht="20.25" customHeight="1">
      <c r="B3" s="68" t="s">
        <v>205</v>
      </c>
      <c r="C3" s="68" t="s">
        <v>206</v>
      </c>
      <c r="D3" s="68" t="s">
        <v>207</v>
      </c>
      <c r="E3" s="68" t="s">
        <v>208</v>
      </c>
      <c r="F3" s="68" t="s">
        <v>209</v>
      </c>
      <c r="G3" s="68" t="s">
        <v>210</v>
      </c>
      <c r="H3" s="68" t="s">
        <v>211</v>
      </c>
      <c r="I3" s="68" t="s">
        <v>212</v>
      </c>
      <c r="J3" s="68" t="s">
        <v>213</v>
      </c>
      <c r="K3" s="68" t="s">
        <v>214</v>
      </c>
    </row>
    <row r="4" spans="1:11" hidden="1">
      <c r="A4" s="67">
        <v>37257</v>
      </c>
      <c r="B4" s="21">
        <v>576</v>
      </c>
      <c r="C4" s="21">
        <v>749</v>
      </c>
      <c r="D4" s="21">
        <v>4012</v>
      </c>
      <c r="E4" s="21">
        <v>3054</v>
      </c>
      <c r="F4" s="21">
        <v>675</v>
      </c>
      <c r="G4" s="21">
        <v>2083</v>
      </c>
      <c r="H4" s="21">
        <v>373</v>
      </c>
      <c r="I4" s="21">
        <v>2105</v>
      </c>
      <c r="J4" s="21">
        <v>1565</v>
      </c>
      <c r="K4" s="21">
        <v>15192</v>
      </c>
    </row>
    <row r="5" spans="1:11" hidden="1">
      <c r="A5" s="67">
        <v>37288</v>
      </c>
      <c r="B5" s="21">
        <v>579</v>
      </c>
      <c r="C5" s="21">
        <v>707</v>
      </c>
      <c r="D5" s="21">
        <v>3795</v>
      </c>
      <c r="E5" s="21">
        <v>2844</v>
      </c>
      <c r="F5" s="21">
        <v>618</v>
      </c>
      <c r="G5" s="21">
        <v>1898</v>
      </c>
      <c r="H5" s="21">
        <v>355</v>
      </c>
      <c r="I5" s="21">
        <v>1933</v>
      </c>
      <c r="J5" s="21">
        <v>1539</v>
      </c>
      <c r="K5" s="21">
        <v>14268</v>
      </c>
    </row>
    <row r="6" spans="1:11" hidden="1">
      <c r="A6" s="67">
        <v>37316</v>
      </c>
      <c r="B6" s="21">
        <v>613</v>
      </c>
      <c r="C6" s="21">
        <v>769</v>
      </c>
      <c r="D6" s="21">
        <v>4195</v>
      </c>
      <c r="E6" s="21">
        <v>3119</v>
      </c>
      <c r="F6" s="21">
        <v>703</v>
      </c>
      <c r="G6" s="21">
        <v>2125</v>
      </c>
      <c r="H6" s="21">
        <v>365</v>
      </c>
      <c r="I6" s="21">
        <v>2136</v>
      </c>
      <c r="J6" s="21">
        <v>1665</v>
      </c>
      <c r="K6" s="21">
        <v>15690</v>
      </c>
    </row>
    <row r="7" spans="1:11" hidden="1">
      <c r="A7" s="67">
        <v>37347</v>
      </c>
      <c r="B7" s="21">
        <v>566</v>
      </c>
      <c r="C7" s="21">
        <v>741</v>
      </c>
      <c r="D7" s="21">
        <v>4005</v>
      </c>
      <c r="E7" s="21">
        <v>3027</v>
      </c>
      <c r="F7" s="21">
        <v>651</v>
      </c>
      <c r="G7" s="21">
        <v>2068</v>
      </c>
      <c r="H7" s="21">
        <v>310</v>
      </c>
      <c r="I7" s="21">
        <v>2137</v>
      </c>
      <c r="J7" s="21">
        <v>1522</v>
      </c>
      <c r="K7" s="21">
        <v>15027</v>
      </c>
    </row>
    <row r="8" spans="1:11" hidden="1">
      <c r="A8" s="67">
        <v>37377</v>
      </c>
      <c r="B8" s="21">
        <v>618</v>
      </c>
      <c r="C8" s="21">
        <v>821</v>
      </c>
      <c r="D8" s="21">
        <v>4591</v>
      </c>
      <c r="E8" s="21">
        <v>3241</v>
      </c>
      <c r="F8" s="21">
        <v>730</v>
      </c>
      <c r="G8" s="21">
        <v>2250</v>
      </c>
      <c r="H8" s="21">
        <v>316</v>
      </c>
      <c r="I8" s="21">
        <v>2306</v>
      </c>
      <c r="J8" s="21">
        <v>1597</v>
      </c>
      <c r="K8" s="21">
        <v>16470</v>
      </c>
    </row>
    <row r="9" spans="1:11" hidden="1">
      <c r="A9" s="67">
        <v>37408</v>
      </c>
      <c r="B9" s="21">
        <v>615</v>
      </c>
      <c r="C9" s="21">
        <v>811</v>
      </c>
      <c r="D9" s="21">
        <v>4841</v>
      </c>
      <c r="E9" s="21">
        <v>3140</v>
      </c>
      <c r="F9" s="21">
        <v>689</v>
      </c>
      <c r="G9" s="21">
        <v>2130</v>
      </c>
      <c r="H9" s="21">
        <v>318</v>
      </c>
      <c r="I9" s="21">
        <v>2254</v>
      </c>
      <c r="J9" s="21">
        <v>1656</v>
      </c>
      <c r="K9" s="21">
        <v>16454</v>
      </c>
    </row>
    <row r="10" spans="1:11" hidden="1">
      <c r="A10" s="67">
        <v>37438</v>
      </c>
      <c r="B10" s="21">
        <v>635</v>
      </c>
      <c r="C10" s="21">
        <v>853</v>
      </c>
      <c r="D10" s="21">
        <v>5267</v>
      </c>
      <c r="E10" s="21">
        <v>3262</v>
      </c>
      <c r="F10" s="21">
        <v>747</v>
      </c>
      <c r="G10" s="21">
        <v>2220</v>
      </c>
      <c r="H10" s="21">
        <v>347</v>
      </c>
      <c r="I10" s="21">
        <v>2331</v>
      </c>
      <c r="J10" s="21">
        <v>1760</v>
      </c>
      <c r="K10" s="21">
        <v>17422</v>
      </c>
    </row>
    <row r="11" spans="1:11" hidden="1">
      <c r="A11" s="67">
        <v>37469</v>
      </c>
      <c r="B11" s="21">
        <v>592</v>
      </c>
      <c r="C11" s="21">
        <v>813</v>
      </c>
      <c r="D11" s="21">
        <v>4621</v>
      </c>
      <c r="E11" s="21">
        <v>3234</v>
      </c>
      <c r="F11" s="21">
        <v>759</v>
      </c>
      <c r="G11" s="21">
        <v>2191</v>
      </c>
      <c r="H11" s="21">
        <v>355</v>
      </c>
      <c r="I11" s="21">
        <v>2323</v>
      </c>
      <c r="J11" s="21">
        <v>1763</v>
      </c>
      <c r="K11" s="21">
        <v>16651</v>
      </c>
    </row>
    <row r="12" spans="1:11" hidden="1">
      <c r="A12" s="67">
        <v>37500</v>
      </c>
      <c r="B12" s="21">
        <v>552</v>
      </c>
      <c r="C12" s="21">
        <v>784</v>
      </c>
      <c r="D12" s="21">
        <v>4250</v>
      </c>
      <c r="E12" s="21">
        <v>3111</v>
      </c>
      <c r="F12" s="21">
        <v>744</v>
      </c>
      <c r="G12" s="21">
        <v>2132</v>
      </c>
      <c r="H12" s="21">
        <v>359</v>
      </c>
      <c r="I12" s="21">
        <v>2199</v>
      </c>
      <c r="J12" s="21">
        <v>1632</v>
      </c>
      <c r="K12" s="21">
        <v>15763</v>
      </c>
    </row>
    <row r="13" spans="1:11" hidden="1">
      <c r="A13" s="67">
        <v>37530</v>
      </c>
      <c r="B13" s="21">
        <v>586</v>
      </c>
      <c r="C13" s="21">
        <v>816</v>
      </c>
      <c r="D13" s="21">
        <v>4368</v>
      </c>
      <c r="E13" s="21">
        <v>3260</v>
      </c>
      <c r="F13" s="21">
        <v>776</v>
      </c>
      <c r="G13" s="21">
        <v>2156</v>
      </c>
      <c r="H13" s="21">
        <v>398</v>
      </c>
      <c r="I13" s="21">
        <v>2342</v>
      </c>
      <c r="J13" s="21">
        <v>1690</v>
      </c>
      <c r="K13" s="21">
        <v>16392</v>
      </c>
    </row>
    <row r="14" spans="1:11" hidden="1">
      <c r="A14" s="67">
        <v>37561</v>
      </c>
      <c r="B14" s="21">
        <v>568</v>
      </c>
      <c r="C14" s="21">
        <v>796</v>
      </c>
      <c r="D14" s="21">
        <v>4206</v>
      </c>
      <c r="E14" s="21">
        <v>3166</v>
      </c>
      <c r="F14" s="21">
        <v>737</v>
      </c>
      <c r="G14" s="21">
        <v>2123</v>
      </c>
      <c r="H14" s="21">
        <v>352</v>
      </c>
      <c r="I14" s="21">
        <v>2286</v>
      </c>
      <c r="J14" s="21">
        <v>1659</v>
      </c>
      <c r="K14" s="21">
        <v>15893</v>
      </c>
    </row>
    <row r="15" spans="1:11" hidden="1">
      <c r="A15" s="67">
        <v>37591</v>
      </c>
      <c r="B15" s="21">
        <v>492</v>
      </c>
      <c r="C15" s="21">
        <v>745</v>
      </c>
      <c r="D15" s="21">
        <v>3856</v>
      </c>
      <c r="E15" s="21">
        <v>3171</v>
      </c>
      <c r="F15" s="21">
        <v>742</v>
      </c>
      <c r="G15" s="21">
        <v>2142</v>
      </c>
      <c r="H15" s="21">
        <v>327</v>
      </c>
      <c r="I15" s="21">
        <v>2249</v>
      </c>
      <c r="J15" s="21">
        <v>1652</v>
      </c>
      <c r="K15" s="21">
        <v>15376</v>
      </c>
    </row>
    <row r="16" spans="1:11" hidden="1">
      <c r="A16" s="67">
        <v>37622</v>
      </c>
      <c r="B16" s="21">
        <v>545</v>
      </c>
      <c r="C16" s="21">
        <v>792</v>
      </c>
      <c r="D16" s="21">
        <v>4058</v>
      </c>
      <c r="E16" s="21">
        <v>3204</v>
      </c>
      <c r="F16" s="21">
        <v>740</v>
      </c>
      <c r="G16" s="21">
        <v>2090</v>
      </c>
      <c r="H16" s="21">
        <v>379</v>
      </c>
      <c r="I16" s="21">
        <v>2356</v>
      </c>
      <c r="J16" s="21">
        <v>1673</v>
      </c>
      <c r="K16" s="21">
        <v>15838</v>
      </c>
    </row>
    <row r="17" spans="1:11" hidden="1">
      <c r="A17" s="67">
        <v>37653</v>
      </c>
      <c r="B17" s="21">
        <v>520</v>
      </c>
      <c r="C17" s="21">
        <v>742</v>
      </c>
      <c r="D17" s="21">
        <v>3802</v>
      </c>
      <c r="E17" s="21">
        <v>2970</v>
      </c>
      <c r="F17" s="21">
        <v>699</v>
      </c>
      <c r="G17" s="21">
        <v>1938</v>
      </c>
      <c r="H17" s="21">
        <v>355</v>
      </c>
      <c r="I17" s="21">
        <v>2169</v>
      </c>
      <c r="J17" s="21">
        <v>1622</v>
      </c>
      <c r="K17" s="21">
        <v>14818</v>
      </c>
    </row>
    <row r="18" spans="1:11" hidden="1">
      <c r="A18" s="67">
        <v>37681</v>
      </c>
      <c r="B18" s="21">
        <v>590</v>
      </c>
      <c r="C18" s="21">
        <v>814</v>
      </c>
      <c r="D18" s="21">
        <v>4201</v>
      </c>
      <c r="E18" s="21">
        <v>3216</v>
      </c>
      <c r="F18" s="21">
        <v>786</v>
      </c>
      <c r="G18" s="21">
        <v>2217</v>
      </c>
      <c r="H18" s="21">
        <v>372</v>
      </c>
      <c r="I18" s="21">
        <v>2318</v>
      </c>
      <c r="J18" s="21">
        <v>1763</v>
      </c>
      <c r="K18" s="21">
        <v>16279</v>
      </c>
    </row>
    <row r="19" spans="1:11" hidden="1">
      <c r="A19" s="67">
        <v>37712</v>
      </c>
      <c r="B19" s="21">
        <v>534</v>
      </c>
      <c r="C19" s="21">
        <v>766</v>
      </c>
      <c r="D19" s="21">
        <v>4095</v>
      </c>
      <c r="E19" s="21">
        <v>3155</v>
      </c>
      <c r="F19" s="21">
        <v>752</v>
      </c>
      <c r="G19" s="21">
        <v>2070</v>
      </c>
      <c r="H19" s="21">
        <v>330</v>
      </c>
      <c r="I19" s="21">
        <v>2241</v>
      </c>
      <c r="J19" s="21">
        <v>1655</v>
      </c>
      <c r="K19" s="21">
        <v>15599</v>
      </c>
    </row>
    <row r="20" spans="1:11" hidden="1">
      <c r="A20" s="67">
        <v>37742</v>
      </c>
      <c r="B20" s="21">
        <v>582</v>
      </c>
      <c r="C20" s="21">
        <v>828</v>
      </c>
      <c r="D20" s="21">
        <v>4507</v>
      </c>
      <c r="E20" s="21">
        <v>3404</v>
      </c>
      <c r="F20" s="21">
        <v>785</v>
      </c>
      <c r="G20" s="21">
        <v>2183</v>
      </c>
      <c r="H20" s="21">
        <v>383</v>
      </c>
      <c r="I20" s="21">
        <v>2348</v>
      </c>
      <c r="J20" s="21">
        <v>1720</v>
      </c>
      <c r="K20" s="21">
        <v>16741</v>
      </c>
    </row>
    <row r="21" spans="1:11" hidden="1">
      <c r="A21" s="67">
        <v>37773</v>
      </c>
      <c r="B21" s="21">
        <v>635</v>
      </c>
      <c r="C21" s="21">
        <v>854</v>
      </c>
      <c r="D21" s="21">
        <v>4808</v>
      </c>
      <c r="E21" s="21">
        <v>3211</v>
      </c>
      <c r="F21" s="21">
        <v>789</v>
      </c>
      <c r="G21" s="21">
        <v>2061</v>
      </c>
      <c r="H21" s="21">
        <v>339</v>
      </c>
      <c r="I21" s="21">
        <v>2391</v>
      </c>
      <c r="J21" s="21">
        <v>1746</v>
      </c>
      <c r="K21" s="21">
        <v>16836</v>
      </c>
    </row>
    <row r="22" spans="1:11" hidden="1">
      <c r="A22" s="67">
        <v>37803</v>
      </c>
      <c r="B22" s="21">
        <v>661</v>
      </c>
      <c r="C22" s="21">
        <v>883</v>
      </c>
      <c r="D22" s="21">
        <v>5116</v>
      </c>
      <c r="E22" s="21">
        <v>3387</v>
      </c>
      <c r="F22" s="21">
        <v>832</v>
      </c>
      <c r="G22" s="21">
        <v>2166</v>
      </c>
      <c r="H22" s="21">
        <v>358</v>
      </c>
      <c r="I22" s="21">
        <v>2424</v>
      </c>
      <c r="J22" s="21">
        <v>1821</v>
      </c>
      <c r="K22" s="21">
        <v>17649</v>
      </c>
    </row>
    <row r="23" spans="1:11" hidden="1">
      <c r="A23" s="67">
        <v>37834</v>
      </c>
      <c r="B23" s="21">
        <v>667</v>
      </c>
      <c r="C23" s="21">
        <v>857</v>
      </c>
      <c r="D23" s="21">
        <v>4854</v>
      </c>
      <c r="E23" s="21">
        <v>3334</v>
      </c>
      <c r="F23" s="21">
        <v>828</v>
      </c>
      <c r="G23" s="21">
        <v>2120</v>
      </c>
      <c r="H23" s="21">
        <v>361</v>
      </c>
      <c r="I23" s="21">
        <v>2359</v>
      </c>
      <c r="J23" s="21">
        <v>1791</v>
      </c>
      <c r="K23" s="21">
        <v>17173</v>
      </c>
    </row>
    <row r="24" spans="1:11" hidden="1">
      <c r="A24" s="67">
        <v>37865</v>
      </c>
      <c r="B24" s="21">
        <v>617</v>
      </c>
      <c r="C24" s="21">
        <v>767</v>
      </c>
      <c r="D24" s="21">
        <v>4356</v>
      </c>
      <c r="E24" s="21">
        <v>3226</v>
      </c>
      <c r="F24" s="21">
        <v>794</v>
      </c>
      <c r="G24" s="21">
        <v>2032</v>
      </c>
      <c r="H24" s="21">
        <v>364</v>
      </c>
      <c r="I24" s="21">
        <v>2302</v>
      </c>
      <c r="J24" s="21">
        <v>1697</v>
      </c>
      <c r="K24" s="21">
        <v>16155</v>
      </c>
    </row>
    <row r="25" spans="1:11" hidden="1">
      <c r="A25" s="67">
        <v>37895</v>
      </c>
      <c r="B25" s="21">
        <v>632</v>
      </c>
      <c r="C25" s="21">
        <v>807</v>
      </c>
      <c r="D25" s="21">
        <v>4518</v>
      </c>
      <c r="E25" s="21">
        <v>3413</v>
      </c>
      <c r="F25" s="21">
        <v>825</v>
      </c>
      <c r="G25" s="21">
        <v>2140</v>
      </c>
      <c r="H25" s="21">
        <v>401</v>
      </c>
      <c r="I25" s="21">
        <v>2465</v>
      </c>
      <c r="J25" s="21">
        <v>1746</v>
      </c>
      <c r="K25" s="21">
        <v>16947</v>
      </c>
    </row>
    <row r="26" spans="1:11" hidden="1">
      <c r="A26" s="67">
        <v>37926</v>
      </c>
      <c r="B26" s="21">
        <v>591</v>
      </c>
      <c r="C26" s="21">
        <v>759</v>
      </c>
      <c r="D26" s="21">
        <v>4216</v>
      </c>
      <c r="E26" s="21">
        <v>3346</v>
      </c>
      <c r="F26" s="21">
        <v>802</v>
      </c>
      <c r="G26" s="21">
        <v>2112</v>
      </c>
      <c r="H26" s="21">
        <v>364</v>
      </c>
      <c r="I26" s="21">
        <v>2395</v>
      </c>
      <c r="J26" s="21">
        <v>1639</v>
      </c>
      <c r="K26" s="21">
        <v>16225</v>
      </c>
    </row>
    <row r="27" spans="1:11" hidden="1">
      <c r="A27" s="67">
        <v>37956</v>
      </c>
      <c r="B27" s="21">
        <v>561</v>
      </c>
      <c r="C27" s="21">
        <v>779</v>
      </c>
      <c r="D27" s="21">
        <v>3999</v>
      </c>
      <c r="E27" s="21">
        <v>3364</v>
      </c>
      <c r="F27" s="21">
        <v>809</v>
      </c>
      <c r="G27" s="21">
        <v>2148</v>
      </c>
      <c r="H27" s="21">
        <v>394</v>
      </c>
      <c r="I27" s="21">
        <v>2330</v>
      </c>
      <c r="J27" s="21">
        <v>1714</v>
      </c>
      <c r="K27" s="21">
        <v>16099</v>
      </c>
    </row>
    <row r="28" spans="1:11" hidden="1">
      <c r="A28" s="67">
        <v>37987</v>
      </c>
      <c r="B28" s="21">
        <v>516</v>
      </c>
      <c r="C28" s="21">
        <v>839</v>
      </c>
      <c r="D28" s="21">
        <v>4335</v>
      </c>
      <c r="E28" s="21">
        <v>3416</v>
      </c>
      <c r="F28" s="21">
        <v>788</v>
      </c>
      <c r="G28" s="21">
        <v>2087</v>
      </c>
      <c r="H28" s="21">
        <v>384</v>
      </c>
      <c r="I28" s="21">
        <v>2389</v>
      </c>
      <c r="J28" s="21">
        <v>1782</v>
      </c>
      <c r="K28" s="21">
        <v>16537</v>
      </c>
    </row>
    <row r="29" spans="1:11" hidden="1">
      <c r="A29" s="67">
        <v>38018</v>
      </c>
      <c r="B29" s="21">
        <v>599</v>
      </c>
      <c r="C29" s="21">
        <v>772</v>
      </c>
      <c r="D29" s="21">
        <v>4144</v>
      </c>
      <c r="E29" s="21">
        <v>3373</v>
      </c>
      <c r="F29" s="21">
        <v>727</v>
      </c>
      <c r="G29" s="21">
        <v>2097</v>
      </c>
      <c r="H29" s="21">
        <v>369</v>
      </c>
      <c r="I29" s="21">
        <v>2230</v>
      </c>
      <c r="J29" s="21">
        <v>1741</v>
      </c>
      <c r="K29" s="21">
        <v>16052</v>
      </c>
    </row>
    <row r="30" spans="1:11" hidden="1">
      <c r="A30" s="67">
        <v>38047</v>
      </c>
      <c r="B30" s="21">
        <v>643</v>
      </c>
      <c r="C30" s="21">
        <v>791</v>
      </c>
      <c r="D30" s="21">
        <v>4454</v>
      </c>
      <c r="E30" s="21">
        <v>3496</v>
      </c>
      <c r="F30" s="21">
        <v>798</v>
      </c>
      <c r="G30" s="21">
        <v>2161</v>
      </c>
      <c r="H30" s="21">
        <v>385</v>
      </c>
      <c r="I30" s="21">
        <v>2443</v>
      </c>
      <c r="J30" s="21">
        <v>1826</v>
      </c>
      <c r="K30" s="21">
        <v>16997</v>
      </c>
    </row>
    <row r="31" spans="1:11" hidden="1">
      <c r="A31" s="67">
        <v>38078</v>
      </c>
      <c r="B31" s="21">
        <v>567</v>
      </c>
      <c r="C31" s="21">
        <v>740</v>
      </c>
      <c r="D31" s="21">
        <v>4296</v>
      </c>
      <c r="E31" s="21">
        <v>3293</v>
      </c>
      <c r="F31" s="21">
        <v>761</v>
      </c>
      <c r="G31" s="21">
        <v>2065</v>
      </c>
      <c r="H31" s="21">
        <v>317</v>
      </c>
      <c r="I31" s="21">
        <v>2218</v>
      </c>
      <c r="J31" s="21">
        <v>1693</v>
      </c>
      <c r="K31" s="21">
        <v>15950</v>
      </c>
    </row>
    <row r="32" spans="1:11" hidden="1">
      <c r="A32" s="67">
        <v>38108</v>
      </c>
      <c r="B32" s="21">
        <v>656</v>
      </c>
      <c r="C32" s="21">
        <v>822</v>
      </c>
      <c r="D32" s="21">
        <v>4749</v>
      </c>
      <c r="E32" s="21">
        <v>3570</v>
      </c>
      <c r="F32" s="21">
        <v>839</v>
      </c>
      <c r="G32" s="21">
        <v>2308</v>
      </c>
      <c r="H32" s="21">
        <v>354</v>
      </c>
      <c r="I32" s="21">
        <v>2418</v>
      </c>
      <c r="J32" s="21">
        <v>1792</v>
      </c>
      <c r="K32" s="21">
        <v>17508</v>
      </c>
    </row>
    <row r="33" spans="1:11" hidden="1">
      <c r="A33" s="67">
        <v>38139</v>
      </c>
      <c r="B33" s="21">
        <v>648</v>
      </c>
      <c r="C33" s="21">
        <v>837</v>
      </c>
      <c r="D33" s="21">
        <v>4940</v>
      </c>
      <c r="E33" s="21">
        <v>3971</v>
      </c>
      <c r="F33" s="21">
        <v>816</v>
      </c>
      <c r="G33" s="21">
        <v>2104</v>
      </c>
      <c r="H33" s="21">
        <v>353</v>
      </c>
      <c r="I33" s="21">
        <v>2303</v>
      </c>
      <c r="J33" s="21">
        <v>1734</v>
      </c>
      <c r="K33" s="21">
        <v>17706</v>
      </c>
    </row>
    <row r="34" spans="1:11" hidden="1">
      <c r="A34" s="67">
        <v>38169</v>
      </c>
      <c r="B34" s="21">
        <v>693</v>
      </c>
      <c r="C34" s="21">
        <v>892</v>
      </c>
      <c r="D34" s="21">
        <v>5488</v>
      </c>
      <c r="E34" s="21">
        <v>3642</v>
      </c>
      <c r="F34" s="21">
        <v>859</v>
      </c>
      <c r="G34" s="21">
        <v>2206</v>
      </c>
      <c r="H34" s="21">
        <v>383</v>
      </c>
      <c r="I34" s="21">
        <v>2504</v>
      </c>
      <c r="J34" s="21">
        <v>1905</v>
      </c>
      <c r="K34" s="21">
        <v>18572</v>
      </c>
    </row>
    <row r="35" spans="1:11" hidden="1">
      <c r="A35" s="67">
        <v>38200</v>
      </c>
      <c r="B35" s="21">
        <v>676</v>
      </c>
      <c r="C35" s="21">
        <v>841</v>
      </c>
      <c r="D35" s="21">
        <v>4898</v>
      </c>
      <c r="E35" s="21">
        <v>3559</v>
      </c>
      <c r="F35" s="21">
        <v>878</v>
      </c>
      <c r="G35" s="21">
        <v>2178</v>
      </c>
      <c r="H35" s="21">
        <v>371</v>
      </c>
      <c r="I35" s="21">
        <v>2430</v>
      </c>
      <c r="J35" s="21">
        <v>1904</v>
      </c>
      <c r="K35" s="21">
        <v>17735</v>
      </c>
    </row>
    <row r="36" spans="1:11" hidden="1">
      <c r="A36" s="67">
        <v>38231</v>
      </c>
      <c r="B36" s="21">
        <v>647</v>
      </c>
      <c r="C36" s="21">
        <v>772</v>
      </c>
      <c r="D36" s="21">
        <v>4575</v>
      </c>
      <c r="E36" s="21">
        <v>3455</v>
      </c>
      <c r="F36" s="21">
        <v>833</v>
      </c>
      <c r="G36" s="21">
        <v>2029</v>
      </c>
      <c r="H36" s="21">
        <v>378</v>
      </c>
      <c r="I36" s="21">
        <v>2398</v>
      </c>
      <c r="J36" s="21">
        <v>1771</v>
      </c>
      <c r="K36" s="21">
        <v>16857</v>
      </c>
    </row>
    <row r="37" spans="1:11" hidden="1">
      <c r="A37" s="67">
        <v>38261</v>
      </c>
      <c r="B37" s="21">
        <v>646</v>
      </c>
      <c r="C37" s="21">
        <v>801</v>
      </c>
      <c r="D37" s="21">
        <v>4576</v>
      </c>
      <c r="E37" s="21">
        <v>3583</v>
      </c>
      <c r="F37" s="21">
        <v>817</v>
      </c>
      <c r="G37" s="21">
        <v>2213</v>
      </c>
      <c r="H37" s="21">
        <v>400</v>
      </c>
      <c r="I37" s="21">
        <v>2411</v>
      </c>
      <c r="J37" s="21">
        <v>1786</v>
      </c>
      <c r="K37" s="21">
        <v>17233</v>
      </c>
    </row>
    <row r="38" spans="1:11" hidden="1">
      <c r="A38" s="67">
        <v>38292</v>
      </c>
      <c r="B38" s="21">
        <v>646</v>
      </c>
      <c r="C38" s="21">
        <v>769</v>
      </c>
      <c r="D38" s="21">
        <v>4375</v>
      </c>
      <c r="E38" s="21">
        <v>3450</v>
      </c>
      <c r="F38" s="21">
        <v>828</v>
      </c>
      <c r="G38" s="21">
        <v>2222</v>
      </c>
      <c r="H38" s="21">
        <v>411</v>
      </c>
      <c r="I38" s="21">
        <v>2326</v>
      </c>
      <c r="J38" s="21">
        <v>1783</v>
      </c>
      <c r="K38" s="21">
        <v>16811</v>
      </c>
    </row>
    <row r="39" spans="1:11" hidden="1">
      <c r="A39" s="67">
        <v>38322</v>
      </c>
      <c r="B39" s="21">
        <v>573</v>
      </c>
      <c r="C39" s="21">
        <v>749</v>
      </c>
      <c r="D39" s="21">
        <v>4140</v>
      </c>
      <c r="E39" s="21">
        <v>3456</v>
      </c>
      <c r="F39" s="21">
        <v>847</v>
      </c>
      <c r="G39" s="21">
        <v>2255</v>
      </c>
      <c r="H39" s="21">
        <v>397</v>
      </c>
      <c r="I39" s="21">
        <v>2117</v>
      </c>
      <c r="J39" s="21">
        <v>1774</v>
      </c>
      <c r="K39" s="21">
        <v>16309</v>
      </c>
    </row>
    <row r="40" spans="1:11" hidden="1">
      <c r="A40" s="67">
        <v>38353</v>
      </c>
      <c r="B40" s="21">
        <v>616</v>
      </c>
      <c r="C40" s="21">
        <v>765</v>
      </c>
      <c r="D40" s="21">
        <v>4402</v>
      </c>
      <c r="E40" s="21">
        <v>3599</v>
      </c>
      <c r="F40" s="21">
        <v>858</v>
      </c>
      <c r="G40" s="21">
        <v>2206</v>
      </c>
      <c r="H40" s="21">
        <v>424</v>
      </c>
      <c r="I40" s="21">
        <v>2172</v>
      </c>
      <c r="J40" s="21">
        <v>1795</v>
      </c>
      <c r="K40" s="21">
        <v>16837</v>
      </c>
    </row>
    <row r="41" spans="1:11" hidden="1">
      <c r="A41" s="67">
        <v>38384</v>
      </c>
      <c r="B41" s="21">
        <v>585</v>
      </c>
      <c r="C41" s="21">
        <v>727</v>
      </c>
      <c r="D41" s="21">
        <v>4052</v>
      </c>
      <c r="E41" s="21">
        <v>3406</v>
      </c>
      <c r="F41" s="21">
        <v>815</v>
      </c>
      <c r="G41" s="21">
        <v>2285</v>
      </c>
      <c r="H41" s="21">
        <v>380</v>
      </c>
      <c r="I41" s="21">
        <v>2056</v>
      </c>
      <c r="J41" s="21">
        <v>1516</v>
      </c>
      <c r="K41" s="21">
        <v>15823</v>
      </c>
    </row>
    <row r="42" spans="1:11" hidden="1">
      <c r="A42" s="67">
        <v>38412</v>
      </c>
      <c r="B42" s="21">
        <v>633</v>
      </c>
      <c r="C42" s="21">
        <v>747</v>
      </c>
      <c r="D42" s="21">
        <v>4494</v>
      </c>
      <c r="E42" s="21">
        <v>3642</v>
      </c>
      <c r="F42" s="21">
        <v>854</v>
      </c>
      <c r="G42" s="21">
        <v>2378</v>
      </c>
      <c r="H42" s="21">
        <v>437</v>
      </c>
      <c r="I42" s="21">
        <v>2171</v>
      </c>
      <c r="J42" s="21">
        <v>1650</v>
      </c>
      <c r="K42" s="21">
        <v>17005</v>
      </c>
    </row>
    <row r="43" spans="1:11" hidden="1">
      <c r="A43" s="67">
        <v>38443</v>
      </c>
      <c r="B43" s="21">
        <v>627</v>
      </c>
      <c r="C43" s="21">
        <v>742</v>
      </c>
      <c r="D43" s="21">
        <v>4489</v>
      </c>
      <c r="E43" s="21">
        <v>3534</v>
      </c>
      <c r="F43" s="21">
        <v>676</v>
      </c>
      <c r="G43" s="21">
        <v>2676</v>
      </c>
      <c r="H43" s="21">
        <v>335</v>
      </c>
      <c r="I43" s="21">
        <v>2089</v>
      </c>
      <c r="J43" s="21">
        <v>1583</v>
      </c>
      <c r="K43" s="21">
        <v>16751</v>
      </c>
    </row>
    <row r="44" spans="1:11" hidden="1">
      <c r="A44" s="67">
        <v>38473</v>
      </c>
      <c r="B44" s="21">
        <v>667</v>
      </c>
      <c r="C44" s="21">
        <v>779</v>
      </c>
      <c r="D44" s="21">
        <v>4730</v>
      </c>
      <c r="E44" s="21">
        <v>3558</v>
      </c>
      <c r="F44" s="21">
        <v>909</v>
      </c>
      <c r="G44" s="21">
        <v>2581</v>
      </c>
      <c r="H44" s="21">
        <v>358</v>
      </c>
      <c r="I44" s="21">
        <v>2173</v>
      </c>
      <c r="J44" s="21">
        <v>1871</v>
      </c>
      <c r="K44" s="21">
        <v>17626</v>
      </c>
    </row>
    <row r="45" spans="1:11" hidden="1">
      <c r="A45" s="67">
        <v>38504</v>
      </c>
      <c r="B45" s="21">
        <v>672</v>
      </c>
      <c r="C45" s="21">
        <v>761</v>
      </c>
      <c r="D45" s="21">
        <v>4760</v>
      </c>
      <c r="E45" s="21">
        <v>3536</v>
      </c>
      <c r="F45" s="21">
        <v>899</v>
      </c>
      <c r="G45" s="21">
        <v>2449</v>
      </c>
      <c r="H45" s="21">
        <v>359</v>
      </c>
      <c r="I45" s="21">
        <v>2068</v>
      </c>
      <c r="J45" s="21">
        <v>1860</v>
      </c>
      <c r="K45" s="21">
        <v>17364</v>
      </c>
    </row>
    <row r="46" spans="1:11" hidden="1">
      <c r="A46" s="67">
        <v>38534</v>
      </c>
      <c r="B46" s="21">
        <v>690</v>
      </c>
      <c r="C46" s="21">
        <v>793</v>
      </c>
      <c r="D46" s="21">
        <v>5057</v>
      </c>
      <c r="E46" s="21">
        <v>3713</v>
      </c>
      <c r="F46" s="21">
        <v>925</v>
      </c>
      <c r="G46" s="21">
        <v>2498</v>
      </c>
      <c r="H46" s="21">
        <v>380</v>
      </c>
      <c r="I46" s="21">
        <v>2042</v>
      </c>
      <c r="J46" s="21">
        <v>1895</v>
      </c>
      <c r="K46" s="21">
        <v>17993</v>
      </c>
    </row>
    <row r="47" spans="1:11" hidden="1">
      <c r="A47" s="67">
        <v>38565</v>
      </c>
      <c r="B47" s="21">
        <v>659</v>
      </c>
      <c r="C47" s="21">
        <v>785</v>
      </c>
      <c r="D47" s="21">
        <v>4866</v>
      </c>
      <c r="E47" s="21">
        <v>3666</v>
      </c>
      <c r="F47" s="21">
        <v>932</v>
      </c>
      <c r="G47" s="21">
        <v>2319</v>
      </c>
      <c r="H47" s="21">
        <v>375</v>
      </c>
      <c r="I47" s="21">
        <v>1937</v>
      </c>
      <c r="J47" s="21">
        <v>1991</v>
      </c>
      <c r="K47" s="21">
        <v>17530</v>
      </c>
    </row>
    <row r="48" spans="1:11" hidden="1">
      <c r="A48" s="67">
        <v>38596</v>
      </c>
      <c r="B48" s="21">
        <v>672</v>
      </c>
      <c r="C48" s="21">
        <v>735</v>
      </c>
      <c r="D48" s="21">
        <v>4493</v>
      </c>
      <c r="E48" s="21">
        <v>3531</v>
      </c>
      <c r="F48" s="21">
        <v>860</v>
      </c>
      <c r="G48" s="21">
        <v>2373</v>
      </c>
      <c r="H48" s="21">
        <v>385</v>
      </c>
      <c r="I48" s="21">
        <v>1996</v>
      </c>
      <c r="J48" s="21">
        <v>1837</v>
      </c>
      <c r="K48" s="21">
        <v>16882</v>
      </c>
    </row>
    <row r="49" spans="1:11" hidden="1">
      <c r="A49" s="67">
        <v>38626</v>
      </c>
      <c r="B49" s="21">
        <v>666</v>
      </c>
      <c r="C49" s="21">
        <v>746</v>
      </c>
      <c r="D49" s="21">
        <v>4776</v>
      </c>
      <c r="E49" s="21">
        <v>3712</v>
      </c>
      <c r="F49" s="21">
        <v>861</v>
      </c>
      <c r="G49" s="21">
        <v>2703</v>
      </c>
      <c r="H49" s="21">
        <v>424</v>
      </c>
      <c r="I49" s="21">
        <v>2050</v>
      </c>
      <c r="J49" s="21">
        <v>1831</v>
      </c>
      <c r="K49" s="21">
        <v>17769</v>
      </c>
    </row>
    <row r="50" spans="1:11" hidden="1">
      <c r="A50" s="67">
        <v>38657</v>
      </c>
      <c r="B50" s="21">
        <v>632</v>
      </c>
      <c r="C50" s="21">
        <v>700</v>
      </c>
      <c r="D50" s="21">
        <v>4672</v>
      </c>
      <c r="E50" s="21">
        <v>3589</v>
      </c>
      <c r="F50" s="21">
        <v>821</v>
      </c>
      <c r="G50" s="21">
        <v>2467</v>
      </c>
      <c r="H50" s="21">
        <v>390</v>
      </c>
      <c r="I50" s="21">
        <v>2070</v>
      </c>
      <c r="J50" s="21">
        <v>1790</v>
      </c>
      <c r="K50" s="21">
        <v>17131</v>
      </c>
    </row>
    <row r="51" spans="1:11" hidden="1">
      <c r="A51" s="67">
        <v>38687</v>
      </c>
      <c r="B51" s="21">
        <v>594</v>
      </c>
      <c r="C51" s="21">
        <v>700</v>
      </c>
      <c r="D51" s="21">
        <v>4316</v>
      </c>
      <c r="E51" s="21">
        <v>3563</v>
      </c>
      <c r="F51" s="21">
        <v>871</v>
      </c>
      <c r="G51" s="21">
        <v>2534</v>
      </c>
      <c r="H51" s="21">
        <v>402</v>
      </c>
      <c r="I51" s="21">
        <v>2041</v>
      </c>
      <c r="J51" s="21">
        <v>1826</v>
      </c>
      <c r="K51" s="21">
        <v>16847</v>
      </c>
    </row>
    <row r="52" spans="1:11" hidden="1">
      <c r="A52" s="67">
        <v>38718</v>
      </c>
      <c r="B52" s="21">
        <v>626</v>
      </c>
      <c r="C52" s="21">
        <v>712</v>
      </c>
      <c r="D52" s="21">
        <v>4442</v>
      </c>
      <c r="E52" s="21">
        <v>3611</v>
      </c>
      <c r="F52" s="21">
        <v>904</v>
      </c>
      <c r="G52" s="21">
        <v>2635</v>
      </c>
      <c r="H52" s="21">
        <v>388</v>
      </c>
      <c r="I52" s="21">
        <v>2073</v>
      </c>
      <c r="J52" s="21">
        <v>1852</v>
      </c>
      <c r="K52" s="21">
        <v>17242</v>
      </c>
    </row>
    <row r="53" spans="1:11" hidden="1">
      <c r="A53" s="67">
        <v>38749</v>
      </c>
      <c r="B53" s="21">
        <v>595</v>
      </c>
      <c r="C53" s="21">
        <v>721</v>
      </c>
      <c r="D53" s="21">
        <v>4129</v>
      </c>
      <c r="E53" s="21">
        <v>3410</v>
      </c>
      <c r="F53" s="21">
        <v>1023</v>
      </c>
      <c r="G53" s="21">
        <v>2343</v>
      </c>
      <c r="H53" s="21">
        <v>339</v>
      </c>
      <c r="I53" s="21">
        <v>1934</v>
      </c>
      <c r="J53" s="21">
        <v>1703</v>
      </c>
      <c r="K53" s="21">
        <v>16197</v>
      </c>
    </row>
    <row r="54" spans="1:11" hidden="1">
      <c r="A54" s="67">
        <v>38777</v>
      </c>
      <c r="B54" s="21">
        <v>639</v>
      </c>
      <c r="C54" s="21">
        <v>740</v>
      </c>
      <c r="D54" s="21">
        <v>4690</v>
      </c>
      <c r="E54" s="21">
        <v>3747</v>
      </c>
      <c r="F54" s="21">
        <v>890</v>
      </c>
      <c r="G54" s="21">
        <v>2684</v>
      </c>
      <c r="H54" s="21">
        <v>394</v>
      </c>
      <c r="I54" s="21">
        <v>2019</v>
      </c>
      <c r="J54" s="21">
        <v>1879</v>
      </c>
      <c r="K54" s="21">
        <v>17682</v>
      </c>
    </row>
    <row r="55" spans="1:11" hidden="1">
      <c r="A55" s="67">
        <v>38808</v>
      </c>
      <c r="B55" s="21">
        <v>591</v>
      </c>
      <c r="C55" s="21">
        <v>730</v>
      </c>
      <c r="D55" s="21">
        <v>4514</v>
      </c>
      <c r="E55" s="21">
        <v>3572</v>
      </c>
      <c r="F55" s="21">
        <v>874</v>
      </c>
      <c r="G55" s="21">
        <v>2550</v>
      </c>
      <c r="H55" s="21">
        <v>357</v>
      </c>
      <c r="I55" s="21">
        <v>1904</v>
      </c>
      <c r="J55" s="21">
        <v>1809</v>
      </c>
      <c r="K55" s="21">
        <v>16901</v>
      </c>
    </row>
    <row r="56" spans="1:11" hidden="1">
      <c r="A56" s="67">
        <v>38838</v>
      </c>
      <c r="B56" s="21">
        <v>665</v>
      </c>
      <c r="C56" s="21">
        <v>809</v>
      </c>
      <c r="D56" s="21">
        <v>5525</v>
      </c>
      <c r="E56" s="21">
        <v>3826</v>
      </c>
      <c r="F56" s="21">
        <v>955</v>
      </c>
      <c r="G56" s="21">
        <v>2784</v>
      </c>
      <c r="H56" s="21">
        <v>374</v>
      </c>
      <c r="I56" s="21">
        <v>2082</v>
      </c>
      <c r="J56" s="21">
        <v>1906</v>
      </c>
      <c r="K56" s="21">
        <v>18925</v>
      </c>
    </row>
    <row r="57" spans="1:11" hidden="1">
      <c r="A57" s="67">
        <v>38869</v>
      </c>
      <c r="B57" s="21">
        <v>670</v>
      </c>
      <c r="C57" s="21">
        <v>732</v>
      </c>
      <c r="D57" s="21">
        <v>5476</v>
      </c>
      <c r="E57" s="21">
        <v>3870</v>
      </c>
      <c r="F57" s="21">
        <v>964</v>
      </c>
      <c r="G57" s="21">
        <v>2648</v>
      </c>
      <c r="H57" s="21">
        <v>363</v>
      </c>
      <c r="I57" s="21">
        <v>2093</v>
      </c>
      <c r="J57" s="21">
        <v>1832</v>
      </c>
      <c r="K57" s="21">
        <v>18647</v>
      </c>
    </row>
    <row r="58" spans="1:11" hidden="1">
      <c r="A58" s="67">
        <v>38899</v>
      </c>
      <c r="B58" s="21">
        <v>788</v>
      </c>
      <c r="C58" s="21">
        <v>810</v>
      </c>
      <c r="D58" s="21">
        <v>5707</v>
      </c>
      <c r="E58" s="21">
        <v>3657</v>
      </c>
      <c r="F58" s="21">
        <v>998</v>
      </c>
      <c r="G58" s="21">
        <v>2661</v>
      </c>
      <c r="H58" s="21">
        <v>399</v>
      </c>
      <c r="I58" s="21">
        <v>2151</v>
      </c>
      <c r="J58" s="21">
        <v>1946</v>
      </c>
      <c r="K58" s="21">
        <v>19116</v>
      </c>
    </row>
    <row r="59" spans="1:11" hidden="1">
      <c r="A59" s="67">
        <v>38930</v>
      </c>
      <c r="B59" s="21">
        <v>780</v>
      </c>
      <c r="C59" s="21">
        <v>826</v>
      </c>
      <c r="D59" s="21">
        <v>5605</v>
      </c>
      <c r="E59" s="21">
        <v>3563</v>
      </c>
      <c r="F59" s="21">
        <v>1000</v>
      </c>
      <c r="G59" s="21">
        <v>2560</v>
      </c>
      <c r="H59" s="21">
        <v>391</v>
      </c>
      <c r="I59" s="21">
        <v>2103</v>
      </c>
      <c r="J59" s="21">
        <v>1939</v>
      </c>
      <c r="K59" s="21">
        <v>18767</v>
      </c>
    </row>
    <row r="60" spans="1:11" hidden="1">
      <c r="A60" s="67">
        <v>38961</v>
      </c>
      <c r="B60" s="21">
        <v>753</v>
      </c>
      <c r="C60" s="21">
        <v>736</v>
      </c>
      <c r="D60" s="21">
        <v>4963</v>
      </c>
      <c r="E60" s="21">
        <v>3456</v>
      </c>
      <c r="F60" s="21">
        <v>993</v>
      </c>
      <c r="G60" s="21">
        <v>2487</v>
      </c>
      <c r="H60" s="21">
        <v>409</v>
      </c>
      <c r="I60" s="21">
        <v>1963</v>
      </c>
      <c r="J60" s="21">
        <v>1828</v>
      </c>
      <c r="K60" s="21">
        <v>17588</v>
      </c>
    </row>
    <row r="61" spans="1:11" hidden="1">
      <c r="A61" s="67">
        <v>38991</v>
      </c>
      <c r="B61" s="21">
        <v>769</v>
      </c>
      <c r="C61" s="21">
        <v>786</v>
      </c>
      <c r="D61" s="21">
        <v>5045</v>
      </c>
      <c r="E61" s="21">
        <v>3590</v>
      </c>
      <c r="F61" s="21">
        <v>1037</v>
      </c>
      <c r="G61" s="21">
        <v>2644</v>
      </c>
      <c r="H61" s="21">
        <v>435</v>
      </c>
      <c r="I61" s="21">
        <v>2079</v>
      </c>
      <c r="J61" s="21">
        <v>1909</v>
      </c>
      <c r="K61" s="21">
        <v>18294</v>
      </c>
    </row>
    <row r="62" spans="1:11" hidden="1">
      <c r="A62" s="67">
        <v>39022</v>
      </c>
      <c r="B62" s="21">
        <v>745</v>
      </c>
      <c r="C62" s="21">
        <v>762</v>
      </c>
      <c r="D62" s="21">
        <v>4965</v>
      </c>
      <c r="E62" s="21">
        <v>3443</v>
      </c>
      <c r="F62" s="21">
        <v>958</v>
      </c>
      <c r="G62" s="21">
        <v>2687</v>
      </c>
      <c r="H62" s="21">
        <v>439</v>
      </c>
      <c r="I62" s="21">
        <v>1982</v>
      </c>
      <c r="J62" s="21">
        <v>1867</v>
      </c>
      <c r="K62" s="21">
        <v>17848</v>
      </c>
    </row>
    <row r="63" spans="1:11" hidden="1">
      <c r="A63" s="67">
        <v>39052</v>
      </c>
      <c r="B63" s="21">
        <v>640</v>
      </c>
      <c r="C63" s="21">
        <v>777</v>
      </c>
      <c r="D63" s="21">
        <v>4667</v>
      </c>
      <c r="E63" s="21">
        <v>3429</v>
      </c>
      <c r="F63" s="21">
        <v>924</v>
      </c>
      <c r="G63" s="21">
        <v>2705</v>
      </c>
      <c r="H63" s="21">
        <v>439</v>
      </c>
      <c r="I63" s="21">
        <v>2036</v>
      </c>
      <c r="J63" s="21">
        <v>1912</v>
      </c>
      <c r="K63" s="21">
        <v>17529</v>
      </c>
    </row>
    <row r="64" spans="1:11" hidden="1">
      <c r="A64" s="67">
        <v>39083</v>
      </c>
      <c r="B64" s="21">
        <v>770</v>
      </c>
      <c r="C64" s="21">
        <v>780</v>
      </c>
      <c r="D64" s="21">
        <v>4809</v>
      </c>
      <c r="E64" s="21">
        <v>3541</v>
      </c>
      <c r="F64" s="21">
        <v>930</v>
      </c>
      <c r="G64" s="21">
        <v>2835</v>
      </c>
      <c r="H64" s="21">
        <v>456</v>
      </c>
      <c r="I64" s="21">
        <v>2168</v>
      </c>
      <c r="J64" s="21">
        <v>1955</v>
      </c>
      <c r="K64" s="21">
        <v>18244</v>
      </c>
    </row>
    <row r="65" spans="1:11" hidden="1">
      <c r="A65" s="67">
        <v>39114</v>
      </c>
      <c r="B65" s="21">
        <v>746</v>
      </c>
      <c r="C65" s="21">
        <v>718</v>
      </c>
      <c r="D65" s="21">
        <v>4583</v>
      </c>
      <c r="E65" s="21">
        <v>3326</v>
      </c>
      <c r="F65" s="21">
        <v>878</v>
      </c>
      <c r="G65" s="21">
        <v>2561</v>
      </c>
      <c r="H65" s="21">
        <v>410</v>
      </c>
      <c r="I65" s="21">
        <v>2074</v>
      </c>
      <c r="J65" s="21">
        <v>1817</v>
      </c>
      <c r="K65" s="21">
        <v>17113</v>
      </c>
    </row>
    <row r="66" spans="1:11" hidden="1">
      <c r="A66" s="67">
        <v>39142</v>
      </c>
      <c r="B66" s="21">
        <v>816</v>
      </c>
      <c r="C66" s="21">
        <v>793</v>
      </c>
      <c r="D66" s="21">
        <v>5070</v>
      </c>
      <c r="E66" s="21">
        <v>3650</v>
      </c>
      <c r="F66" s="21">
        <v>965</v>
      </c>
      <c r="G66" s="21">
        <v>2884</v>
      </c>
      <c r="H66" s="21">
        <v>467</v>
      </c>
      <c r="I66" s="21">
        <v>2299</v>
      </c>
      <c r="J66" s="21">
        <v>2018</v>
      </c>
      <c r="K66" s="21">
        <v>18962</v>
      </c>
    </row>
    <row r="67" spans="1:11" hidden="1">
      <c r="A67" s="67">
        <v>39173</v>
      </c>
      <c r="B67" s="21">
        <v>854</v>
      </c>
      <c r="C67" s="21">
        <v>769</v>
      </c>
      <c r="D67" s="21">
        <v>4758</v>
      </c>
      <c r="E67" s="21">
        <v>3416</v>
      </c>
      <c r="F67" s="21">
        <v>915</v>
      </c>
      <c r="G67" s="21">
        <v>2665</v>
      </c>
      <c r="H67" s="21">
        <v>371</v>
      </c>
      <c r="I67" s="21">
        <v>2079</v>
      </c>
      <c r="J67" s="21">
        <v>1861</v>
      </c>
      <c r="K67" s="21">
        <v>17688</v>
      </c>
    </row>
    <row r="68" spans="1:11" hidden="1">
      <c r="A68" s="67">
        <v>39203</v>
      </c>
      <c r="B68" s="21">
        <v>951</v>
      </c>
      <c r="C68" s="21">
        <v>825</v>
      </c>
      <c r="D68" s="21">
        <v>5563</v>
      </c>
      <c r="E68" s="21">
        <v>3702</v>
      </c>
      <c r="F68" s="21">
        <v>975</v>
      </c>
      <c r="G68" s="21">
        <v>2866</v>
      </c>
      <c r="H68" s="21">
        <v>401</v>
      </c>
      <c r="I68" s="21">
        <v>2279</v>
      </c>
      <c r="J68" s="21">
        <v>2012</v>
      </c>
      <c r="K68" s="21">
        <v>19574</v>
      </c>
    </row>
    <row r="69" spans="1:11" hidden="1">
      <c r="A69" s="67">
        <v>39234</v>
      </c>
      <c r="B69" s="21">
        <v>828</v>
      </c>
      <c r="C69" s="21">
        <v>841</v>
      </c>
      <c r="D69" s="21">
        <v>5788</v>
      </c>
      <c r="E69" s="21">
        <v>3643</v>
      </c>
      <c r="F69" s="21">
        <v>957</v>
      </c>
      <c r="G69" s="21">
        <v>2814</v>
      </c>
      <c r="H69" s="21">
        <v>413</v>
      </c>
      <c r="I69" s="21">
        <v>2231</v>
      </c>
      <c r="J69" s="21">
        <v>1989</v>
      </c>
      <c r="K69" s="21">
        <v>19504</v>
      </c>
    </row>
    <row r="70" spans="1:11" hidden="1">
      <c r="A70" s="67">
        <v>39264</v>
      </c>
      <c r="B70" s="21">
        <v>820</v>
      </c>
      <c r="C70" s="21">
        <v>884</v>
      </c>
      <c r="D70" s="21">
        <v>6013</v>
      </c>
      <c r="E70" s="21">
        <v>3805</v>
      </c>
      <c r="F70" s="21">
        <v>966</v>
      </c>
      <c r="G70" s="21">
        <v>2974</v>
      </c>
      <c r="H70" s="21">
        <v>442</v>
      </c>
      <c r="I70" s="21">
        <v>2257</v>
      </c>
      <c r="J70" s="21">
        <v>2007</v>
      </c>
      <c r="K70" s="21">
        <v>20168</v>
      </c>
    </row>
    <row r="71" spans="1:11" hidden="1">
      <c r="A71" s="67">
        <v>39295</v>
      </c>
      <c r="B71" s="21">
        <v>825</v>
      </c>
      <c r="C71" s="21">
        <v>840</v>
      </c>
      <c r="D71" s="21">
        <v>5635</v>
      </c>
      <c r="E71" s="21">
        <v>3738</v>
      </c>
      <c r="F71" s="21">
        <v>961</v>
      </c>
      <c r="G71" s="21">
        <v>2918</v>
      </c>
      <c r="H71" s="21">
        <v>417</v>
      </c>
      <c r="I71" s="21">
        <v>2268</v>
      </c>
      <c r="J71" s="21">
        <v>2060</v>
      </c>
      <c r="K71" s="21">
        <v>19662</v>
      </c>
    </row>
    <row r="72" spans="1:11" hidden="1">
      <c r="A72" s="67">
        <v>39326</v>
      </c>
      <c r="B72" s="21">
        <v>884</v>
      </c>
      <c r="C72" s="21">
        <v>790</v>
      </c>
      <c r="D72" s="21">
        <v>4930</v>
      </c>
      <c r="E72" s="21">
        <v>3581</v>
      </c>
      <c r="F72" s="21">
        <v>927</v>
      </c>
      <c r="G72" s="21">
        <v>2764</v>
      </c>
      <c r="H72" s="21">
        <v>401</v>
      </c>
      <c r="I72" s="21">
        <v>2254</v>
      </c>
      <c r="J72" s="21">
        <v>1904</v>
      </c>
      <c r="K72" s="21">
        <v>18435</v>
      </c>
    </row>
    <row r="73" spans="1:11" hidden="1">
      <c r="A73" s="67">
        <v>39356</v>
      </c>
      <c r="B73" s="21">
        <v>812</v>
      </c>
      <c r="C73" s="21">
        <v>775</v>
      </c>
      <c r="D73" s="21">
        <v>5125</v>
      </c>
      <c r="E73" s="21">
        <v>3693</v>
      </c>
      <c r="F73" s="21">
        <v>944</v>
      </c>
      <c r="G73" s="21">
        <v>2878</v>
      </c>
      <c r="H73" s="21">
        <v>413</v>
      </c>
      <c r="I73" s="21">
        <v>2335</v>
      </c>
      <c r="J73" s="21">
        <v>1985</v>
      </c>
      <c r="K73" s="21">
        <v>18960</v>
      </c>
    </row>
    <row r="74" spans="1:11" hidden="1">
      <c r="A74" s="67">
        <v>39387</v>
      </c>
      <c r="B74" s="21">
        <v>763</v>
      </c>
      <c r="C74" s="21">
        <v>801</v>
      </c>
      <c r="D74" s="21">
        <v>4963</v>
      </c>
      <c r="E74" s="21">
        <v>3574</v>
      </c>
      <c r="F74" s="21">
        <v>915</v>
      </c>
      <c r="G74" s="21">
        <v>2773</v>
      </c>
      <c r="H74" s="21">
        <v>419</v>
      </c>
      <c r="I74" s="21">
        <v>2285</v>
      </c>
      <c r="J74" s="21">
        <v>1907</v>
      </c>
      <c r="K74" s="21">
        <v>18400</v>
      </c>
    </row>
    <row r="75" spans="1:11" hidden="1">
      <c r="A75" s="67">
        <v>39417</v>
      </c>
      <c r="B75" s="21">
        <v>696</v>
      </c>
      <c r="C75" s="21">
        <v>740</v>
      </c>
      <c r="D75" s="21">
        <v>4760</v>
      </c>
      <c r="E75" s="21">
        <v>3524</v>
      </c>
      <c r="F75" s="21">
        <v>937</v>
      </c>
      <c r="G75" s="21">
        <v>2770</v>
      </c>
      <c r="H75" s="21">
        <v>417</v>
      </c>
      <c r="I75" s="21">
        <v>1986</v>
      </c>
      <c r="J75" s="21">
        <v>1895</v>
      </c>
      <c r="K75" s="21">
        <v>17725</v>
      </c>
    </row>
    <row r="76" spans="1:11" hidden="1">
      <c r="A76" s="67">
        <v>39448</v>
      </c>
      <c r="B76" s="21">
        <v>749</v>
      </c>
      <c r="C76" s="21">
        <v>749</v>
      </c>
      <c r="D76" s="21">
        <v>4861</v>
      </c>
      <c r="E76" s="21">
        <v>3552</v>
      </c>
      <c r="F76" s="21">
        <v>874</v>
      </c>
      <c r="G76" s="21">
        <v>2661</v>
      </c>
      <c r="H76" s="21">
        <v>396</v>
      </c>
      <c r="I76" s="21">
        <v>2207</v>
      </c>
      <c r="J76" s="21">
        <v>1928</v>
      </c>
      <c r="K76" s="21">
        <v>17977</v>
      </c>
    </row>
    <row r="77" spans="1:11" hidden="1">
      <c r="A77" s="67">
        <v>39479</v>
      </c>
      <c r="B77" s="21">
        <v>758</v>
      </c>
      <c r="C77" s="21">
        <v>700</v>
      </c>
      <c r="D77" s="21">
        <v>4640</v>
      </c>
      <c r="E77" s="21">
        <v>3390</v>
      </c>
      <c r="F77" s="21">
        <v>898</v>
      </c>
      <c r="G77" s="21">
        <v>2600</v>
      </c>
      <c r="H77" s="21">
        <v>396</v>
      </c>
      <c r="I77" s="21">
        <v>2102</v>
      </c>
      <c r="J77" s="21">
        <v>1839</v>
      </c>
      <c r="K77" s="21">
        <v>17323</v>
      </c>
    </row>
    <row r="78" spans="1:11" hidden="1">
      <c r="A78" s="67">
        <v>39508</v>
      </c>
      <c r="B78" s="21">
        <v>779</v>
      </c>
      <c r="C78" s="21">
        <v>749</v>
      </c>
      <c r="D78" s="21">
        <v>4945</v>
      </c>
      <c r="E78" s="21">
        <v>3363</v>
      </c>
      <c r="F78" s="21">
        <v>934</v>
      </c>
      <c r="G78" s="21">
        <v>2801</v>
      </c>
      <c r="H78" s="21">
        <v>393</v>
      </c>
      <c r="I78" s="21">
        <v>2217</v>
      </c>
      <c r="J78" s="21">
        <v>1937</v>
      </c>
      <c r="K78" s="21">
        <v>18118</v>
      </c>
    </row>
    <row r="79" spans="1:11" hidden="1">
      <c r="A79" s="67">
        <v>39539</v>
      </c>
      <c r="B79" s="21">
        <v>753</v>
      </c>
      <c r="C79" s="21">
        <v>717</v>
      </c>
      <c r="D79" s="21">
        <v>4784</v>
      </c>
      <c r="E79" s="21">
        <v>3322</v>
      </c>
      <c r="F79" s="21">
        <v>934</v>
      </c>
      <c r="G79" s="21">
        <v>2796</v>
      </c>
      <c r="H79" s="21">
        <v>363</v>
      </c>
      <c r="I79" s="21">
        <v>2089</v>
      </c>
      <c r="J79" s="21">
        <v>1893</v>
      </c>
      <c r="K79" s="21">
        <v>17651</v>
      </c>
    </row>
    <row r="80" spans="1:11" hidden="1">
      <c r="A80" s="67">
        <v>39569</v>
      </c>
      <c r="B80" s="21">
        <v>760</v>
      </c>
      <c r="C80" s="21">
        <v>796</v>
      </c>
      <c r="D80" s="21">
        <v>5414</v>
      </c>
      <c r="E80" s="21">
        <v>3417</v>
      </c>
      <c r="F80" s="21">
        <v>1015</v>
      </c>
      <c r="G80" s="21">
        <v>2990</v>
      </c>
      <c r="H80" s="21">
        <v>373</v>
      </c>
      <c r="I80" s="21">
        <v>2141</v>
      </c>
      <c r="J80" s="21">
        <v>1985</v>
      </c>
      <c r="K80" s="21">
        <v>18891</v>
      </c>
    </row>
    <row r="81" spans="1:11" hidden="1">
      <c r="A81" s="67">
        <v>39600</v>
      </c>
      <c r="B81" s="21">
        <v>834</v>
      </c>
      <c r="C81" s="21">
        <v>800</v>
      </c>
      <c r="D81" s="21">
        <v>5523</v>
      </c>
      <c r="E81" s="21">
        <v>3333</v>
      </c>
      <c r="F81" s="21">
        <v>992</v>
      </c>
      <c r="G81" s="21">
        <v>2966</v>
      </c>
      <c r="H81" s="21">
        <v>374</v>
      </c>
      <c r="I81" s="21">
        <v>2142</v>
      </c>
      <c r="J81" s="21">
        <v>1987</v>
      </c>
      <c r="K81" s="21">
        <v>18951</v>
      </c>
    </row>
    <row r="82" spans="1:11" hidden="1">
      <c r="A82" s="67">
        <v>39630</v>
      </c>
      <c r="B82" s="21">
        <v>864</v>
      </c>
      <c r="C82" s="21">
        <v>839</v>
      </c>
      <c r="D82" s="21">
        <v>5919</v>
      </c>
      <c r="E82" s="21">
        <v>3571</v>
      </c>
      <c r="F82" s="21">
        <v>1044</v>
      </c>
      <c r="G82" s="21">
        <v>3078</v>
      </c>
      <c r="H82" s="21">
        <v>410</v>
      </c>
      <c r="I82" s="21">
        <v>2234</v>
      </c>
      <c r="J82" s="21">
        <v>2065</v>
      </c>
      <c r="K82" s="21">
        <v>20024</v>
      </c>
    </row>
    <row r="83" spans="1:11" hidden="1">
      <c r="A83" s="67">
        <v>39661</v>
      </c>
      <c r="B83" s="21">
        <v>845</v>
      </c>
      <c r="C83" s="21">
        <v>757</v>
      </c>
      <c r="D83" s="21">
        <v>5438</v>
      </c>
      <c r="E83" s="21">
        <v>3575</v>
      </c>
      <c r="F83" s="21">
        <v>1039</v>
      </c>
      <c r="G83" s="21">
        <v>2937</v>
      </c>
      <c r="H83" s="21">
        <v>406</v>
      </c>
      <c r="I83" s="21">
        <v>2180</v>
      </c>
      <c r="J83" s="21">
        <v>1999</v>
      </c>
      <c r="K83" s="21">
        <v>19176</v>
      </c>
    </row>
    <row r="84" spans="1:11" hidden="1">
      <c r="A84" s="67">
        <v>39692</v>
      </c>
      <c r="B84" s="21">
        <v>829</v>
      </c>
      <c r="C84" s="21">
        <v>785</v>
      </c>
      <c r="D84" s="21">
        <v>5009</v>
      </c>
      <c r="E84" s="21">
        <v>3460</v>
      </c>
      <c r="F84" s="21">
        <v>1005</v>
      </c>
      <c r="G84" s="21">
        <v>2806</v>
      </c>
      <c r="H84" s="21">
        <v>419</v>
      </c>
      <c r="I84" s="21">
        <v>2093</v>
      </c>
      <c r="J84" s="21">
        <v>1975</v>
      </c>
      <c r="K84" s="21">
        <v>18381</v>
      </c>
    </row>
    <row r="85" spans="1:11" hidden="1">
      <c r="A85" s="67">
        <v>39722</v>
      </c>
      <c r="B85" s="21">
        <v>838</v>
      </c>
      <c r="C85" s="21">
        <v>803</v>
      </c>
      <c r="D85" s="21">
        <v>4983</v>
      </c>
      <c r="E85" s="21">
        <v>3575</v>
      </c>
      <c r="F85" s="21">
        <v>1010</v>
      </c>
      <c r="G85" s="21">
        <v>2985</v>
      </c>
      <c r="H85" s="21">
        <v>442</v>
      </c>
      <c r="I85" s="21">
        <v>2192</v>
      </c>
      <c r="J85" s="21">
        <v>1952</v>
      </c>
      <c r="K85" s="21">
        <v>18780</v>
      </c>
    </row>
    <row r="86" spans="1:11" hidden="1">
      <c r="A86" s="67">
        <v>39753</v>
      </c>
      <c r="B86" s="21">
        <v>750</v>
      </c>
      <c r="C86" s="21">
        <v>754</v>
      </c>
      <c r="D86" s="21">
        <v>4665</v>
      </c>
      <c r="E86" s="21">
        <v>3425</v>
      </c>
      <c r="F86" s="21">
        <v>828</v>
      </c>
      <c r="G86" s="21">
        <v>2594</v>
      </c>
      <c r="H86" s="21">
        <v>405</v>
      </c>
      <c r="I86" s="21">
        <v>2052</v>
      </c>
      <c r="J86" s="21">
        <v>1813</v>
      </c>
      <c r="K86" s="21">
        <v>17286</v>
      </c>
    </row>
    <row r="87" spans="1:11" hidden="1">
      <c r="A87" s="67">
        <v>39783</v>
      </c>
      <c r="B87" s="21">
        <v>673</v>
      </c>
      <c r="C87" s="21">
        <v>737</v>
      </c>
      <c r="D87" s="21">
        <v>4292</v>
      </c>
      <c r="E87" s="21">
        <v>3258</v>
      </c>
      <c r="F87" s="21">
        <v>848</v>
      </c>
      <c r="G87" s="21">
        <v>2399</v>
      </c>
      <c r="H87" s="21">
        <v>391</v>
      </c>
      <c r="I87" s="21">
        <v>1845</v>
      </c>
      <c r="J87" s="21">
        <v>1872</v>
      </c>
      <c r="K87" s="21">
        <v>16315</v>
      </c>
    </row>
    <row r="88" spans="1:11">
      <c r="A88" s="67">
        <v>39814</v>
      </c>
      <c r="B88" s="21">
        <v>733</v>
      </c>
      <c r="C88" s="21">
        <v>748</v>
      </c>
      <c r="D88" s="21">
        <v>4502</v>
      </c>
      <c r="E88" s="21">
        <v>3368</v>
      </c>
      <c r="F88" s="21">
        <v>849</v>
      </c>
      <c r="G88" s="21">
        <v>2265</v>
      </c>
      <c r="H88" s="21">
        <v>408</v>
      </c>
      <c r="I88" s="21">
        <v>1833</v>
      </c>
      <c r="J88" s="21">
        <v>1886</v>
      </c>
      <c r="K88" s="21">
        <v>16592</v>
      </c>
    </row>
    <row r="89" spans="1:11">
      <c r="A89" s="67">
        <v>39845</v>
      </c>
      <c r="B89" s="21">
        <v>625</v>
      </c>
      <c r="C89" s="21">
        <v>661</v>
      </c>
      <c r="D89" s="21">
        <v>4272</v>
      </c>
      <c r="E89" s="21">
        <v>3196</v>
      </c>
      <c r="F89" s="21">
        <v>752</v>
      </c>
      <c r="G89" s="21">
        <v>2154</v>
      </c>
      <c r="H89" s="21">
        <v>367</v>
      </c>
      <c r="I89" s="21">
        <v>1721</v>
      </c>
      <c r="J89" s="21">
        <v>1779</v>
      </c>
      <c r="K89" s="21">
        <v>15527</v>
      </c>
    </row>
    <row r="90" spans="1:11">
      <c r="A90" s="67">
        <v>39873</v>
      </c>
      <c r="B90" s="21">
        <v>691</v>
      </c>
      <c r="C90" s="21">
        <v>739</v>
      </c>
      <c r="D90" s="21">
        <v>4716</v>
      </c>
      <c r="E90" s="21">
        <v>3553</v>
      </c>
      <c r="F90" s="21">
        <v>875</v>
      </c>
      <c r="G90" s="21">
        <v>2442</v>
      </c>
      <c r="H90" s="21">
        <v>404</v>
      </c>
      <c r="I90" s="21">
        <v>1936</v>
      </c>
      <c r="J90" s="21">
        <v>1995</v>
      </c>
      <c r="K90" s="21">
        <v>17351</v>
      </c>
    </row>
    <row r="91" spans="1:11">
      <c r="A91" s="67">
        <v>39904</v>
      </c>
      <c r="B91" s="21">
        <v>713</v>
      </c>
      <c r="C91" s="21">
        <v>673</v>
      </c>
      <c r="D91" s="21">
        <v>4499</v>
      </c>
      <c r="E91" s="21">
        <v>3410</v>
      </c>
      <c r="F91" s="21">
        <v>860</v>
      </c>
      <c r="G91" s="21">
        <v>2476</v>
      </c>
      <c r="H91" s="21">
        <v>350</v>
      </c>
      <c r="I91" s="21">
        <v>1852</v>
      </c>
      <c r="J91" s="21">
        <v>1812</v>
      </c>
      <c r="K91" s="21">
        <v>16645</v>
      </c>
    </row>
    <row r="92" spans="1:11">
      <c r="A92" s="67">
        <v>39934</v>
      </c>
      <c r="B92" s="21">
        <v>799</v>
      </c>
      <c r="C92" s="21">
        <v>735</v>
      </c>
      <c r="D92" s="21">
        <v>5270</v>
      </c>
      <c r="E92" s="21">
        <v>3583</v>
      </c>
      <c r="F92" s="21">
        <v>935</v>
      </c>
      <c r="G92" s="21">
        <v>2736</v>
      </c>
      <c r="H92" s="21">
        <v>361</v>
      </c>
      <c r="I92" s="21">
        <v>2009</v>
      </c>
      <c r="J92" s="21">
        <v>1852</v>
      </c>
      <c r="K92" s="21">
        <v>18280</v>
      </c>
    </row>
    <row r="93" spans="1:11">
      <c r="A93" s="67">
        <v>39965</v>
      </c>
      <c r="B93" s="21">
        <v>744</v>
      </c>
      <c r="C93" s="21">
        <v>763</v>
      </c>
      <c r="D93" s="21">
        <v>5552</v>
      </c>
      <c r="E93" s="21">
        <v>3529</v>
      </c>
      <c r="F93" s="21">
        <v>924</v>
      </c>
      <c r="G93" s="21">
        <v>2711</v>
      </c>
      <c r="H93" s="21">
        <v>368</v>
      </c>
      <c r="I93" s="21">
        <v>2033</v>
      </c>
      <c r="J93" s="21">
        <v>1891</v>
      </c>
      <c r="K93" s="21">
        <v>18515</v>
      </c>
    </row>
    <row r="94" spans="1:11">
      <c r="A94" s="67">
        <v>39995</v>
      </c>
      <c r="B94" s="21">
        <v>789</v>
      </c>
      <c r="C94" s="21">
        <v>825</v>
      </c>
      <c r="D94" s="21">
        <v>6059</v>
      </c>
      <c r="E94" s="21">
        <v>3689</v>
      </c>
      <c r="F94" s="21">
        <v>975</v>
      </c>
      <c r="G94" s="21">
        <v>2841</v>
      </c>
      <c r="H94" s="21">
        <v>398</v>
      </c>
      <c r="I94" s="21">
        <v>2188</v>
      </c>
      <c r="J94" s="21">
        <v>1942</v>
      </c>
      <c r="K94" s="21">
        <v>19706</v>
      </c>
    </row>
    <row r="95" spans="1:11">
      <c r="A95" s="67">
        <v>40026</v>
      </c>
      <c r="B95" s="21">
        <v>761</v>
      </c>
      <c r="C95" s="21">
        <v>776</v>
      </c>
      <c r="D95" s="21">
        <v>5600</v>
      </c>
      <c r="E95" s="21">
        <v>3620</v>
      </c>
      <c r="F95" s="21">
        <v>993</v>
      </c>
      <c r="G95" s="21">
        <v>2810</v>
      </c>
      <c r="H95" s="21">
        <v>370</v>
      </c>
      <c r="I95" s="21">
        <v>2095</v>
      </c>
      <c r="J95" s="21">
        <v>1982</v>
      </c>
      <c r="K95" s="21">
        <v>19007</v>
      </c>
    </row>
    <row r="96" spans="1:11">
      <c r="A96" s="67">
        <v>40057</v>
      </c>
      <c r="B96" s="21">
        <v>769</v>
      </c>
      <c r="C96" s="21">
        <v>658</v>
      </c>
      <c r="D96" s="21">
        <v>4923</v>
      </c>
      <c r="E96" s="21">
        <v>3515</v>
      </c>
      <c r="F96" s="21">
        <v>1045</v>
      </c>
      <c r="G96" s="21">
        <v>2762</v>
      </c>
      <c r="H96" s="21">
        <v>383</v>
      </c>
      <c r="I96" s="21">
        <v>2055</v>
      </c>
      <c r="J96" s="21">
        <v>1889</v>
      </c>
      <c r="K96" s="21">
        <v>17999</v>
      </c>
    </row>
    <row r="97" spans="1:11">
      <c r="A97" s="67">
        <v>40087</v>
      </c>
      <c r="B97" s="21">
        <v>752</v>
      </c>
      <c r="C97" s="21">
        <v>704</v>
      </c>
      <c r="D97" s="21">
        <v>5005</v>
      </c>
      <c r="E97" s="21">
        <v>3629</v>
      </c>
      <c r="F97" s="21">
        <v>1000</v>
      </c>
      <c r="G97" s="21">
        <v>2885</v>
      </c>
      <c r="H97" s="21">
        <v>398</v>
      </c>
      <c r="I97" s="21">
        <v>2276</v>
      </c>
      <c r="J97" s="21">
        <v>1878</v>
      </c>
      <c r="K97" s="21">
        <v>18527</v>
      </c>
    </row>
    <row r="98" spans="1:11">
      <c r="A98" s="67">
        <v>40118</v>
      </c>
      <c r="B98" s="21">
        <v>761</v>
      </c>
      <c r="C98" s="21">
        <v>739</v>
      </c>
      <c r="D98" s="21">
        <v>4916</v>
      </c>
      <c r="E98" s="21">
        <v>3490</v>
      </c>
      <c r="F98" s="21">
        <v>942</v>
      </c>
      <c r="G98" s="21">
        <v>2717</v>
      </c>
      <c r="H98" s="21">
        <v>402</v>
      </c>
      <c r="I98" s="21">
        <v>2221</v>
      </c>
      <c r="J98" s="21">
        <v>1837</v>
      </c>
      <c r="K98" s="21">
        <v>18025</v>
      </c>
    </row>
    <row r="99" spans="1:11">
      <c r="A99" s="67">
        <v>40148</v>
      </c>
      <c r="B99" s="21">
        <v>736</v>
      </c>
      <c r="C99" s="21">
        <v>719</v>
      </c>
      <c r="D99" s="21">
        <v>4651</v>
      </c>
      <c r="E99" s="21">
        <v>3499</v>
      </c>
      <c r="F99" s="21">
        <v>947</v>
      </c>
      <c r="G99" s="21">
        <v>2725</v>
      </c>
      <c r="H99" s="21">
        <v>420</v>
      </c>
      <c r="I99" s="21">
        <v>2170</v>
      </c>
      <c r="J99" s="21">
        <v>1840</v>
      </c>
      <c r="K99" s="21">
        <v>17707</v>
      </c>
    </row>
    <row r="100" spans="1:11">
      <c r="A100" s="67">
        <v>40179</v>
      </c>
      <c r="B100" s="21">
        <v>780</v>
      </c>
      <c r="C100" s="21">
        <v>751</v>
      </c>
      <c r="D100" s="21">
        <v>4806</v>
      </c>
      <c r="E100" s="21">
        <v>3540</v>
      </c>
      <c r="F100" s="21">
        <v>991</v>
      </c>
      <c r="G100" s="21">
        <v>2845</v>
      </c>
      <c r="H100" s="21">
        <v>404</v>
      </c>
      <c r="I100" s="21">
        <v>2182</v>
      </c>
      <c r="J100" s="21">
        <v>1932</v>
      </c>
      <c r="K100" s="21">
        <v>18231</v>
      </c>
    </row>
    <row r="101" spans="1:11">
      <c r="A101" s="67">
        <v>40210</v>
      </c>
      <c r="B101" s="21">
        <v>719</v>
      </c>
      <c r="C101" s="21">
        <v>706</v>
      </c>
      <c r="D101" s="21">
        <v>4592</v>
      </c>
      <c r="E101" s="21">
        <v>3281</v>
      </c>
      <c r="F101" s="21">
        <v>917</v>
      </c>
      <c r="G101" s="21">
        <v>2658</v>
      </c>
      <c r="H101" s="21">
        <v>383</v>
      </c>
      <c r="I101" s="21">
        <v>2029</v>
      </c>
      <c r="J101" s="21">
        <v>1842</v>
      </c>
      <c r="K101" s="21">
        <v>17127</v>
      </c>
    </row>
    <row r="102" spans="1:11">
      <c r="A102" s="67">
        <v>40238</v>
      </c>
      <c r="B102" s="21">
        <v>809</v>
      </c>
      <c r="C102" s="21">
        <v>780</v>
      </c>
      <c r="D102" s="21">
        <v>5086</v>
      </c>
      <c r="E102" s="21">
        <v>3629</v>
      </c>
      <c r="F102" s="21">
        <v>1032</v>
      </c>
      <c r="G102" s="21">
        <v>2926</v>
      </c>
      <c r="H102" s="21">
        <v>405</v>
      </c>
      <c r="I102" s="21">
        <v>2273</v>
      </c>
      <c r="J102" s="21">
        <v>2037</v>
      </c>
      <c r="K102" s="21">
        <v>18977</v>
      </c>
    </row>
    <row r="103" spans="1:11">
      <c r="A103" s="67">
        <v>40269</v>
      </c>
      <c r="B103" s="21">
        <v>750</v>
      </c>
      <c r="C103" s="21">
        <v>735</v>
      </c>
      <c r="D103" s="21">
        <v>4959</v>
      </c>
      <c r="E103" s="21">
        <v>3432</v>
      </c>
      <c r="F103" s="21">
        <v>970</v>
      </c>
      <c r="G103" s="21">
        <v>2813</v>
      </c>
      <c r="H103" s="21">
        <v>362</v>
      </c>
      <c r="I103" s="21">
        <v>2100</v>
      </c>
      <c r="J103" s="21">
        <v>1873</v>
      </c>
      <c r="K103" s="21">
        <v>17994</v>
      </c>
    </row>
    <row r="104" spans="1:11">
      <c r="A104" s="67">
        <v>40299</v>
      </c>
      <c r="B104" s="21">
        <v>825</v>
      </c>
      <c r="C104" s="21">
        <v>788</v>
      </c>
      <c r="D104" s="21">
        <v>5468</v>
      </c>
      <c r="E104" s="21">
        <v>3550</v>
      </c>
      <c r="F104" s="21">
        <v>979</v>
      </c>
      <c r="G104" s="21">
        <v>3080</v>
      </c>
      <c r="H104" s="21">
        <v>365</v>
      </c>
      <c r="I104" s="21">
        <v>2241</v>
      </c>
      <c r="J104" s="21">
        <v>1931</v>
      </c>
      <c r="K104" s="21">
        <v>19227</v>
      </c>
    </row>
    <row r="105" spans="1:11">
      <c r="A105" s="67">
        <v>40330</v>
      </c>
      <c r="B105" s="21">
        <v>828</v>
      </c>
      <c r="C105" s="21">
        <v>813</v>
      </c>
      <c r="D105" s="21">
        <v>5836</v>
      </c>
      <c r="E105" s="21">
        <v>3559</v>
      </c>
      <c r="F105" s="21">
        <v>991</v>
      </c>
      <c r="G105" s="21">
        <v>3011</v>
      </c>
      <c r="H105" s="21">
        <v>378</v>
      </c>
      <c r="I105" s="21">
        <v>2159</v>
      </c>
      <c r="J105" s="21">
        <v>1946</v>
      </c>
      <c r="K105" s="21">
        <v>19521</v>
      </c>
    </row>
    <row r="106" spans="1:11">
      <c r="A106" s="67">
        <v>40360</v>
      </c>
      <c r="B106" s="21">
        <v>877</v>
      </c>
      <c r="C106" s="21">
        <v>824</v>
      </c>
      <c r="D106" s="21">
        <v>5978</v>
      </c>
      <c r="E106" s="21">
        <v>3684</v>
      </c>
      <c r="F106" s="21">
        <v>1062</v>
      </c>
      <c r="G106" s="21">
        <v>2948</v>
      </c>
      <c r="H106" s="21">
        <v>400</v>
      </c>
      <c r="I106" s="21">
        <v>2204</v>
      </c>
      <c r="J106" s="21">
        <v>2013</v>
      </c>
      <c r="K106" s="21">
        <v>19990</v>
      </c>
    </row>
    <row r="107" spans="1:11">
      <c r="A107" s="67">
        <v>40391</v>
      </c>
      <c r="B107" s="21">
        <v>827</v>
      </c>
      <c r="C107" s="21">
        <v>779</v>
      </c>
      <c r="D107" s="21">
        <v>5360</v>
      </c>
      <c r="E107" s="21">
        <v>3595</v>
      </c>
      <c r="F107" s="21">
        <v>1038</v>
      </c>
      <c r="G107" s="21">
        <v>2802</v>
      </c>
      <c r="H107" s="21">
        <v>386</v>
      </c>
      <c r="I107" s="21">
        <v>2167</v>
      </c>
      <c r="J107" s="21">
        <v>1968</v>
      </c>
      <c r="K107" s="21">
        <v>18922</v>
      </c>
    </row>
    <row r="108" spans="1:11">
      <c r="A108" s="67">
        <v>40422</v>
      </c>
      <c r="B108" s="21">
        <v>784</v>
      </c>
      <c r="C108" s="21">
        <v>675</v>
      </c>
      <c r="D108" s="21">
        <v>4857</v>
      </c>
      <c r="E108" s="21">
        <v>3474</v>
      </c>
      <c r="F108" s="21">
        <v>1054</v>
      </c>
      <c r="G108" s="21">
        <v>2580</v>
      </c>
      <c r="H108" s="21">
        <v>383</v>
      </c>
      <c r="I108" s="21">
        <v>2094</v>
      </c>
      <c r="J108" s="21">
        <v>1851</v>
      </c>
      <c r="K108" s="21">
        <v>17752</v>
      </c>
    </row>
    <row r="109" spans="1:11">
      <c r="A109" s="67">
        <v>40452</v>
      </c>
      <c r="B109" s="21">
        <v>846</v>
      </c>
      <c r="C109" s="21">
        <v>724</v>
      </c>
      <c r="D109" s="21">
        <v>5009</v>
      </c>
      <c r="E109" s="21">
        <v>3577</v>
      </c>
      <c r="F109" s="21">
        <v>1088</v>
      </c>
      <c r="G109" s="21">
        <v>2907</v>
      </c>
      <c r="H109" s="21">
        <v>429</v>
      </c>
      <c r="I109" s="21">
        <v>2276</v>
      </c>
      <c r="J109" s="21">
        <v>1911</v>
      </c>
      <c r="K109" s="21">
        <v>18767</v>
      </c>
    </row>
    <row r="110" spans="1:11">
      <c r="A110" s="67">
        <v>40483</v>
      </c>
      <c r="B110" s="21">
        <v>820</v>
      </c>
      <c r="C110" s="21">
        <v>703</v>
      </c>
      <c r="D110" s="21">
        <v>4911</v>
      </c>
      <c r="E110" s="21">
        <v>3433</v>
      </c>
      <c r="F110" s="21">
        <v>1033</v>
      </c>
      <c r="G110" s="21">
        <v>2968</v>
      </c>
      <c r="H110" s="21">
        <v>406</v>
      </c>
      <c r="I110" s="21">
        <v>2201</v>
      </c>
      <c r="J110" s="21">
        <v>1882</v>
      </c>
      <c r="K110" s="21">
        <v>18357</v>
      </c>
    </row>
    <row r="111" spans="1:11">
      <c r="A111" s="67">
        <v>40513</v>
      </c>
      <c r="B111" s="21">
        <v>781</v>
      </c>
      <c r="C111" s="21">
        <v>694</v>
      </c>
      <c r="D111" s="21">
        <v>4645</v>
      </c>
      <c r="E111" s="21">
        <v>3371</v>
      </c>
      <c r="F111" s="21">
        <v>1044</v>
      </c>
      <c r="G111" s="21">
        <v>2945</v>
      </c>
      <c r="H111" s="21">
        <v>418</v>
      </c>
      <c r="I111" s="21">
        <v>2004</v>
      </c>
      <c r="J111" s="21">
        <v>1907</v>
      </c>
      <c r="K111" s="21">
        <v>17809</v>
      </c>
    </row>
    <row r="112" spans="1:11">
      <c r="A112" s="67">
        <v>40544</v>
      </c>
      <c r="B112" s="21">
        <v>777</v>
      </c>
      <c r="C112" s="21">
        <v>721</v>
      </c>
      <c r="D112" s="21">
        <v>4738</v>
      </c>
      <c r="E112" s="21">
        <v>3417</v>
      </c>
      <c r="F112" s="21">
        <v>1021</v>
      </c>
      <c r="G112" s="21">
        <v>3052</v>
      </c>
      <c r="H112" s="21">
        <v>408</v>
      </c>
      <c r="I112" s="21">
        <v>2187</v>
      </c>
      <c r="J112" s="21">
        <v>1962</v>
      </c>
      <c r="K112" s="21">
        <v>18283</v>
      </c>
    </row>
    <row r="113" spans="1:11">
      <c r="A113" s="67">
        <v>40575</v>
      </c>
      <c r="B113" s="21">
        <v>734</v>
      </c>
      <c r="C113" s="21">
        <v>665</v>
      </c>
      <c r="D113" s="21">
        <v>4394</v>
      </c>
      <c r="E113" s="21">
        <v>3256</v>
      </c>
      <c r="F113" s="21">
        <v>937</v>
      </c>
      <c r="G113" s="21">
        <v>2808</v>
      </c>
      <c r="H113" s="21">
        <v>372</v>
      </c>
      <c r="I113" s="21">
        <v>2044</v>
      </c>
      <c r="J113" s="21">
        <v>1881</v>
      </c>
      <c r="K113" s="21">
        <v>17091</v>
      </c>
    </row>
    <row r="114" spans="1:11">
      <c r="A114" s="67">
        <v>40603</v>
      </c>
      <c r="B114" s="21">
        <v>773</v>
      </c>
      <c r="C114" s="21">
        <v>774</v>
      </c>
      <c r="D114" s="21">
        <v>4955</v>
      </c>
      <c r="E114" s="21">
        <v>3631</v>
      </c>
      <c r="F114" s="21">
        <v>1063</v>
      </c>
      <c r="G114" s="21">
        <v>3017</v>
      </c>
      <c r="H114" s="21">
        <v>417</v>
      </c>
      <c r="I114" s="21">
        <v>2292</v>
      </c>
      <c r="J114" s="21">
        <v>2031</v>
      </c>
      <c r="K114" s="21">
        <v>18953</v>
      </c>
    </row>
    <row r="115" spans="1:11">
      <c r="A115" s="67">
        <v>40634</v>
      </c>
      <c r="B115" s="21">
        <v>726</v>
      </c>
      <c r="C115" s="21">
        <v>753</v>
      </c>
      <c r="D115" s="21">
        <v>5016</v>
      </c>
      <c r="E115" s="21">
        <v>3432</v>
      </c>
      <c r="F115" s="21">
        <v>992</v>
      </c>
      <c r="G115" s="21">
        <v>2946</v>
      </c>
      <c r="H115" s="21">
        <v>389</v>
      </c>
      <c r="I115" s="21">
        <v>2159</v>
      </c>
      <c r="J115" s="21">
        <v>1877</v>
      </c>
      <c r="K115" s="21">
        <v>18290</v>
      </c>
    </row>
    <row r="116" spans="1:11">
      <c r="A116" s="67">
        <v>40664</v>
      </c>
      <c r="B116" s="21">
        <v>811</v>
      </c>
      <c r="C116" s="21">
        <v>772</v>
      </c>
      <c r="D116" s="21">
        <v>5435</v>
      </c>
      <c r="E116" s="21">
        <v>3624</v>
      </c>
      <c r="F116" s="21">
        <v>1000</v>
      </c>
      <c r="G116" s="21">
        <v>3106</v>
      </c>
      <c r="H116" s="21">
        <v>406</v>
      </c>
      <c r="I116" s="21">
        <v>2283</v>
      </c>
      <c r="J116" s="21">
        <v>1980</v>
      </c>
      <c r="K116" s="21">
        <v>19417</v>
      </c>
    </row>
    <row r="117" spans="1:11">
      <c r="A117" s="67">
        <v>40695</v>
      </c>
      <c r="B117" s="21">
        <v>826</v>
      </c>
      <c r="C117" s="21">
        <v>812</v>
      </c>
      <c r="D117" s="21">
        <v>5804</v>
      </c>
      <c r="E117" s="21">
        <v>3527</v>
      </c>
      <c r="F117" s="21">
        <v>1020</v>
      </c>
      <c r="G117" s="21">
        <v>2945</v>
      </c>
      <c r="H117" s="21">
        <v>417</v>
      </c>
      <c r="I117" s="21">
        <v>2097</v>
      </c>
      <c r="J117" s="21">
        <v>1966</v>
      </c>
      <c r="K117" s="21">
        <v>19414</v>
      </c>
    </row>
    <row r="118" spans="1:11">
      <c r="A118" s="67">
        <v>40725</v>
      </c>
      <c r="B118" s="21">
        <v>876</v>
      </c>
      <c r="C118" s="21">
        <v>814</v>
      </c>
      <c r="D118" s="21">
        <v>5971</v>
      </c>
      <c r="E118" s="21">
        <v>3639</v>
      </c>
      <c r="F118" s="21">
        <v>972</v>
      </c>
      <c r="G118" s="21">
        <v>2852</v>
      </c>
      <c r="H118" s="21">
        <v>428</v>
      </c>
      <c r="I118" s="21">
        <v>2086</v>
      </c>
      <c r="J118" s="21">
        <v>2014</v>
      </c>
      <c r="K118" s="21">
        <v>19652</v>
      </c>
    </row>
    <row r="119" spans="1:11">
      <c r="A119" s="67">
        <v>40756</v>
      </c>
      <c r="B119" s="21">
        <v>884</v>
      </c>
      <c r="C119" s="21">
        <v>783</v>
      </c>
      <c r="D119" s="21">
        <v>5727</v>
      </c>
      <c r="E119" s="21">
        <v>3574</v>
      </c>
      <c r="F119" s="21">
        <v>960</v>
      </c>
      <c r="G119" s="21">
        <v>2830</v>
      </c>
      <c r="H119" s="21">
        <v>414</v>
      </c>
      <c r="I119" s="21">
        <v>2029</v>
      </c>
      <c r="J119" s="21">
        <v>1985</v>
      </c>
      <c r="K119" s="21">
        <v>19186</v>
      </c>
    </row>
    <row r="120" spans="1:11">
      <c r="A120" s="67">
        <v>40787</v>
      </c>
      <c r="B120" s="21">
        <v>840</v>
      </c>
      <c r="C120" s="21">
        <v>688</v>
      </c>
      <c r="D120" s="21">
        <v>4985</v>
      </c>
      <c r="E120" s="21">
        <v>3381</v>
      </c>
      <c r="F120" s="21">
        <v>1028</v>
      </c>
      <c r="G120" s="21">
        <v>2788</v>
      </c>
      <c r="H120" s="21">
        <v>418</v>
      </c>
      <c r="I120" s="21">
        <v>2172</v>
      </c>
      <c r="J120" s="21">
        <v>1752</v>
      </c>
      <c r="K120" s="21">
        <v>18052</v>
      </c>
    </row>
    <row r="121" spans="1:11">
      <c r="A121" s="67">
        <v>40817</v>
      </c>
      <c r="B121" s="21">
        <v>840</v>
      </c>
      <c r="C121" s="21">
        <v>709</v>
      </c>
      <c r="D121" s="21">
        <v>4991</v>
      </c>
      <c r="E121" s="21">
        <v>3547</v>
      </c>
      <c r="F121" s="21">
        <v>1051</v>
      </c>
      <c r="G121" s="21">
        <v>2997</v>
      </c>
      <c r="H121" s="21">
        <v>447</v>
      </c>
      <c r="I121" s="21">
        <v>2268</v>
      </c>
      <c r="J121" s="21">
        <v>1801</v>
      </c>
      <c r="K121" s="21">
        <v>18651</v>
      </c>
    </row>
    <row r="122" spans="1:11">
      <c r="A122" s="67">
        <v>40848</v>
      </c>
      <c r="B122" s="21">
        <v>840</v>
      </c>
      <c r="C122" s="21">
        <v>666</v>
      </c>
      <c r="D122" s="21">
        <v>4814</v>
      </c>
      <c r="E122" s="21">
        <v>3429</v>
      </c>
      <c r="F122" s="21">
        <v>1035</v>
      </c>
      <c r="G122" s="21">
        <v>2916</v>
      </c>
      <c r="H122" s="21">
        <v>428</v>
      </c>
      <c r="I122" s="21">
        <v>2248</v>
      </c>
      <c r="J122" s="21">
        <v>1767</v>
      </c>
      <c r="K122" s="21">
        <v>18143</v>
      </c>
    </row>
    <row r="123" spans="1:11">
      <c r="A123" s="67">
        <v>40878</v>
      </c>
      <c r="B123" s="21">
        <v>783</v>
      </c>
      <c r="C123" s="21">
        <v>647</v>
      </c>
      <c r="D123" s="21">
        <v>4426</v>
      </c>
      <c r="E123" s="21">
        <v>3466</v>
      </c>
      <c r="F123" s="21">
        <v>1050</v>
      </c>
      <c r="G123" s="21">
        <v>2895</v>
      </c>
      <c r="H123" s="21">
        <v>441</v>
      </c>
      <c r="I123" s="21">
        <v>2107</v>
      </c>
      <c r="J123" s="21">
        <v>1763</v>
      </c>
      <c r="K123" s="21">
        <v>17578</v>
      </c>
    </row>
    <row r="124" spans="1:11">
      <c r="A124" s="67">
        <v>40909</v>
      </c>
      <c r="B124" s="21">
        <v>844</v>
      </c>
      <c r="C124" s="21">
        <v>706</v>
      </c>
      <c r="D124" s="21">
        <v>4631</v>
      </c>
      <c r="E124" s="21">
        <v>3527</v>
      </c>
      <c r="F124" s="21">
        <v>1038</v>
      </c>
      <c r="G124" s="21">
        <v>2910</v>
      </c>
      <c r="H124" s="21">
        <v>464</v>
      </c>
      <c r="I124" s="21">
        <v>2237</v>
      </c>
      <c r="J124" s="21">
        <v>1889</v>
      </c>
      <c r="K124" s="21">
        <v>18246</v>
      </c>
    </row>
    <row r="125" spans="1:11">
      <c r="A125" s="67">
        <v>40940</v>
      </c>
      <c r="B125" s="21">
        <v>816</v>
      </c>
      <c r="C125" s="21">
        <v>668</v>
      </c>
      <c r="D125" s="21">
        <v>4509</v>
      </c>
      <c r="E125" s="21">
        <v>3271</v>
      </c>
      <c r="F125" s="21">
        <v>988</v>
      </c>
      <c r="G125" s="21">
        <v>2779</v>
      </c>
      <c r="H125" s="21">
        <v>403</v>
      </c>
      <c r="I125" s="21">
        <v>2034</v>
      </c>
      <c r="J125" s="21">
        <v>1922</v>
      </c>
      <c r="K125" s="21">
        <v>17390</v>
      </c>
    </row>
    <row r="126" spans="1:11">
      <c r="A126" s="67">
        <v>40969</v>
      </c>
      <c r="B126" s="21">
        <v>859</v>
      </c>
      <c r="C126" s="21">
        <v>688</v>
      </c>
      <c r="D126" s="21">
        <v>4849</v>
      </c>
      <c r="E126" s="21">
        <v>3282</v>
      </c>
      <c r="F126" s="21">
        <v>1000</v>
      </c>
      <c r="G126" s="21">
        <v>2900</v>
      </c>
      <c r="H126" s="21">
        <v>436</v>
      </c>
      <c r="I126" s="21">
        <v>2161</v>
      </c>
      <c r="J126" s="21">
        <v>2027</v>
      </c>
      <c r="K126" s="21">
        <v>18202</v>
      </c>
    </row>
    <row r="127" spans="1:11">
      <c r="A127" s="67">
        <v>41000</v>
      </c>
      <c r="B127" s="21">
        <v>763</v>
      </c>
      <c r="C127" s="21">
        <v>655</v>
      </c>
      <c r="D127" s="21">
        <v>4624</v>
      </c>
      <c r="E127" s="21">
        <v>3154</v>
      </c>
      <c r="F127" s="21">
        <v>937</v>
      </c>
      <c r="G127" s="21">
        <v>2800</v>
      </c>
      <c r="H127" s="21">
        <v>391</v>
      </c>
      <c r="I127" s="21">
        <v>1993</v>
      </c>
      <c r="J127" s="21">
        <v>1846</v>
      </c>
      <c r="K127" s="21">
        <v>17163</v>
      </c>
    </row>
    <row r="128" spans="1:11">
      <c r="A128" s="67">
        <v>41030</v>
      </c>
      <c r="B128" s="21">
        <v>839</v>
      </c>
      <c r="C128" s="21">
        <v>709</v>
      </c>
      <c r="D128" s="21">
        <v>5159</v>
      </c>
      <c r="E128" s="21">
        <v>3318</v>
      </c>
      <c r="F128" s="21">
        <v>991</v>
      </c>
      <c r="G128" s="21">
        <v>2884</v>
      </c>
      <c r="H128" s="21">
        <v>401</v>
      </c>
      <c r="I128" s="21">
        <v>2181</v>
      </c>
      <c r="J128" s="21">
        <v>1943</v>
      </c>
      <c r="K128" s="21">
        <v>18425</v>
      </c>
    </row>
    <row r="129" spans="1:11">
      <c r="A129" s="67"/>
    </row>
    <row r="130" spans="1:11">
      <c r="A130" s="63" t="s">
        <v>18</v>
      </c>
      <c r="B130" s="55">
        <f>AVERAGE(B4:B15)</f>
        <v>582.66666666666663</v>
      </c>
      <c r="C130" s="55">
        <f t="shared" ref="C130:K130" si="0">AVERAGE(C4:C15)</f>
        <v>783.75</v>
      </c>
      <c r="D130" s="55">
        <f t="shared" si="0"/>
        <v>4333.916666666667</v>
      </c>
      <c r="E130" s="55">
        <f t="shared" si="0"/>
        <v>3135.75</v>
      </c>
      <c r="F130" s="55">
        <f t="shared" si="0"/>
        <v>714.25</v>
      </c>
      <c r="G130" s="55">
        <f t="shared" si="0"/>
        <v>2126.5</v>
      </c>
      <c r="H130" s="55">
        <f t="shared" si="0"/>
        <v>347.91666666666669</v>
      </c>
      <c r="I130" s="55">
        <f t="shared" si="0"/>
        <v>2216.75</v>
      </c>
      <c r="J130" s="55">
        <f t="shared" si="0"/>
        <v>1641.6666666666667</v>
      </c>
      <c r="K130" s="55">
        <f t="shared" si="0"/>
        <v>15883.166666666666</v>
      </c>
    </row>
    <row r="131" spans="1:11">
      <c r="A131" s="63" t="s">
        <v>19</v>
      </c>
      <c r="B131" s="55">
        <f>AVERAGE(B16:B27)</f>
        <v>594.58333333333337</v>
      </c>
      <c r="C131" s="55">
        <f t="shared" ref="C131:K131" si="1">AVERAGE(C16:C27)</f>
        <v>804</v>
      </c>
      <c r="D131" s="55">
        <f t="shared" si="1"/>
        <v>4377.5</v>
      </c>
      <c r="E131" s="55">
        <f t="shared" si="1"/>
        <v>3269.1666666666665</v>
      </c>
      <c r="F131" s="55">
        <f t="shared" si="1"/>
        <v>786.75</v>
      </c>
      <c r="G131" s="55">
        <f t="shared" si="1"/>
        <v>2106.4166666666665</v>
      </c>
      <c r="H131" s="55">
        <f t="shared" si="1"/>
        <v>366.66666666666669</v>
      </c>
      <c r="I131" s="55">
        <f t="shared" si="1"/>
        <v>2341.5</v>
      </c>
      <c r="J131" s="55">
        <f t="shared" si="1"/>
        <v>1715.5833333333333</v>
      </c>
      <c r="K131" s="55">
        <f t="shared" si="1"/>
        <v>16363.25</v>
      </c>
    </row>
    <row r="132" spans="1:11">
      <c r="A132" s="63" t="s">
        <v>20</v>
      </c>
      <c r="B132" s="55">
        <f>AVERAGE(B28:B39)</f>
        <v>625.83333333333337</v>
      </c>
      <c r="C132" s="55">
        <f t="shared" ref="C132:K132" si="2">AVERAGE(C28:C39)</f>
        <v>802.08333333333337</v>
      </c>
      <c r="D132" s="55">
        <f t="shared" si="2"/>
        <v>4580.833333333333</v>
      </c>
      <c r="E132" s="55">
        <f t="shared" si="2"/>
        <v>3522</v>
      </c>
      <c r="F132" s="55">
        <f t="shared" si="2"/>
        <v>815.91666666666663</v>
      </c>
      <c r="G132" s="55">
        <f t="shared" si="2"/>
        <v>2160.4166666666665</v>
      </c>
      <c r="H132" s="55">
        <f t="shared" si="2"/>
        <v>375.16666666666669</v>
      </c>
      <c r="I132" s="55">
        <f t="shared" si="2"/>
        <v>2348.9166666666665</v>
      </c>
      <c r="J132" s="55">
        <f t="shared" si="2"/>
        <v>1790.9166666666667</v>
      </c>
      <c r="K132" s="55">
        <f t="shared" si="2"/>
        <v>17022.25</v>
      </c>
    </row>
    <row r="133" spans="1:11">
      <c r="A133" s="63" t="s">
        <v>21</v>
      </c>
      <c r="B133" s="55">
        <f>AVERAGE(B40:B51)</f>
        <v>642.75</v>
      </c>
      <c r="C133" s="55">
        <f t="shared" ref="C133:K133" si="3">AVERAGE(C40:C51)</f>
        <v>748.33333333333337</v>
      </c>
      <c r="D133" s="55">
        <f t="shared" si="3"/>
        <v>4592.25</v>
      </c>
      <c r="E133" s="55">
        <f t="shared" si="3"/>
        <v>3587.4166666666665</v>
      </c>
      <c r="F133" s="55">
        <f t="shared" si="3"/>
        <v>856.75</v>
      </c>
      <c r="G133" s="55">
        <f t="shared" si="3"/>
        <v>2455.75</v>
      </c>
      <c r="H133" s="55">
        <f t="shared" si="3"/>
        <v>387.41666666666669</v>
      </c>
      <c r="I133" s="55">
        <f t="shared" si="3"/>
        <v>2072.0833333333335</v>
      </c>
      <c r="J133" s="55">
        <f t="shared" si="3"/>
        <v>1787.0833333333333</v>
      </c>
      <c r="K133" s="55">
        <f t="shared" si="3"/>
        <v>17129.833333333332</v>
      </c>
    </row>
    <row r="134" spans="1:11">
      <c r="A134" s="63" t="s">
        <v>22</v>
      </c>
      <c r="B134" s="55">
        <f>AVERAGE(B52:B63)</f>
        <v>688.41666666666663</v>
      </c>
      <c r="C134" s="55">
        <f t="shared" ref="C134:K134" si="4">AVERAGE(C52:C63)</f>
        <v>761.75</v>
      </c>
      <c r="D134" s="55">
        <f t="shared" si="4"/>
        <v>4977.333333333333</v>
      </c>
      <c r="E134" s="55">
        <f t="shared" si="4"/>
        <v>3597.8333333333335</v>
      </c>
      <c r="F134" s="55">
        <f t="shared" si="4"/>
        <v>960</v>
      </c>
      <c r="G134" s="55">
        <f t="shared" si="4"/>
        <v>2615.6666666666665</v>
      </c>
      <c r="H134" s="55">
        <f t="shared" si="4"/>
        <v>393.91666666666669</v>
      </c>
      <c r="I134" s="55">
        <f t="shared" si="4"/>
        <v>2034.9166666666667</v>
      </c>
      <c r="J134" s="55">
        <f t="shared" si="4"/>
        <v>1865.1666666666667</v>
      </c>
      <c r="K134" s="55">
        <f t="shared" si="4"/>
        <v>17894.666666666668</v>
      </c>
    </row>
    <row r="135" spans="1:11">
      <c r="A135" s="63" t="s">
        <v>23</v>
      </c>
      <c r="B135" s="55">
        <f>AVERAGE(B64:B75)</f>
        <v>813.75</v>
      </c>
      <c r="C135" s="55">
        <f t="shared" ref="C135:K135" si="5">AVERAGE(C64:C75)</f>
        <v>796.33333333333337</v>
      </c>
      <c r="D135" s="55">
        <f t="shared" si="5"/>
        <v>5166.416666666667</v>
      </c>
      <c r="E135" s="55">
        <f t="shared" si="5"/>
        <v>3599.4166666666665</v>
      </c>
      <c r="F135" s="55">
        <f t="shared" si="5"/>
        <v>939.16666666666663</v>
      </c>
      <c r="G135" s="55">
        <f t="shared" si="5"/>
        <v>2808.5</v>
      </c>
      <c r="H135" s="55">
        <f t="shared" si="5"/>
        <v>418.91666666666669</v>
      </c>
      <c r="I135" s="55">
        <f t="shared" si="5"/>
        <v>2209.5833333333335</v>
      </c>
      <c r="J135" s="55">
        <f t="shared" si="5"/>
        <v>1950.8333333333333</v>
      </c>
      <c r="K135" s="55">
        <f t="shared" si="5"/>
        <v>18702.916666666668</v>
      </c>
    </row>
    <row r="136" spans="1:11">
      <c r="A136" s="63" t="s">
        <v>24</v>
      </c>
      <c r="B136" s="55">
        <f>AVERAGE(B76:B87)</f>
        <v>786</v>
      </c>
      <c r="C136" s="55">
        <f t="shared" ref="C136:K136" si="6">AVERAGE(C76:C87)</f>
        <v>765.5</v>
      </c>
      <c r="D136" s="55">
        <f t="shared" si="6"/>
        <v>5039.416666666667</v>
      </c>
      <c r="E136" s="55">
        <f t="shared" si="6"/>
        <v>3436.75</v>
      </c>
      <c r="F136" s="55">
        <f t="shared" si="6"/>
        <v>951.75</v>
      </c>
      <c r="G136" s="55">
        <f t="shared" si="6"/>
        <v>2801.0833333333335</v>
      </c>
      <c r="H136" s="55">
        <f t="shared" si="6"/>
        <v>397.33333333333331</v>
      </c>
      <c r="I136" s="55">
        <f t="shared" si="6"/>
        <v>2124.5</v>
      </c>
      <c r="J136" s="55">
        <f t="shared" si="6"/>
        <v>1937.0833333333333</v>
      </c>
      <c r="K136" s="55">
        <f t="shared" si="6"/>
        <v>18239.416666666668</v>
      </c>
    </row>
    <row r="137" spans="1:11">
      <c r="A137" s="63" t="s">
        <v>25</v>
      </c>
      <c r="B137" s="55">
        <f>AVERAGE(B88:B99)</f>
        <v>739.41666666666663</v>
      </c>
      <c r="C137" s="55">
        <f t="shared" ref="C137:K137" si="7">AVERAGE(C88:C99)</f>
        <v>728.33333333333337</v>
      </c>
      <c r="D137" s="55">
        <f>AVERAGE(D88:D99)</f>
        <v>4997.083333333333</v>
      </c>
      <c r="E137" s="55">
        <f t="shared" si="7"/>
        <v>3506.75</v>
      </c>
      <c r="F137" s="55">
        <f t="shared" si="7"/>
        <v>924.75</v>
      </c>
      <c r="G137" s="55">
        <f t="shared" si="7"/>
        <v>2627</v>
      </c>
      <c r="H137" s="55">
        <f t="shared" si="7"/>
        <v>385.75</v>
      </c>
      <c r="I137" s="55">
        <f t="shared" si="7"/>
        <v>2032.4166666666667</v>
      </c>
      <c r="J137" s="55">
        <f t="shared" si="7"/>
        <v>1881.9166666666667</v>
      </c>
      <c r="K137" s="55">
        <f t="shared" si="7"/>
        <v>17823.416666666668</v>
      </c>
    </row>
    <row r="138" spans="1:11">
      <c r="A138" s="63" t="s">
        <v>430</v>
      </c>
      <c r="B138" s="55">
        <f>AVERAGE(B99:B111)</f>
        <v>798.61538461538464</v>
      </c>
      <c r="C138" s="55">
        <f t="shared" ref="C138:K138" si="8">AVERAGE(C99:C111)</f>
        <v>745.46153846153845</v>
      </c>
      <c r="D138" s="55">
        <f t="shared" si="8"/>
        <v>5089.0769230769229</v>
      </c>
      <c r="E138" s="55">
        <f>AVERAGE(E99:E111)</f>
        <v>3509.5384615384614</v>
      </c>
      <c r="F138" s="55">
        <f t="shared" si="8"/>
        <v>1011.2307692307693</v>
      </c>
      <c r="G138" s="55">
        <f t="shared" si="8"/>
        <v>2862.1538461538462</v>
      </c>
      <c r="H138" s="55">
        <f t="shared" si="8"/>
        <v>395.30769230769232</v>
      </c>
      <c r="I138" s="55">
        <f t="shared" si="8"/>
        <v>2161.5384615384614</v>
      </c>
      <c r="J138" s="55">
        <f t="shared" si="8"/>
        <v>1917.9230769230769</v>
      </c>
      <c r="K138" s="55">
        <f t="shared" si="8"/>
        <v>18490.846153846152</v>
      </c>
    </row>
    <row r="139" spans="1:11">
      <c r="A139" s="245" t="s">
        <v>472</v>
      </c>
      <c r="B139" s="55">
        <f>AVERAGE(B112:B123)</f>
        <v>809.16666666666663</v>
      </c>
      <c r="C139" s="55">
        <f t="shared" ref="C139:J139" si="9">AVERAGE(C112:C123)</f>
        <v>733.66666666666663</v>
      </c>
      <c r="D139" s="55">
        <f t="shared" si="9"/>
        <v>5104.666666666667</v>
      </c>
      <c r="E139" s="55">
        <f t="shared" si="9"/>
        <v>3493.5833333333335</v>
      </c>
      <c r="F139" s="55">
        <f t="shared" si="9"/>
        <v>1010.75</v>
      </c>
      <c r="G139" s="55">
        <f t="shared" si="9"/>
        <v>2929.3333333333335</v>
      </c>
      <c r="H139" s="55">
        <f t="shared" si="9"/>
        <v>415.41666666666669</v>
      </c>
      <c r="I139" s="55">
        <f t="shared" si="9"/>
        <v>2164.3333333333335</v>
      </c>
      <c r="J139" s="55">
        <f t="shared" si="9"/>
        <v>1898.25</v>
      </c>
      <c r="K139" s="55">
        <f>AVERAGE(K112:K123)</f>
        <v>18559.166666666668</v>
      </c>
    </row>
    <row r="140" spans="1:11">
      <c r="A140" s="245" t="s">
        <v>519</v>
      </c>
      <c r="B140" s="55">
        <f>AVERAGE(B124:B128)</f>
        <v>824.2</v>
      </c>
      <c r="C140" s="55">
        <f t="shared" ref="C140:K140" si="10">AVERAGE(C124:C128)</f>
        <v>685.2</v>
      </c>
      <c r="D140" s="55">
        <f t="shared" si="10"/>
        <v>4754.3999999999996</v>
      </c>
      <c r="E140" s="55">
        <f t="shared" si="10"/>
        <v>3310.4</v>
      </c>
      <c r="F140" s="55">
        <f t="shared" si="10"/>
        <v>990.8</v>
      </c>
      <c r="G140" s="55">
        <f t="shared" si="10"/>
        <v>2854.6</v>
      </c>
      <c r="H140" s="55">
        <f t="shared" si="10"/>
        <v>419</v>
      </c>
      <c r="I140" s="55">
        <f t="shared" si="10"/>
        <v>2121.1999999999998</v>
      </c>
      <c r="J140" s="55">
        <f t="shared" si="10"/>
        <v>1925.4</v>
      </c>
      <c r="K140" s="55">
        <f t="shared" si="10"/>
        <v>17885.2</v>
      </c>
    </row>
    <row r="141" spans="1:11">
      <c r="A141" s="63"/>
      <c r="B141" s="55"/>
    </row>
    <row r="142" spans="1:11">
      <c r="A142" s="63" t="s">
        <v>217</v>
      </c>
      <c r="B142" s="69">
        <f>(B131-B130)/B130*100</f>
        <v>2.0451945080091667</v>
      </c>
      <c r="C142" s="69">
        <f t="shared" ref="C142:K142" si="11">(C131-C130)/C130*100</f>
        <v>2.5837320574162681</v>
      </c>
      <c r="D142" s="69">
        <f t="shared" si="11"/>
        <v>1.0056338569807839</v>
      </c>
      <c r="E142" s="69">
        <f t="shared" si="11"/>
        <v>4.2546971750511524</v>
      </c>
      <c r="F142" s="69">
        <f t="shared" si="11"/>
        <v>10.15050752537627</v>
      </c>
      <c r="G142" s="69">
        <f t="shared" si="11"/>
        <v>-0.94443138176973829</v>
      </c>
      <c r="H142" s="69">
        <f t="shared" si="11"/>
        <v>5.3892215568862269</v>
      </c>
      <c r="I142" s="69">
        <f t="shared" si="11"/>
        <v>5.6276079846622302</v>
      </c>
      <c r="J142" s="69">
        <f t="shared" si="11"/>
        <v>4.5025380710659801</v>
      </c>
      <c r="K142" s="69">
        <f t="shared" si="11"/>
        <v>3.0225920523825054</v>
      </c>
    </row>
    <row r="143" spans="1:11">
      <c r="A143" s="63" t="s">
        <v>218</v>
      </c>
      <c r="B143" s="69">
        <f t="shared" ref="B143:K150" si="12">(B132-B131)/B131*100</f>
        <v>5.2557813594954448</v>
      </c>
      <c r="C143" s="69">
        <f t="shared" si="12"/>
        <v>-0.23839137645107322</v>
      </c>
      <c r="D143" s="69">
        <f t="shared" si="12"/>
        <v>4.6449647820293096</v>
      </c>
      <c r="E143" s="69">
        <f t="shared" si="12"/>
        <v>7.7338771348457858</v>
      </c>
      <c r="F143" s="69">
        <f t="shared" si="12"/>
        <v>3.707234403135256</v>
      </c>
      <c r="G143" s="69">
        <f t="shared" si="12"/>
        <v>2.5635953633738184</v>
      </c>
      <c r="H143" s="69">
        <f t="shared" si="12"/>
        <v>2.3181818181818183</v>
      </c>
      <c r="I143" s="69">
        <f t="shared" si="12"/>
        <v>0.31674852302654344</v>
      </c>
      <c r="J143" s="69">
        <f t="shared" si="12"/>
        <v>4.3911206100937576</v>
      </c>
      <c r="K143" s="69">
        <f t="shared" si="12"/>
        <v>4.0273173116587477</v>
      </c>
    </row>
    <row r="144" spans="1:11">
      <c r="A144" s="63" t="s">
        <v>219</v>
      </c>
      <c r="B144" s="69">
        <f t="shared" si="12"/>
        <v>2.7030625832223638</v>
      </c>
      <c r="C144" s="69">
        <f t="shared" si="12"/>
        <v>-6.7012987012987013</v>
      </c>
      <c r="D144" s="69">
        <f t="shared" si="12"/>
        <v>0.24922685100964825</v>
      </c>
      <c r="E144" s="69">
        <f t="shared" si="12"/>
        <v>1.8573727049025133</v>
      </c>
      <c r="F144" s="69">
        <f t="shared" si="12"/>
        <v>5.0045960576039263</v>
      </c>
      <c r="G144" s="69">
        <f t="shared" si="12"/>
        <v>13.67020250723241</v>
      </c>
      <c r="H144" s="69">
        <f t="shared" si="12"/>
        <v>3.2652154597956464</v>
      </c>
      <c r="I144" s="69">
        <f t="shared" si="12"/>
        <v>-11.785574910419685</v>
      </c>
      <c r="J144" s="69">
        <f t="shared" si="12"/>
        <v>-0.21404308780420558</v>
      </c>
      <c r="K144" s="69">
        <f t="shared" si="12"/>
        <v>0.63201593992176197</v>
      </c>
    </row>
    <row r="145" spans="1:11">
      <c r="A145" s="63" t="s">
        <v>220</v>
      </c>
      <c r="B145" s="69">
        <f t="shared" si="12"/>
        <v>7.1048878516789777</v>
      </c>
      <c r="C145" s="69">
        <f t="shared" si="12"/>
        <v>1.7928730512249393</v>
      </c>
      <c r="D145" s="69">
        <f t="shared" si="12"/>
        <v>8.3855045638485066</v>
      </c>
      <c r="E145" s="69">
        <f t="shared" si="12"/>
        <v>0.29036679133081755</v>
      </c>
      <c r="F145" s="69">
        <f t="shared" si="12"/>
        <v>12.051356871899621</v>
      </c>
      <c r="G145" s="69">
        <f t="shared" si="12"/>
        <v>6.5119277885235274</v>
      </c>
      <c r="H145" s="69">
        <f t="shared" si="12"/>
        <v>1.6777801677780166</v>
      </c>
      <c r="I145" s="69">
        <f t="shared" si="12"/>
        <v>-1.7936859038809607</v>
      </c>
      <c r="J145" s="69">
        <f t="shared" si="12"/>
        <v>4.3693168570762504</v>
      </c>
      <c r="K145" s="69">
        <f t="shared" si="12"/>
        <v>4.4649198766285085</v>
      </c>
    </row>
    <row r="146" spans="1:11">
      <c r="A146" s="63" t="s">
        <v>221</v>
      </c>
      <c r="B146" s="69">
        <f t="shared" si="12"/>
        <v>18.206028325868544</v>
      </c>
      <c r="C146" s="69">
        <f t="shared" si="12"/>
        <v>4.5399846843890215</v>
      </c>
      <c r="D146" s="69">
        <f t="shared" si="12"/>
        <v>3.7988882935976549</v>
      </c>
      <c r="E146" s="69">
        <f t="shared" si="12"/>
        <v>4.4007967758364665E-2</v>
      </c>
      <c r="F146" s="69">
        <f t="shared" si="12"/>
        <v>-2.1701388888888928</v>
      </c>
      <c r="G146" s="69">
        <f t="shared" si="12"/>
        <v>7.3722441697464056</v>
      </c>
      <c r="H146" s="69">
        <f t="shared" si="12"/>
        <v>6.3465199915379733</v>
      </c>
      <c r="I146" s="69">
        <f t="shared" si="12"/>
        <v>8.5834800769892325</v>
      </c>
      <c r="J146" s="69">
        <f t="shared" si="12"/>
        <v>4.59297649897238</v>
      </c>
      <c r="K146" s="69">
        <f t="shared" si="12"/>
        <v>4.5167088890544669</v>
      </c>
    </row>
    <row r="147" spans="1:11">
      <c r="A147" s="63" t="s">
        <v>222</v>
      </c>
      <c r="B147" s="69">
        <f t="shared" si="12"/>
        <v>-3.4101382488479262</v>
      </c>
      <c r="C147" s="69">
        <f t="shared" si="12"/>
        <v>-3.8719129342821312</v>
      </c>
      <c r="D147" s="69">
        <f t="shared" si="12"/>
        <v>-2.4581834604900235</v>
      </c>
      <c r="E147" s="69">
        <f t="shared" si="12"/>
        <v>-4.5192508045285074</v>
      </c>
      <c r="F147" s="69">
        <f t="shared" si="12"/>
        <v>1.3398402839396668</v>
      </c>
      <c r="G147" s="69">
        <f t="shared" si="12"/>
        <v>-0.2640792831285923</v>
      </c>
      <c r="H147" s="69">
        <f t="shared" si="12"/>
        <v>-5.1521782375174148</v>
      </c>
      <c r="I147" s="69">
        <f t="shared" si="12"/>
        <v>-3.8506505751461502</v>
      </c>
      <c r="J147" s="69">
        <f t="shared" si="12"/>
        <v>-0.70482699700982487</v>
      </c>
      <c r="K147" s="69">
        <f t="shared" si="12"/>
        <v>-2.4782230935460152</v>
      </c>
    </row>
    <row r="148" spans="1:11">
      <c r="A148" s="63" t="s">
        <v>223</v>
      </c>
      <c r="B148" s="69">
        <f t="shared" si="12"/>
        <v>-5.9266327396098442</v>
      </c>
      <c r="C148" s="69">
        <f t="shared" si="12"/>
        <v>-4.855214456782055</v>
      </c>
      <c r="D148" s="69">
        <f t="shared" si="12"/>
        <v>-0.84004431729864104</v>
      </c>
      <c r="E148" s="69">
        <f t="shared" si="12"/>
        <v>2.0368080308430931</v>
      </c>
      <c r="F148" s="69">
        <f t="shared" si="12"/>
        <v>-2.8368794326241136</v>
      </c>
      <c r="G148" s="69">
        <f t="shared" si="12"/>
        <v>-6.2148573468598514</v>
      </c>
      <c r="H148" s="69">
        <f t="shared" si="12"/>
        <v>-2.9152684563758342</v>
      </c>
      <c r="I148" s="69">
        <f t="shared" si="12"/>
        <v>-4.3343531811406573</v>
      </c>
      <c r="J148" s="69">
        <f t="shared" si="12"/>
        <v>-2.8479242847924207</v>
      </c>
      <c r="K148" s="69">
        <f t="shared" si="12"/>
        <v>-2.2807746958281743</v>
      </c>
    </row>
    <row r="149" spans="1:11">
      <c r="A149" s="63" t="s">
        <v>431</v>
      </c>
      <c r="B149" s="69">
        <f>(B138-B137)/B137*100</f>
        <v>8.006137894563464</v>
      </c>
      <c r="C149" s="69">
        <f t="shared" si="12"/>
        <v>2.3516986446048169</v>
      </c>
      <c r="D149" s="69">
        <f>(D138-D137)/D137*100</f>
        <v>1.8409456798517105</v>
      </c>
      <c r="E149" s="69">
        <f>(E138-E137)/E137*100</f>
        <v>7.9516975503284626E-2</v>
      </c>
      <c r="F149" s="69">
        <f t="shared" si="12"/>
        <v>9.3517998627487735</v>
      </c>
      <c r="G149" s="69">
        <f t="shared" si="12"/>
        <v>8.9514216274779663</v>
      </c>
      <c r="H149" s="69">
        <f t="shared" si="12"/>
        <v>2.4776908121042958</v>
      </c>
      <c r="I149" s="69">
        <f t="shared" si="12"/>
        <v>6.3531163166244466</v>
      </c>
      <c r="J149" s="69">
        <f t="shared" si="12"/>
        <v>1.9132839882961605</v>
      </c>
      <c r="K149" s="69">
        <f t="shared" si="12"/>
        <v>3.7446775759201683</v>
      </c>
    </row>
    <row r="150" spans="1:11">
      <c r="A150" s="63" t="s">
        <v>473</v>
      </c>
      <c r="B150" s="69">
        <f>(B139-B138)/B138*100</f>
        <v>1.3211969434277195</v>
      </c>
      <c r="C150" s="69">
        <f>(C139-C138)/C138*100</f>
        <v>-1.5822240566849006</v>
      </c>
      <c r="D150" s="69">
        <f>(D139-D138)/D138*100</f>
        <v>0.30633735401111484</v>
      </c>
      <c r="E150" s="69">
        <f>(E139-E138)/E138*100</f>
        <v>-0.45462183646033522</v>
      </c>
      <c r="F150" s="69">
        <f>(F139-F138)/F138*100</f>
        <v>-4.754297885288819E-2</v>
      </c>
      <c r="G150" s="69">
        <f>(G139-G138)/G138*100</f>
        <v>2.347165484125282</v>
      </c>
      <c r="H150" s="69">
        <f>(H139-H138)/H138*100</f>
        <v>5.0869170396315768</v>
      </c>
      <c r="I150" s="69">
        <f>(I139-I138)/I138*100</f>
        <v>0.12930011862397392</v>
      </c>
      <c r="J150" s="69">
        <f t="shared" si="12"/>
        <v>-1.0257490073396693</v>
      </c>
      <c r="K150" s="69">
        <f t="shared" si="12"/>
        <v>0.36948289035601845</v>
      </c>
    </row>
    <row r="151" spans="1:11">
      <c r="A151" s="63" t="s">
        <v>520</v>
      </c>
      <c r="B151" s="69">
        <f>(B140-B139)/B139*100</f>
        <v>1.8578784757981568</v>
      </c>
      <c r="C151" s="69">
        <f t="shared" ref="C151:K151" si="13">(C140-C139)/C139*100</f>
        <v>-6.6060881417537365</v>
      </c>
      <c r="D151" s="69">
        <f t="shared" si="13"/>
        <v>-6.8616951808802531</v>
      </c>
      <c r="E151" s="69">
        <f t="shared" si="13"/>
        <v>-5.2434224649953505</v>
      </c>
      <c r="F151" s="69">
        <f t="shared" si="13"/>
        <v>-1.9737818451644864</v>
      </c>
      <c r="G151" s="69">
        <f t="shared" si="13"/>
        <v>-2.5512061902594532</v>
      </c>
      <c r="H151" s="69">
        <f t="shared" si="13"/>
        <v>0.86258776328986508</v>
      </c>
      <c r="I151" s="69">
        <f t="shared" si="13"/>
        <v>-1.9929154474049127</v>
      </c>
      <c r="J151" s="69">
        <f>(J140-J139)/J139*100</f>
        <v>1.4302647175029679</v>
      </c>
      <c r="K151" s="69">
        <f t="shared" si="13"/>
        <v>-3.6314489695119239</v>
      </c>
    </row>
    <row r="152" spans="1:11">
      <c r="A152" s="63"/>
      <c r="B152" s="69"/>
      <c r="C152" s="69"/>
      <c r="D152" s="69"/>
      <c r="E152" s="69"/>
      <c r="F152" s="69"/>
      <c r="G152" s="69"/>
      <c r="H152" s="69"/>
      <c r="I152" s="69"/>
      <c r="J152" s="69"/>
      <c r="K152" s="69"/>
    </row>
  </sheetData>
  <dataConsolidate/>
  <mergeCells count="1">
    <mergeCell ref="B1:K1"/>
  </mergeCells>
  <phoneticPr fontId="13" type="noConversion"/>
  <conditionalFormatting sqref="E88:E99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E100:E111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12:E117 E125:E129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E113:E117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E11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E119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20:E121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22:E12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BW277"/>
  <sheetViews>
    <sheetView zoomScale="90" zoomScaleNormal="90" workbookViewId="0">
      <selection activeCell="B1" sqref="B1:L1"/>
    </sheetView>
  </sheetViews>
  <sheetFormatPr defaultRowHeight="12.75"/>
  <cols>
    <col min="1" max="1" width="17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3" width="9.140625" style="28"/>
    <col min="14" max="14" width="9.140625" style="226"/>
    <col min="15" max="15" width="9.140625" style="257"/>
    <col min="16" max="16384" width="9.140625" style="28"/>
  </cols>
  <sheetData>
    <row r="1" spans="1:75" ht="32.25" customHeight="1" thickBot="1">
      <c r="A1" s="389" t="s">
        <v>78</v>
      </c>
      <c r="B1" s="387" t="s">
        <v>77</v>
      </c>
      <c r="C1" s="387"/>
      <c r="D1" s="387"/>
      <c r="E1" s="387"/>
      <c r="F1" s="387"/>
      <c r="G1" s="387"/>
      <c r="H1" s="387"/>
      <c r="I1" s="387"/>
      <c r="J1" s="387"/>
      <c r="K1" s="387"/>
      <c r="L1" s="388"/>
    </row>
    <row r="2" spans="1:75" ht="36.75" customHeight="1">
      <c r="A2" s="390"/>
      <c r="B2" s="392" t="s">
        <v>69</v>
      </c>
      <c r="C2" s="392"/>
      <c r="D2" s="392"/>
      <c r="E2" s="392" t="s">
        <v>70</v>
      </c>
      <c r="F2" s="392"/>
      <c r="G2" s="392"/>
      <c r="H2" s="392" t="s">
        <v>75</v>
      </c>
      <c r="I2" s="392"/>
      <c r="J2" s="392"/>
      <c r="K2" s="392" t="s">
        <v>76</v>
      </c>
      <c r="L2" s="392"/>
    </row>
    <row r="3" spans="1:75" ht="29.25" customHeight="1">
      <c r="A3" s="390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  <c r="M3" s="247"/>
      <c r="N3" s="246"/>
      <c r="P3" s="247"/>
      <c r="Q3" s="247"/>
      <c r="R3" s="247"/>
      <c r="S3" s="247"/>
    </row>
    <row r="4" spans="1:75" ht="33" customHeight="1" thickBot="1">
      <c r="A4" s="391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  <c r="N4" s="232"/>
      <c r="O4" s="232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  <c r="AV4" s="233"/>
      <c r="AW4" s="233"/>
      <c r="AX4" s="233"/>
      <c r="AY4" s="233"/>
      <c r="AZ4" s="233"/>
      <c r="BA4" s="233"/>
      <c r="BB4" s="233"/>
      <c r="BC4" s="233"/>
      <c r="BD4" s="233"/>
      <c r="BE4" s="233"/>
      <c r="BF4" s="233"/>
      <c r="BG4" s="233"/>
      <c r="BH4" s="233"/>
      <c r="BI4" s="233"/>
      <c r="BJ4" s="233"/>
      <c r="BK4" s="233"/>
      <c r="BL4" s="233"/>
      <c r="BM4" s="233"/>
      <c r="BN4" s="233"/>
      <c r="BO4" s="233"/>
      <c r="BP4" s="233"/>
      <c r="BQ4" s="233"/>
      <c r="BR4" s="233"/>
      <c r="BS4" s="233"/>
      <c r="BT4" s="233"/>
      <c r="BU4" s="233"/>
      <c r="BV4" s="233"/>
      <c r="BW4" s="233"/>
    </row>
    <row r="5" spans="1:75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  <c r="M5" s="247"/>
      <c r="N5" s="232"/>
      <c r="O5" s="232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3"/>
      <c r="AG5" s="233"/>
      <c r="AH5" s="233"/>
      <c r="AI5" s="233"/>
      <c r="AJ5" s="233"/>
      <c r="AK5" s="233"/>
      <c r="AL5" s="233"/>
      <c r="AM5" s="233"/>
      <c r="AN5" s="233"/>
      <c r="AO5" s="233"/>
      <c r="AP5" s="233"/>
      <c r="AQ5" s="233"/>
      <c r="AR5" s="233"/>
      <c r="AS5" s="233"/>
      <c r="AT5" s="233"/>
      <c r="AU5" s="233"/>
      <c r="AV5" s="233"/>
      <c r="AW5" s="233"/>
      <c r="AX5" s="233"/>
      <c r="AY5" s="233"/>
      <c r="AZ5" s="233"/>
      <c r="BA5" s="233"/>
      <c r="BB5" s="233"/>
      <c r="BC5" s="233"/>
      <c r="BD5" s="233"/>
      <c r="BE5" s="233"/>
      <c r="BF5" s="233"/>
      <c r="BG5" s="233"/>
      <c r="BH5" s="233"/>
      <c r="BI5" s="233"/>
      <c r="BJ5" s="233"/>
      <c r="BK5" s="233"/>
      <c r="BL5" s="233"/>
      <c r="BM5" s="233"/>
      <c r="BN5" s="233"/>
      <c r="BO5" s="233"/>
      <c r="BP5" s="233"/>
      <c r="BQ5" s="233"/>
      <c r="BR5" s="233"/>
      <c r="BS5" s="233"/>
      <c r="BT5" s="233"/>
      <c r="BU5" s="233"/>
      <c r="BV5" s="233"/>
      <c r="BW5" s="233"/>
    </row>
    <row r="6" spans="1:75" ht="15" hidden="1" customHeight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  <c r="M6" s="247"/>
      <c r="N6" s="232"/>
      <c r="O6" s="232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3"/>
      <c r="AG6" s="233"/>
      <c r="AH6" s="233"/>
      <c r="AI6" s="233"/>
      <c r="AJ6" s="233"/>
      <c r="AK6" s="233"/>
      <c r="AL6" s="233"/>
      <c r="AM6" s="233"/>
      <c r="AN6" s="233"/>
      <c r="AO6" s="233"/>
      <c r="AP6" s="233"/>
      <c r="AQ6" s="233"/>
      <c r="AR6" s="233"/>
      <c r="AS6" s="233"/>
      <c r="AT6" s="233"/>
      <c r="AU6" s="233"/>
      <c r="AV6" s="233"/>
      <c r="AW6" s="233"/>
      <c r="AX6" s="233"/>
      <c r="AY6" s="233"/>
      <c r="AZ6" s="233"/>
      <c r="BA6" s="233"/>
      <c r="BB6" s="233"/>
      <c r="BC6" s="233"/>
      <c r="BD6" s="233"/>
      <c r="BE6" s="233"/>
      <c r="BF6" s="233"/>
      <c r="BG6" s="233"/>
      <c r="BH6" s="233"/>
      <c r="BI6" s="233"/>
      <c r="BJ6" s="233"/>
      <c r="BK6" s="233"/>
      <c r="BL6" s="233"/>
      <c r="BM6" s="233"/>
      <c r="BN6" s="233"/>
      <c r="BO6" s="233"/>
      <c r="BP6" s="233"/>
      <c r="BQ6" s="233"/>
      <c r="BR6" s="233"/>
      <c r="BS6" s="233"/>
      <c r="BT6" s="233"/>
      <c r="BU6" s="233"/>
      <c r="BV6" s="233"/>
      <c r="BW6" s="233"/>
    </row>
    <row r="7" spans="1:75" ht="15" hidden="1" customHeight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  <c r="M7" s="247"/>
      <c r="N7" s="232"/>
      <c r="O7" s="232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3"/>
      <c r="AG7" s="233"/>
      <c r="AH7" s="233"/>
      <c r="AI7" s="233"/>
      <c r="AJ7" s="233"/>
      <c r="AK7" s="233"/>
      <c r="AL7" s="233"/>
      <c r="AM7" s="233"/>
      <c r="AN7" s="233"/>
      <c r="AO7" s="233"/>
      <c r="AP7" s="233"/>
      <c r="AQ7" s="233"/>
      <c r="AR7" s="233"/>
      <c r="AS7" s="233"/>
      <c r="AT7" s="233"/>
      <c r="AU7" s="233"/>
      <c r="AV7" s="233"/>
      <c r="AW7" s="233"/>
      <c r="AX7" s="233"/>
      <c r="AY7" s="233"/>
      <c r="AZ7" s="233"/>
      <c r="BA7" s="233"/>
      <c r="BB7" s="233"/>
      <c r="BC7" s="233"/>
      <c r="BD7" s="233"/>
      <c r="BE7" s="233"/>
      <c r="BF7" s="233"/>
      <c r="BG7" s="233"/>
      <c r="BH7" s="233"/>
      <c r="BI7" s="233"/>
      <c r="BJ7" s="233"/>
      <c r="BK7" s="233"/>
      <c r="BL7" s="233"/>
      <c r="BM7" s="233"/>
      <c r="BN7" s="233"/>
      <c r="BO7" s="233"/>
      <c r="BP7" s="233"/>
      <c r="BQ7" s="233"/>
      <c r="BR7" s="233"/>
      <c r="BS7" s="233"/>
      <c r="BT7" s="233"/>
      <c r="BU7" s="233"/>
      <c r="BV7" s="233"/>
      <c r="BW7" s="233"/>
    </row>
    <row r="8" spans="1:75" ht="15" hidden="1" customHeight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  <c r="M8" s="247"/>
      <c r="N8" s="232"/>
      <c r="O8" s="232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233"/>
      <c r="AU8" s="233"/>
      <c r="AV8" s="233"/>
      <c r="AW8" s="233"/>
      <c r="AX8" s="233"/>
      <c r="AY8" s="233"/>
      <c r="AZ8" s="233"/>
      <c r="BA8" s="233"/>
      <c r="BB8" s="233"/>
      <c r="BC8" s="233"/>
      <c r="BD8" s="233"/>
      <c r="BE8" s="233"/>
      <c r="BF8" s="233"/>
      <c r="BG8" s="233"/>
      <c r="BH8" s="233"/>
      <c r="BI8" s="233"/>
      <c r="BJ8" s="233"/>
      <c r="BK8" s="233"/>
      <c r="BL8" s="233"/>
      <c r="BM8" s="233"/>
      <c r="BN8" s="233"/>
      <c r="BO8" s="233"/>
      <c r="BP8" s="233"/>
      <c r="BQ8" s="233"/>
      <c r="BR8" s="233"/>
      <c r="BS8" s="233"/>
      <c r="BT8" s="233"/>
      <c r="BU8" s="233"/>
      <c r="BV8" s="233"/>
      <c r="BW8" s="233"/>
    </row>
    <row r="9" spans="1:75" ht="15" hidden="1" customHeight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  <c r="M9" s="247"/>
      <c r="N9" s="232"/>
      <c r="O9" s="232"/>
      <c r="P9" s="233"/>
      <c r="Q9" s="233"/>
      <c r="R9" s="233"/>
      <c r="S9" s="233"/>
      <c r="T9" s="233"/>
      <c r="U9" s="233"/>
      <c r="V9" s="233"/>
      <c r="W9" s="233"/>
      <c r="X9" s="233"/>
      <c r="Y9" s="233"/>
      <c r="Z9" s="233"/>
      <c r="AA9" s="233"/>
      <c r="AB9" s="233"/>
      <c r="AC9" s="233"/>
      <c r="AD9" s="233"/>
      <c r="AE9" s="233"/>
      <c r="AF9" s="233"/>
      <c r="AG9" s="233"/>
      <c r="AH9" s="233"/>
      <c r="AI9" s="233"/>
      <c r="AJ9" s="233"/>
      <c r="AK9" s="233"/>
      <c r="AL9" s="233"/>
      <c r="AM9" s="233"/>
      <c r="AN9" s="233"/>
      <c r="AO9" s="233"/>
      <c r="AP9" s="233"/>
      <c r="AQ9" s="233"/>
      <c r="AR9" s="233"/>
      <c r="AS9" s="233"/>
      <c r="AT9" s="233"/>
      <c r="AU9" s="233"/>
      <c r="AV9" s="233"/>
      <c r="AW9" s="233"/>
      <c r="AX9" s="233"/>
      <c r="AY9" s="233"/>
      <c r="AZ9" s="233"/>
      <c r="BA9" s="233"/>
      <c r="BB9" s="233"/>
      <c r="BC9" s="233"/>
      <c r="BD9" s="233"/>
      <c r="BE9" s="233"/>
      <c r="BF9" s="233"/>
      <c r="BG9" s="233"/>
      <c r="BH9" s="233"/>
      <c r="BI9" s="233"/>
      <c r="BJ9" s="233"/>
      <c r="BK9" s="233"/>
      <c r="BL9" s="233"/>
      <c r="BM9" s="233"/>
      <c r="BN9" s="233"/>
      <c r="BO9" s="233"/>
      <c r="BP9" s="233"/>
      <c r="BQ9" s="233"/>
      <c r="BR9" s="233"/>
      <c r="BS9" s="233"/>
      <c r="BT9" s="233"/>
      <c r="BU9" s="233"/>
      <c r="BV9" s="233"/>
      <c r="BW9" s="233"/>
    </row>
    <row r="10" spans="1:75" ht="15" hidden="1" customHeight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  <c r="M10" s="247"/>
      <c r="N10" s="232"/>
      <c r="O10" s="232"/>
      <c r="P10" s="233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/>
      <c r="AJ10" s="233"/>
      <c r="AK10" s="233"/>
      <c r="AL10" s="233"/>
      <c r="AM10" s="233"/>
      <c r="AN10" s="233"/>
      <c r="AO10" s="233"/>
      <c r="AP10" s="233"/>
      <c r="AQ10" s="233"/>
      <c r="AR10" s="233"/>
      <c r="AS10" s="233"/>
      <c r="AT10" s="233"/>
      <c r="AU10" s="233"/>
      <c r="AV10" s="233"/>
      <c r="AW10" s="233"/>
      <c r="AX10" s="233"/>
      <c r="AY10" s="233"/>
      <c r="AZ10" s="233"/>
      <c r="BA10" s="233"/>
      <c r="BB10" s="233"/>
      <c r="BC10" s="233"/>
      <c r="BD10" s="233"/>
      <c r="BE10" s="233"/>
      <c r="BF10" s="233"/>
      <c r="BG10" s="233"/>
      <c r="BH10" s="233"/>
      <c r="BI10" s="233"/>
      <c r="BJ10" s="233"/>
      <c r="BK10" s="233"/>
      <c r="BL10" s="233"/>
      <c r="BM10" s="233"/>
      <c r="BN10" s="233"/>
      <c r="BO10" s="233"/>
      <c r="BP10" s="233"/>
      <c r="BQ10" s="233"/>
      <c r="BR10" s="233"/>
      <c r="BS10" s="233"/>
      <c r="BT10" s="233"/>
      <c r="BU10" s="233"/>
      <c r="BV10" s="233"/>
      <c r="BW10" s="233"/>
    </row>
    <row r="11" spans="1:75" ht="15" hidden="1" customHeight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  <c r="M11" s="247"/>
      <c r="N11" s="232"/>
      <c r="O11" s="232"/>
      <c r="P11" s="233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/>
      <c r="AJ11" s="233"/>
      <c r="AK11" s="233"/>
      <c r="AL11" s="233"/>
      <c r="AM11" s="233"/>
      <c r="AN11" s="233"/>
      <c r="AO11" s="233"/>
      <c r="AP11" s="233"/>
      <c r="AQ11" s="233"/>
      <c r="AR11" s="233"/>
      <c r="AS11" s="233"/>
      <c r="AT11" s="233"/>
      <c r="AU11" s="233"/>
      <c r="AV11" s="233"/>
      <c r="AW11" s="233"/>
      <c r="AX11" s="233"/>
      <c r="AY11" s="233"/>
      <c r="AZ11" s="233"/>
      <c r="BA11" s="233"/>
      <c r="BB11" s="233"/>
      <c r="BC11" s="233"/>
      <c r="BD11" s="233"/>
      <c r="BE11" s="233"/>
      <c r="BF11" s="233"/>
      <c r="BG11" s="233"/>
      <c r="BH11" s="233"/>
      <c r="BI11" s="233"/>
      <c r="BJ11" s="233"/>
      <c r="BK11" s="233"/>
      <c r="BL11" s="233"/>
      <c r="BM11" s="233"/>
      <c r="BN11" s="233"/>
      <c r="BO11" s="233"/>
      <c r="BP11" s="233"/>
      <c r="BQ11" s="233"/>
      <c r="BR11" s="233"/>
      <c r="BS11" s="233"/>
      <c r="BT11" s="233"/>
      <c r="BU11" s="233"/>
      <c r="BV11" s="233"/>
      <c r="BW11" s="233"/>
    </row>
    <row r="12" spans="1:75" ht="15" hidden="1" customHeight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  <c r="M12" s="247"/>
      <c r="N12" s="232"/>
      <c r="O12" s="232"/>
      <c r="P12" s="233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/>
      <c r="AJ12" s="233"/>
      <c r="AK12" s="233"/>
      <c r="AL12" s="233"/>
      <c r="AM12" s="233"/>
      <c r="AN12" s="233"/>
      <c r="AO12" s="233"/>
      <c r="AP12" s="233"/>
      <c r="AQ12" s="233"/>
      <c r="AR12" s="233"/>
      <c r="AS12" s="233"/>
      <c r="AT12" s="233"/>
      <c r="AU12" s="233"/>
      <c r="AV12" s="233"/>
      <c r="AW12" s="233"/>
      <c r="AX12" s="233"/>
      <c r="AY12" s="233"/>
      <c r="AZ12" s="233"/>
      <c r="BA12" s="233"/>
      <c r="BB12" s="233"/>
      <c r="BC12" s="233"/>
      <c r="BD12" s="233"/>
      <c r="BE12" s="233"/>
      <c r="BF12" s="233"/>
      <c r="BG12" s="233"/>
      <c r="BH12" s="233"/>
      <c r="BI12" s="233"/>
      <c r="BJ12" s="233"/>
      <c r="BK12" s="233"/>
      <c r="BL12" s="233"/>
      <c r="BM12" s="233"/>
      <c r="BN12" s="233"/>
      <c r="BO12" s="233"/>
      <c r="BP12" s="233"/>
      <c r="BQ12" s="233"/>
      <c r="BR12" s="233"/>
      <c r="BS12" s="233"/>
      <c r="BT12" s="233"/>
      <c r="BU12" s="233"/>
      <c r="BV12" s="233"/>
      <c r="BW12" s="233"/>
    </row>
    <row r="13" spans="1:75" ht="15" hidden="1" customHeight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  <c r="M13" s="247"/>
      <c r="N13" s="232"/>
      <c r="O13" s="232"/>
      <c r="P13" s="233"/>
      <c r="Q13" s="233"/>
      <c r="R13" s="233"/>
      <c r="S13" s="233"/>
      <c r="T13" s="233"/>
      <c r="U13" s="233"/>
      <c r="V13" s="233"/>
      <c r="W13" s="233"/>
      <c r="X13" s="233"/>
      <c r="Y13" s="233"/>
      <c r="Z13" s="233"/>
      <c r="AA13" s="233"/>
      <c r="AB13" s="233"/>
      <c r="AC13" s="233"/>
      <c r="AD13" s="233"/>
      <c r="AE13" s="233"/>
      <c r="AF13" s="233"/>
      <c r="AG13" s="233"/>
      <c r="AH13" s="233"/>
      <c r="AI13" s="233"/>
      <c r="AJ13" s="233"/>
      <c r="AK13" s="233"/>
      <c r="AL13" s="233"/>
      <c r="AM13" s="233"/>
      <c r="AN13" s="233"/>
      <c r="AO13" s="233"/>
      <c r="AP13" s="233"/>
      <c r="AQ13" s="233"/>
      <c r="AR13" s="233"/>
      <c r="AS13" s="233"/>
      <c r="AT13" s="233"/>
      <c r="AU13" s="233"/>
      <c r="AV13" s="233"/>
      <c r="AW13" s="233"/>
      <c r="AX13" s="233"/>
      <c r="AY13" s="233"/>
      <c r="AZ13" s="233"/>
      <c r="BA13" s="233"/>
      <c r="BB13" s="233"/>
      <c r="BC13" s="233"/>
      <c r="BD13" s="233"/>
      <c r="BE13" s="233"/>
      <c r="BF13" s="233"/>
      <c r="BG13" s="233"/>
      <c r="BH13" s="233"/>
      <c r="BI13" s="233"/>
      <c r="BJ13" s="233"/>
      <c r="BK13" s="233"/>
      <c r="BL13" s="233"/>
      <c r="BM13" s="233"/>
      <c r="BN13" s="233"/>
      <c r="BO13" s="233"/>
      <c r="BP13" s="233"/>
      <c r="BQ13" s="233"/>
      <c r="BR13" s="233"/>
      <c r="BS13" s="233"/>
      <c r="BT13" s="233"/>
      <c r="BU13" s="233"/>
      <c r="BV13" s="233"/>
      <c r="BW13" s="233"/>
    </row>
    <row r="14" spans="1:75" ht="15" hidden="1" customHeight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  <c r="M14" s="247"/>
      <c r="N14" s="232"/>
      <c r="O14" s="232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3"/>
      <c r="AG14" s="233"/>
      <c r="AH14" s="233"/>
      <c r="AI14" s="233"/>
      <c r="AJ14" s="233"/>
      <c r="AK14" s="233"/>
      <c r="AL14" s="233"/>
      <c r="AM14" s="233"/>
      <c r="AN14" s="233"/>
      <c r="AO14" s="233"/>
      <c r="AP14" s="233"/>
      <c r="AQ14" s="233"/>
      <c r="AR14" s="233"/>
      <c r="AS14" s="233"/>
      <c r="AT14" s="233"/>
      <c r="AU14" s="233"/>
      <c r="AV14" s="233"/>
      <c r="AW14" s="233"/>
      <c r="AX14" s="233"/>
      <c r="AY14" s="233"/>
      <c r="AZ14" s="233"/>
      <c r="BA14" s="233"/>
      <c r="BB14" s="233"/>
      <c r="BC14" s="233"/>
      <c r="BD14" s="233"/>
      <c r="BE14" s="233"/>
      <c r="BF14" s="233"/>
      <c r="BG14" s="233"/>
      <c r="BH14" s="233"/>
      <c r="BI14" s="233"/>
      <c r="BJ14" s="233"/>
      <c r="BK14" s="233"/>
      <c r="BL14" s="233"/>
      <c r="BM14" s="233"/>
      <c r="BN14" s="233"/>
      <c r="BO14" s="233"/>
      <c r="BP14" s="233"/>
      <c r="BQ14" s="233"/>
      <c r="BR14" s="233"/>
      <c r="BS14" s="233"/>
      <c r="BT14" s="233"/>
      <c r="BU14" s="233"/>
      <c r="BV14" s="233"/>
      <c r="BW14" s="233"/>
    </row>
    <row r="15" spans="1:75" ht="15" hidden="1" customHeight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  <c r="M15" s="247"/>
      <c r="N15" s="232"/>
      <c r="O15" s="232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D15" s="233"/>
      <c r="AE15" s="233"/>
      <c r="AF15" s="233"/>
      <c r="AG15" s="233"/>
      <c r="AH15" s="233"/>
      <c r="AI15" s="233"/>
      <c r="AJ15" s="233"/>
      <c r="AK15" s="233"/>
      <c r="AL15" s="233"/>
      <c r="AM15" s="233"/>
      <c r="AN15" s="233"/>
      <c r="AO15" s="233"/>
      <c r="AP15" s="233"/>
      <c r="AQ15" s="233"/>
      <c r="AR15" s="233"/>
      <c r="AS15" s="233"/>
      <c r="AT15" s="233"/>
      <c r="AU15" s="233"/>
      <c r="AV15" s="233"/>
      <c r="AW15" s="233"/>
      <c r="AX15" s="233"/>
      <c r="AY15" s="233"/>
      <c r="AZ15" s="233"/>
      <c r="BA15" s="233"/>
      <c r="BB15" s="233"/>
      <c r="BC15" s="233"/>
      <c r="BD15" s="233"/>
      <c r="BE15" s="233"/>
      <c r="BF15" s="233"/>
      <c r="BG15" s="233"/>
      <c r="BH15" s="233"/>
      <c r="BI15" s="233"/>
      <c r="BJ15" s="233"/>
      <c r="BK15" s="233"/>
      <c r="BL15" s="233"/>
      <c r="BM15" s="233"/>
      <c r="BN15" s="233"/>
      <c r="BO15" s="233"/>
      <c r="BP15" s="233"/>
      <c r="BQ15" s="233"/>
      <c r="BR15" s="233"/>
      <c r="BS15" s="233"/>
      <c r="BT15" s="233"/>
      <c r="BU15" s="233"/>
      <c r="BV15" s="233"/>
      <c r="BW15" s="233"/>
    </row>
    <row r="16" spans="1:75" ht="15" hidden="1" customHeight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  <c r="M16" s="247"/>
      <c r="N16" s="232"/>
      <c r="O16" s="232"/>
      <c r="P16" s="233"/>
      <c r="Q16" s="233"/>
      <c r="R16" s="233"/>
      <c r="S16" s="233"/>
      <c r="T16" s="233"/>
      <c r="U16" s="233"/>
      <c r="V16" s="233"/>
      <c r="W16" s="233"/>
      <c r="X16" s="233"/>
      <c r="Y16" s="233"/>
      <c r="Z16" s="233"/>
      <c r="AA16" s="233"/>
      <c r="AB16" s="233"/>
      <c r="AC16" s="233"/>
      <c r="AD16" s="233"/>
      <c r="AE16" s="233"/>
      <c r="AF16" s="233"/>
      <c r="AG16" s="233"/>
      <c r="AH16" s="233"/>
      <c r="AI16" s="233"/>
      <c r="AJ16" s="233"/>
      <c r="AK16" s="233"/>
      <c r="AL16" s="233"/>
      <c r="AM16" s="233"/>
      <c r="AN16" s="233"/>
      <c r="AO16" s="233"/>
      <c r="AP16" s="233"/>
      <c r="AQ16" s="233"/>
      <c r="AR16" s="233"/>
      <c r="AS16" s="233"/>
      <c r="AT16" s="233"/>
      <c r="AU16" s="233"/>
      <c r="AV16" s="233"/>
      <c r="AW16" s="233"/>
      <c r="AX16" s="233"/>
      <c r="AY16" s="233"/>
      <c r="AZ16" s="233"/>
      <c r="BA16" s="233"/>
      <c r="BB16" s="233"/>
      <c r="BC16" s="233"/>
      <c r="BD16" s="233"/>
      <c r="BE16" s="233"/>
      <c r="BF16" s="233"/>
      <c r="BG16" s="233"/>
      <c r="BH16" s="233"/>
      <c r="BI16" s="233"/>
      <c r="BJ16" s="233"/>
      <c r="BK16" s="233"/>
      <c r="BL16" s="233"/>
      <c r="BM16" s="233"/>
      <c r="BN16" s="233"/>
      <c r="BO16" s="233"/>
      <c r="BP16" s="233"/>
      <c r="BQ16" s="233"/>
      <c r="BR16" s="233"/>
      <c r="BS16" s="233"/>
      <c r="BT16" s="233"/>
      <c r="BU16" s="233"/>
      <c r="BV16" s="233"/>
      <c r="BW16" s="233"/>
    </row>
    <row r="17" spans="1:75" ht="15" hidden="1" customHeight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  <c r="M17" s="247"/>
      <c r="N17" s="232"/>
      <c r="O17" s="232"/>
      <c r="P17" s="233"/>
      <c r="Q17" s="233"/>
      <c r="R17" s="233"/>
      <c r="S17" s="233"/>
      <c r="T17" s="233"/>
      <c r="U17" s="233"/>
      <c r="V17" s="233"/>
      <c r="W17" s="233"/>
      <c r="X17" s="233"/>
      <c r="Y17" s="233"/>
      <c r="Z17" s="233"/>
      <c r="AA17" s="233"/>
      <c r="AB17" s="233"/>
      <c r="AC17" s="233"/>
      <c r="AD17" s="233"/>
      <c r="AE17" s="233"/>
      <c r="AF17" s="233"/>
      <c r="AG17" s="233"/>
      <c r="AH17" s="233"/>
      <c r="AI17" s="233"/>
      <c r="AJ17" s="233"/>
      <c r="AK17" s="233"/>
      <c r="AL17" s="233"/>
      <c r="AM17" s="233"/>
      <c r="AN17" s="233"/>
      <c r="AO17" s="233"/>
      <c r="AP17" s="233"/>
      <c r="AQ17" s="233"/>
      <c r="AR17" s="233"/>
      <c r="AS17" s="233"/>
      <c r="AT17" s="233"/>
      <c r="AU17" s="233"/>
      <c r="AV17" s="233"/>
      <c r="AW17" s="233"/>
      <c r="AX17" s="233"/>
      <c r="AY17" s="233"/>
      <c r="AZ17" s="233"/>
      <c r="BA17" s="233"/>
      <c r="BB17" s="233"/>
      <c r="BC17" s="233"/>
      <c r="BD17" s="233"/>
      <c r="BE17" s="233"/>
      <c r="BF17" s="233"/>
      <c r="BG17" s="233"/>
      <c r="BH17" s="233"/>
      <c r="BI17" s="233"/>
      <c r="BJ17" s="233"/>
      <c r="BK17" s="233"/>
      <c r="BL17" s="233"/>
      <c r="BM17" s="233"/>
      <c r="BN17" s="233"/>
      <c r="BO17" s="233"/>
      <c r="BP17" s="233"/>
      <c r="BQ17" s="233"/>
      <c r="BR17" s="233"/>
      <c r="BS17" s="233"/>
      <c r="BT17" s="233"/>
      <c r="BU17" s="233"/>
      <c r="BV17" s="233"/>
      <c r="BW17" s="233"/>
    </row>
    <row r="18" spans="1:75" ht="15" hidden="1" customHeight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  <c r="M18" s="247"/>
      <c r="N18" s="232"/>
      <c r="O18" s="232"/>
      <c r="P18" s="233"/>
      <c r="Q18" s="233"/>
      <c r="R18" s="233"/>
      <c r="S18" s="233"/>
      <c r="T18" s="233"/>
      <c r="U18" s="233"/>
      <c r="V18" s="233"/>
      <c r="W18" s="233"/>
      <c r="X18" s="233"/>
      <c r="Y18" s="233"/>
      <c r="Z18" s="233"/>
      <c r="AA18" s="233"/>
      <c r="AB18" s="233"/>
      <c r="AC18" s="233"/>
      <c r="AD18" s="233"/>
      <c r="AE18" s="233"/>
      <c r="AF18" s="233"/>
      <c r="AG18" s="233"/>
      <c r="AH18" s="233"/>
      <c r="AI18" s="233"/>
      <c r="AJ18" s="233"/>
      <c r="AK18" s="233"/>
      <c r="AL18" s="233"/>
      <c r="AM18" s="233"/>
      <c r="AN18" s="233"/>
      <c r="AO18" s="233"/>
      <c r="AP18" s="233"/>
      <c r="AQ18" s="233"/>
      <c r="AR18" s="233"/>
      <c r="AS18" s="233"/>
      <c r="AT18" s="233"/>
      <c r="AU18" s="233"/>
      <c r="AV18" s="233"/>
      <c r="AW18" s="233"/>
      <c r="AX18" s="233"/>
      <c r="AY18" s="233"/>
      <c r="AZ18" s="233"/>
      <c r="BA18" s="233"/>
      <c r="BB18" s="233"/>
      <c r="BC18" s="233"/>
      <c r="BD18" s="233"/>
      <c r="BE18" s="233"/>
      <c r="BF18" s="233"/>
      <c r="BG18" s="233"/>
      <c r="BH18" s="233"/>
      <c r="BI18" s="233"/>
      <c r="BJ18" s="233"/>
      <c r="BK18" s="233"/>
      <c r="BL18" s="233"/>
      <c r="BM18" s="233"/>
      <c r="BN18" s="233"/>
      <c r="BO18" s="233"/>
      <c r="BP18" s="233"/>
      <c r="BQ18" s="233"/>
      <c r="BR18" s="233"/>
      <c r="BS18" s="233"/>
      <c r="BT18" s="233"/>
      <c r="BU18" s="233"/>
      <c r="BV18" s="233"/>
      <c r="BW18" s="233"/>
    </row>
    <row r="19" spans="1:75" ht="15" hidden="1" customHeight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  <c r="M19" s="247"/>
      <c r="N19" s="232"/>
      <c r="O19" s="232"/>
      <c r="P19" s="233"/>
      <c r="Q19" s="233"/>
      <c r="R19" s="233"/>
      <c r="S19" s="233"/>
      <c r="T19" s="233"/>
      <c r="U19" s="233"/>
      <c r="V19" s="233"/>
      <c r="W19" s="233"/>
      <c r="X19" s="233"/>
      <c r="Y19" s="233"/>
      <c r="Z19" s="233"/>
      <c r="AA19" s="233"/>
      <c r="AB19" s="233"/>
      <c r="AC19" s="233"/>
      <c r="AD19" s="233"/>
      <c r="AE19" s="233"/>
      <c r="AF19" s="233"/>
      <c r="AG19" s="233"/>
      <c r="AH19" s="233"/>
      <c r="AI19" s="233"/>
      <c r="AJ19" s="233"/>
      <c r="AK19" s="233"/>
      <c r="AL19" s="233"/>
      <c r="AM19" s="233"/>
      <c r="AN19" s="233"/>
      <c r="AO19" s="233"/>
      <c r="AP19" s="233"/>
      <c r="AQ19" s="233"/>
      <c r="AR19" s="233"/>
      <c r="AS19" s="233"/>
      <c r="AT19" s="233"/>
      <c r="AU19" s="233"/>
      <c r="AV19" s="233"/>
      <c r="AW19" s="233"/>
      <c r="AX19" s="233"/>
      <c r="AY19" s="233"/>
      <c r="AZ19" s="233"/>
      <c r="BA19" s="233"/>
      <c r="BB19" s="233"/>
      <c r="BC19" s="233"/>
      <c r="BD19" s="233"/>
      <c r="BE19" s="233"/>
      <c r="BF19" s="233"/>
      <c r="BG19" s="233"/>
      <c r="BH19" s="233"/>
      <c r="BI19" s="233"/>
      <c r="BJ19" s="233"/>
      <c r="BK19" s="233"/>
      <c r="BL19" s="233"/>
      <c r="BM19" s="233"/>
      <c r="BN19" s="233"/>
      <c r="BO19" s="233"/>
      <c r="BP19" s="233"/>
      <c r="BQ19" s="233"/>
      <c r="BR19" s="233"/>
      <c r="BS19" s="233"/>
      <c r="BT19" s="233"/>
      <c r="BU19" s="233"/>
      <c r="BV19" s="233"/>
      <c r="BW19" s="233"/>
    </row>
    <row r="20" spans="1:75" ht="15" hidden="1" customHeight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  <c r="M20" s="247"/>
      <c r="N20" s="232"/>
      <c r="O20" s="232"/>
      <c r="P20" s="233"/>
      <c r="Q20" s="233"/>
      <c r="R20" s="233"/>
      <c r="S20" s="233"/>
      <c r="T20" s="233"/>
      <c r="U20" s="233"/>
      <c r="V20" s="233"/>
      <c r="W20" s="233"/>
      <c r="X20" s="233"/>
      <c r="Y20" s="233"/>
      <c r="Z20" s="233"/>
      <c r="AA20" s="233"/>
      <c r="AB20" s="233"/>
      <c r="AC20" s="233"/>
      <c r="AD20" s="233"/>
      <c r="AE20" s="233"/>
      <c r="AF20" s="233"/>
      <c r="AG20" s="233"/>
      <c r="AH20" s="233"/>
      <c r="AI20" s="233"/>
      <c r="AJ20" s="233"/>
      <c r="AK20" s="233"/>
      <c r="AL20" s="233"/>
      <c r="AM20" s="233"/>
      <c r="AN20" s="233"/>
      <c r="AO20" s="233"/>
      <c r="AP20" s="233"/>
      <c r="AQ20" s="233"/>
      <c r="AR20" s="233"/>
      <c r="AS20" s="233"/>
      <c r="AT20" s="233"/>
      <c r="AU20" s="233"/>
      <c r="AV20" s="233"/>
      <c r="AW20" s="233"/>
      <c r="AX20" s="233"/>
      <c r="AY20" s="233"/>
      <c r="AZ20" s="233"/>
      <c r="BA20" s="233"/>
      <c r="BB20" s="233"/>
      <c r="BC20" s="233"/>
      <c r="BD20" s="233"/>
      <c r="BE20" s="233"/>
      <c r="BF20" s="233"/>
      <c r="BG20" s="233"/>
      <c r="BH20" s="233"/>
      <c r="BI20" s="233"/>
      <c r="BJ20" s="233"/>
      <c r="BK20" s="233"/>
      <c r="BL20" s="233"/>
      <c r="BM20" s="233"/>
      <c r="BN20" s="233"/>
      <c r="BO20" s="233"/>
      <c r="BP20" s="233"/>
      <c r="BQ20" s="233"/>
      <c r="BR20" s="233"/>
      <c r="BS20" s="233"/>
      <c r="BT20" s="233"/>
      <c r="BU20" s="233"/>
      <c r="BV20" s="233"/>
      <c r="BW20" s="233"/>
    </row>
    <row r="21" spans="1:75" ht="15" hidden="1" customHeight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  <c r="M21" s="247"/>
      <c r="N21" s="232"/>
      <c r="O21" s="232"/>
      <c r="P21" s="233"/>
      <c r="Q21" s="233"/>
      <c r="R21" s="233"/>
      <c r="S21" s="233"/>
      <c r="T21" s="233"/>
      <c r="U21" s="233"/>
      <c r="V21" s="233"/>
      <c r="W21" s="233"/>
      <c r="X21" s="233"/>
      <c r="Y21" s="233"/>
      <c r="Z21" s="233"/>
      <c r="AA21" s="233"/>
      <c r="AB21" s="233"/>
      <c r="AC21" s="233"/>
      <c r="AD21" s="233"/>
      <c r="AE21" s="233"/>
      <c r="AF21" s="233"/>
      <c r="AG21" s="233"/>
      <c r="AH21" s="233"/>
      <c r="AI21" s="233"/>
      <c r="AJ21" s="233"/>
      <c r="AK21" s="233"/>
      <c r="AL21" s="233"/>
      <c r="AM21" s="233"/>
      <c r="AN21" s="233"/>
      <c r="AO21" s="233"/>
      <c r="AP21" s="233"/>
      <c r="AQ21" s="233"/>
      <c r="AR21" s="233"/>
      <c r="AS21" s="233"/>
      <c r="AT21" s="233"/>
      <c r="AU21" s="233"/>
      <c r="AV21" s="233"/>
      <c r="AW21" s="233"/>
      <c r="AX21" s="233"/>
      <c r="AY21" s="233"/>
      <c r="AZ21" s="233"/>
      <c r="BA21" s="233"/>
      <c r="BB21" s="233"/>
      <c r="BC21" s="233"/>
      <c r="BD21" s="233"/>
      <c r="BE21" s="233"/>
      <c r="BF21" s="233"/>
      <c r="BG21" s="233"/>
      <c r="BH21" s="233"/>
      <c r="BI21" s="233"/>
      <c r="BJ21" s="233"/>
      <c r="BK21" s="233"/>
      <c r="BL21" s="233"/>
      <c r="BM21" s="233"/>
      <c r="BN21" s="233"/>
      <c r="BO21" s="233"/>
      <c r="BP21" s="233"/>
      <c r="BQ21" s="233"/>
      <c r="BR21" s="233"/>
      <c r="BS21" s="233"/>
      <c r="BT21" s="233"/>
      <c r="BU21" s="233"/>
      <c r="BV21" s="233"/>
      <c r="BW21" s="233"/>
    </row>
    <row r="22" spans="1:75" ht="15" hidden="1" customHeight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  <c r="M22" s="247"/>
      <c r="N22" s="232"/>
      <c r="O22" s="232"/>
      <c r="P22" s="233"/>
      <c r="Q22" s="233"/>
      <c r="R22" s="233"/>
      <c r="S22" s="233"/>
      <c r="T22" s="233"/>
      <c r="U22" s="233"/>
      <c r="V22" s="233"/>
      <c r="W22" s="233"/>
      <c r="X22" s="233"/>
      <c r="Y22" s="233"/>
      <c r="Z22" s="233"/>
      <c r="AA22" s="233"/>
      <c r="AB22" s="233"/>
      <c r="AC22" s="233"/>
      <c r="AD22" s="233"/>
      <c r="AE22" s="233"/>
      <c r="AF22" s="233"/>
      <c r="AG22" s="233"/>
      <c r="AH22" s="233"/>
      <c r="AI22" s="233"/>
      <c r="AJ22" s="233"/>
      <c r="AK22" s="233"/>
      <c r="AL22" s="233"/>
      <c r="AM22" s="233"/>
      <c r="AN22" s="233"/>
      <c r="AO22" s="233"/>
      <c r="AP22" s="233"/>
      <c r="AQ22" s="233"/>
      <c r="AR22" s="233"/>
      <c r="AS22" s="233"/>
      <c r="AT22" s="233"/>
      <c r="AU22" s="233"/>
      <c r="AV22" s="233"/>
      <c r="AW22" s="233"/>
      <c r="AX22" s="233"/>
      <c r="AY22" s="233"/>
      <c r="AZ22" s="233"/>
      <c r="BA22" s="233"/>
      <c r="BB22" s="233"/>
      <c r="BC22" s="233"/>
      <c r="BD22" s="233"/>
      <c r="BE22" s="233"/>
      <c r="BF22" s="233"/>
      <c r="BG22" s="233"/>
      <c r="BH22" s="233"/>
      <c r="BI22" s="233"/>
      <c r="BJ22" s="233"/>
      <c r="BK22" s="233"/>
      <c r="BL22" s="233"/>
      <c r="BM22" s="233"/>
      <c r="BN22" s="233"/>
      <c r="BO22" s="233"/>
      <c r="BP22" s="233"/>
      <c r="BQ22" s="233"/>
      <c r="BR22" s="233"/>
      <c r="BS22" s="233"/>
      <c r="BT22" s="233"/>
      <c r="BU22" s="233"/>
      <c r="BV22" s="233"/>
      <c r="BW22" s="233"/>
    </row>
    <row r="23" spans="1:75" ht="15" hidden="1" customHeight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  <c r="M23" s="247"/>
      <c r="N23" s="232"/>
      <c r="O23" s="232"/>
      <c r="P23" s="233"/>
      <c r="Q23" s="233"/>
      <c r="R23" s="233"/>
      <c r="S23" s="233"/>
      <c r="T23" s="233"/>
      <c r="U23" s="233"/>
      <c r="V23" s="233"/>
      <c r="W23" s="233"/>
      <c r="X23" s="233"/>
      <c r="Y23" s="233"/>
      <c r="Z23" s="233"/>
      <c r="AA23" s="233"/>
      <c r="AB23" s="233"/>
      <c r="AC23" s="233"/>
      <c r="AD23" s="233"/>
      <c r="AE23" s="233"/>
      <c r="AF23" s="233"/>
      <c r="AG23" s="233"/>
      <c r="AH23" s="233"/>
      <c r="AI23" s="233"/>
      <c r="AJ23" s="233"/>
      <c r="AK23" s="233"/>
      <c r="AL23" s="233"/>
      <c r="AM23" s="233"/>
      <c r="AN23" s="233"/>
      <c r="AO23" s="233"/>
      <c r="AP23" s="233"/>
      <c r="AQ23" s="233"/>
      <c r="AR23" s="233"/>
      <c r="AS23" s="233"/>
      <c r="AT23" s="233"/>
      <c r="AU23" s="233"/>
      <c r="AV23" s="233"/>
      <c r="AW23" s="233"/>
      <c r="AX23" s="233"/>
      <c r="AY23" s="233"/>
      <c r="AZ23" s="233"/>
      <c r="BA23" s="233"/>
      <c r="BB23" s="233"/>
      <c r="BC23" s="233"/>
      <c r="BD23" s="233"/>
      <c r="BE23" s="233"/>
      <c r="BF23" s="233"/>
      <c r="BG23" s="233"/>
      <c r="BH23" s="233"/>
      <c r="BI23" s="233"/>
      <c r="BJ23" s="233"/>
      <c r="BK23" s="233"/>
      <c r="BL23" s="233"/>
      <c r="BM23" s="233"/>
      <c r="BN23" s="233"/>
      <c r="BO23" s="233"/>
      <c r="BP23" s="233"/>
      <c r="BQ23" s="233"/>
      <c r="BR23" s="233"/>
      <c r="BS23" s="233"/>
      <c r="BT23" s="233"/>
      <c r="BU23" s="233"/>
      <c r="BV23" s="233"/>
      <c r="BW23" s="233"/>
    </row>
    <row r="24" spans="1:75" ht="15" hidden="1" customHeight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  <c r="M24" s="247"/>
      <c r="N24" s="232"/>
      <c r="O24" s="232"/>
      <c r="P24" s="233"/>
      <c r="Q24" s="233"/>
      <c r="R24" s="233"/>
      <c r="S24" s="233"/>
      <c r="T24" s="233"/>
      <c r="U24" s="233"/>
      <c r="V24" s="233"/>
      <c r="W24" s="233"/>
      <c r="X24" s="233"/>
      <c r="Y24" s="233"/>
      <c r="Z24" s="233"/>
      <c r="AA24" s="233"/>
      <c r="AB24" s="233"/>
      <c r="AC24" s="233"/>
      <c r="AD24" s="233"/>
      <c r="AE24" s="233"/>
      <c r="AF24" s="233"/>
      <c r="AG24" s="233"/>
      <c r="AH24" s="233"/>
      <c r="AI24" s="233"/>
      <c r="AJ24" s="233"/>
      <c r="AK24" s="233"/>
      <c r="AL24" s="233"/>
      <c r="AM24" s="233"/>
      <c r="AN24" s="233"/>
      <c r="AO24" s="233"/>
      <c r="AP24" s="233"/>
      <c r="AQ24" s="233"/>
      <c r="AR24" s="233"/>
      <c r="AS24" s="233"/>
      <c r="AT24" s="233"/>
      <c r="AU24" s="233"/>
      <c r="AV24" s="233"/>
      <c r="AW24" s="233"/>
      <c r="AX24" s="233"/>
      <c r="AY24" s="233"/>
      <c r="AZ24" s="233"/>
      <c r="BA24" s="233"/>
      <c r="BB24" s="233"/>
      <c r="BC24" s="233"/>
      <c r="BD24" s="233"/>
      <c r="BE24" s="233"/>
      <c r="BF24" s="233"/>
      <c r="BG24" s="233"/>
      <c r="BH24" s="233"/>
      <c r="BI24" s="233"/>
      <c r="BJ24" s="233"/>
      <c r="BK24" s="233"/>
      <c r="BL24" s="233"/>
      <c r="BM24" s="233"/>
      <c r="BN24" s="233"/>
      <c r="BO24" s="233"/>
      <c r="BP24" s="233"/>
      <c r="BQ24" s="233"/>
      <c r="BR24" s="233"/>
      <c r="BS24" s="233"/>
      <c r="BT24" s="233"/>
      <c r="BU24" s="233"/>
      <c r="BV24" s="233"/>
      <c r="BW24" s="233"/>
    </row>
    <row r="25" spans="1:75" ht="15" hidden="1" customHeight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  <c r="M25" s="247"/>
      <c r="N25" s="232"/>
      <c r="O25" s="232"/>
      <c r="P25" s="233"/>
      <c r="Q25" s="233"/>
      <c r="R25" s="233"/>
      <c r="S25" s="233"/>
      <c r="T25" s="233"/>
      <c r="U25" s="233"/>
      <c r="V25" s="233"/>
      <c r="W25" s="233"/>
      <c r="X25" s="233"/>
      <c r="Y25" s="233"/>
      <c r="Z25" s="233"/>
      <c r="AA25" s="233"/>
      <c r="AB25" s="233"/>
      <c r="AC25" s="233"/>
      <c r="AD25" s="233"/>
      <c r="AE25" s="233"/>
      <c r="AF25" s="233"/>
      <c r="AG25" s="233"/>
      <c r="AH25" s="233"/>
      <c r="AI25" s="233"/>
      <c r="AJ25" s="233"/>
      <c r="AK25" s="233"/>
      <c r="AL25" s="233"/>
      <c r="AM25" s="233"/>
      <c r="AN25" s="233"/>
      <c r="AO25" s="233"/>
      <c r="AP25" s="233"/>
      <c r="AQ25" s="233"/>
      <c r="AR25" s="233"/>
      <c r="AS25" s="233"/>
      <c r="AT25" s="233"/>
      <c r="AU25" s="233"/>
      <c r="AV25" s="233"/>
      <c r="AW25" s="233"/>
      <c r="AX25" s="233"/>
      <c r="AY25" s="233"/>
      <c r="AZ25" s="233"/>
      <c r="BA25" s="233"/>
      <c r="BB25" s="233"/>
      <c r="BC25" s="233"/>
      <c r="BD25" s="233"/>
      <c r="BE25" s="233"/>
      <c r="BF25" s="233"/>
      <c r="BG25" s="233"/>
      <c r="BH25" s="233"/>
      <c r="BI25" s="233"/>
      <c r="BJ25" s="233"/>
      <c r="BK25" s="233"/>
      <c r="BL25" s="233"/>
      <c r="BM25" s="233"/>
      <c r="BN25" s="233"/>
      <c r="BO25" s="233"/>
      <c r="BP25" s="233"/>
      <c r="BQ25" s="233"/>
      <c r="BR25" s="233"/>
      <c r="BS25" s="233"/>
      <c r="BT25" s="233"/>
      <c r="BU25" s="233"/>
      <c r="BV25" s="233"/>
      <c r="BW25" s="233"/>
    </row>
    <row r="26" spans="1:75" ht="15" hidden="1" customHeight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  <c r="M26" s="247"/>
      <c r="N26" s="232"/>
      <c r="O26" s="232"/>
      <c r="P26" s="233"/>
      <c r="Q26" s="233"/>
      <c r="R26" s="233"/>
      <c r="S26" s="233"/>
      <c r="T26" s="233"/>
      <c r="U26" s="233"/>
      <c r="V26" s="233"/>
      <c r="W26" s="233"/>
      <c r="X26" s="233"/>
      <c r="Y26" s="233"/>
      <c r="Z26" s="233"/>
      <c r="AA26" s="233"/>
      <c r="AB26" s="233"/>
      <c r="AC26" s="233"/>
      <c r="AD26" s="233"/>
      <c r="AE26" s="233"/>
      <c r="AF26" s="233"/>
      <c r="AG26" s="233"/>
      <c r="AH26" s="233"/>
      <c r="AI26" s="233"/>
      <c r="AJ26" s="233"/>
      <c r="AK26" s="233"/>
      <c r="AL26" s="233"/>
      <c r="AM26" s="233"/>
      <c r="AN26" s="233"/>
      <c r="AO26" s="233"/>
      <c r="AP26" s="233"/>
      <c r="AQ26" s="233"/>
      <c r="AR26" s="233"/>
      <c r="AS26" s="233"/>
      <c r="AT26" s="233"/>
      <c r="AU26" s="233"/>
      <c r="AV26" s="233"/>
      <c r="AW26" s="233"/>
      <c r="AX26" s="233"/>
      <c r="AY26" s="233"/>
      <c r="AZ26" s="233"/>
      <c r="BA26" s="233"/>
      <c r="BB26" s="233"/>
      <c r="BC26" s="233"/>
      <c r="BD26" s="233"/>
      <c r="BE26" s="233"/>
      <c r="BF26" s="233"/>
      <c r="BG26" s="233"/>
      <c r="BH26" s="233"/>
      <c r="BI26" s="233"/>
      <c r="BJ26" s="233"/>
      <c r="BK26" s="233"/>
      <c r="BL26" s="233"/>
      <c r="BM26" s="233"/>
      <c r="BN26" s="233"/>
      <c r="BO26" s="233"/>
      <c r="BP26" s="233"/>
      <c r="BQ26" s="233"/>
      <c r="BR26" s="233"/>
      <c r="BS26" s="233"/>
      <c r="BT26" s="233"/>
      <c r="BU26" s="233"/>
      <c r="BV26" s="233"/>
      <c r="BW26" s="233"/>
    </row>
    <row r="27" spans="1:75" ht="15" hidden="1" customHeight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  <c r="M27" s="247"/>
      <c r="N27" s="232"/>
      <c r="O27" s="232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33"/>
      <c r="AE27" s="233"/>
      <c r="AF27" s="233"/>
      <c r="AG27" s="233"/>
      <c r="AH27" s="233"/>
      <c r="AI27" s="233"/>
      <c r="AJ27" s="233"/>
      <c r="AK27" s="233"/>
      <c r="AL27" s="233"/>
      <c r="AM27" s="233"/>
      <c r="AN27" s="233"/>
      <c r="AO27" s="233"/>
      <c r="AP27" s="233"/>
      <c r="AQ27" s="233"/>
      <c r="AR27" s="233"/>
      <c r="AS27" s="233"/>
      <c r="AT27" s="233"/>
      <c r="AU27" s="233"/>
      <c r="AV27" s="233"/>
      <c r="AW27" s="233"/>
      <c r="AX27" s="233"/>
      <c r="AY27" s="233"/>
      <c r="AZ27" s="233"/>
      <c r="BA27" s="233"/>
      <c r="BB27" s="233"/>
      <c r="BC27" s="233"/>
      <c r="BD27" s="233"/>
      <c r="BE27" s="233"/>
      <c r="BF27" s="233"/>
      <c r="BG27" s="233"/>
      <c r="BH27" s="233"/>
      <c r="BI27" s="233"/>
      <c r="BJ27" s="233"/>
      <c r="BK27" s="233"/>
      <c r="BL27" s="233"/>
      <c r="BM27" s="233"/>
      <c r="BN27" s="233"/>
      <c r="BO27" s="233"/>
      <c r="BP27" s="233"/>
      <c r="BQ27" s="233"/>
      <c r="BR27" s="233"/>
      <c r="BS27" s="233"/>
      <c r="BT27" s="233"/>
      <c r="BU27" s="233"/>
      <c r="BV27" s="233"/>
      <c r="BW27" s="233"/>
    </row>
    <row r="28" spans="1:75" ht="15" hidden="1" customHeight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  <c r="M28" s="247"/>
      <c r="N28" s="232"/>
      <c r="O28" s="232"/>
      <c r="P28" s="233"/>
      <c r="Q28" s="233"/>
      <c r="R28" s="233"/>
      <c r="S28" s="233"/>
      <c r="T28" s="233"/>
      <c r="U28" s="233"/>
      <c r="V28" s="233"/>
      <c r="W28" s="233"/>
      <c r="X28" s="233"/>
      <c r="Y28" s="233"/>
      <c r="Z28" s="233"/>
      <c r="AA28" s="233"/>
      <c r="AB28" s="233"/>
      <c r="AC28" s="233"/>
      <c r="AD28" s="233"/>
      <c r="AE28" s="233"/>
      <c r="AF28" s="233"/>
      <c r="AG28" s="233"/>
      <c r="AH28" s="233"/>
      <c r="AI28" s="233"/>
      <c r="AJ28" s="233"/>
      <c r="AK28" s="233"/>
      <c r="AL28" s="233"/>
      <c r="AM28" s="233"/>
      <c r="AN28" s="233"/>
      <c r="AO28" s="233"/>
      <c r="AP28" s="233"/>
      <c r="AQ28" s="233"/>
      <c r="AR28" s="233"/>
      <c r="AS28" s="233"/>
      <c r="AT28" s="233"/>
      <c r="AU28" s="233"/>
      <c r="AV28" s="233"/>
      <c r="AW28" s="233"/>
      <c r="AX28" s="233"/>
      <c r="AY28" s="233"/>
      <c r="AZ28" s="233"/>
      <c r="BA28" s="233"/>
      <c r="BB28" s="233"/>
      <c r="BC28" s="233"/>
      <c r="BD28" s="233"/>
      <c r="BE28" s="233"/>
      <c r="BF28" s="233"/>
      <c r="BG28" s="233"/>
      <c r="BH28" s="233"/>
      <c r="BI28" s="233"/>
      <c r="BJ28" s="233"/>
      <c r="BK28" s="233"/>
      <c r="BL28" s="233"/>
      <c r="BM28" s="233"/>
      <c r="BN28" s="233"/>
      <c r="BO28" s="233"/>
      <c r="BP28" s="233"/>
      <c r="BQ28" s="233"/>
      <c r="BR28" s="233"/>
      <c r="BS28" s="233"/>
      <c r="BT28" s="233"/>
      <c r="BU28" s="233"/>
      <c r="BV28" s="233"/>
      <c r="BW28" s="233"/>
    </row>
    <row r="29" spans="1:75" ht="15" hidden="1" customHeight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  <c r="M29" s="247"/>
      <c r="N29" s="232"/>
      <c r="O29" s="232"/>
      <c r="P29" s="233"/>
      <c r="Q29" s="233"/>
      <c r="R29" s="233"/>
      <c r="S29" s="233"/>
      <c r="T29" s="233"/>
      <c r="U29" s="233"/>
      <c r="V29" s="233"/>
      <c r="W29" s="233"/>
      <c r="X29" s="233"/>
      <c r="Y29" s="233"/>
      <c r="Z29" s="233"/>
      <c r="AA29" s="233"/>
      <c r="AB29" s="233"/>
      <c r="AC29" s="233"/>
      <c r="AD29" s="233"/>
      <c r="AE29" s="233"/>
      <c r="AF29" s="233"/>
      <c r="AG29" s="233"/>
      <c r="AH29" s="233"/>
      <c r="AI29" s="233"/>
      <c r="AJ29" s="233"/>
      <c r="AK29" s="233"/>
      <c r="AL29" s="233"/>
      <c r="AM29" s="233"/>
      <c r="AN29" s="233"/>
      <c r="AO29" s="233"/>
      <c r="AP29" s="233"/>
      <c r="AQ29" s="233"/>
      <c r="AR29" s="233"/>
      <c r="AS29" s="233"/>
      <c r="AT29" s="233"/>
      <c r="AU29" s="233"/>
      <c r="AV29" s="233"/>
      <c r="AW29" s="233"/>
      <c r="AX29" s="233"/>
      <c r="AY29" s="233"/>
      <c r="AZ29" s="233"/>
      <c r="BA29" s="233"/>
      <c r="BB29" s="233"/>
      <c r="BC29" s="233"/>
      <c r="BD29" s="233"/>
      <c r="BE29" s="233"/>
      <c r="BF29" s="233"/>
      <c r="BG29" s="233"/>
      <c r="BH29" s="233"/>
      <c r="BI29" s="233"/>
      <c r="BJ29" s="233"/>
      <c r="BK29" s="233"/>
      <c r="BL29" s="233"/>
      <c r="BM29" s="233"/>
      <c r="BN29" s="233"/>
      <c r="BO29" s="233"/>
      <c r="BP29" s="233"/>
      <c r="BQ29" s="233"/>
      <c r="BR29" s="233"/>
      <c r="BS29" s="233"/>
      <c r="BT29" s="233"/>
      <c r="BU29" s="233"/>
      <c r="BV29" s="233"/>
      <c r="BW29" s="233"/>
    </row>
    <row r="30" spans="1:75" ht="15" hidden="1" customHeight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  <c r="M30" s="247"/>
      <c r="N30" s="232"/>
      <c r="O30" s="232"/>
      <c r="P30" s="233"/>
      <c r="Q30" s="233"/>
      <c r="R30" s="233"/>
      <c r="S30" s="233"/>
      <c r="T30" s="233"/>
      <c r="U30" s="233"/>
      <c r="V30" s="233"/>
      <c r="W30" s="233"/>
      <c r="X30" s="233"/>
      <c r="Y30" s="233"/>
      <c r="Z30" s="233"/>
      <c r="AA30" s="233"/>
      <c r="AB30" s="233"/>
      <c r="AC30" s="233"/>
      <c r="AD30" s="233"/>
      <c r="AE30" s="233"/>
      <c r="AF30" s="233"/>
      <c r="AG30" s="233"/>
      <c r="AH30" s="233"/>
      <c r="AI30" s="233"/>
      <c r="AJ30" s="233"/>
      <c r="AK30" s="233"/>
      <c r="AL30" s="233"/>
      <c r="AM30" s="233"/>
      <c r="AN30" s="233"/>
      <c r="AO30" s="233"/>
      <c r="AP30" s="233"/>
      <c r="AQ30" s="233"/>
      <c r="AR30" s="233"/>
      <c r="AS30" s="233"/>
      <c r="AT30" s="233"/>
      <c r="AU30" s="233"/>
      <c r="AV30" s="233"/>
      <c r="AW30" s="233"/>
      <c r="AX30" s="233"/>
      <c r="AY30" s="233"/>
      <c r="AZ30" s="233"/>
      <c r="BA30" s="233"/>
      <c r="BB30" s="233"/>
      <c r="BC30" s="233"/>
      <c r="BD30" s="233"/>
      <c r="BE30" s="233"/>
      <c r="BF30" s="233"/>
      <c r="BG30" s="233"/>
      <c r="BH30" s="233"/>
      <c r="BI30" s="233"/>
      <c r="BJ30" s="233"/>
      <c r="BK30" s="233"/>
      <c r="BL30" s="233"/>
      <c r="BM30" s="233"/>
      <c r="BN30" s="233"/>
      <c r="BO30" s="233"/>
      <c r="BP30" s="233"/>
      <c r="BQ30" s="233"/>
      <c r="BR30" s="233"/>
      <c r="BS30" s="233"/>
      <c r="BT30" s="233"/>
      <c r="BU30" s="233"/>
      <c r="BV30" s="233"/>
      <c r="BW30" s="233"/>
    </row>
    <row r="31" spans="1:75" ht="15" hidden="1" customHeight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  <c r="M31" s="247"/>
      <c r="N31" s="232"/>
      <c r="O31" s="232"/>
      <c r="P31" s="233"/>
      <c r="Q31" s="233"/>
      <c r="R31" s="233"/>
      <c r="S31" s="233"/>
      <c r="T31" s="233"/>
      <c r="U31" s="233"/>
      <c r="V31" s="233"/>
      <c r="W31" s="233"/>
      <c r="X31" s="233"/>
      <c r="Y31" s="233"/>
      <c r="Z31" s="233"/>
      <c r="AA31" s="233"/>
      <c r="AB31" s="233"/>
      <c r="AC31" s="233"/>
      <c r="AD31" s="233"/>
      <c r="AE31" s="233"/>
      <c r="AF31" s="233"/>
      <c r="AG31" s="233"/>
      <c r="AH31" s="233"/>
      <c r="AI31" s="233"/>
      <c r="AJ31" s="233"/>
      <c r="AK31" s="233"/>
      <c r="AL31" s="233"/>
      <c r="AM31" s="233"/>
      <c r="AN31" s="233"/>
      <c r="AO31" s="233"/>
      <c r="AP31" s="233"/>
      <c r="AQ31" s="233"/>
      <c r="AR31" s="233"/>
      <c r="AS31" s="233"/>
      <c r="AT31" s="233"/>
      <c r="AU31" s="233"/>
      <c r="AV31" s="233"/>
      <c r="AW31" s="233"/>
      <c r="AX31" s="233"/>
      <c r="AY31" s="233"/>
      <c r="AZ31" s="233"/>
      <c r="BA31" s="233"/>
      <c r="BB31" s="233"/>
      <c r="BC31" s="233"/>
      <c r="BD31" s="233"/>
      <c r="BE31" s="233"/>
      <c r="BF31" s="233"/>
      <c r="BG31" s="233"/>
      <c r="BH31" s="233"/>
      <c r="BI31" s="233"/>
      <c r="BJ31" s="233"/>
      <c r="BK31" s="233"/>
      <c r="BL31" s="233"/>
      <c r="BM31" s="233"/>
      <c r="BN31" s="233"/>
      <c r="BO31" s="233"/>
      <c r="BP31" s="233"/>
      <c r="BQ31" s="233"/>
      <c r="BR31" s="233"/>
      <c r="BS31" s="233"/>
      <c r="BT31" s="233"/>
      <c r="BU31" s="233"/>
      <c r="BV31" s="233"/>
      <c r="BW31" s="233"/>
    </row>
    <row r="32" spans="1:75" ht="15" hidden="1" customHeight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  <c r="M32" s="247"/>
      <c r="N32" s="232"/>
      <c r="O32" s="232"/>
      <c r="P32" s="233"/>
      <c r="Q32" s="233"/>
      <c r="R32" s="233"/>
      <c r="S32" s="233"/>
      <c r="T32" s="233"/>
      <c r="U32" s="233"/>
      <c r="V32" s="233"/>
      <c r="W32" s="233"/>
      <c r="X32" s="233"/>
      <c r="Y32" s="233"/>
      <c r="Z32" s="233"/>
      <c r="AA32" s="233"/>
      <c r="AB32" s="233"/>
      <c r="AC32" s="233"/>
      <c r="AD32" s="233"/>
      <c r="AE32" s="233"/>
      <c r="AF32" s="233"/>
      <c r="AG32" s="233"/>
      <c r="AH32" s="233"/>
      <c r="AI32" s="233"/>
      <c r="AJ32" s="233"/>
      <c r="AK32" s="233"/>
      <c r="AL32" s="233"/>
      <c r="AM32" s="233"/>
      <c r="AN32" s="233"/>
      <c r="AO32" s="233"/>
      <c r="AP32" s="233"/>
      <c r="AQ32" s="233"/>
      <c r="AR32" s="233"/>
      <c r="AS32" s="233"/>
      <c r="AT32" s="233"/>
      <c r="AU32" s="233"/>
      <c r="AV32" s="233"/>
      <c r="AW32" s="233"/>
      <c r="AX32" s="233"/>
      <c r="AY32" s="233"/>
      <c r="AZ32" s="233"/>
      <c r="BA32" s="233"/>
      <c r="BB32" s="233"/>
      <c r="BC32" s="233"/>
      <c r="BD32" s="233"/>
      <c r="BE32" s="233"/>
      <c r="BF32" s="233"/>
      <c r="BG32" s="233"/>
      <c r="BH32" s="233"/>
      <c r="BI32" s="233"/>
      <c r="BJ32" s="233"/>
      <c r="BK32" s="233"/>
      <c r="BL32" s="233"/>
      <c r="BM32" s="233"/>
      <c r="BN32" s="233"/>
      <c r="BO32" s="233"/>
      <c r="BP32" s="233"/>
      <c r="BQ32" s="233"/>
      <c r="BR32" s="233"/>
      <c r="BS32" s="233"/>
      <c r="BT32" s="233"/>
      <c r="BU32" s="233"/>
      <c r="BV32" s="233"/>
      <c r="BW32" s="233"/>
    </row>
    <row r="33" spans="1:75" ht="15" hidden="1" customHeight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  <c r="M33" s="247"/>
      <c r="N33" s="232"/>
      <c r="O33" s="232"/>
      <c r="P33" s="233"/>
      <c r="Q33" s="233"/>
      <c r="R33" s="233"/>
      <c r="S33" s="233"/>
      <c r="T33" s="233"/>
      <c r="U33" s="233"/>
      <c r="V33" s="233"/>
      <c r="W33" s="233"/>
      <c r="X33" s="233"/>
      <c r="Y33" s="233"/>
      <c r="Z33" s="233"/>
      <c r="AA33" s="233"/>
      <c r="AB33" s="233"/>
      <c r="AC33" s="233"/>
      <c r="AD33" s="233"/>
      <c r="AE33" s="233"/>
      <c r="AF33" s="233"/>
      <c r="AG33" s="233"/>
      <c r="AH33" s="233"/>
      <c r="AI33" s="233"/>
      <c r="AJ33" s="233"/>
      <c r="AK33" s="233"/>
      <c r="AL33" s="233"/>
      <c r="AM33" s="233"/>
      <c r="AN33" s="233"/>
      <c r="AO33" s="233"/>
      <c r="AP33" s="233"/>
      <c r="AQ33" s="233"/>
      <c r="AR33" s="233"/>
      <c r="AS33" s="233"/>
      <c r="AT33" s="233"/>
      <c r="AU33" s="233"/>
      <c r="AV33" s="233"/>
      <c r="AW33" s="233"/>
      <c r="AX33" s="233"/>
      <c r="AY33" s="233"/>
      <c r="AZ33" s="233"/>
      <c r="BA33" s="233"/>
      <c r="BB33" s="233"/>
      <c r="BC33" s="233"/>
      <c r="BD33" s="233"/>
      <c r="BE33" s="233"/>
      <c r="BF33" s="233"/>
      <c r="BG33" s="233"/>
      <c r="BH33" s="233"/>
      <c r="BI33" s="233"/>
      <c r="BJ33" s="233"/>
      <c r="BK33" s="233"/>
      <c r="BL33" s="233"/>
      <c r="BM33" s="233"/>
      <c r="BN33" s="233"/>
      <c r="BO33" s="233"/>
      <c r="BP33" s="233"/>
      <c r="BQ33" s="233"/>
      <c r="BR33" s="233"/>
      <c r="BS33" s="233"/>
      <c r="BT33" s="233"/>
      <c r="BU33" s="233"/>
      <c r="BV33" s="233"/>
      <c r="BW33" s="233"/>
    </row>
    <row r="34" spans="1:75" ht="15" hidden="1" customHeight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  <c r="M34" s="247"/>
      <c r="N34" s="232"/>
      <c r="O34" s="232"/>
      <c r="P34" s="233"/>
      <c r="Q34" s="233"/>
      <c r="R34" s="233"/>
      <c r="S34" s="233"/>
      <c r="T34" s="233"/>
      <c r="U34" s="233"/>
      <c r="V34" s="233"/>
      <c r="W34" s="233"/>
      <c r="X34" s="233"/>
      <c r="Y34" s="233"/>
      <c r="Z34" s="233"/>
      <c r="AA34" s="233"/>
      <c r="AB34" s="233"/>
      <c r="AC34" s="233"/>
      <c r="AD34" s="233"/>
      <c r="AE34" s="233"/>
      <c r="AF34" s="233"/>
      <c r="AG34" s="233"/>
      <c r="AH34" s="233"/>
      <c r="AI34" s="233"/>
      <c r="AJ34" s="233"/>
      <c r="AK34" s="233"/>
      <c r="AL34" s="233"/>
      <c r="AM34" s="233"/>
      <c r="AN34" s="233"/>
      <c r="AO34" s="233"/>
      <c r="AP34" s="233"/>
      <c r="AQ34" s="233"/>
      <c r="AR34" s="233"/>
      <c r="AS34" s="233"/>
      <c r="AT34" s="233"/>
      <c r="AU34" s="233"/>
      <c r="AV34" s="233"/>
      <c r="AW34" s="233"/>
      <c r="AX34" s="233"/>
      <c r="AY34" s="233"/>
      <c r="AZ34" s="233"/>
      <c r="BA34" s="233"/>
      <c r="BB34" s="233"/>
      <c r="BC34" s="233"/>
      <c r="BD34" s="233"/>
      <c r="BE34" s="233"/>
      <c r="BF34" s="233"/>
      <c r="BG34" s="233"/>
      <c r="BH34" s="233"/>
      <c r="BI34" s="233"/>
      <c r="BJ34" s="233"/>
      <c r="BK34" s="233"/>
      <c r="BL34" s="233"/>
      <c r="BM34" s="233"/>
      <c r="BN34" s="233"/>
      <c r="BO34" s="233"/>
      <c r="BP34" s="233"/>
      <c r="BQ34" s="233"/>
      <c r="BR34" s="233"/>
      <c r="BS34" s="233"/>
      <c r="BT34" s="233"/>
      <c r="BU34" s="233"/>
      <c r="BV34" s="233"/>
      <c r="BW34" s="233"/>
    </row>
    <row r="35" spans="1:75" ht="15" hidden="1" customHeight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  <c r="M35" s="247"/>
      <c r="N35" s="232"/>
      <c r="O35" s="232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3"/>
      <c r="AE35" s="233"/>
      <c r="AF35" s="233"/>
      <c r="AG35" s="233"/>
      <c r="AH35" s="233"/>
      <c r="AI35" s="233"/>
      <c r="AJ35" s="233"/>
      <c r="AK35" s="233"/>
      <c r="AL35" s="233"/>
      <c r="AM35" s="233"/>
      <c r="AN35" s="233"/>
      <c r="AO35" s="233"/>
      <c r="AP35" s="233"/>
      <c r="AQ35" s="233"/>
      <c r="AR35" s="233"/>
      <c r="AS35" s="233"/>
      <c r="AT35" s="233"/>
      <c r="AU35" s="233"/>
      <c r="AV35" s="233"/>
      <c r="AW35" s="233"/>
      <c r="AX35" s="233"/>
      <c r="AY35" s="233"/>
      <c r="AZ35" s="233"/>
      <c r="BA35" s="233"/>
      <c r="BB35" s="233"/>
      <c r="BC35" s="233"/>
      <c r="BD35" s="233"/>
      <c r="BE35" s="233"/>
      <c r="BF35" s="233"/>
      <c r="BG35" s="233"/>
      <c r="BH35" s="233"/>
      <c r="BI35" s="233"/>
      <c r="BJ35" s="233"/>
      <c r="BK35" s="233"/>
      <c r="BL35" s="233"/>
      <c r="BM35" s="233"/>
      <c r="BN35" s="233"/>
      <c r="BO35" s="233"/>
      <c r="BP35" s="233"/>
      <c r="BQ35" s="233"/>
      <c r="BR35" s="233"/>
      <c r="BS35" s="233"/>
      <c r="BT35" s="233"/>
      <c r="BU35" s="233"/>
      <c r="BV35" s="233"/>
      <c r="BW35" s="233"/>
    </row>
    <row r="36" spans="1:75" ht="15" hidden="1" customHeight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  <c r="M36" s="247"/>
      <c r="N36" s="232"/>
      <c r="O36" s="232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3"/>
      <c r="AE36" s="233"/>
      <c r="AF36" s="233"/>
      <c r="AG36" s="233"/>
      <c r="AH36" s="233"/>
      <c r="AI36" s="233"/>
      <c r="AJ36" s="233"/>
      <c r="AK36" s="233"/>
      <c r="AL36" s="233"/>
      <c r="AM36" s="233"/>
      <c r="AN36" s="233"/>
      <c r="AO36" s="233"/>
      <c r="AP36" s="233"/>
      <c r="AQ36" s="233"/>
      <c r="AR36" s="233"/>
      <c r="AS36" s="233"/>
      <c r="AT36" s="233"/>
      <c r="AU36" s="233"/>
      <c r="AV36" s="233"/>
      <c r="AW36" s="233"/>
      <c r="AX36" s="233"/>
      <c r="AY36" s="233"/>
      <c r="AZ36" s="233"/>
      <c r="BA36" s="233"/>
      <c r="BB36" s="233"/>
      <c r="BC36" s="233"/>
      <c r="BD36" s="233"/>
      <c r="BE36" s="233"/>
      <c r="BF36" s="233"/>
      <c r="BG36" s="233"/>
      <c r="BH36" s="233"/>
      <c r="BI36" s="233"/>
      <c r="BJ36" s="233"/>
      <c r="BK36" s="233"/>
      <c r="BL36" s="233"/>
      <c r="BM36" s="233"/>
      <c r="BN36" s="233"/>
      <c r="BO36" s="233"/>
      <c r="BP36" s="233"/>
      <c r="BQ36" s="233"/>
      <c r="BR36" s="233"/>
      <c r="BS36" s="233"/>
      <c r="BT36" s="233"/>
      <c r="BU36" s="233"/>
      <c r="BV36" s="233"/>
      <c r="BW36" s="233"/>
    </row>
    <row r="37" spans="1:75" ht="15" hidden="1" customHeight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  <c r="M37" s="247"/>
      <c r="N37" s="232"/>
      <c r="O37" s="232"/>
      <c r="P37" s="233"/>
      <c r="Q37" s="233"/>
      <c r="R37" s="233"/>
      <c r="S37" s="233"/>
      <c r="T37" s="233"/>
      <c r="U37" s="233"/>
      <c r="V37" s="233"/>
      <c r="W37" s="233"/>
      <c r="X37" s="233"/>
      <c r="Y37" s="233"/>
      <c r="Z37" s="233"/>
      <c r="AA37" s="233"/>
      <c r="AB37" s="233"/>
      <c r="AC37" s="233"/>
      <c r="AD37" s="233"/>
      <c r="AE37" s="233"/>
      <c r="AF37" s="233"/>
      <c r="AG37" s="233"/>
      <c r="AH37" s="233"/>
      <c r="AI37" s="233"/>
      <c r="AJ37" s="233"/>
      <c r="AK37" s="233"/>
      <c r="AL37" s="233"/>
      <c r="AM37" s="233"/>
      <c r="AN37" s="233"/>
      <c r="AO37" s="233"/>
      <c r="AP37" s="233"/>
      <c r="AQ37" s="233"/>
      <c r="AR37" s="233"/>
      <c r="AS37" s="233"/>
      <c r="AT37" s="233"/>
      <c r="AU37" s="233"/>
      <c r="AV37" s="233"/>
      <c r="AW37" s="233"/>
      <c r="AX37" s="233"/>
      <c r="AY37" s="233"/>
      <c r="AZ37" s="233"/>
      <c r="BA37" s="233"/>
      <c r="BB37" s="233"/>
      <c r="BC37" s="233"/>
      <c r="BD37" s="233"/>
      <c r="BE37" s="233"/>
      <c r="BF37" s="233"/>
      <c r="BG37" s="233"/>
      <c r="BH37" s="233"/>
      <c r="BI37" s="233"/>
      <c r="BJ37" s="233"/>
      <c r="BK37" s="233"/>
      <c r="BL37" s="233"/>
      <c r="BM37" s="233"/>
      <c r="BN37" s="233"/>
      <c r="BO37" s="233"/>
      <c r="BP37" s="233"/>
      <c r="BQ37" s="233"/>
      <c r="BR37" s="233"/>
      <c r="BS37" s="233"/>
      <c r="BT37" s="233"/>
      <c r="BU37" s="233"/>
      <c r="BV37" s="233"/>
      <c r="BW37" s="233"/>
    </row>
    <row r="38" spans="1:75" ht="15" hidden="1" customHeight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  <c r="M38" s="247"/>
      <c r="N38" s="232"/>
      <c r="O38" s="232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  <c r="AJ38" s="233"/>
      <c r="AK38" s="233"/>
      <c r="AL38" s="233"/>
      <c r="AM38" s="233"/>
      <c r="AN38" s="233"/>
      <c r="AO38" s="233"/>
      <c r="AP38" s="233"/>
      <c r="AQ38" s="233"/>
      <c r="AR38" s="233"/>
      <c r="AS38" s="233"/>
      <c r="AT38" s="233"/>
      <c r="AU38" s="233"/>
      <c r="AV38" s="233"/>
      <c r="AW38" s="233"/>
      <c r="AX38" s="233"/>
      <c r="AY38" s="233"/>
      <c r="AZ38" s="233"/>
      <c r="BA38" s="233"/>
      <c r="BB38" s="233"/>
      <c r="BC38" s="233"/>
      <c r="BD38" s="233"/>
      <c r="BE38" s="233"/>
      <c r="BF38" s="233"/>
      <c r="BG38" s="233"/>
      <c r="BH38" s="233"/>
      <c r="BI38" s="233"/>
      <c r="BJ38" s="233"/>
      <c r="BK38" s="233"/>
      <c r="BL38" s="233"/>
      <c r="BM38" s="233"/>
      <c r="BN38" s="233"/>
      <c r="BO38" s="233"/>
      <c r="BP38" s="233"/>
      <c r="BQ38" s="233"/>
      <c r="BR38" s="233"/>
      <c r="BS38" s="233"/>
      <c r="BT38" s="233"/>
      <c r="BU38" s="233"/>
      <c r="BV38" s="233"/>
      <c r="BW38" s="233"/>
    </row>
    <row r="39" spans="1:75" ht="15" hidden="1" customHeight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  <c r="M39" s="247"/>
      <c r="N39" s="232"/>
      <c r="O39" s="232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  <c r="AJ39" s="233"/>
      <c r="AK39" s="233"/>
      <c r="AL39" s="233"/>
      <c r="AM39" s="233"/>
      <c r="AN39" s="233"/>
      <c r="AO39" s="233"/>
      <c r="AP39" s="233"/>
      <c r="AQ39" s="233"/>
      <c r="AR39" s="233"/>
      <c r="AS39" s="233"/>
      <c r="AT39" s="233"/>
      <c r="AU39" s="233"/>
      <c r="AV39" s="233"/>
      <c r="AW39" s="233"/>
      <c r="AX39" s="233"/>
      <c r="AY39" s="233"/>
      <c r="AZ39" s="233"/>
      <c r="BA39" s="233"/>
      <c r="BB39" s="233"/>
      <c r="BC39" s="233"/>
      <c r="BD39" s="233"/>
      <c r="BE39" s="233"/>
      <c r="BF39" s="233"/>
      <c r="BG39" s="233"/>
      <c r="BH39" s="233"/>
      <c r="BI39" s="233"/>
      <c r="BJ39" s="233"/>
      <c r="BK39" s="233"/>
      <c r="BL39" s="233"/>
      <c r="BM39" s="233"/>
      <c r="BN39" s="233"/>
      <c r="BO39" s="233"/>
      <c r="BP39" s="233"/>
      <c r="BQ39" s="233"/>
      <c r="BR39" s="233"/>
      <c r="BS39" s="233"/>
      <c r="BT39" s="233"/>
      <c r="BU39" s="233"/>
      <c r="BV39" s="233"/>
      <c r="BW39" s="233"/>
    </row>
    <row r="40" spans="1:75" ht="15" hidden="1" customHeight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  <c r="M40" s="247"/>
      <c r="N40" s="232"/>
      <c r="O40" s="232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  <c r="AG40" s="233"/>
      <c r="AH40" s="233"/>
      <c r="AI40" s="233"/>
      <c r="AJ40" s="233"/>
      <c r="AK40" s="233"/>
      <c r="AL40" s="233"/>
      <c r="AM40" s="233"/>
      <c r="AN40" s="233"/>
      <c r="AO40" s="233"/>
      <c r="AP40" s="233"/>
      <c r="AQ40" s="233"/>
      <c r="AR40" s="233"/>
      <c r="AS40" s="233"/>
      <c r="AT40" s="233"/>
      <c r="AU40" s="233"/>
      <c r="AV40" s="233"/>
      <c r="AW40" s="233"/>
      <c r="AX40" s="233"/>
      <c r="AY40" s="233"/>
      <c r="AZ40" s="233"/>
      <c r="BA40" s="233"/>
      <c r="BB40" s="233"/>
      <c r="BC40" s="233"/>
      <c r="BD40" s="233"/>
      <c r="BE40" s="233"/>
      <c r="BF40" s="233"/>
      <c r="BG40" s="233"/>
      <c r="BH40" s="233"/>
      <c r="BI40" s="233"/>
      <c r="BJ40" s="233"/>
      <c r="BK40" s="233"/>
      <c r="BL40" s="233"/>
      <c r="BM40" s="233"/>
      <c r="BN40" s="233"/>
      <c r="BO40" s="233"/>
      <c r="BP40" s="233"/>
      <c r="BQ40" s="233"/>
      <c r="BR40" s="233"/>
      <c r="BS40" s="233"/>
      <c r="BT40" s="233"/>
      <c r="BU40" s="233"/>
      <c r="BV40" s="233"/>
      <c r="BW40" s="233"/>
    </row>
    <row r="41" spans="1:75" ht="15" hidden="1" customHeight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  <c r="M41" s="247"/>
      <c r="N41" s="232"/>
      <c r="O41" s="232"/>
      <c r="P41" s="233"/>
      <c r="Q41" s="233"/>
      <c r="R41" s="233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  <c r="AG41" s="233"/>
      <c r="AH41" s="233"/>
      <c r="AI41" s="233"/>
      <c r="AJ41" s="233"/>
      <c r="AK41" s="233"/>
      <c r="AL41" s="233"/>
      <c r="AM41" s="233"/>
      <c r="AN41" s="233"/>
      <c r="AO41" s="233"/>
      <c r="AP41" s="233"/>
      <c r="AQ41" s="233"/>
      <c r="AR41" s="233"/>
      <c r="AS41" s="233"/>
      <c r="AT41" s="233"/>
      <c r="AU41" s="233"/>
      <c r="AV41" s="233"/>
      <c r="AW41" s="233"/>
      <c r="AX41" s="233"/>
      <c r="AY41" s="233"/>
      <c r="AZ41" s="233"/>
      <c r="BA41" s="233"/>
      <c r="BB41" s="233"/>
      <c r="BC41" s="233"/>
      <c r="BD41" s="233"/>
      <c r="BE41" s="233"/>
      <c r="BF41" s="233"/>
      <c r="BG41" s="233"/>
      <c r="BH41" s="233"/>
      <c r="BI41" s="233"/>
      <c r="BJ41" s="233"/>
      <c r="BK41" s="233"/>
      <c r="BL41" s="233"/>
      <c r="BM41" s="233"/>
      <c r="BN41" s="233"/>
      <c r="BO41" s="233"/>
      <c r="BP41" s="233"/>
      <c r="BQ41" s="233"/>
      <c r="BR41" s="233"/>
      <c r="BS41" s="233"/>
      <c r="BT41" s="233"/>
      <c r="BU41" s="233"/>
      <c r="BV41" s="233"/>
      <c r="BW41" s="233"/>
    </row>
    <row r="42" spans="1:75" ht="15" hidden="1" customHeight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  <c r="M42" s="247"/>
      <c r="N42" s="232"/>
      <c r="O42" s="232"/>
      <c r="P42" s="233"/>
      <c r="Q42" s="233"/>
      <c r="R42" s="233"/>
      <c r="S42" s="233"/>
      <c r="T42" s="233"/>
      <c r="U42" s="233"/>
      <c r="V42" s="233"/>
      <c r="W42" s="233"/>
      <c r="X42" s="233"/>
      <c r="Y42" s="233"/>
      <c r="Z42" s="233"/>
      <c r="AA42" s="233"/>
      <c r="AB42" s="233"/>
      <c r="AC42" s="233"/>
      <c r="AD42" s="233"/>
      <c r="AE42" s="233"/>
      <c r="AF42" s="233"/>
      <c r="AG42" s="233"/>
      <c r="AH42" s="233"/>
      <c r="AI42" s="233"/>
      <c r="AJ42" s="233"/>
      <c r="AK42" s="233"/>
      <c r="AL42" s="233"/>
      <c r="AM42" s="233"/>
      <c r="AN42" s="233"/>
      <c r="AO42" s="233"/>
      <c r="AP42" s="233"/>
      <c r="AQ42" s="233"/>
      <c r="AR42" s="233"/>
      <c r="AS42" s="233"/>
      <c r="AT42" s="233"/>
      <c r="AU42" s="233"/>
      <c r="AV42" s="233"/>
      <c r="AW42" s="233"/>
      <c r="AX42" s="233"/>
      <c r="AY42" s="233"/>
      <c r="AZ42" s="233"/>
      <c r="BA42" s="233"/>
      <c r="BB42" s="233"/>
      <c r="BC42" s="233"/>
      <c r="BD42" s="233"/>
      <c r="BE42" s="233"/>
      <c r="BF42" s="233"/>
      <c r="BG42" s="233"/>
      <c r="BH42" s="233"/>
      <c r="BI42" s="233"/>
      <c r="BJ42" s="233"/>
      <c r="BK42" s="233"/>
      <c r="BL42" s="233"/>
      <c r="BM42" s="233"/>
      <c r="BN42" s="233"/>
      <c r="BO42" s="233"/>
      <c r="BP42" s="233"/>
      <c r="BQ42" s="233"/>
      <c r="BR42" s="233"/>
      <c r="BS42" s="233"/>
      <c r="BT42" s="233"/>
      <c r="BU42" s="233"/>
      <c r="BV42" s="233"/>
      <c r="BW42" s="233"/>
    </row>
    <row r="43" spans="1:75" ht="15" hidden="1" customHeight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  <c r="M43" s="247"/>
      <c r="N43" s="232"/>
      <c r="O43" s="232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  <c r="AG43" s="233"/>
      <c r="AH43" s="233"/>
      <c r="AI43" s="233"/>
      <c r="AJ43" s="233"/>
      <c r="AK43" s="233"/>
      <c r="AL43" s="233"/>
      <c r="AM43" s="233"/>
      <c r="AN43" s="233"/>
      <c r="AO43" s="233"/>
      <c r="AP43" s="233"/>
      <c r="AQ43" s="233"/>
      <c r="AR43" s="233"/>
      <c r="AS43" s="233"/>
      <c r="AT43" s="233"/>
      <c r="AU43" s="233"/>
      <c r="AV43" s="233"/>
      <c r="AW43" s="233"/>
      <c r="AX43" s="233"/>
      <c r="AY43" s="233"/>
      <c r="AZ43" s="233"/>
      <c r="BA43" s="233"/>
      <c r="BB43" s="233"/>
      <c r="BC43" s="233"/>
      <c r="BD43" s="233"/>
      <c r="BE43" s="233"/>
      <c r="BF43" s="233"/>
      <c r="BG43" s="233"/>
      <c r="BH43" s="233"/>
      <c r="BI43" s="233"/>
      <c r="BJ43" s="233"/>
      <c r="BK43" s="233"/>
      <c r="BL43" s="233"/>
      <c r="BM43" s="233"/>
      <c r="BN43" s="233"/>
      <c r="BO43" s="233"/>
      <c r="BP43" s="233"/>
      <c r="BQ43" s="233"/>
      <c r="BR43" s="233"/>
      <c r="BS43" s="233"/>
      <c r="BT43" s="233"/>
      <c r="BU43" s="233"/>
      <c r="BV43" s="233"/>
      <c r="BW43" s="233"/>
    </row>
    <row r="44" spans="1:75" ht="15" hidden="1" customHeight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  <c r="M44" s="247"/>
      <c r="N44" s="232"/>
      <c r="O44" s="232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  <c r="AG44" s="233"/>
      <c r="AH44" s="233"/>
      <c r="AI44" s="233"/>
      <c r="AJ44" s="233"/>
      <c r="AK44" s="233"/>
      <c r="AL44" s="233"/>
      <c r="AM44" s="233"/>
      <c r="AN44" s="233"/>
      <c r="AO44" s="233"/>
      <c r="AP44" s="233"/>
      <c r="AQ44" s="233"/>
      <c r="AR44" s="233"/>
      <c r="AS44" s="233"/>
      <c r="AT44" s="233"/>
      <c r="AU44" s="233"/>
      <c r="AV44" s="233"/>
      <c r="AW44" s="233"/>
      <c r="AX44" s="233"/>
      <c r="AY44" s="233"/>
      <c r="AZ44" s="233"/>
      <c r="BA44" s="233"/>
      <c r="BB44" s="233"/>
      <c r="BC44" s="233"/>
      <c r="BD44" s="233"/>
      <c r="BE44" s="233"/>
      <c r="BF44" s="233"/>
      <c r="BG44" s="233"/>
      <c r="BH44" s="233"/>
      <c r="BI44" s="233"/>
      <c r="BJ44" s="233"/>
      <c r="BK44" s="233"/>
      <c r="BL44" s="233"/>
      <c r="BM44" s="233"/>
      <c r="BN44" s="233"/>
      <c r="BO44" s="233"/>
      <c r="BP44" s="233"/>
      <c r="BQ44" s="233"/>
      <c r="BR44" s="233"/>
      <c r="BS44" s="233"/>
      <c r="BT44" s="233"/>
      <c r="BU44" s="233"/>
      <c r="BV44" s="233"/>
      <c r="BW44" s="233"/>
    </row>
    <row r="45" spans="1:75" ht="15" hidden="1" customHeight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  <c r="M45" s="247"/>
      <c r="N45" s="232"/>
      <c r="O45" s="232"/>
      <c r="P45" s="233"/>
      <c r="Q45" s="233"/>
      <c r="R45" s="233"/>
      <c r="S45" s="233"/>
      <c r="T45" s="233"/>
      <c r="U45" s="233"/>
      <c r="V45" s="233"/>
      <c r="W45" s="233"/>
      <c r="X45" s="233"/>
      <c r="Y45" s="233"/>
      <c r="Z45" s="233"/>
      <c r="AA45" s="233"/>
      <c r="AB45" s="233"/>
      <c r="AC45" s="233"/>
      <c r="AD45" s="233"/>
      <c r="AE45" s="233"/>
      <c r="AF45" s="233"/>
      <c r="AG45" s="233"/>
      <c r="AH45" s="233"/>
      <c r="AI45" s="233"/>
      <c r="AJ45" s="233"/>
      <c r="AK45" s="233"/>
      <c r="AL45" s="233"/>
      <c r="AM45" s="233"/>
      <c r="AN45" s="233"/>
      <c r="AO45" s="233"/>
      <c r="AP45" s="233"/>
      <c r="AQ45" s="233"/>
      <c r="AR45" s="233"/>
      <c r="AS45" s="233"/>
      <c r="AT45" s="233"/>
      <c r="AU45" s="233"/>
      <c r="AV45" s="233"/>
      <c r="AW45" s="233"/>
      <c r="AX45" s="233"/>
      <c r="AY45" s="233"/>
      <c r="AZ45" s="233"/>
      <c r="BA45" s="233"/>
      <c r="BB45" s="233"/>
      <c r="BC45" s="233"/>
      <c r="BD45" s="233"/>
      <c r="BE45" s="233"/>
      <c r="BF45" s="233"/>
      <c r="BG45" s="233"/>
      <c r="BH45" s="233"/>
      <c r="BI45" s="233"/>
      <c r="BJ45" s="233"/>
      <c r="BK45" s="233"/>
      <c r="BL45" s="233"/>
      <c r="BM45" s="233"/>
      <c r="BN45" s="233"/>
      <c r="BO45" s="233"/>
      <c r="BP45" s="233"/>
      <c r="BQ45" s="233"/>
      <c r="BR45" s="233"/>
      <c r="BS45" s="233"/>
      <c r="BT45" s="233"/>
      <c r="BU45" s="233"/>
      <c r="BV45" s="233"/>
      <c r="BW45" s="233"/>
    </row>
    <row r="46" spans="1:75" ht="15" hidden="1" customHeight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  <c r="M46" s="247"/>
      <c r="N46" s="232"/>
      <c r="O46" s="232"/>
      <c r="P46" s="233"/>
      <c r="Q46" s="233"/>
      <c r="R46" s="233"/>
      <c r="S46" s="233"/>
      <c r="T46" s="233"/>
      <c r="U46" s="233"/>
      <c r="V46" s="233"/>
      <c r="W46" s="233"/>
      <c r="X46" s="233"/>
      <c r="Y46" s="233"/>
      <c r="Z46" s="233"/>
      <c r="AA46" s="233"/>
      <c r="AB46" s="233"/>
      <c r="AC46" s="233"/>
      <c r="AD46" s="233"/>
      <c r="AE46" s="233"/>
      <c r="AF46" s="233"/>
      <c r="AG46" s="233"/>
      <c r="AH46" s="233"/>
      <c r="AI46" s="233"/>
      <c r="AJ46" s="233"/>
      <c r="AK46" s="233"/>
      <c r="AL46" s="233"/>
      <c r="AM46" s="233"/>
      <c r="AN46" s="233"/>
      <c r="AO46" s="233"/>
      <c r="AP46" s="233"/>
      <c r="AQ46" s="233"/>
      <c r="AR46" s="233"/>
      <c r="AS46" s="233"/>
      <c r="AT46" s="233"/>
      <c r="AU46" s="233"/>
      <c r="AV46" s="233"/>
      <c r="AW46" s="233"/>
      <c r="AX46" s="233"/>
      <c r="AY46" s="233"/>
      <c r="AZ46" s="233"/>
      <c r="BA46" s="233"/>
      <c r="BB46" s="233"/>
      <c r="BC46" s="233"/>
      <c r="BD46" s="233"/>
      <c r="BE46" s="233"/>
      <c r="BF46" s="233"/>
      <c r="BG46" s="233"/>
      <c r="BH46" s="233"/>
      <c r="BI46" s="233"/>
      <c r="BJ46" s="233"/>
      <c r="BK46" s="233"/>
      <c r="BL46" s="233"/>
      <c r="BM46" s="233"/>
      <c r="BN46" s="233"/>
      <c r="BO46" s="233"/>
      <c r="BP46" s="233"/>
      <c r="BQ46" s="233"/>
      <c r="BR46" s="233"/>
      <c r="BS46" s="233"/>
      <c r="BT46" s="233"/>
      <c r="BU46" s="233"/>
      <c r="BV46" s="233"/>
      <c r="BW46" s="233"/>
    </row>
    <row r="47" spans="1:75" ht="15" hidden="1" customHeight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  <c r="M47" s="247"/>
      <c r="N47" s="232"/>
      <c r="O47" s="232"/>
      <c r="P47" s="233"/>
      <c r="Q47" s="233"/>
      <c r="R47" s="233"/>
      <c r="S47" s="233"/>
      <c r="T47" s="233"/>
      <c r="U47" s="233"/>
      <c r="V47" s="233"/>
      <c r="W47" s="233"/>
      <c r="X47" s="233"/>
      <c r="Y47" s="233"/>
      <c r="Z47" s="233"/>
      <c r="AA47" s="233"/>
      <c r="AB47" s="233"/>
      <c r="AC47" s="233"/>
      <c r="AD47" s="233"/>
      <c r="AE47" s="233"/>
      <c r="AF47" s="233"/>
      <c r="AG47" s="233"/>
      <c r="AH47" s="233"/>
      <c r="AI47" s="233"/>
      <c r="AJ47" s="233"/>
      <c r="AK47" s="233"/>
      <c r="AL47" s="233"/>
      <c r="AM47" s="233"/>
      <c r="AN47" s="233"/>
      <c r="AO47" s="233"/>
      <c r="AP47" s="233"/>
      <c r="AQ47" s="233"/>
      <c r="AR47" s="233"/>
      <c r="AS47" s="233"/>
      <c r="AT47" s="233"/>
      <c r="AU47" s="233"/>
      <c r="AV47" s="233"/>
      <c r="AW47" s="233"/>
      <c r="AX47" s="233"/>
      <c r="AY47" s="233"/>
      <c r="AZ47" s="233"/>
      <c r="BA47" s="233"/>
      <c r="BB47" s="233"/>
      <c r="BC47" s="233"/>
      <c r="BD47" s="233"/>
      <c r="BE47" s="233"/>
      <c r="BF47" s="233"/>
      <c r="BG47" s="233"/>
      <c r="BH47" s="233"/>
      <c r="BI47" s="233"/>
      <c r="BJ47" s="233"/>
      <c r="BK47" s="233"/>
      <c r="BL47" s="233"/>
      <c r="BM47" s="233"/>
      <c r="BN47" s="233"/>
      <c r="BO47" s="233"/>
      <c r="BP47" s="233"/>
      <c r="BQ47" s="233"/>
      <c r="BR47" s="233"/>
      <c r="BS47" s="233"/>
      <c r="BT47" s="233"/>
      <c r="BU47" s="233"/>
      <c r="BV47" s="233"/>
      <c r="BW47" s="233"/>
    </row>
    <row r="48" spans="1:75" ht="15" hidden="1" customHeight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  <c r="M48" s="247"/>
      <c r="N48" s="232"/>
      <c r="O48" s="232"/>
      <c r="P48" s="233"/>
      <c r="Q48" s="233"/>
      <c r="R48" s="233"/>
      <c r="S48" s="233"/>
      <c r="T48" s="233"/>
      <c r="U48" s="233"/>
      <c r="V48" s="233"/>
      <c r="W48" s="233"/>
      <c r="X48" s="233"/>
      <c r="Y48" s="233"/>
      <c r="Z48" s="233"/>
      <c r="AA48" s="233"/>
      <c r="AB48" s="233"/>
      <c r="AC48" s="233"/>
      <c r="AD48" s="233"/>
      <c r="AE48" s="233"/>
      <c r="AF48" s="233"/>
      <c r="AG48" s="233"/>
      <c r="AH48" s="233"/>
      <c r="AI48" s="233"/>
      <c r="AJ48" s="233"/>
      <c r="AK48" s="233"/>
      <c r="AL48" s="233"/>
      <c r="AM48" s="233"/>
      <c r="AN48" s="233"/>
      <c r="AO48" s="233"/>
      <c r="AP48" s="233"/>
      <c r="AQ48" s="233"/>
      <c r="AR48" s="233"/>
      <c r="AS48" s="233"/>
      <c r="AT48" s="233"/>
      <c r="AU48" s="233"/>
      <c r="AV48" s="233"/>
      <c r="AW48" s="233"/>
      <c r="AX48" s="233"/>
      <c r="AY48" s="233"/>
      <c r="AZ48" s="233"/>
      <c r="BA48" s="233"/>
      <c r="BB48" s="233"/>
      <c r="BC48" s="233"/>
      <c r="BD48" s="233"/>
      <c r="BE48" s="233"/>
      <c r="BF48" s="233"/>
      <c r="BG48" s="233"/>
      <c r="BH48" s="233"/>
      <c r="BI48" s="233"/>
      <c r="BJ48" s="233"/>
      <c r="BK48" s="233"/>
      <c r="BL48" s="233"/>
      <c r="BM48" s="233"/>
      <c r="BN48" s="233"/>
      <c r="BO48" s="233"/>
      <c r="BP48" s="233"/>
      <c r="BQ48" s="233"/>
      <c r="BR48" s="233"/>
      <c r="BS48" s="233"/>
      <c r="BT48" s="233"/>
      <c r="BU48" s="233"/>
      <c r="BV48" s="233"/>
      <c r="BW48" s="233"/>
    </row>
    <row r="49" spans="1:75" ht="15" hidden="1" customHeight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  <c r="M49" s="247"/>
      <c r="N49" s="232"/>
      <c r="O49" s="232"/>
      <c r="P49" s="233"/>
      <c r="Q49" s="233"/>
      <c r="R49" s="233"/>
      <c r="S49" s="233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3"/>
      <c r="AJ49" s="233"/>
      <c r="AK49" s="233"/>
      <c r="AL49" s="233"/>
      <c r="AM49" s="233"/>
      <c r="AN49" s="233"/>
      <c r="AO49" s="233"/>
      <c r="AP49" s="233"/>
      <c r="AQ49" s="233"/>
      <c r="AR49" s="233"/>
      <c r="AS49" s="233"/>
      <c r="AT49" s="233"/>
      <c r="AU49" s="233"/>
      <c r="AV49" s="233"/>
      <c r="AW49" s="233"/>
      <c r="AX49" s="233"/>
      <c r="AY49" s="233"/>
      <c r="AZ49" s="233"/>
      <c r="BA49" s="233"/>
      <c r="BB49" s="233"/>
      <c r="BC49" s="233"/>
      <c r="BD49" s="233"/>
      <c r="BE49" s="233"/>
      <c r="BF49" s="233"/>
      <c r="BG49" s="233"/>
      <c r="BH49" s="233"/>
      <c r="BI49" s="233"/>
      <c r="BJ49" s="233"/>
      <c r="BK49" s="233"/>
      <c r="BL49" s="233"/>
      <c r="BM49" s="233"/>
      <c r="BN49" s="233"/>
      <c r="BO49" s="233"/>
      <c r="BP49" s="233"/>
      <c r="BQ49" s="233"/>
      <c r="BR49" s="233"/>
      <c r="BS49" s="233"/>
      <c r="BT49" s="233"/>
      <c r="BU49" s="233"/>
      <c r="BV49" s="233"/>
      <c r="BW49" s="233"/>
    </row>
    <row r="50" spans="1:75" ht="15" hidden="1" customHeight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  <c r="M50" s="247"/>
      <c r="N50" s="232"/>
      <c r="O50" s="232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3"/>
      <c r="AE50" s="233"/>
      <c r="AF50" s="233"/>
      <c r="AG50" s="233"/>
      <c r="AH50" s="233"/>
      <c r="AI50" s="233"/>
      <c r="AJ50" s="233"/>
      <c r="AK50" s="233"/>
      <c r="AL50" s="233"/>
      <c r="AM50" s="233"/>
      <c r="AN50" s="233"/>
      <c r="AO50" s="233"/>
      <c r="AP50" s="233"/>
      <c r="AQ50" s="233"/>
      <c r="AR50" s="233"/>
      <c r="AS50" s="233"/>
      <c r="AT50" s="233"/>
      <c r="AU50" s="233"/>
      <c r="AV50" s="233"/>
      <c r="AW50" s="233"/>
      <c r="AX50" s="233"/>
      <c r="AY50" s="233"/>
      <c r="AZ50" s="233"/>
      <c r="BA50" s="233"/>
      <c r="BB50" s="233"/>
      <c r="BC50" s="233"/>
      <c r="BD50" s="233"/>
      <c r="BE50" s="233"/>
      <c r="BF50" s="233"/>
      <c r="BG50" s="233"/>
      <c r="BH50" s="233"/>
      <c r="BI50" s="233"/>
      <c r="BJ50" s="233"/>
      <c r="BK50" s="233"/>
      <c r="BL50" s="233"/>
      <c r="BM50" s="233"/>
      <c r="BN50" s="233"/>
      <c r="BO50" s="233"/>
      <c r="BP50" s="233"/>
      <c r="BQ50" s="233"/>
      <c r="BR50" s="233"/>
      <c r="BS50" s="233"/>
      <c r="BT50" s="233"/>
      <c r="BU50" s="233"/>
      <c r="BV50" s="233"/>
      <c r="BW50" s="233"/>
    </row>
    <row r="51" spans="1:75" ht="15" hidden="1" customHeight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  <c r="M51" s="247"/>
      <c r="N51" s="232"/>
      <c r="O51" s="232"/>
      <c r="P51" s="233"/>
      <c r="Q51" s="233"/>
      <c r="R51" s="233"/>
      <c r="S51" s="233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3"/>
      <c r="AJ51" s="233"/>
      <c r="AK51" s="233"/>
      <c r="AL51" s="233"/>
      <c r="AM51" s="233"/>
      <c r="AN51" s="233"/>
      <c r="AO51" s="233"/>
      <c r="AP51" s="233"/>
      <c r="AQ51" s="233"/>
      <c r="AR51" s="233"/>
      <c r="AS51" s="233"/>
      <c r="AT51" s="233"/>
      <c r="AU51" s="233"/>
      <c r="AV51" s="233"/>
      <c r="AW51" s="233"/>
      <c r="AX51" s="233"/>
      <c r="AY51" s="233"/>
      <c r="AZ51" s="233"/>
      <c r="BA51" s="233"/>
      <c r="BB51" s="233"/>
      <c r="BC51" s="233"/>
      <c r="BD51" s="233"/>
      <c r="BE51" s="233"/>
      <c r="BF51" s="233"/>
      <c r="BG51" s="233"/>
      <c r="BH51" s="233"/>
      <c r="BI51" s="233"/>
      <c r="BJ51" s="233"/>
      <c r="BK51" s="233"/>
      <c r="BL51" s="233"/>
      <c r="BM51" s="233"/>
      <c r="BN51" s="233"/>
      <c r="BO51" s="233"/>
      <c r="BP51" s="233"/>
      <c r="BQ51" s="233"/>
      <c r="BR51" s="233"/>
      <c r="BS51" s="233"/>
      <c r="BT51" s="233"/>
      <c r="BU51" s="233"/>
      <c r="BV51" s="233"/>
      <c r="BW51" s="233"/>
    </row>
    <row r="52" spans="1:75" ht="15" hidden="1" customHeight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  <c r="M52" s="247"/>
      <c r="N52" s="232"/>
      <c r="O52" s="232"/>
      <c r="P52" s="233"/>
      <c r="Q52" s="233"/>
      <c r="R52" s="233"/>
      <c r="S52" s="233"/>
      <c r="T52" s="233"/>
      <c r="U52" s="233"/>
      <c r="V52" s="233"/>
      <c r="W52" s="233"/>
      <c r="X52" s="233"/>
      <c r="Y52" s="233"/>
      <c r="Z52" s="233"/>
      <c r="AA52" s="233"/>
      <c r="AB52" s="233"/>
      <c r="AC52" s="233"/>
      <c r="AD52" s="233"/>
      <c r="AE52" s="233"/>
      <c r="AF52" s="233"/>
      <c r="AG52" s="233"/>
      <c r="AH52" s="233"/>
      <c r="AI52" s="233"/>
      <c r="AJ52" s="233"/>
      <c r="AK52" s="233"/>
      <c r="AL52" s="233"/>
      <c r="AM52" s="233"/>
      <c r="AN52" s="233"/>
      <c r="AO52" s="233"/>
      <c r="AP52" s="233"/>
      <c r="AQ52" s="233"/>
      <c r="AR52" s="233"/>
      <c r="AS52" s="233"/>
      <c r="AT52" s="233"/>
      <c r="AU52" s="233"/>
      <c r="AV52" s="233"/>
      <c r="AW52" s="233"/>
      <c r="AX52" s="233"/>
      <c r="AY52" s="233"/>
      <c r="AZ52" s="233"/>
      <c r="BA52" s="233"/>
      <c r="BB52" s="233"/>
      <c r="BC52" s="233"/>
      <c r="BD52" s="233"/>
      <c r="BE52" s="233"/>
      <c r="BF52" s="233"/>
      <c r="BG52" s="233"/>
      <c r="BH52" s="233"/>
      <c r="BI52" s="233"/>
      <c r="BJ52" s="233"/>
      <c r="BK52" s="233"/>
      <c r="BL52" s="233"/>
      <c r="BM52" s="233"/>
      <c r="BN52" s="233"/>
      <c r="BO52" s="233"/>
      <c r="BP52" s="233"/>
      <c r="BQ52" s="233"/>
      <c r="BR52" s="233"/>
      <c r="BS52" s="233"/>
      <c r="BT52" s="233"/>
      <c r="BU52" s="233"/>
      <c r="BV52" s="233"/>
      <c r="BW52" s="233"/>
    </row>
    <row r="53" spans="1:75" ht="15" hidden="1" customHeight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  <c r="M53" s="247"/>
      <c r="N53" s="232"/>
      <c r="O53" s="232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233"/>
      <c r="AE53" s="233"/>
      <c r="AF53" s="233"/>
      <c r="AG53" s="233"/>
      <c r="AH53" s="233"/>
      <c r="AI53" s="233"/>
      <c r="AJ53" s="233"/>
      <c r="AK53" s="233"/>
      <c r="AL53" s="233"/>
      <c r="AM53" s="233"/>
      <c r="AN53" s="233"/>
      <c r="AO53" s="233"/>
      <c r="AP53" s="233"/>
      <c r="AQ53" s="233"/>
      <c r="AR53" s="233"/>
      <c r="AS53" s="233"/>
      <c r="AT53" s="233"/>
      <c r="AU53" s="233"/>
      <c r="AV53" s="233"/>
      <c r="AW53" s="233"/>
      <c r="AX53" s="233"/>
      <c r="AY53" s="233"/>
      <c r="AZ53" s="233"/>
      <c r="BA53" s="233"/>
      <c r="BB53" s="233"/>
      <c r="BC53" s="233"/>
      <c r="BD53" s="233"/>
      <c r="BE53" s="233"/>
      <c r="BF53" s="233"/>
      <c r="BG53" s="233"/>
      <c r="BH53" s="233"/>
      <c r="BI53" s="233"/>
      <c r="BJ53" s="233"/>
      <c r="BK53" s="233"/>
      <c r="BL53" s="233"/>
      <c r="BM53" s="233"/>
      <c r="BN53" s="233"/>
      <c r="BO53" s="233"/>
      <c r="BP53" s="233"/>
      <c r="BQ53" s="233"/>
      <c r="BR53" s="233"/>
      <c r="BS53" s="233"/>
      <c r="BT53" s="233"/>
      <c r="BU53" s="233"/>
      <c r="BV53" s="233"/>
      <c r="BW53" s="233"/>
    </row>
    <row r="54" spans="1:75" ht="15" hidden="1" customHeight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  <c r="M54" s="247"/>
      <c r="N54" s="232"/>
      <c r="O54" s="232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233"/>
      <c r="AE54" s="233"/>
      <c r="AF54" s="233"/>
      <c r="AG54" s="233"/>
      <c r="AH54" s="233"/>
      <c r="AI54" s="233"/>
      <c r="AJ54" s="233"/>
      <c r="AK54" s="233"/>
      <c r="AL54" s="233"/>
      <c r="AM54" s="233"/>
      <c r="AN54" s="233"/>
      <c r="AO54" s="233"/>
      <c r="AP54" s="233"/>
      <c r="AQ54" s="233"/>
      <c r="AR54" s="233"/>
      <c r="AS54" s="233"/>
      <c r="AT54" s="233"/>
      <c r="AU54" s="233"/>
      <c r="AV54" s="233"/>
      <c r="AW54" s="233"/>
      <c r="AX54" s="233"/>
      <c r="AY54" s="233"/>
      <c r="AZ54" s="233"/>
      <c r="BA54" s="233"/>
      <c r="BB54" s="233"/>
      <c r="BC54" s="233"/>
      <c r="BD54" s="233"/>
      <c r="BE54" s="233"/>
      <c r="BF54" s="233"/>
      <c r="BG54" s="233"/>
      <c r="BH54" s="233"/>
      <c r="BI54" s="233"/>
      <c r="BJ54" s="233"/>
      <c r="BK54" s="233"/>
      <c r="BL54" s="233"/>
      <c r="BM54" s="233"/>
      <c r="BN54" s="233"/>
      <c r="BO54" s="233"/>
      <c r="BP54" s="233"/>
      <c r="BQ54" s="233"/>
      <c r="BR54" s="233"/>
      <c r="BS54" s="233"/>
      <c r="BT54" s="233"/>
      <c r="BU54" s="233"/>
      <c r="BV54" s="233"/>
      <c r="BW54" s="233"/>
    </row>
    <row r="55" spans="1:75" ht="15" hidden="1" customHeight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  <c r="M55" s="247"/>
      <c r="N55" s="232"/>
      <c r="O55" s="232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233"/>
      <c r="AE55" s="233"/>
      <c r="AF55" s="233"/>
      <c r="AG55" s="233"/>
      <c r="AH55" s="233"/>
      <c r="AI55" s="233"/>
      <c r="AJ55" s="233"/>
      <c r="AK55" s="233"/>
      <c r="AL55" s="233"/>
      <c r="AM55" s="233"/>
      <c r="AN55" s="233"/>
      <c r="AO55" s="233"/>
      <c r="AP55" s="233"/>
      <c r="AQ55" s="233"/>
      <c r="AR55" s="233"/>
      <c r="AS55" s="233"/>
      <c r="AT55" s="233"/>
      <c r="AU55" s="233"/>
      <c r="AV55" s="233"/>
      <c r="AW55" s="233"/>
      <c r="AX55" s="233"/>
      <c r="AY55" s="233"/>
      <c r="AZ55" s="233"/>
      <c r="BA55" s="233"/>
      <c r="BB55" s="233"/>
      <c r="BC55" s="233"/>
      <c r="BD55" s="233"/>
      <c r="BE55" s="233"/>
      <c r="BF55" s="233"/>
      <c r="BG55" s="233"/>
      <c r="BH55" s="233"/>
      <c r="BI55" s="233"/>
      <c r="BJ55" s="233"/>
      <c r="BK55" s="233"/>
      <c r="BL55" s="233"/>
      <c r="BM55" s="233"/>
      <c r="BN55" s="233"/>
      <c r="BO55" s="233"/>
      <c r="BP55" s="233"/>
      <c r="BQ55" s="233"/>
      <c r="BR55" s="233"/>
      <c r="BS55" s="233"/>
      <c r="BT55" s="233"/>
      <c r="BU55" s="233"/>
      <c r="BV55" s="233"/>
      <c r="BW55" s="233"/>
    </row>
    <row r="56" spans="1:75" ht="15" hidden="1" customHeight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  <c r="M56" s="247"/>
      <c r="N56" s="232"/>
      <c r="O56" s="232"/>
      <c r="P56" s="233"/>
      <c r="Q56" s="233"/>
      <c r="R56" s="233"/>
      <c r="S56" s="233"/>
      <c r="T56" s="233"/>
      <c r="U56" s="233"/>
      <c r="V56" s="233"/>
      <c r="W56" s="233"/>
      <c r="X56" s="233"/>
      <c r="Y56" s="233"/>
      <c r="Z56" s="233"/>
      <c r="AA56" s="233"/>
      <c r="AB56" s="233"/>
      <c r="AC56" s="233"/>
      <c r="AD56" s="233"/>
      <c r="AE56" s="233"/>
      <c r="AF56" s="233"/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33"/>
      <c r="AR56" s="233"/>
      <c r="AS56" s="233"/>
      <c r="AT56" s="233"/>
      <c r="AU56" s="233"/>
      <c r="AV56" s="233"/>
      <c r="AW56" s="233"/>
      <c r="AX56" s="233"/>
      <c r="AY56" s="233"/>
      <c r="AZ56" s="233"/>
      <c r="BA56" s="233"/>
      <c r="BB56" s="233"/>
      <c r="BC56" s="233"/>
      <c r="BD56" s="233"/>
      <c r="BE56" s="233"/>
      <c r="BF56" s="233"/>
      <c r="BG56" s="233"/>
      <c r="BH56" s="233"/>
      <c r="BI56" s="233"/>
      <c r="BJ56" s="233"/>
      <c r="BK56" s="233"/>
      <c r="BL56" s="233"/>
      <c r="BM56" s="233"/>
      <c r="BN56" s="233"/>
      <c r="BO56" s="233"/>
      <c r="BP56" s="233"/>
      <c r="BQ56" s="233"/>
      <c r="BR56" s="233"/>
      <c r="BS56" s="233"/>
      <c r="BT56" s="233"/>
      <c r="BU56" s="233"/>
      <c r="BV56" s="233"/>
      <c r="BW56" s="233"/>
    </row>
    <row r="57" spans="1:75" ht="15" hidden="1" customHeight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  <c r="M57" s="247"/>
      <c r="N57" s="232"/>
      <c r="O57" s="232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233"/>
      <c r="AR57" s="233"/>
      <c r="AS57" s="233"/>
      <c r="AT57" s="233"/>
      <c r="AU57" s="233"/>
      <c r="AV57" s="233"/>
      <c r="AW57" s="233"/>
      <c r="AX57" s="233"/>
      <c r="AY57" s="233"/>
      <c r="AZ57" s="233"/>
      <c r="BA57" s="233"/>
      <c r="BB57" s="233"/>
      <c r="BC57" s="233"/>
      <c r="BD57" s="233"/>
      <c r="BE57" s="233"/>
      <c r="BF57" s="233"/>
      <c r="BG57" s="233"/>
      <c r="BH57" s="233"/>
      <c r="BI57" s="233"/>
      <c r="BJ57" s="233"/>
      <c r="BK57" s="233"/>
      <c r="BL57" s="233"/>
      <c r="BM57" s="233"/>
      <c r="BN57" s="233"/>
      <c r="BO57" s="233"/>
      <c r="BP57" s="233"/>
      <c r="BQ57" s="233"/>
      <c r="BR57" s="233"/>
      <c r="BS57" s="233"/>
      <c r="BT57" s="233"/>
      <c r="BU57" s="233"/>
      <c r="BV57" s="233"/>
      <c r="BW57" s="233"/>
    </row>
    <row r="58" spans="1:75" ht="15" hidden="1" customHeight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  <c r="M58" s="247"/>
      <c r="N58" s="232"/>
      <c r="O58" s="232"/>
      <c r="P58" s="233"/>
      <c r="Q58" s="233"/>
      <c r="R58" s="233"/>
      <c r="S58" s="233"/>
      <c r="T58" s="233"/>
      <c r="U58" s="233"/>
      <c r="V58" s="233"/>
      <c r="W58" s="233"/>
      <c r="X58" s="233"/>
      <c r="Y58" s="233"/>
      <c r="Z58" s="233"/>
      <c r="AA58" s="233"/>
      <c r="AB58" s="233"/>
      <c r="AC58" s="233"/>
      <c r="AD58" s="233"/>
      <c r="AE58" s="233"/>
      <c r="AF58" s="233"/>
      <c r="AG58" s="233"/>
      <c r="AH58" s="233"/>
      <c r="AI58" s="233"/>
      <c r="AJ58" s="233"/>
      <c r="AK58" s="233"/>
      <c r="AL58" s="233"/>
      <c r="AM58" s="233"/>
      <c r="AN58" s="233"/>
      <c r="AO58" s="233"/>
      <c r="AP58" s="233"/>
      <c r="AQ58" s="233"/>
      <c r="AR58" s="233"/>
      <c r="AS58" s="233"/>
      <c r="AT58" s="233"/>
      <c r="AU58" s="233"/>
      <c r="AV58" s="233"/>
      <c r="AW58" s="233"/>
      <c r="AX58" s="233"/>
      <c r="AY58" s="233"/>
      <c r="AZ58" s="233"/>
      <c r="BA58" s="233"/>
      <c r="BB58" s="233"/>
      <c r="BC58" s="233"/>
      <c r="BD58" s="233"/>
      <c r="BE58" s="233"/>
      <c r="BF58" s="233"/>
      <c r="BG58" s="233"/>
      <c r="BH58" s="233"/>
      <c r="BI58" s="233"/>
      <c r="BJ58" s="233"/>
      <c r="BK58" s="233"/>
      <c r="BL58" s="233"/>
      <c r="BM58" s="233"/>
      <c r="BN58" s="233"/>
      <c r="BO58" s="233"/>
      <c r="BP58" s="233"/>
      <c r="BQ58" s="233"/>
      <c r="BR58" s="233"/>
      <c r="BS58" s="233"/>
      <c r="BT58" s="233"/>
      <c r="BU58" s="233"/>
      <c r="BV58" s="233"/>
      <c r="BW58" s="233"/>
    </row>
    <row r="59" spans="1:75" ht="15" hidden="1" customHeight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  <c r="M59" s="247"/>
      <c r="N59" s="232"/>
      <c r="O59" s="232"/>
      <c r="P59" s="233"/>
      <c r="Q59" s="233"/>
      <c r="R59" s="233"/>
      <c r="S59" s="233"/>
      <c r="T59" s="233"/>
      <c r="U59" s="233"/>
      <c r="V59" s="233"/>
      <c r="W59" s="233"/>
      <c r="X59" s="233"/>
      <c r="Y59" s="233"/>
      <c r="Z59" s="233"/>
      <c r="AA59" s="233"/>
      <c r="AB59" s="233"/>
      <c r="AC59" s="233"/>
      <c r="AD59" s="233"/>
      <c r="AE59" s="233"/>
      <c r="AF59" s="233"/>
      <c r="AG59" s="233"/>
      <c r="AH59" s="233"/>
      <c r="AI59" s="233"/>
      <c r="AJ59" s="233"/>
      <c r="AK59" s="233"/>
      <c r="AL59" s="233"/>
      <c r="AM59" s="233"/>
      <c r="AN59" s="233"/>
      <c r="AO59" s="233"/>
      <c r="AP59" s="233"/>
      <c r="AQ59" s="233"/>
      <c r="AR59" s="233"/>
      <c r="AS59" s="233"/>
      <c r="AT59" s="233"/>
      <c r="AU59" s="233"/>
      <c r="AV59" s="233"/>
      <c r="AW59" s="233"/>
      <c r="AX59" s="233"/>
      <c r="AY59" s="233"/>
      <c r="AZ59" s="233"/>
      <c r="BA59" s="233"/>
      <c r="BB59" s="233"/>
      <c r="BC59" s="233"/>
      <c r="BD59" s="233"/>
      <c r="BE59" s="233"/>
      <c r="BF59" s="233"/>
      <c r="BG59" s="233"/>
      <c r="BH59" s="233"/>
      <c r="BI59" s="233"/>
      <c r="BJ59" s="233"/>
      <c r="BK59" s="233"/>
      <c r="BL59" s="233"/>
      <c r="BM59" s="233"/>
      <c r="BN59" s="233"/>
      <c r="BO59" s="233"/>
      <c r="BP59" s="233"/>
      <c r="BQ59" s="233"/>
      <c r="BR59" s="233"/>
      <c r="BS59" s="233"/>
      <c r="BT59" s="233"/>
      <c r="BU59" s="233"/>
      <c r="BV59" s="233"/>
      <c r="BW59" s="233"/>
    </row>
    <row r="60" spans="1:75" ht="15" hidden="1" customHeight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  <c r="M60" s="247"/>
      <c r="N60" s="232"/>
      <c r="O60" s="232"/>
      <c r="P60" s="233"/>
      <c r="Q60" s="233"/>
      <c r="R60" s="233"/>
      <c r="S60" s="233"/>
      <c r="T60" s="233"/>
      <c r="U60" s="233"/>
      <c r="V60" s="233"/>
      <c r="W60" s="233"/>
      <c r="X60" s="233"/>
      <c r="Y60" s="233"/>
      <c r="Z60" s="233"/>
      <c r="AA60" s="233"/>
      <c r="AB60" s="233"/>
      <c r="AC60" s="233"/>
      <c r="AD60" s="233"/>
      <c r="AE60" s="233"/>
      <c r="AF60" s="233"/>
      <c r="AG60" s="233"/>
      <c r="AH60" s="233"/>
      <c r="AI60" s="233"/>
      <c r="AJ60" s="233"/>
      <c r="AK60" s="233"/>
      <c r="AL60" s="233"/>
      <c r="AM60" s="233"/>
      <c r="AN60" s="233"/>
      <c r="AO60" s="233"/>
      <c r="AP60" s="233"/>
      <c r="AQ60" s="233"/>
      <c r="AR60" s="233"/>
      <c r="AS60" s="233"/>
      <c r="AT60" s="233"/>
      <c r="AU60" s="233"/>
      <c r="AV60" s="233"/>
      <c r="AW60" s="233"/>
      <c r="AX60" s="233"/>
      <c r="AY60" s="233"/>
      <c r="AZ60" s="233"/>
      <c r="BA60" s="233"/>
      <c r="BB60" s="233"/>
      <c r="BC60" s="233"/>
      <c r="BD60" s="233"/>
      <c r="BE60" s="233"/>
      <c r="BF60" s="233"/>
      <c r="BG60" s="233"/>
      <c r="BH60" s="233"/>
      <c r="BI60" s="233"/>
      <c r="BJ60" s="233"/>
      <c r="BK60" s="233"/>
      <c r="BL60" s="233"/>
      <c r="BM60" s="233"/>
      <c r="BN60" s="233"/>
      <c r="BO60" s="233"/>
      <c r="BP60" s="233"/>
      <c r="BQ60" s="233"/>
      <c r="BR60" s="233"/>
      <c r="BS60" s="233"/>
      <c r="BT60" s="233"/>
      <c r="BU60" s="233"/>
      <c r="BV60" s="233"/>
      <c r="BW60" s="233"/>
    </row>
    <row r="61" spans="1:75" ht="15" hidden="1" customHeight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  <c r="M61" s="247"/>
      <c r="N61" s="232"/>
      <c r="O61" s="232"/>
      <c r="P61" s="233"/>
      <c r="Q61" s="233"/>
      <c r="R61" s="233"/>
      <c r="S61" s="233"/>
      <c r="T61" s="233"/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  <c r="AG61" s="233"/>
      <c r="AH61" s="233"/>
      <c r="AI61" s="233"/>
      <c r="AJ61" s="233"/>
      <c r="AK61" s="233"/>
      <c r="AL61" s="233"/>
      <c r="AM61" s="233"/>
      <c r="AN61" s="233"/>
      <c r="AO61" s="233"/>
      <c r="AP61" s="233"/>
      <c r="AQ61" s="233"/>
      <c r="AR61" s="233"/>
      <c r="AS61" s="233"/>
      <c r="AT61" s="233"/>
      <c r="AU61" s="233"/>
      <c r="AV61" s="233"/>
      <c r="AW61" s="233"/>
      <c r="AX61" s="233"/>
      <c r="AY61" s="233"/>
      <c r="AZ61" s="233"/>
      <c r="BA61" s="233"/>
      <c r="BB61" s="233"/>
      <c r="BC61" s="233"/>
      <c r="BD61" s="233"/>
      <c r="BE61" s="233"/>
      <c r="BF61" s="233"/>
      <c r="BG61" s="233"/>
      <c r="BH61" s="233"/>
      <c r="BI61" s="233"/>
      <c r="BJ61" s="233"/>
      <c r="BK61" s="233"/>
      <c r="BL61" s="233"/>
      <c r="BM61" s="233"/>
      <c r="BN61" s="233"/>
      <c r="BO61" s="233"/>
      <c r="BP61" s="233"/>
      <c r="BQ61" s="233"/>
      <c r="BR61" s="233"/>
      <c r="BS61" s="233"/>
      <c r="BT61" s="233"/>
      <c r="BU61" s="233"/>
      <c r="BV61" s="233"/>
      <c r="BW61" s="233"/>
    </row>
    <row r="62" spans="1:75" ht="15" hidden="1" customHeight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  <c r="M62" s="247"/>
      <c r="N62" s="232"/>
      <c r="O62" s="232"/>
      <c r="P62" s="233"/>
      <c r="Q62" s="233"/>
      <c r="R62" s="233"/>
      <c r="S62" s="233"/>
      <c r="T62" s="233"/>
      <c r="U62" s="233"/>
      <c r="V62" s="233"/>
      <c r="W62" s="233"/>
      <c r="X62" s="233"/>
      <c r="Y62" s="233"/>
      <c r="Z62" s="233"/>
      <c r="AA62" s="233"/>
      <c r="AB62" s="233"/>
      <c r="AC62" s="233"/>
      <c r="AD62" s="233"/>
      <c r="AE62" s="233"/>
      <c r="AF62" s="233"/>
      <c r="AG62" s="233"/>
      <c r="AH62" s="233"/>
      <c r="AI62" s="233"/>
      <c r="AJ62" s="233"/>
      <c r="AK62" s="233"/>
      <c r="AL62" s="233"/>
      <c r="AM62" s="233"/>
      <c r="AN62" s="233"/>
      <c r="AO62" s="233"/>
      <c r="AP62" s="233"/>
      <c r="AQ62" s="233"/>
      <c r="AR62" s="233"/>
      <c r="AS62" s="233"/>
      <c r="AT62" s="233"/>
      <c r="AU62" s="233"/>
      <c r="AV62" s="233"/>
      <c r="AW62" s="233"/>
      <c r="AX62" s="233"/>
      <c r="AY62" s="233"/>
      <c r="AZ62" s="233"/>
      <c r="BA62" s="233"/>
      <c r="BB62" s="233"/>
      <c r="BC62" s="233"/>
      <c r="BD62" s="233"/>
      <c r="BE62" s="233"/>
      <c r="BF62" s="233"/>
      <c r="BG62" s="233"/>
      <c r="BH62" s="233"/>
      <c r="BI62" s="233"/>
      <c r="BJ62" s="233"/>
      <c r="BK62" s="233"/>
      <c r="BL62" s="233"/>
      <c r="BM62" s="233"/>
      <c r="BN62" s="233"/>
      <c r="BO62" s="233"/>
      <c r="BP62" s="233"/>
      <c r="BQ62" s="233"/>
      <c r="BR62" s="233"/>
      <c r="BS62" s="233"/>
      <c r="BT62" s="233"/>
      <c r="BU62" s="233"/>
      <c r="BV62" s="233"/>
      <c r="BW62" s="233"/>
    </row>
    <row r="63" spans="1:75" ht="15" hidden="1" customHeight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  <c r="M63" s="247"/>
      <c r="N63" s="232"/>
      <c r="O63" s="232"/>
      <c r="P63" s="233"/>
      <c r="Q63" s="233"/>
      <c r="R63" s="233"/>
      <c r="S63" s="233"/>
      <c r="T63" s="233"/>
      <c r="U63" s="233"/>
      <c r="V63" s="233"/>
      <c r="W63" s="233"/>
      <c r="X63" s="233"/>
      <c r="Y63" s="233"/>
      <c r="Z63" s="233"/>
      <c r="AA63" s="233"/>
      <c r="AB63" s="233"/>
      <c r="AC63" s="233"/>
      <c r="AD63" s="233"/>
      <c r="AE63" s="233"/>
      <c r="AF63" s="233"/>
      <c r="AG63" s="233"/>
      <c r="AH63" s="233"/>
      <c r="AI63" s="233"/>
      <c r="AJ63" s="233"/>
      <c r="AK63" s="233"/>
      <c r="AL63" s="233"/>
      <c r="AM63" s="233"/>
      <c r="AN63" s="233"/>
      <c r="AO63" s="233"/>
      <c r="AP63" s="233"/>
      <c r="AQ63" s="233"/>
      <c r="AR63" s="233"/>
      <c r="AS63" s="233"/>
      <c r="AT63" s="233"/>
      <c r="AU63" s="233"/>
      <c r="AV63" s="233"/>
      <c r="AW63" s="233"/>
      <c r="AX63" s="233"/>
      <c r="AY63" s="233"/>
      <c r="AZ63" s="233"/>
      <c r="BA63" s="233"/>
      <c r="BB63" s="233"/>
      <c r="BC63" s="233"/>
      <c r="BD63" s="233"/>
      <c r="BE63" s="233"/>
      <c r="BF63" s="233"/>
      <c r="BG63" s="233"/>
      <c r="BH63" s="233"/>
      <c r="BI63" s="233"/>
      <c r="BJ63" s="233"/>
      <c r="BK63" s="233"/>
      <c r="BL63" s="233"/>
      <c r="BM63" s="233"/>
      <c r="BN63" s="233"/>
      <c r="BO63" s="233"/>
      <c r="BP63" s="233"/>
      <c r="BQ63" s="233"/>
      <c r="BR63" s="233"/>
      <c r="BS63" s="233"/>
      <c r="BT63" s="233"/>
      <c r="BU63" s="233"/>
      <c r="BV63" s="233"/>
      <c r="BW63" s="233"/>
    </row>
    <row r="64" spans="1:75" ht="15" hidden="1" customHeight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  <c r="M64" s="247"/>
      <c r="N64" s="232"/>
      <c r="O64" s="232"/>
      <c r="P64" s="233"/>
      <c r="Q64" s="233"/>
      <c r="R64" s="233"/>
      <c r="S64" s="233"/>
      <c r="T64" s="233"/>
      <c r="U64" s="233"/>
      <c r="V64" s="233"/>
      <c r="W64" s="233"/>
      <c r="X64" s="233"/>
      <c r="Y64" s="233"/>
      <c r="Z64" s="233"/>
      <c r="AA64" s="233"/>
      <c r="AB64" s="233"/>
      <c r="AC64" s="233"/>
      <c r="AD64" s="233"/>
      <c r="AE64" s="233"/>
      <c r="AF64" s="233"/>
      <c r="AG64" s="233"/>
      <c r="AH64" s="233"/>
      <c r="AI64" s="233"/>
      <c r="AJ64" s="233"/>
      <c r="AK64" s="233"/>
      <c r="AL64" s="233"/>
      <c r="AM64" s="233"/>
      <c r="AN64" s="233"/>
      <c r="AO64" s="233"/>
      <c r="AP64" s="233"/>
      <c r="AQ64" s="233"/>
      <c r="AR64" s="233"/>
      <c r="AS64" s="233"/>
      <c r="AT64" s="233"/>
      <c r="AU64" s="233"/>
      <c r="AV64" s="233"/>
      <c r="AW64" s="233"/>
      <c r="AX64" s="233"/>
      <c r="AY64" s="233"/>
      <c r="AZ64" s="233"/>
      <c r="BA64" s="233"/>
      <c r="BB64" s="233"/>
      <c r="BC64" s="233"/>
      <c r="BD64" s="233"/>
      <c r="BE64" s="233"/>
      <c r="BF64" s="233"/>
      <c r="BG64" s="233"/>
      <c r="BH64" s="233"/>
      <c r="BI64" s="233"/>
      <c r="BJ64" s="233"/>
      <c r="BK64" s="233"/>
      <c r="BL64" s="233"/>
      <c r="BM64" s="233"/>
      <c r="BN64" s="233"/>
      <c r="BO64" s="233"/>
      <c r="BP64" s="233"/>
      <c r="BQ64" s="233"/>
      <c r="BR64" s="233"/>
      <c r="BS64" s="233"/>
      <c r="BT64" s="233"/>
      <c r="BU64" s="233"/>
      <c r="BV64" s="233"/>
      <c r="BW64" s="233"/>
    </row>
    <row r="65" spans="1:75" ht="15" hidden="1" customHeight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  <c r="M65" s="247"/>
      <c r="N65" s="232"/>
      <c r="O65" s="232"/>
      <c r="P65" s="233"/>
      <c r="Q65" s="233"/>
      <c r="R65" s="233"/>
      <c r="S65" s="233"/>
      <c r="T65" s="233"/>
      <c r="U65" s="233"/>
      <c r="V65" s="233"/>
      <c r="W65" s="233"/>
      <c r="X65" s="233"/>
      <c r="Y65" s="233"/>
      <c r="Z65" s="233"/>
      <c r="AA65" s="233"/>
      <c r="AB65" s="233"/>
      <c r="AC65" s="233"/>
      <c r="AD65" s="233"/>
      <c r="AE65" s="233"/>
      <c r="AF65" s="233"/>
      <c r="AG65" s="233"/>
      <c r="AH65" s="233"/>
      <c r="AI65" s="233"/>
      <c r="AJ65" s="233"/>
      <c r="AK65" s="233"/>
      <c r="AL65" s="233"/>
      <c r="AM65" s="233"/>
      <c r="AN65" s="233"/>
      <c r="AO65" s="233"/>
      <c r="AP65" s="233"/>
      <c r="AQ65" s="233"/>
      <c r="AR65" s="233"/>
      <c r="AS65" s="233"/>
      <c r="AT65" s="233"/>
      <c r="AU65" s="233"/>
      <c r="AV65" s="233"/>
      <c r="AW65" s="233"/>
      <c r="AX65" s="233"/>
      <c r="AY65" s="233"/>
      <c r="AZ65" s="233"/>
      <c r="BA65" s="233"/>
      <c r="BB65" s="233"/>
      <c r="BC65" s="233"/>
      <c r="BD65" s="233"/>
      <c r="BE65" s="233"/>
      <c r="BF65" s="233"/>
      <c r="BG65" s="233"/>
      <c r="BH65" s="233"/>
      <c r="BI65" s="233"/>
      <c r="BJ65" s="233"/>
      <c r="BK65" s="233"/>
      <c r="BL65" s="233"/>
      <c r="BM65" s="233"/>
      <c r="BN65" s="233"/>
      <c r="BO65" s="233"/>
      <c r="BP65" s="233"/>
      <c r="BQ65" s="233"/>
      <c r="BR65" s="233"/>
      <c r="BS65" s="233"/>
      <c r="BT65" s="233"/>
      <c r="BU65" s="233"/>
      <c r="BV65" s="233"/>
      <c r="BW65" s="233"/>
    </row>
    <row r="66" spans="1:75" ht="15" hidden="1" customHeight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  <c r="M66" s="247"/>
      <c r="N66" s="232"/>
      <c r="O66" s="232"/>
      <c r="P66" s="233"/>
      <c r="Q66" s="233"/>
      <c r="R66" s="233"/>
      <c r="S66" s="233"/>
      <c r="T66" s="233"/>
      <c r="U66" s="233"/>
      <c r="V66" s="233"/>
      <c r="W66" s="233"/>
      <c r="X66" s="233"/>
      <c r="Y66" s="233"/>
      <c r="Z66" s="233"/>
      <c r="AA66" s="233"/>
      <c r="AB66" s="233"/>
      <c r="AC66" s="233"/>
      <c r="AD66" s="233"/>
      <c r="AE66" s="233"/>
      <c r="AF66" s="233"/>
      <c r="AG66" s="233"/>
      <c r="AH66" s="233"/>
      <c r="AI66" s="233"/>
      <c r="AJ66" s="233"/>
      <c r="AK66" s="233"/>
      <c r="AL66" s="233"/>
      <c r="AM66" s="233"/>
      <c r="AN66" s="233"/>
      <c r="AO66" s="233"/>
      <c r="AP66" s="233"/>
      <c r="AQ66" s="233"/>
      <c r="AR66" s="233"/>
      <c r="AS66" s="233"/>
      <c r="AT66" s="233"/>
      <c r="AU66" s="233"/>
      <c r="AV66" s="233"/>
      <c r="AW66" s="233"/>
      <c r="AX66" s="233"/>
      <c r="AY66" s="233"/>
      <c r="AZ66" s="233"/>
      <c r="BA66" s="233"/>
      <c r="BB66" s="233"/>
      <c r="BC66" s="233"/>
      <c r="BD66" s="233"/>
      <c r="BE66" s="233"/>
      <c r="BF66" s="233"/>
      <c r="BG66" s="233"/>
      <c r="BH66" s="233"/>
      <c r="BI66" s="233"/>
      <c r="BJ66" s="233"/>
      <c r="BK66" s="233"/>
      <c r="BL66" s="233"/>
      <c r="BM66" s="233"/>
      <c r="BN66" s="233"/>
      <c r="BO66" s="233"/>
      <c r="BP66" s="233"/>
      <c r="BQ66" s="233"/>
      <c r="BR66" s="233"/>
      <c r="BS66" s="233"/>
      <c r="BT66" s="233"/>
      <c r="BU66" s="233"/>
      <c r="BV66" s="233"/>
      <c r="BW66" s="233"/>
    </row>
    <row r="67" spans="1:75" ht="15" hidden="1" customHeight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  <c r="M67" s="247"/>
      <c r="N67" s="232"/>
      <c r="O67" s="232"/>
      <c r="P67" s="233"/>
      <c r="Q67" s="233"/>
      <c r="R67" s="233"/>
      <c r="S67" s="233"/>
      <c r="T67" s="233"/>
      <c r="U67" s="233"/>
      <c r="V67" s="233"/>
      <c r="W67" s="233"/>
      <c r="X67" s="233"/>
      <c r="Y67" s="233"/>
      <c r="Z67" s="233"/>
      <c r="AA67" s="233"/>
      <c r="AB67" s="233"/>
      <c r="AC67" s="233"/>
      <c r="AD67" s="233"/>
      <c r="AE67" s="233"/>
      <c r="AF67" s="233"/>
      <c r="AG67" s="233"/>
      <c r="AH67" s="233"/>
      <c r="AI67" s="233"/>
      <c r="AJ67" s="233"/>
      <c r="AK67" s="233"/>
      <c r="AL67" s="233"/>
      <c r="AM67" s="233"/>
      <c r="AN67" s="233"/>
      <c r="AO67" s="233"/>
      <c r="AP67" s="233"/>
      <c r="AQ67" s="233"/>
      <c r="AR67" s="233"/>
      <c r="AS67" s="233"/>
      <c r="AT67" s="233"/>
      <c r="AU67" s="233"/>
      <c r="AV67" s="233"/>
      <c r="AW67" s="233"/>
      <c r="AX67" s="233"/>
      <c r="AY67" s="233"/>
      <c r="AZ67" s="233"/>
      <c r="BA67" s="233"/>
      <c r="BB67" s="233"/>
      <c r="BC67" s="233"/>
      <c r="BD67" s="233"/>
      <c r="BE67" s="233"/>
      <c r="BF67" s="233"/>
      <c r="BG67" s="233"/>
      <c r="BH67" s="233"/>
      <c r="BI67" s="233"/>
      <c r="BJ67" s="233"/>
      <c r="BK67" s="233"/>
      <c r="BL67" s="233"/>
      <c r="BM67" s="233"/>
      <c r="BN67" s="233"/>
      <c r="BO67" s="233"/>
      <c r="BP67" s="233"/>
      <c r="BQ67" s="233"/>
      <c r="BR67" s="233"/>
      <c r="BS67" s="233"/>
      <c r="BT67" s="233"/>
      <c r="BU67" s="233"/>
      <c r="BV67" s="233"/>
      <c r="BW67" s="233"/>
    </row>
    <row r="68" spans="1:75" ht="15" hidden="1" customHeight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  <c r="M68" s="247"/>
      <c r="N68" s="232"/>
      <c r="O68" s="232"/>
      <c r="P68" s="233"/>
      <c r="Q68" s="233"/>
      <c r="R68" s="233"/>
      <c r="S68" s="233"/>
      <c r="T68" s="233"/>
      <c r="U68" s="233"/>
      <c r="V68" s="233"/>
      <c r="W68" s="233"/>
      <c r="X68" s="233"/>
      <c r="Y68" s="233"/>
      <c r="Z68" s="233"/>
      <c r="AA68" s="233"/>
      <c r="AB68" s="233"/>
      <c r="AC68" s="233"/>
      <c r="AD68" s="233"/>
      <c r="AE68" s="233"/>
      <c r="AF68" s="233"/>
      <c r="AG68" s="233"/>
      <c r="AH68" s="233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33"/>
      <c r="AT68" s="233"/>
      <c r="AU68" s="233"/>
      <c r="AV68" s="233"/>
      <c r="AW68" s="233"/>
      <c r="AX68" s="233"/>
      <c r="AY68" s="233"/>
      <c r="AZ68" s="233"/>
      <c r="BA68" s="233"/>
      <c r="BB68" s="233"/>
      <c r="BC68" s="233"/>
      <c r="BD68" s="233"/>
      <c r="BE68" s="233"/>
      <c r="BF68" s="233"/>
      <c r="BG68" s="233"/>
      <c r="BH68" s="233"/>
      <c r="BI68" s="233"/>
      <c r="BJ68" s="233"/>
      <c r="BK68" s="233"/>
      <c r="BL68" s="233"/>
      <c r="BM68" s="233"/>
      <c r="BN68" s="233"/>
      <c r="BO68" s="233"/>
      <c r="BP68" s="233"/>
      <c r="BQ68" s="233"/>
      <c r="BR68" s="233"/>
      <c r="BS68" s="233"/>
      <c r="BT68" s="233"/>
      <c r="BU68" s="233"/>
      <c r="BV68" s="233"/>
      <c r="BW68" s="233"/>
    </row>
    <row r="69" spans="1:75" ht="15" hidden="1" customHeight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  <c r="M69" s="247"/>
      <c r="N69" s="232"/>
      <c r="O69" s="232"/>
      <c r="P69" s="233"/>
      <c r="Q69" s="233"/>
      <c r="R69" s="233"/>
      <c r="S69" s="233"/>
      <c r="T69" s="233"/>
      <c r="U69" s="233"/>
      <c r="V69" s="233"/>
      <c r="W69" s="233"/>
      <c r="X69" s="233"/>
      <c r="Y69" s="233"/>
      <c r="Z69" s="233"/>
      <c r="AA69" s="233"/>
      <c r="AB69" s="233"/>
      <c r="AC69" s="233"/>
      <c r="AD69" s="233"/>
      <c r="AE69" s="233"/>
      <c r="AF69" s="233"/>
      <c r="AG69" s="233"/>
      <c r="AH69" s="233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33"/>
      <c r="AT69" s="233"/>
      <c r="AU69" s="233"/>
      <c r="AV69" s="233"/>
      <c r="AW69" s="233"/>
      <c r="AX69" s="233"/>
      <c r="AY69" s="233"/>
      <c r="AZ69" s="233"/>
      <c r="BA69" s="233"/>
      <c r="BB69" s="233"/>
      <c r="BC69" s="233"/>
      <c r="BD69" s="233"/>
      <c r="BE69" s="233"/>
      <c r="BF69" s="233"/>
      <c r="BG69" s="233"/>
      <c r="BH69" s="233"/>
      <c r="BI69" s="233"/>
      <c r="BJ69" s="233"/>
      <c r="BK69" s="233"/>
      <c r="BL69" s="233"/>
      <c r="BM69" s="233"/>
      <c r="BN69" s="233"/>
      <c r="BO69" s="233"/>
      <c r="BP69" s="233"/>
      <c r="BQ69" s="233"/>
      <c r="BR69" s="233"/>
      <c r="BS69" s="233"/>
      <c r="BT69" s="233"/>
      <c r="BU69" s="233"/>
      <c r="BV69" s="233"/>
      <c r="BW69" s="233"/>
    </row>
    <row r="70" spans="1:75" ht="15" hidden="1" customHeight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  <c r="M70" s="247"/>
      <c r="N70" s="232"/>
      <c r="O70" s="232"/>
      <c r="P70" s="233"/>
      <c r="Q70" s="233"/>
      <c r="R70" s="233"/>
      <c r="S70" s="233"/>
      <c r="T70" s="233"/>
      <c r="U70" s="233"/>
      <c r="V70" s="233"/>
      <c r="W70" s="233"/>
      <c r="X70" s="233"/>
      <c r="Y70" s="233"/>
      <c r="Z70" s="233"/>
      <c r="AA70" s="233"/>
      <c r="AB70" s="233"/>
      <c r="AC70" s="233"/>
      <c r="AD70" s="233"/>
      <c r="AE70" s="233"/>
      <c r="AF70" s="233"/>
      <c r="AG70" s="233"/>
      <c r="AH70" s="233"/>
      <c r="AI70" s="233"/>
      <c r="AJ70" s="233"/>
      <c r="AK70" s="233"/>
      <c r="AL70" s="233"/>
      <c r="AM70" s="233"/>
      <c r="AN70" s="233"/>
      <c r="AO70" s="233"/>
      <c r="AP70" s="233"/>
      <c r="AQ70" s="233"/>
      <c r="AR70" s="233"/>
      <c r="AS70" s="233"/>
      <c r="AT70" s="233"/>
      <c r="AU70" s="233"/>
      <c r="AV70" s="233"/>
      <c r="AW70" s="233"/>
      <c r="AX70" s="233"/>
      <c r="AY70" s="233"/>
      <c r="AZ70" s="233"/>
      <c r="BA70" s="233"/>
      <c r="BB70" s="233"/>
      <c r="BC70" s="233"/>
      <c r="BD70" s="233"/>
      <c r="BE70" s="233"/>
      <c r="BF70" s="233"/>
      <c r="BG70" s="233"/>
      <c r="BH70" s="233"/>
      <c r="BI70" s="233"/>
      <c r="BJ70" s="233"/>
      <c r="BK70" s="233"/>
      <c r="BL70" s="233"/>
      <c r="BM70" s="233"/>
      <c r="BN70" s="233"/>
      <c r="BO70" s="233"/>
      <c r="BP70" s="233"/>
      <c r="BQ70" s="233"/>
      <c r="BR70" s="233"/>
      <c r="BS70" s="233"/>
      <c r="BT70" s="233"/>
      <c r="BU70" s="233"/>
      <c r="BV70" s="233"/>
      <c r="BW70" s="233"/>
    </row>
    <row r="71" spans="1:75" ht="15" hidden="1" customHeight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  <c r="M71" s="247"/>
      <c r="N71" s="232"/>
      <c r="O71" s="232"/>
      <c r="P71" s="233"/>
      <c r="Q71" s="233"/>
      <c r="R71" s="233"/>
      <c r="S71" s="233"/>
      <c r="T71" s="233"/>
      <c r="U71" s="233"/>
      <c r="V71" s="233"/>
      <c r="W71" s="233"/>
      <c r="X71" s="233"/>
      <c r="Y71" s="233"/>
      <c r="Z71" s="233"/>
      <c r="AA71" s="233"/>
      <c r="AB71" s="233"/>
      <c r="AC71" s="233"/>
      <c r="AD71" s="233"/>
      <c r="AE71" s="233"/>
      <c r="AF71" s="233"/>
      <c r="AG71" s="233"/>
      <c r="AH71" s="233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3"/>
      <c r="AT71" s="233"/>
      <c r="AU71" s="233"/>
      <c r="AV71" s="233"/>
      <c r="AW71" s="233"/>
      <c r="AX71" s="233"/>
      <c r="AY71" s="233"/>
      <c r="AZ71" s="233"/>
      <c r="BA71" s="233"/>
      <c r="BB71" s="233"/>
      <c r="BC71" s="233"/>
      <c r="BD71" s="233"/>
      <c r="BE71" s="233"/>
      <c r="BF71" s="233"/>
      <c r="BG71" s="233"/>
      <c r="BH71" s="233"/>
      <c r="BI71" s="233"/>
      <c r="BJ71" s="233"/>
      <c r="BK71" s="233"/>
      <c r="BL71" s="233"/>
      <c r="BM71" s="233"/>
      <c r="BN71" s="233"/>
      <c r="BO71" s="233"/>
      <c r="BP71" s="233"/>
      <c r="BQ71" s="233"/>
      <c r="BR71" s="233"/>
      <c r="BS71" s="233"/>
      <c r="BT71" s="233"/>
      <c r="BU71" s="233"/>
      <c r="BV71" s="233"/>
      <c r="BW71" s="233"/>
    </row>
    <row r="72" spans="1:75" ht="15" hidden="1" customHeight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  <c r="M72" s="247"/>
      <c r="N72" s="232"/>
      <c r="O72" s="232"/>
      <c r="P72" s="233"/>
      <c r="Q72" s="233"/>
      <c r="R72" s="233"/>
      <c r="S72" s="233"/>
      <c r="T72" s="233"/>
      <c r="U72" s="233"/>
      <c r="V72" s="233"/>
      <c r="W72" s="233"/>
      <c r="X72" s="233"/>
      <c r="Y72" s="233"/>
      <c r="Z72" s="233"/>
      <c r="AA72" s="233"/>
      <c r="AB72" s="233"/>
      <c r="AC72" s="233"/>
      <c r="AD72" s="233"/>
      <c r="AE72" s="233"/>
      <c r="AF72" s="233"/>
      <c r="AG72" s="233"/>
      <c r="AH72" s="233"/>
      <c r="AI72" s="233"/>
      <c r="AJ72" s="233"/>
      <c r="AK72" s="233"/>
      <c r="AL72" s="233"/>
      <c r="AM72" s="233"/>
      <c r="AN72" s="233"/>
      <c r="AO72" s="233"/>
      <c r="AP72" s="233"/>
      <c r="AQ72" s="233"/>
      <c r="AR72" s="233"/>
      <c r="AS72" s="233"/>
      <c r="AT72" s="233"/>
      <c r="AU72" s="233"/>
      <c r="AV72" s="233"/>
      <c r="AW72" s="233"/>
      <c r="AX72" s="233"/>
      <c r="AY72" s="233"/>
      <c r="AZ72" s="233"/>
      <c r="BA72" s="233"/>
      <c r="BB72" s="233"/>
      <c r="BC72" s="233"/>
      <c r="BD72" s="233"/>
      <c r="BE72" s="233"/>
      <c r="BF72" s="233"/>
      <c r="BG72" s="233"/>
      <c r="BH72" s="233"/>
      <c r="BI72" s="233"/>
      <c r="BJ72" s="233"/>
      <c r="BK72" s="233"/>
      <c r="BL72" s="233"/>
      <c r="BM72" s="233"/>
      <c r="BN72" s="233"/>
      <c r="BO72" s="233"/>
      <c r="BP72" s="233"/>
      <c r="BQ72" s="233"/>
      <c r="BR72" s="233"/>
      <c r="BS72" s="233"/>
      <c r="BT72" s="233"/>
      <c r="BU72" s="233"/>
      <c r="BV72" s="233"/>
      <c r="BW72" s="233"/>
    </row>
    <row r="73" spans="1:75" ht="15" hidden="1" customHeight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  <c r="M73" s="247"/>
      <c r="N73" s="232"/>
      <c r="O73" s="232"/>
      <c r="P73" s="233"/>
      <c r="Q73" s="233"/>
      <c r="R73" s="233"/>
      <c r="S73" s="233"/>
      <c r="T73" s="233"/>
      <c r="U73" s="233"/>
      <c r="V73" s="233"/>
      <c r="W73" s="233"/>
      <c r="X73" s="233"/>
      <c r="Y73" s="233"/>
      <c r="Z73" s="233"/>
      <c r="AA73" s="233"/>
      <c r="AB73" s="233"/>
      <c r="AC73" s="233"/>
      <c r="AD73" s="233"/>
      <c r="AE73" s="233"/>
      <c r="AF73" s="233"/>
      <c r="AG73" s="233"/>
      <c r="AH73" s="233"/>
      <c r="AI73" s="233"/>
      <c r="AJ73" s="233"/>
      <c r="AK73" s="233"/>
      <c r="AL73" s="233"/>
      <c r="AM73" s="233"/>
      <c r="AN73" s="233"/>
      <c r="AO73" s="233"/>
      <c r="AP73" s="233"/>
      <c r="AQ73" s="233"/>
      <c r="AR73" s="233"/>
      <c r="AS73" s="233"/>
      <c r="AT73" s="233"/>
      <c r="AU73" s="233"/>
      <c r="AV73" s="233"/>
      <c r="AW73" s="233"/>
      <c r="AX73" s="233"/>
      <c r="AY73" s="233"/>
      <c r="AZ73" s="233"/>
      <c r="BA73" s="233"/>
      <c r="BB73" s="233"/>
      <c r="BC73" s="233"/>
      <c r="BD73" s="233"/>
      <c r="BE73" s="233"/>
      <c r="BF73" s="233"/>
      <c r="BG73" s="233"/>
      <c r="BH73" s="233"/>
      <c r="BI73" s="233"/>
      <c r="BJ73" s="233"/>
      <c r="BK73" s="233"/>
      <c r="BL73" s="233"/>
      <c r="BM73" s="233"/>
      <c r="BN73" s="233"/>
      <c r="BO73" s="233"/>
      <c r="BP73" s="233"/>
      <c r="BQ73" s="233"/>
      <c r="BR73" s="233"/>
      <c r="BS73" s="233"/>
      <c r="BT73" s="233"/>
      <c r="BU73" s="233"/>
      <c r="BV73" s="233"/>
      <c r="BW73" s="233"/>
    </row>
    <row r="74" spans="1:75" ht="15" hidden="1" customHeight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  <c r="M74" s="247"/>
      <c r="N74" s="232"/>
      <c r="O74" s="232"/>
      <c r="P74" s="233"/>
      <c r="Q74" s="233"/>
      <c r="R74" s="233"/>
      <c r="S74" s="233"/>
      <c r="T74" s="233"/>
      <c r="U74" s="233"/>
      <c r="V74" s="233"/>
      <c r="W74" s="233"/>
      <c r="X74" s="233"/>
      <c r="Y74" s="233"/>
      <c r="Z74" s="233"/>
      <c r="AA74" s="233"/>
      <c r="AB74" s="233"/>
      <c r="AC74" s="233"/>
      <c r="AD74" s="233"/>
      <c r="AE74" s="233"/>
      <c r="AF74" s="233"/>
      <c r="AG74" s="233"/>
      <c r="AH74" s="233"/>
      <c r="AI74" s="233"/>
      <c r="AJ74" s="233"/>
      <c r="AK74" s="233"/>
      <c r="AL74" s="233"/>
      <c r="AM74" s="233"/>
      <c r="AN74" s="233"/>
      <c r="AO74" s="233"/>
      <c r="AP74" s="233"/>
      <c r="AQ74" s="233"/>
      <c r="AR74" s="233"/>
      <c r="AS74" s="233"/>
      <c r="AT74" s="233"/>
      <c r="AU74" s="233"/>
      <c r="AV74" s="233"/>
      <c r="AW74" s="233"/>
      <c r="AX74" s="233"/>
      <c r="AY74" s="233"/>
      <c r="AZ74" s="233"/>
      <c r="BA74" s="233"/>
      <c r="BB74" s="233"/>
      <c r="BC74" s="233"/>
      <c r="BD74" s="233"/>
      <c r="BE74" s="233"/>
      <c r="BF74" s="233"/>
      <c r="BG74" s="233"/>
      <c r="BH74" s="233"/>
      <c r="BI74" s="233"/>
      <c r="BJ74" s="233"/>
      <c r="BK74" s="233"/>
      <c r="BL74" s="233"/>
      <c r="BM74" s="233"/>
      <c r="BN74" s="233"/>
      <c r="BO74" s="233"/>
      <c r="BP74" s="233"/>
      <c r="BQ74" s="233"/>
      <c r="BR74" s="233"/>
      <c r="BS74" s="233"/>
      <c r="BT74" s="233"/>
      <c r="BU74" s="233"/>
      <c r="BV74" s="233"/>
      <c r="BW74" s="233"/>
    </row>
    <row r="75" spans="1:75" ht="15" hidden="1" customHeight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  <c r="M75" s="247"/>
      <c r="N75" s="232"/>
      <c r="O75" s="232"/>
      <c r="P75" s="233"/>
      <c r="Q75" s="233"/>
      <c r="R75" s="233"/>
      <c r="S75" s="233"/>
      <c r="T75" s="233"/>
      <c r="U75" s="233"/>
      <c r="V75" s="233"/>
      <c r="W75" s="233"/>
      <c r="X75" s="233"/>
      <c r="Y75" s="233"/>
      <c r="Z75" s="233"/>
      <c r="AA75" s="233"/>
      <c r="AB75" s="233"/>
      <c r="AC75" s="233"/>
      <c r="AD75" s="233"/>
      <c r="AE75" s="233"/>
      <c r="AF75" s="233"/>
      <c r="AG75" s="233"/>
      <c r="AH75" s="233"/>
      <c r="AI75" s="233"/>
      <c r="AJ75" s="233"/>
      <c r="AK75" s="233"/>
      <c r="AL75" s="233"/>
      <c r="AM75" s="233"/>
      <c r="AN75" s="233"/>
      <c r="AO75" s="233"/>
      <c r="AP75" s="233"/>
      <c r="AQ75" s="233"/>
      <c r="AR75" s="233"/>
      <c r="AS75" s="233"/>
      <c r="AT75" s="233"/>
      <c r="AU75" s="233"/>
      <c r="AV75" s="233"/>
      <c r="AW75" s="233"/>
      <c r="AX75" s="233"/>
      <c r="AY75" s="233"/>
      <c r="AZ75" s="233"/>
      <c r="BA75" s="233"/>
      <c r="BB75" s="233"/>
      <c r="BC75" s="233"/>
      <c r="BD75" s="233"/>
      <c r="BE75" s="233"/>
      <c r="BF75" s="233"/>
      <c r="BG75" s="233"/>
      <c r="BH75" s="233"/>
      <c r="BI75" s="233"/>
      <c r="BJ75" s="233"/>
      <c r="BK75" s="233"/>
      <c r="BL75" s="233"/>
      <c r="BM75" s="233"/>
      <c r="BN75" s="233"/>
      <c r="BO75" s="233"/>
      <c r="BP75" s="233"/>
      <c r="BQ75" s="233"/>
      <c r="BR75" s="233"/>
      <c r="BS75" s="233"/>
      <c r="BT75" s="233"/>
      <c r="BU75" s="233"/>
      <c r="BV75" s="233"/>
      <c r="BW75" s="233"/>
    </row>
    <row r="76" spans="1:75" ht="15" hidden="1" customHeight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  <c r="M76" s="247"/>
      <c r="N76" s="232"/>
      <c r="O76" s="232"/>
      <c r="P76" s="233"/>
      <c r="Q76" s="233"/>
      <c r="R76" s="233"/>
      <c r="S76" s="233"/>
      <c r="T76" s="233"/>
      <c r="U76" s="233"/>
      <c r="V76" s="233"/>
      <c r="W76" s="233"/>
      <c r="X76" s="233"/>
      <c r="Y76" s="233"/>
      <c r="Z76" s="233"/>
      <c r="AA76" s="233"/>
      <c r="AB76" s="233"/>
      <c r="AC76" s="233"/>
      <c r="AD76" s="233"/>
      <c r="AE76" s="233"/>
      <c r="AF76" s="233"/>
      <c r="AG76" s="233"/>
      <c r="AH76" s="233"/>
      <c r="AI76" s="233"/>
      <c r="AJ76" s="233"/>
      <c r="AK76" s="233"/>
      <c r="AL76" s="233"/>
      <c r="AM76" s="233"/>
      <c r="AN76" s="233"/>
      <c r="AO76" s="233"/>
      <c r="AP76" s="233"/>
      <c r="AQ76" s="233"/>
      <c r="AR76" s="233"/>
      <c r="AS76" s="233"/>
      <c r="AT76" s="233"/>
      <c r="AU76" s="233"/>
      <c r="AV76" s="233"/>
      <c r="AW76" s="233"/>
      <c r="AX76" s="233"/>
      <c r="AY76" s="233"/>
      <c r="AZ76" s="233"/>
      <c r="BA76" s="233"/>
      <c r="BB76" s="233"/>
      <c r="BC76" s="233"/>
      <c r="BD76" s="233"/>
      <c r="BE76" s="233"/>
      <c r="BF76" s="233"/>
      <c r="BG76" s="233"/>
      <c r="BH76" s="233"/>
      <c r="BI76" s="233"/>
      <c r="BJ76" s="233"/>
      <c r="BK76" s="233"/>
      <c r="BL76" s="233"/>
      <c r="BM76" s="233"/>
      <c r="BN76" s="233"/>
      <c r="BO76" s="233"/>
      <c r="BP76" s="233"/>
      <c r="BQ76" s="233"/>
      <c r="BR76" s="233"/>
      <c r="BS76" s="233"/>
      <c r="BT76" s="233"/>
      <c r="BU76" s="233"/>
      <c r="BV76" s="233"/>
      <c r="BW76" s="233"/>
    </row>
    <row r="77" spans="1:75" ht="15" hidden="1" customHeight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  <c r="M77" s="247"/>
      <c r="N77" s="232"/>
      <c r="O77" s="232"/>
      <c r="P77" s="233"/>
      <c r="Q77" s="233"/>
      <c r="R77" s="233"/>
      <c r="S77" s="233"/>
      <c r="T77" s="233"/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  <c r="AG77" s="233"/>
      <c r="AH77" s="233"/>
      <c r="AI77" s="233"/>
      <c r="AJ77" s="233"/>
      <c r="AK77" s="233"/>
      <c r="AL77" s="233"/>
      <c r="AM77" s="233"/>
      <c r="AN77" s="233"/>
      <c r="AO77" s="233"/>
      <c r="AP77" s="233"/>
      <c r="AQ77" s="233"/>
      <c r="AR77" s="233"/>
      <c r="AS77" s="233"/>
      <c r="AT77" s="233"/>
      <c r="AU77" s="233"/>
      <c r="AV77" s="233"/>
      <c r="AW77" s="233"/>
      <c r="AX77" s="233"/>
      <c r="AY77" s="233"/>
      <c r="AZ77" s="233"/>
      <c r="BA77" s="233"/>
      <c r="BB77" s="233"/>
      <c r="BC77" s="233"/>
      <c r="BD77" s="233"/>
      <c r="BE77" s="233"/>
      <c r="BF77" s="233"/>
      <c r="BG77" s="233"/>
      <c r="BH77" s="233"/>
      <c r="BI77" s="233"/>
      <c r="BJ77" s="233"/>
      <c r="BK77" s="233"/>
      <c r="BL77" s="233"/>
      <c r="BM77" s="233"/>
      <c r="BN77" s="233"/>
      <c r="BO77" s="233"/>
      <c r="BP77" s="233"/>
      <c r="BQ77" s="233"/>
      <c r="BR77" s="233"/>
      <c r="BS77" s="233"/>
      <c r="BT77" s="233"/>
      <c r="BU77" s="233"/>
      <c r="BV77" s="233"/>
      <c r="BW77" s="233"/>
    </row>
    <row r="78" spans="1:75" ht="15" hidden="1" customHeight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  <c r="M78" s="247"/>
      <c r="N78" s="232"/>
      <c r="O78" s="232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33"/>
      <c r="BD78" s="233"/>
      <c r="BE78" s="233"/>
      <c r="BF78" s="233"/>
      <c r="BG78" s="233"/>
      <c r="BH78" s="233"/>
      <c r="BI78" s="233"/>
      <c r="BJ78" s="233"/>
      <c r="BK78" s="233"/>
      <c r="BL78" s="233"/>
      <c r="BM78" s="233"/>
      <c r="BN78" s="233"/>
      <c r="BO78" s="233"/>
      <c r="BP78" s="233"/>
      <c r="BQ78" s="233"/>
      <c r="BR78" s="233"/>
      <c r="BS78" s="233"/>
      <c r="BT78" s="233"/>
      <c r="BU78" s="233"/>
      <c r="BV78" s="233"/>
      <c r="BW78" s="233"/>
    </row>
    <row r="79" spans="1:75" ht="15" hidden="1" customHeight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  <c r="M79" s="247"/>
      <c r="N79" s="232"/>
      <c r="O79" s="232"/>
      <c r="P79" s="233"/>
      <c r="Q79" s="233"/>
      <c r="R79" s="233"/>
      <c r="S79" s="233"/>
      <c r="T79" s="233"/>
      <c r="U79" s="233"/>
      <c r="V79" s="233"/>
      <c r="W79" s="233"/>
      <c r="X79" s="233"/>
      <c r="Y79" s="233"/>
      <c r="Z79" s="233"/>
      <c r="AA79" s="233"/>
      <c r="AB79" s="233"/>
      <c r="AC79" s="233"/>
      <c r="AD79" s="233"/>
      <c r="AE79" s="233"/>
      <c r="AF79" s="233"/>
      <c r="AG79" s="233"/>
      <c r="AH79" s="233"/>
      <c r="AI79" s="233"/>
      <c r="AJ79" s="233"/>
      <c r="AK79" s="233"/>
      <c r="AL79" s="233"/>
      <c r="AM79" s="233"/>
      <c r="AN79" s="233"/>
      <c r="AO79" s="233"/>
      <c r="AP79" s="233"/>
      <c r="AQ79" s="233"/>
      <c r="AR79" s="233"/>
      <c r="AS79" s="233"/>
      <c r="AT79" s="233"/>
      <c r="AU79" s="233"/>
      <c r="AV79" s="233"/>
      <c r="AW79" s="233"/>
      <c r="AX79" s="233"/>
      <c r="AY79" s="233"/>
      <c r="AZ79" s="233"/>
      <c r="BA79" s="233"/>
      <c r="BB79" s="233"/>
      <c r="BC79" s="233"/>
      <c r="BD79" s="233"/>
      <c r="BE79" s="233"/>
      <c r="BF79" s="233"/>
      <c r="BG79" s="233"/>
      <c r="BH79" s="233"/>
      <c r="BI79" s="233"/>
      <c r="BJ79" s="233"/>
      <c r="BK79" s="233"/>
      <c r="BL79" s="233"/>
      <c r="BM79" s="233"/>
      <c r="BN79" s="233"/>
      <c r="BO79" s="233"/>
      <c r="BP79" s="233"/>
      <c r="BQ79" s="233"/>
      <c r="BR79" s="233"/>
      <c r="BS79" s="233"/>
      <c r="BT79" s="233"/>
      <c r="BU79" s="233"/>
      <c r="BV79" s="233"/>
      <c r="BW79" s="233"/>
    </row>
    <row r="80" spans="1:75" ht="15" hidden="1" customHeight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  <c r="M80" s="247"/>
      <c r="N80" s="232"/>
      <c r="O80" s="232"/>
      <c r="P80" s="233"/>
      <c r="Q80" s="233"/>
      <c r="R80" s="233"/>
      <c r="S80" s="233"/>
      <c r="T80" s="233"/>
      <c r="U80" s="233"/>
      <c r="V80" s="233"/>
      <c r="W80" s="233"/>
      <c r="X80" s="233"/>
      <c r="Y80" s="233"/>
      <c r="Z80" s="233"/>
      <c r="AA80" s="233"/>
      <c r="AB80" s="233"/>
      <c r="AC80" s="233"/>
      <c r="AD80" s="233"/>
      <c r="AE80" s="233"/>
      <c r="AF80" s="233"/>
      <c r="AG80" s="233"/>
      <c r="AH80" s="233"/>
      <c r="AI80" s="233"/>
      <c r="AJ80" s="233"/>
      <c r="AK80" s="233"/>
      <c r="AL80" s="233"/>
      <c r="AM80" s="233"/>
      <c r="AN80" s="233"/>
      <c r="AO80" s="233"/>
      <c r="AP80" s="233"/>
      <c r="AQ80" s="233"/>
      <c r="AR80" s="233"/>
      <c r="AS80" s="233"/>
      <c r="AT80" s="233"/>
      <c r="AU80" s="233"/>
      <c r="AV80" s="233"/>
      <c r="AW80" s="233"/>
      <c r="AX80" s="233"/>
      <c r="AY80" s="233"/>
      <c r="AZ80" s="233"/>
      <c r="BA80" s="233"/>
      <c r="BB80" s="233"/>
      <c r="BC80" s="233"/>
      <c r="BD80" s="233"/>
      <c r="BE80" s="233"/>
      <c r="BF80" s="233"/>
      <c r="BG80" s="233"/>
      <c r="BH80" s="233"/>
      <c r="BI80" s="233"/>
      <c r="BJ80" s="233"/>
      <c r="BK80" s="233"/>
      <c r="BL80" s="233"/>
      <c r="BM80" s="233"/>
      <c r="BN80" s="233"/>
      <c r="BO80" s="233"/>
      <c r="BP80" s="233"/>
      <c r="BQ80" s="233"/>
      <c r="BR80" s="233"/>
      <c r="BS80" s="233"/>
      <c r="BT80" s="233"/>
      <c r="BU80" s="233"/>
      <c r="BV80" s="233"/>
      <c r="BW80" s="233"/>
    </row>
    <row r="81" spans="1:75" ht="15" hidden="1" customHeight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  <c r="M81" s="247"/>
      <c r="N81" s="232"/>
      <c r="O81" s="232"/>
      <c r="P81" s="233"/>
      <c r="Q81" s="233"/>
      <c r="R81" s="233"/>
      <c r="S81" s="233"/>
      <c r="T81" s="233"/>
      <c r="U81" s="233"/>
      <c r="V81" s="233"/>
      <c r="W81" s="233"/>
      <c r="X81" s="233"/>
      <c r="Y81" s="233"/>
      <c r="Z81" s="233"/>
      <c r="AA81" s="233"/>
      <c r="AB81" s="233"/>
      <c r="AC81" s="233"/>
      <c r="AD81" s="233"/>
      <c r="AE81" s="233"/>
      <c r="AF81" s="233"/>
      <c r="AG81" s="233"/>
      <c r="AH81" s="233"/>
      <c r="AI81" s="233"/>
      <c r="AJ81" s="233"/>
      <c r="AK81" s="233"/>
      <c r="AL81" s="233"/>
      <c r="AM81" s="233"/>
      <c r="AN81" s="233"/>
      <c r="AO81" s="233"/>
      <c r="AP81" s="233"/>
      <c r="AQ81" s="233"/>
      <c r="AR81" s="233"/>
      <c r="AS81" s="233"/>
      <c r="AT81" s="233"/>
      <c r="AU81" s="233"/>
      <c r="AV81" s="233"/>
      <c r="AW81" s="233"/>
      <c r="AX81" s="233"/>
      <c r="AY81" s="233"/>
      <c r="AZ81" s="233"/>
      <c r="BA81" s="233"/>
      <c r="BB81" s="233"/>
      <c r="BC81" s="233"/>
      <c r="BD81" s="233"/>
      <c r="BE81" s="233"/>
      <c r="BF81" s="233"/>
      <c r="BG81" s="233"/>
      <c r="BH81" s="233"/>
      <c r="BI81" s="233"/>
      <c r="BJ81" s="233"/>
      <c r="BK81" s="233"/>
      <c r="BL81" s="233"/>
      <c r="BM81" s="233"/>
      <c r="BN81" s="233"/>
      <c r="BO81" s="233"/>
      <c r="BP81" s="233"/>
      <c r="BQ81" s="233"/>
      <c r="BR81" s="233"/>
      <c r="BS81" s="233"/>
      <c r="BT81" s="233"/>
      <c r="BU81" s="233"/>
      <c r="BV81" s="233"/>
      <c r="BW81" s="233"/>
    </row>
    <row r="82" spans="1:75" ht="15" hidden="1" customHeight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  <c r="M82" s="247"/>
      <c r="N82" s="232"/>
      <c r="O82" s="232"/>
      <c r="P82" s="233"/>
      <c r="Q82" s="233"/>
      <c r="R82" s="233"/>
      <c r="S82" s="233"/>
      <c r="T82" s="233"/>
      <c r="U82" s="233"/>
      <c r="V82" s="233"/>
      <c r="W82" s="233"/>
      <c r="X82" s="233"/>
      <c r="Y82" s="233"/>
      <c r="Z82" s="233"/>
      <c r="AA82" s="233"/>
      <c r="AB82" s="233"/>
      <c r="AC82" s="233"/>
      <c r="AD82" s="233"/>
      <c r="AE82" s="233"/>
      <c r="AF82" s="233"/>
      <c r="AG82" s="233"/>
      <c r="AH82" s="233"/>
      <c r="AI82" s="233"/>
      <c r="AJ82" s="233"/>
      <c r="AK82" s="233"/>
      <c r="AL82" s="233"/>
      <c r="AM82" s="233"/>
      <c r="AN82" s="233"/>
      <c r="AO82" s="233"/>
      <c r="AP82" s="233"/>
      <c r="AQ82" s="233"/>
      <c r="AR82" s="233"/>
      <c r="AS82" s="233"/>
      <c r="AT82" s="233"/>
      <c r="AU82" s="233"/>
      <c r="AV82" s="233"/>
      <c r="AW82" s="233"/>
      <c r="AX82" s="233"/>
      <c r="AY82" s="233"/>
      <c r="AZ82" s="233"/>
      <c r="BA82" s="233"/>
      <c r="BB82" s="233"/>
      <c r="BC82" s="233"/>
      <c r="BD82" s="233"/>
      <c r="BE82" s="233"/>
      <c r="BF82" s="233"/>
      <c r="BG82" s="233"/>
      <c r="BH82" s="233"/>
      <c r="BI82" s="233"/>
      <c r="BJ82" s="233"/>
      <c r="BK82" s="233"/>
      <c r="BL82" s="233"/>
      <c r="BM82" s="233"/>
      <c r="BN82" s="233"/>
      <c r="BO82" s="233"/>
      <c r="BP82" s="233"/>
      <c r="BQ82" s="233"/>
      <c r="BR82" s="233"/>
      <c r="BS82" s="233"/>
      <c r="BT82" s="233"/>
      <c r="BU82" s="233"/>
      <c r="BV82" s="233"/>
      <c r="BW82" s="233"/>
    </row>
    <row r="83" spans="1:75" ht="15" hidden="1" customHeight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  <c r="M83" s="247"/>
      <c r="N83" s="232"/>
      <c r="O83" s="232"/>
      <c r="P83" s="233"/>
      <c r="Q83" s="233"/>
      <c r="R83" s="233"/>
      <c r="S83" s="233"/>
      <c r="T83" s="233"/>
      <c r="U83" s="233"/>
      <c r="V83" s="233"/>
      <c r="W83" s="233"/>
      <c r="X83" s="233"/>
      <c r="Y83" s="233"/>
      <c r="Z83" s="233"/>
      <c r="AA83" s="233"/>
      <c r="AB83" s="233"/>
      <c r="AC83" s="233"/>
      <c r="AD83" s="233"/>
      <c r="AE83" s="233"/>
      <c r="AF83" s="233"/>
      <c r="AG83" s="233"/>
      <c r="AH83" s="233"/>
      <c r="AI83" s="233"/>
      <c r="AJ83" s="233"/>
      <c r="AK83" s="233"/>
      <c r="AL83" s="233"/>
      <c r="AM83" s="233"/>
      <c r="AN83" s="233"/>
      <c r="AO83" s="233"/>
      <c r="AP83" s="233"/>
      <c r="AQ83" s="233"/>
      <c r="AR83" s="233"/>
      <c r="AS83" s="233"/>
      <c r="AT83" s="233"/>
      <c r="AU83" s="233"/>
      <c r="AV83" s="233"/>
      <c r="AW83" s="233"/>
      <c r="AX83" s="233"/>
      <c r="AY83" s="233"/>
      <c r="AZ83" s="233"/>
      <c r="BA83" s="233"/>
      <c r="BB83" s="233"/>
      <c r="BC83" s="233"/>
      <c r="BD83" s="233"/>
      <c r="BE83" s="233"/>
      <c r="BF83" s="233"/>
      <c r="BG83" s="233"/>
      <c r="BH83" s="233"/>
      <c r="BI83" s="233"/>
      <c r="BJ83" s="233"/>
      <c r="BK83" s="233"/>
      <c r="BL83" s="233"/>
      <c r="BM83" s="233"/>
      <c r="BN83" s="233"/>
      <c r="BO83" s="233"/>
      <c r="BP83" s="233"/>
      <c r="BQ83" s="233"/>
      <c r="BR83" s="233"/>
      <c r="BS83" s="233"/>
      <c r="BT83" s="233"/>
      <c r="BU83" s="233"/>
      <c r="BV83" s="233"/>
      <c r="BW83" s="233"/>
    </row>
    <row r="84" spans="1:75" ht="15" hidden="1" customHeight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  <c r="M84" s="247"/>
      <c r="N84" s="232"/>
      <c r="O84" s="232"/>
      <c r="P84" s="233"/>
      <c r="Q84" s="233"/>
      <c r="R84" s="233"/>
      <c r="S84" s="233"/>
      <c r="T84" s="233"/>
      <c r="U84" s="233"/>
      <c r="V84" s="233"/>
      <c r="W84" s="233"/>
      <c r="X84" s="233"/>
      <c r="Y84" s="233"/>
      <c r="Z84" s="233"/>
      <c r="AA84" s="233"/>
      <c r="AB84" s="233"/>
      <c r="AC84" s="233"/>
      <c r="AD84" s="233"/>
      <c r="AE84" s="233"/>
      <c r="AF84" s="233"/>
      <c r="AG84" s="233"/>
      <c r="AH84" s="233"/>
      <c r="AI84" s="233"/>
      <c r="AJ84" s="233"/>
      <c r="AK84" s="233"/>
      <c r="AL84" s="233"/>
      <c r="AM84" s="233"/>
      <c r="AN84" s="233"/>
      <c r="AO84" s="233"/>
      <c r="AP84" s="233"/>
      <c r="AQ84" s="233"/>
      <c r="AR84" s="233"/>
      <c r="AS84" s="233"/>
      <c r="AT84" s="233"/>
      <c r="AU84" s="233"/>
      <c r="AV84" s="233"/>
      <c r="AW84" s="233"/>
      <c r="AX84" s="233"/>
      <c r="AY84" s="233"/>
      <c r="AZ84" s="233"/>
      <c r="BA84" s="233"/>
      <c r="BB84" s="233"/>
      <c r="BC84" s="233"/>
      <c r="BD84" s="233"/>
      <c r="BE84" s="233"/>
      <c r="BF84" s="233"/>
      <c r="BG84" s="233"/>
      <c r="BH84" s="233"/>
      <c r="BI84" s="233"/>
      <c r="BJ84" s="233"/>
      <c r="BK84" s="233"/>
      <c r="BL84" s="233"/>
      <c r="BM84" s="233"/>
      <c r="BN84" s="233"/>
      <c r="BO84" s="233"/>
      <c r="BP84" s="233"/>
      <c r="BQ84" s="233"/>
      <c r="BR84" s="233"/>
      <c r="BS84" s="233"/>
      <c r="BT84" s="233"/>
      <c r="BU84" s="233"/>
      <c r="BV84" s="233"/>
      <c r="BW84" s="233"/>
    </row>
    <row r="85" spans="1:75" ht="15" hidden="1" customHeight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  <c r="M85" s="247"/>
      <c r="N85" s="232"/>
      <c r="O85" s="232"/>
      <c r="P85" s="233"/>
      <c r="Q85" s="233"/>
      <c r="R85" s="233"/>
      <c r="S85" s="233"/>
      <c r="T85" s="233"/>
      <c r="U85" s="233"/>
      <c r="V85" s="233"/>
      <c r="W85" s="233"/>
      <c r="X85" s="233"/>
      <c r="Y85" s="233"/>
      <c r="Z85" s="233"/>
      <c r="AA85" s="233"/>
      <c r="AB85" s="233"/>
      <c r="AC85" s="233"/>
      <c r="AD85" s="233"/>
      <c r="AE85" s="233"/>
      <c r="AF85" s="233"/>
      <c r="AG85" s="233"/>
      <c r="AH85" s="233"/>
      <c r="AI85" s="233"/>
      <c r="AJ85" s="233"/>
      <c r="AK85" s="233"/>
      <c r="AL85" s="233"/>
      <c r="AM85" s="233"/>
      <c r="AN85" s="233"/>
      <c r="AO85" s="233"/>
      <c r="AP85" s="233"/>
      <c r="AQ85" s="233"/>
      <c r="AR85" s="233"/>
      <c r="AS85" s="233"/>
      <c r="AT85" s="233"/>
      <c r="AU85" s="233"/>
      <c r="AV85" s="233"/>
      <c r="AW85" s="233"/>
      <c r="AX85" s="233"/>
      <c r="AY85" s="233"/>
      <c r="AZ85" s="233"/>
      <c r="BA85" s="233"/>
      <c r="BB85" s="233"/>
      <c r="BC85" s="233"/>
      <c r="BD85" s="233"/>
      <c r="BE85" s="233"/>
      <c r="BF85" s="233"/>
      <c r="BG85" s="233"/>
      <c r="BH85" s="233"/>
      <c r="BI85" s="233"/>
      <c r="BJ85" s="233"/>
      <c r="BK85" s="233"/>
      <c r="BL85" s="233"/>
      <c r="BM85" s="233"/>
      <c r="BN85" s="233"/>
      <c r="BO85" s="233"/>
      <c r="BP85" s="233"/>
      <c r="BQ85" s="233"/>
      <c r="BR85" s="233"/>
      <c r="BS85" s="233"/>
      <c r="BT85" s="233"/>
      <c r="BU85" s="233"/>
      <c r="BV85" s="233"/>
      <c r="BW85" s="233"/>
    </row>
    <row r="86" spans="1:75" ht="15" hidden="1" customHeight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  <c r="M86" s="247"/>
      <c r="N86" s="232"/>
      <c r="O86" s="232"/>
      <c r="P86" s="233"/>
      <c r="Q86" s="233"/>
      <c r="R86" s="233"/>
      <c r="S86" s="233"/>
      <c r="T86" s="233"/>
      <c r="U86" s="233"/>
      <c r="V86" s="233"/>
      <c r="W86" s="233"/>
      <c r="X86" s="233"/>
      <c r="Y86" s="233"/>
      <c r="Z86" s="233"/>
      <c r="AA86" s="233"/>
      <c r="AB86" s="233"/>
      <c r="AC86" s="233"/>
      <c r="AD86" s="233"/>
      <c r="AE86" s="233"/>
      <c r="AF86" s="233"/>
      <c r="AG86" s="233"/>
      <c r="AH86" s="233"/>
      <c r="AI86" s="233"/>
      <c r="AJ86" s="233"/>
      <c r="AK86" s="233"/>
      <c r="AL86" s="233"/>
      <c r="AM86" s="233"/>
      <c r="AN86" s="233"/>
      <c r="AO86" s="233"/>
      <c r="AP86" s="233"/>
      <c r="AQ86" s="233"/>
      <c r="AR86" s="233"/>
      <c r="AS86" s="233"/>
      <c r="AT86" s="233"/>
      <c r="AU86" s="233"/>
      <c r="AV86" s="233"/>
      <c r="AW86" s="233"/>
      <c r="AX86" s="233"/>
      <c r="AY86" s="233"/>
      <c r="AZ86" s="233"/>
      <c r="BA86" s="233"/>
      <c r="BB86" s="233"/>
      <c r="BC86" s="233"/>
      <c r="BD86" s="233"/>
      <c r="BE86" s="233"/>
      <c r="BF86" s="233"/>
      <c r="BG86" s="233"/>
      <c r="BH86" s="233"/>
      <c r="BI86" s="233"/>
      <c r="BJ86" s="233"/>
      <c r="BK86" s="233"/>
      <c r="BL86" s="233"/>
      <c r="BM86" s="233"/>
      <c r="BN86" s="233"/>
      <c r="BO86" s="233"/>
      <c r="BP86" s="233"/>
      <c r="BQ86" s="233"/>
      <c r="BR86" s="233"/>
      <c r="BS86" s="233"/>
      <c r="BT86" s="233"/>
      <c r="BU86" s="233"/>
      <c r="BV86" s="233"/>
      <c r="BW86" s="233"/>
    </row>
    <row r="87" spans="1:75" ht="15" hidden="1" customHeight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  <c r="M87" s="247"/>
      <c r="N87" s="232"/>
      <c r="O87" s="232"/>
      <c r="P87" s="233"/>
      <c r="Q87" s="233"/>
      <c r="R87" s="233"/>
      <c r="S87" s="233"/>
      <c r="T87" s="233"/>
      <c r="U87" s="233"/>
      <c r="V87" s="233"/>
      <c r="W87" s="233"/>
      <c r="X87" s="233"/>
      <c r="Y87" s="233"/>
      <c r="Z87" s="233"/>
      <c r="AA87" s="233"/>
      <c r="AB87" s="233"/>
      <c r="AC87" s="233"/>
      <c r="AD87" s="233"/>
      <c r="AE87" s="233"/>
      <c r="AF87" s="233"/>
      <c r="AG87" s="233"/>
      <c r="AH87" s="233"/>
      <c r="AI87" s="233"/>
      <c r="AJ87" s="233"/>
      <c r="AK87" s="233"/>
      <c r="AL87" s="233"/>
      <c r="AM87" s="233"/>
      <c r="AN87" s="233"/>
      <c r="AO87" s="233"/>
      <c r="AP87" s="233"/>
      <c r="AQ87" s="233"/>
      <c r="AR87" s="233"/>
      <c r="AS87" s="233"/>
      <c r="AT87" s="233"/>
      <c r="AU87" s="233"/>
      <c r="AV87" s="233"/>
      <c r="AW87" s="233"/>
      <c r="AX87" s="233"/>
      <c r="AY87" s="233"/>
      <c r="AZ87" s="233"/>
      <c r="BA87" s="233"/>
      <c r="BB87" s="233"/>
      <c r="BC87" s="233"/>
      <c r="BD87" s="233"/>
      <c r="BE87" s="233"/>
      <c r="BF87" s="233"/>
      <c r="BG87" s="233"/>
      <c r="BH87" s="233"/>
      <c r="BI87" s="233"/>
      <c r="BJ87" s="233"/>
      <c r="BK87" s="233"/>
      <c r="BL87" s="233"/>
      <c r="BM87" s="233"/>
      <c r="BN87" s="233"/>
      <c r="BO87" s="233"/>
      <c r="BP87" s="233"/>
      <c r="BQ87" s="233"/>
      <c r="BR87" s="233"/>
      <c r="BS87" s="233"/>
      <c r="BT87" s="233"/>
      <c r="BU87" s="233"/>
      <c r="BV87" s="233"/>
      <c r="BW87" s="233"/>
    </row>
    <row r="88" spans="1:75" ht="15" hidden="1" customHeight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  <c r="M88" s="247"/>
      <c r="N88" s="232"/>
      <c r="O88" s="232"/>
      <c r="P88" s="233"/>
      <c r="Q88" s="233"/>
      <c r="R88" s="233"/>
      <c r="S88" s="233"/>
      <c r="T88" s="233"/>
      <c r="U88" s="233"/>
      <c r="V88" s="233"/>
      <c r="W88" s="233"/>
      <c r="X88" s="233"/>
      <c r="Y88" s="233"/>
      <c r="Z88" s="233"/>
      <c r="AA88" s="233"/>
      <c r="AB88" s="233"/>
      <c r="AC88" s="233"/>
      <c r="AD88" s="233"/>
      <c r="AE88" s="233"/>
      <c r="AF88" s="233"/>
      <c r="AG88" s="233"/>
      <c r="AH88" s="233"/>
      <c r="AI88" s="233"/>
      <c r="AJ88" s="233"/>
      <c r="AK88" s="233"/>
      <c r="AL88" s="233"/>
      <c r="AM88" s="233"/>
      <c r="AN88" s="233"/>
      <c r="AO88" s="233"/>
      <c r="AP88" s="233"/>
      <c r="AQ88" s="233"/>
      <c r="AR88" s="233"/>
      <c r="AS88" s="233"/>
      <c r="AT88" s="233"/>
      <c r="AU88" s="233"/>
      <c r="AV88" s="233"/>
      <c r="AW88" s="233"/>
      <c r="AX88" s="233"/>
      <c r="AY88" s="233"/>
      <c r="AZ88" s="233"/>
      <c r="BA88" s="233"/>
      <c r="BB88" s="233"/>
      <c r="BC88" s="233"/>
      <c r="BD88" s="233"/>
      <c r="BE88" s="233"/>
      <c r="BF88" s="233"/>
      <c r="BG88" s="233"/>
      <c r="BH88" s="233"/>
      <c r="BI88" s="233"/>
      <c r="BJ88" s="233"/>
      <c r="BK88" s="233"/>
      <c r="BL88" s="233"/>
      <c r="BM88" s="233"/>
      <c r="BN88" s="233"/>
      <c r="BO88" s="233"/>
      <c r="BP88" s="233"/>
      <c r="BQ88" s="233"/>
      <c r="BR88" s="233"/>
      <c r="BS88" s="233"/>
      <c r="BT88" s="233"/>
      <c r="BU88" s="233"/>
      <c r="BV88" s="233"/>
      <c r="BW88" s="233"/>
    </row>
    <row r="89" spans="1:75" ht="15" hidden="1" customHeight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  <c r="M89" s="247"/>
      <c r="N89" s="232"/>
      <c r="O89" s="232"/>
      <c r="P89" s="233"/>
      <c r="Q89" s="233"/>
      <c r="R89" s="233"/>
      <c r="S89" s="233"/>
      <c r="T89" s="233"/>
      <c r="U89" s="233"/>
      <c r="V89" s="233"/>
      <c r="W89" s="233"/>
      <c r="X89" s="233"/>
      <c r="Y89" s="233"/>
      <c r="Z89" s="233"/>
      <c r="AA89" s="233"/>
      <c r="AB89" s="233"/>
      <c r="AC89" s="233"/>
      <c r="AD89" s="233"/>
      <c r="AE89" s="233"/>
      <c r="AF89" s="233"/>
      <c r="AG89" s="233"/>
      <c r="AH89" s="233"/>
      <c r="AI89" s="233"/>
      <c r="AJ89" s="233"/>
      <c r="AK89" s="233"/>
      <c r="AL89" s="233"/>
      <c r="AM89" s="233"/>
      <c r="AN89" s="233"/>
      <c r="AO89" s="233"/>
      <c r="AP89" s="233"/>
      <c r="AQ89" s="233"/>
      <c r="AR89" s="233"/>
      <c r="AS89" s="233"/>
      <c r="AT89" s="233"/>
      <c r="AU89" s="233"/>
      <c r="AV89" s="233"/>
      <c r="AW89" s="233"/>
      <c r="AX89" s="233"/>
      <c r="AY89" s="233"/>
      <c r="AZ89" s="233"/>
      <c r="BA89" s="233"/>
      <c r="BB89" s="233"/>
      <c r="BC89" s="233"/>
      <c r="BD89" s="233"/>
      <c r="BE89" s="233"/>
      <c r="BF89" s="233"/>
      <c r="BG89" s="233"/>
      <c r="BH89" s="233"/>
      <c r="BI89" s="233"/>
      <c r="BJ89" s="233"/>
      <c r="BK89" s="233"/>
      <c r="BL89" s="233"/>
      <c r="BM89" s="233"/>
      <c r="BN89" s="233"/>
      <c r="BO89" s="233"/>
      <c r="BP89" s="233"/>
      <c r="BQ89" s="233"/>
      <c r="BR89" s="233"/>
      <c r="BS89" s="233"/>
      <c r="BT89" s="233"/>
      <c r="BU89" s="233"/>
      <c r="BV89" s="233"/>
      <c r="BW89" s="233"/>
    </row>
    <row r="90" spans="1:75" ht="15" hidden="1" customHeight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  <c r="M90" s="247"/>
      <c r="N90" s="232"/>
      <c r="O90" s="232"/>
      <c r="P90" s="233"/>
      <c r="Q90" s="233"/>
      <c r="R90" s="233"/>
      <c r="S90" s="233"/>
      <c r="T90" s="233"/>
      <c r="U90" s="233"/>
      <c r="V90" s="233"/>
      <c r="W90" s="233"/>
      <c r="X90" s="233"/>
      <c r="Y90" s="233"/>
      <c r="Z90" s="233"/>
      <c r="AA90" s="233"/>
      <c r="AB90" s="233"/>
      <c r="AC90" s="233"/>
      <c r="AD90" s="233"/>
      <c r="AE90" s="233"/>
      <c r="AF90" s="233"/>
      <c r="AG90" s="233"/>
      <c r="AH90" s="233"/>
      <c r="AI90" s="233"/>
      <c r="AJ90" s="233"/>
      <c r="AK90" s="233"/>
      <c r="AL90" s="233"/>
      <c r="AM90" s="233"/>
      <c r="AN90" s="233"/>
      <c r="AO90" s="233"/>
      <c r="AP90" s="233"/>
      <c r="AQ90" s="233"/>
      <c r="AR90" s="233"/>
      <c r="AS90" s="233"/>
      <c r="AT90" s="233"/>
      <c r="AU90" s="233"/>
      <c r="AV90" s="233"/>
      <c r="AW90" s="233"/>
      <c r="AX90" s="233"/>
      <c r="AY90" s="233"/>
      <c r="AZ90" s="233"/>
      <c r="BA90" s="233"/>
      <c r="BB90" s="233"/>
      <c r="BC90" s="233"/>
      <c r="BD90" s="233"/>
      <c r="BE90" s="233"/>
      <c r="BF90" s="233"/>
      <c r="BG90" s="233"/>
      <c r="BH90" s="233"/>
      <c r="BI90" s="233"/>
      <c r="BJ90" s="233"/>
      <c r="BK90" s="233"/>
      <c r="BL90" s="233"/>
      <c r="BM90" s="233"/>
      <c r="BN90" s="233"/>
      <c r="BO90" s="233"/>
      <c r="BP90" s="233"/>
      <c r="BQ90" s="233"/>
      <c r="BR90" s="233"/>
      <c r="BS90" s="233"/>
      <c r="BT90" s="233"/>
      <c r="BU90" s="233"/>
      <c r="BV90" s="233"/>
      <c r="BW90" s="233"/>
    </row>
    <row r="91" spans="1:75" ht="15" hidden="1" customHeight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  <c r="M91" s="247"/>
      <c r="N91" s="232"/>
      <c r="O91" s="232"/>
      <c r="P91" s="233"/>
      <c r="Q91" s="233"/>
      <c r="R91" s="233"/>
      <c r="S91" s="233"/>
      <c r="T91" s="233"/>
      <c r="U91" s="233"/>
      <c r="V91" s="233"/>
      <c r="W91" s="233"/>
      <c r="X91" s="233"/>
      <c r="Y91" s="233"/>
      <c r="Z91" s="233"/>
      <c r="AA91" s="233"/>
      <c r="AB91" s="233"/>
      <c r="AC91" s="233"/>
      <c r="AD91" s="233"/>
      <c r="AE91" s="233"/>
      <c r="AF91" s="233"/>
      <c r="AG91" s="233"/>
      <c r="AH91" s="233"/>
      <c r="AI91" s="233"/>
      <c r="AJ91" s="233"/>
      <c r="AK91" s="233"/>
      <c r="AL91" s="233"/>
      <c r="AM91" s="233"/>
      <c r="AN91" s="233"/>
      <c r="AO91" s="233"/>
      <c r="AP91" s="233"/>
      <c r="AQ91" s="233"/>
      <c r="AR91" s="233"/>
      <c r="AS91" s="233"/>
      <c r="AT91" s="233"/>
      <c r="AU91" s="233"/>
      <c r="AV91" s="233"/>
      <c r="AW91" s="233"/>
      <c r="AX91" s="233"/>
      <c r="AY91" s="233"/>
      <c r="AZ91" s="233"/>
      <c r="BA91" s="233"/>
      <c r="BB91" s="233"/>
      <c r="BC91" s="233"/>
      <c r="BD91" s="233"/>
      <c r="BE91" s="233"/>
      <c r="BF91" s="233"/>
      <c r="BG91" s="233"/>
      <c r="BH91" s="233"/>
      <c r="BI91" s="233"/>
      <c r="BJ91" s="233"/>
      <c r="BK91" s="233"/>
      <c r="BL91" s="233"/>
      <c r="BM91" s="233"/>
      <c r="BN91" s="233"/>
      <c r="BO91" s="233"/>
      <c r="BP91" s="233"/>
      <c r="BQ91" s="233"/>
      <c r="BR91" s="233"/>
      <c r="BS91" s="233"/>
      <c r="BT91" s="233"/>
      <c r="BU91" s="233"/>
      <c r="BV91" s="233"/>
      <c r="BW91" s="233"/>
    </row>
    <row r="92" spans="1:75" ht="15" hidden="1" customHeight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  <c r="M92" s="247"/>
      <c r="N92" s="232"/>
      <c r="O92" s="232"/>
      <c r="P92" s="233"/>
      <c r="Q92" s="233"/>
      <c r="R92" s="233"/>
      <c r="S92" s="233"/>
      <c r="T92" s="233"/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G92" s="233"/>
      <c r="AH92" s="233"/>
      <c r="AI92" s="233"/>
      <c r="AJ92" s="233"/>
      <c r="AK92" s="233"/>
      <c r="AL92" s="233"/>
      <c r="AM92" s="233"/>
      <c r="AN92" s="233"/>
      <c r="AO92" s="233"/>
      <c r="AP92" s="233"/>
      <c r="AQ92" s="233"/>
      <c r="AR92" s="233"/>
      <c r="AS92" s="233"/>
      <c r="AT92" s="233"/>
      <c r="AU92" s="233"/>
      <c r="AV92" s="233"/>
      <c r="AW92" s="233"/>
      <c r="AX92" s="233"/>
      <c r="AY92" s="233"/>
      <c r="AZ92" s="233"/>
      <c r="BA92" s="233"/>
      <c r="BB92" s="233"/>
      <c r="BC92" s="233"/>
      <c r="BD92" s="233"/>
      <c r="BE92" s="233"/>
      <c r="BF92" s="233"/>
      <c r="BG92" s="233"/>
      <c r="BH92" s="233"/>
      <c r="BI92" s="233"/>
      <c r="BJ92" s="233"/>
      <c r="BK92" s="233"/>
      <c r="BL92" s="233"/>
      <c r="BM92" s="233"/>
      <c r="BN92" s="233"/>
      <c r="BO92" s="233"/>
      <c r="BP92" s="233"/>
      <c r="BQ92" s="233"/>
      <c r="BR92" s="233"/>
      <c r="BS92" s="233"/>
      <c r="BT92" s="233"/>
      <c r="BU92" s="233"/>
      <c r="BV92" s="233"/>
      <c r="BW92" s="233"/>
    </row>
    <row r="93" spans="1:75" ht="15" hidden="1" customHeight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  <c r="M93" s="247"/>
      <c r="N93" s="232"/>
      <c r="O93" s="232"/>
      <c r="P93" s="233"/>
      <c r="Q93" s="233"/>
      <c r="R93" s="233"/>
      <c r="S93" s="233"/>
      <c r="T93" s="233"/>
      <c r="U93" s="233"/>
      <c r="V93" s="233"/>
      <c r="W93" s="233"/>
      <c r="X93" s="233"/>
      <c r="Y93" s="233"/>
      <c r="Z93" s="233"/>
      <c r="AA93" s="233"/>
      <c r="AB93" s="233"/>
      <c r="AC93" s="233"/>
      <c r="AD93" s="233"/>
      <c r="AE93" s="233"/>
      <c r="AF93" s="233"/>
      <c r="AG93" s="233"/>
      <c r="AH93" s="233"/>
      <c r="AI93" s="233"/>
      <c r="AJ93" s="233"/>
      <c r="AK93" s="233"/>
      <c r="AL93" s="233"/>
      <c r="AM93" s="233"/>
      <c r="AN93" s="233"/>
      <c r="AO93" s="233"/>
      <c r="AP93" s="233"/>
      <c r="AQ93" s="233"/>
      <c r="AR93" s="233"/>
      <c r="AS93" s="233"/>
      <c r="AT93" s="233"/>
      <c r="AU93" s="233"/>
      <c r="AV93" s="233"/>
      <c r="AW93" s="233"/>
      <c r="AX93" s="233"/>
      <c r="AY93" s="233"/>
      <c r="AZ93" s="233"/>
      <c r="BA93" s="233"/>
      <c r="BB93" s="233"/>
      <c r="BC93" s="233"/>
      <c r="BD93" s="233"/>
      <c r="BE93" s="233"/>
      <c r="BF93" s="233"/>
      <c r="BG93" s="233"/>
      <c r="BH93" s="233"/>
      <c r="BI93" s="233"/>
      <c r="BJ93" s="233"/>
      <c r="BK93" s="233"/>
      <c r="BL93" s="233"/>
      <c r="BM93" s="233"/>
      <c r="BN93" s="233"/>
      <c r="BO93" s="233"/>
      <c r="BP93" s="233"/>
      <c r="BQ93" s="233"/>
      <c r="BR93" s="233"/>
      <c r="BS93" s="233"/>
      <c r="BT93" s="233"/>
      <c r="BU93" s="233"/>
      <c r="BV93" s="233"/>
      <c r="BW93" s="233"/>
    </row>
    <row r="94" spans="1:75" ht="15" hidden="1" customHeight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  <c r="M94" s="247"/>
      <c r="N94" s="232"/>
      <c r="O94" s="232"/>
      <c r="P94" s="233"/>
      <c r="Q94" s="233"/>
      <c r="R94" s="233"/>
      <c r="S94" s="233"/>
      <c r="T94" s="233"/>
      <c r="U94" s="233"/>
      <c r="V94" s="233"/>
      <c r="W94" s="233"/>
      <c r="X94" s="233"/>
      <c r="Y94" s="233"/>
      <c r="Z94" s="233"/>
      <c r="AA94" s="233"/>
      <c r="AB94" s="233"/>
      <c r="AC94" s="233"/>
      <c r="AD94" s="233"/>
      <c r="AE94" s="233"/>
      <c r="AF94" s="233"/>
      <c r="AG94" s="233"/>
      <c r="AH94" s="233"/>
      <c r="AI94" s="233"/>
      <c r="AJ94" s="233"/>
      <c r="AK94" s="233"/>
      <c r="AL94" s="233"/>
      <c r="AM94" s="233"/>
      <c r="AN94" s="233"/>
      <c r="AO94" s="233"/>
      <c r="AP94" s="233"/>
      <c r="AQ94" s="233"/>
      <c r="AR94" s="233"/>
      <c r="AS94" s="233"/>
      <c r="AT94" s="233"/>
      <c r="AU94" s="233"/>
      <c r="AV94" s="233"/>
      <c r="AW94" s="233"/>
      <c r="AX94" s="233"/>
      <c r="AY94" s="233"/>
      <c r="AZ94" s="233"/>
      <c r="BA94" s="233"/>
      <c r="BB94" s="233"/>
      <c r="BC94" s="233"/>
      <c r="BD94" s="233"/>
      <c r="BE94" s="233"/>
      <c r="BF94" s="233"/>
      <c r="BG94" s="233"/>
      <c r="BH94" s="233"/>
      <c r="BI94" s="233"/>
      <c r="BJ94" s="233"/>
      <c r="BK94" s="233"/>
      <c r="BL94" s="233"/>
      <c r="BM94" s="233"/>
      <c r="BN94" s="233"/>
      <c r="BO94" s="233"/>
      <c r="BP94" s="233"/>
      <c r="BQ94" s="233"/>
      <c r="BR94" s="233"/>
      <c r="BS94" s="233"/>
      <c r="BT94" s="233"/>
      <c r="BU94" s="233"/>
      <c r="BV94" s="233"/>
      <c r="BW94" s="233"/>
    </row>
    <row r="95" spans="1:75" ht="15" hidden="1" customHeight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  <c r="M95" s="247"/>
      <c r="N95" s="232"/>
      <c r="O95" s="232"/>
      <c r="P95" s="233"/>
      <c r="Q95" s="233"/>
      <c r="R95" s="233"/>
      <c r="S95" s="233"/>
      <c r="T95" s="233"/>
      <c r="U95" s="233"/>
      <c r="V95" s="233"/>
      <c r="W95" s="233"/>
      <c r="X95" s="233"/>
      <c r="Y95" s="233"/>
      <c r="Z95" s="233"/>
      <c r="AA95" s="233"/>
      <c r="AB95" s="233"/>
      <c r="AC95" s="233"/>
      <c r="AD95" s="233"/>
      <c r="AE95" s="233"/>
      <c r="AF95" s="233"/>
      <c r="AG95" s="233"/>
      <c r="AH95" s="233"/>
      <c r="AI95" s="233"/>
      <c r="AJ95" s="233"/>
      <c r="AK95" s="233"/>
      <c r="AL95" s="233"/>
      <c r="AM95" s="233"/>
      <c r="AN95" s="233"/>
      <c r="AO95" s="233"/>
      <c r="AP95" s="233"/>
      <c r="AQ95" s="233"/>
      <c r="AR95" s="233"/>
      <c r="AS95" s="233"/>
      <c r="AT95" s="233"/>
      <c r="AU95" s="233"/>
      <c r="AV95" s="233"/>
      <c r="AW95" s="233"/>
      <c r="AX95" s="233"/>
      <c r="AY95" s="233"/>
      <c r="AZ95" s="233"/>
      <c r="BA95" s="233"/>
      <c r="BB95" s="233"/>
      <c r="BC95" s="233"/>
      <c r="BD95" s="233"/>
      <c r="BE95" s="233"/>
      <c r="BF95" s="233"/>
      <c r="BG95" s="233"/>
      <c r="BH95" s="233"/>
      <c r="BI95" s="233"/>
      <c r="BJ95" s="233"/>
      <c r="BK95" s="233"/>
      <c r="BL95" s="233"/>
      <c r="BM95" s="233"/>
      <c r="BN95" s="233"/>
      <c r="BO95" s="233"/>
      <c r="BP95" s="233"/>
      <c r="BQ95" s="233"/>
      <c r="BR95" s="233"/>
      <c r="BS95" s="233"/>
      <c r="BT95" s="233"/>
      <c r="BU95" s="233"/>
      <c r="BV95" s="233"/>
      <c r="BW95" s="233"/>
    </row>
    <row r="96" spans="1:75" ht="15" hidden="1" customHeight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  <c r="M96" s="247"/>
      <c r="N96" s="232"/>
      <c r="O96" s="232"/>
      <c r="P96" s="233"/>
      <c r="Q96" s="233"/>
      <c r="R96" s="233"/>
      <c r="S96" s="233"/>
      <c r="T96" s="233"/>
      <c r="U96" s="233"/>
      <c r="V96" s="233"/>
      <c r="W96" s="233"/>
      <c r="X96" s="233"/>
      <c r="Y96" s="233"/>
      <c r="Z96" s="233"/>
      <c r="AA96" s="233"/>
      <c r="AB96" s="233"/>
      <c r="AC96" s="233"/>
      <c r="AD96" s="233"/>
      <c r="AE96" s="233"/>
      <c r="AF96" s="233"/>
      <c r="AG96" s="233"/>
      <c r="AH96" s="233"/>
      <c r="AI96" s="233"/>
      <c r="AJ96" s="233"/>
      <c r="AK96" s="233"/>
      <c r="AL96" s="233"/>
      <c r="AM96" s="233"/>
      <c r="AN96" s="233"/>
      <c r="AO96" s="233"/>
      <c r="AP96" s="233"/>
      <c r="AQ96" s="233"/>
      <c r="AR96" s="233"/>
      <c r="AS96" s="233"/>
      <c r="AT96" s="233"/>
      <c r="AU96" s="233"/>
      <c r="AV96" s="233"/>
      <c r="AW96" s="233"/>
      <c r="AX96" s="233"/>
      <c r="AY96" s="233"/>
      <c r="AZ96" s="233"/>
      <c r="BA96" s="233"/>
      <c r="BB96" s="233"/>
      <c r="BC96" s="233"/>
      <c r="BD96" s="233"/>
      <c r="BE96" s="233"/>
      <c r="BF96" s="233"/>
      <c r="BG96" s="233"/>
      <c r="BH96" s="233"/>
      <c r="BI96" s="233"/>
      <c r="BJ96" s="233"/>
      <c r="BK96" s="233"/>
      <c r="BL96" s="233"/>
      <c r="BM96" s="233"/>
      <c r="BN96" s="233"/>
      <c r="BO96" s="233"/>
      <c r="BP96" s="233"/>
      <c r="BQ96" s="233"/>
      <c r="BR96" s="233"/>
      <c r="BS96" s="233"/>
      <c r="BT96" s="233"/>
      <c r="BU96" s="233"/>
      <c r="BV96" s="233"/>
      <c r="BW96" s="233"/>
    </row>
    <row r="97" spans="1:75" ht="15" hidden="1" customHeight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  <c r="M97" s="247"/>
      <c r="N97" s="232"/>
      <c r="O97" s="232"/>
      <c r="P97" s="233"/>
      <c r="Q97" s="233"/>
      <c r="R97" s="233"/>
      <c r="S97" s="233"/>
      <c r="T97" s="233"/>
      <c r="U97" s="233"/>
      <c r="V97" s="233"/>
      <c r="W97" s="233"/>
      <c r="X97" s="233"/>
      <c r="Y97" s="233"/>
      <c r="Z97" s="233"/>
      <c r="AA97" s="233"/>
      <c r="AB97" s="233"/>
      <c r="AC97" s="233"/>
      <c r="AD97" s="233"/>
      <c r="AE97" s="233"/>
      <c r="AF97" s="233"/>
      <c r="AG97" s="233"/>
      <c r="AH97" s="233"/>
      <c r="AI97" s="233"/>
      <c r="AJ97" s="233"/>
      <c r="AK97" s="233"/>
      <c r="AL97" s="233"/>
      <c r="AM97" s="233"/>
      <c r="AN97" s="233"/>
      <c r="AO97" s="233"/>
      <c r="AP97" s="233"/>
      <c r="AQ97" s="233"/>
      <c r="AR97" s="233"/>
      <c r="AS97" s="233"/>
      <c r="AT97" s="233"/>
      <c r="AU97" s="233"/>
      <c r="AV97" s="233"/>
      <c r="AW97" s="233"/>
      <c r="AX97" s="233"/>
      <c r="AY97" s="233"/>
      <c r="AZ97" s="233"/>
      <c r="BA97" s="233"/>
      <c r="BB97" s="233"/>
      <c r="BC97" s="233"/>
      <c r="BD97" s="233"/>
      <c r="BE97" s="233"/>
      <c r="BF97" s="233"/>
      <c r="BG97" s="233"/>
      <c r="BH97" s="233"/>
      <c r="BI97" s="233"/>
      <c r="BJ97" s="233"/>
      <c r="BK97" s="233"/>
      <c r="BL97" s="233"/>
      <c r="BM97" s="233"/>
      <c r="BN97" s="233"/>
      <c r="BO97" s="233"/>
      <c r="BP97" s="233"/>
      <c r="BQ97" s="233"/>
      <c r="BR97" s="233"/>
      <c r="BS97" s="233"/>
      <c r="BT97" s="233"/>
      <c r="BU97" s="233"/>
      <c r="BV97" s="233"/>
      <c r="BW97" s="233"/>
    </row>
    <row r="98" spans="1:75" ht="15" hidden="1" customHeight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  <c r="M98" s="247"/>
      <c r="N98" s="232"/>
      <c r="O98" s="232"/>
      <c r="P98" s="233"/>
      <c r="Q98" s="233"/>
      <c r="R98" s="233"/>
      <c r="S98" s="233"/>
      <c r="T98" s="233"/>
      <c r="U98" s="233"/>
      <c r="V98" s="233"/>
      <c r="W98" s="233"/>
      <c r="X98" s="233"/>
      <c r="Y98" s="233"/>
      <c r="Z98" s="233"/>
      <c r="AA98" s="233"/>
      <c r="AB98" s="233"/>
      <c r="AC98" s="233"/>
      <c r="AD98" s="233"/>
      <c r="AE98" s="233"/>
      <c r="AF98" s="233"/>
      <c r="AG98" s="233"/>
      <c r="AH98" s="233"/>
      <c r="AI98" s="233"/>
      <c r="AJ98" s="233"/>
      <c r="AK98" s="233"/>
      <c r="AL98" s="233"/>
      <c r="AM98" s="233"/>
      <c r="AN98" s="233"/>
      <c r="AO98" s="233"/>
      <c r="AP98" s="233"/>
      <c r="AQ98" s="233"/>
      <c r="AR98" s="233"/>
      <c r="AS98" s="233"/>
      <c r="AT98" s="233"/>
      <c r="AU98" s="233"/>
      <c r="AV98" s="233"/>
      <c r="AW98" s="233"/>
      <c r="AX98" s="233"/>
      <c r="AY98" s="233"/>
      <c r="AZ98" s="233"/>
      <c r="BA98" s="233"/>
      <c r="BB98" s="233"/>
      <c r="BC98" s="233"/>
      <c r="BD98" s="233"/>
      <c r="BE98" s="233"/>
      <c r="BF98" s="233"/>
      <c r="BG98" s="233"/>
      <c r="BH98" s="233"/>
      <c r="BI98" s="233"/>
      <c r="BJ98" s="233"/>
      <c r="BK98" s="233"/>
      <c r="BL98" s="233"/>
      <c r="BM98" s="233"/>
      <c r="BN98" s="233"/>
      <c r="BO98" s="233"/>
      <c r="BP98" s="233"/>
      <c r="BQ98" s="233"/>
      <c r="BR98" s="233"/>
      <c r="BS98" s="233"/>
      <c r="BT98" s="233"/>
      <c r="BU98" s="233"/>
      <c r="BV98" s="233"/>
      <c r="BW98" s="233"/>
    </row>
    <row r="99" spans="1:75" ht="15" hidden="1" customHeight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  <c r="M99" s="247"/>
      <c r="N99" s="232"/>
      <c r="O99" s="232"/>
      <c r="P99" s="233"/>
      <c r="Q99" s="233"/>
      <c r="R99" s="233"/>
      <c r="S99" s="233"/>
      <c r="T99" s="233"/>
      <c r="U99" s="233"/>
      <c r="V99" s="233"/>
      <c r="W99" s="233"/>
      <c r="X99" s="233"/>
      <c r="Y99" s="233"/>
      <c r="Z99" s="233"/>
      <c r="AA99" s="233"/>
      <c r="AB99" s="233"/>
      <c r="AC99" s="233"/>
      <c r="AD99" s="233"/>
      <c r="AE99" s="233"/>
      <c r="AF99" s="233"/>
      <c r="AG99" s="233"/>
      <c r="AH99" s="233"/>
      <c r="AI99" s="233"/>
      <c r="AJ99" s="233"/>
      <c r="AK99" s="233"/>
      <c r="AL99" s="233"/>
      <c r="AM99" s="233"/>
      <c r="AN99" s="233"/>
      <c r="AO99" s="233"/>
      <c r="AP99" s="233"/>
      <c r="AQ99" s="233"/>
      <c r="AR99" s="233"/>
      <c r="AS99" s="233"/>
      <c r="AT99" s="233"/>
      <c r="AU99" s="233"/>
      <c r="AV99" s="233"/>
      <c r="AW99" s="233"/>
      <c r="AX99" s="233"/>
      <c r="AY99" s="233"/>
      <c r="AZ99" s="233"/>
      <c r="BA99" s="233"/>
      <c r="BB99" s="233"/>
      <c r="BC99" s="233"/>
      <c r="BD99" s="233"/>
      <c r="BE99" s="233"/>
      <c r="BF99" s="233"/>
      <c r="BG99" s="233"/>
      <c r="BH99" s="233"/>
      <c r="BI99" s="233"/>
      <c r="BJ99" s="233"/>
      <c r="BK99" s="233"/>
      <c r="BL99" s="233"/>
      <c r="BM99" s="233"/>
      <c r="BN99" s="233"/>
      <c r="BO99" s="233"/>
      <c r="BP99" s="233"/>
      <c r="BQ99" s="233"/>
      <c r="BR99" s="233"/>
      <c r="BS99" s="233"/>
      <c r="BT99" s="233"/>
      <c r="BU99" s="233"/>
      <c r="BV99" s="233"/>
      <c r="BW99" s="233"/>
    </row>
    <row r="100" spans="1:75" ht="15" hidden="1" customHeight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  <c r="M100" s="247"/>
      <c r="N100" s="232"/>
      <c r="O100" s="232"/>
      <c r="P100" s="233"/>
      <c r="Q100" s="233"/>
      <c r="R100" s="233"/>
      <c r="S100" s="233"/>
      <c r="T100" s="233"/>
      <c r="U100" s="233"/>
      <c r="V100" s="233"/>
      <c r="W100" s="233"/>
      <c r="X100" s="233"/>
      <c r="Y100" s="233"/>
      <c r="Z100" s="233"/>
      <c r="AA100" s="233"/>
      <c r="AB100" s="233"/>
      <c r="AC100" s="233"/>
      <c r="AD100" s="233"/>
      <c r="AE100" s="233"/>
      <c r="AF100" s="233"/>
      <c r="AG100" s="233"/>
      <c r="AH100" s="233"/>
      <c r="AI100" s="233"/>
      <c r="AJ100" s="233"/>
      <c r="AK100" s="233"/>
      <c r="AL100" s="233"/>
      <c r="AM100" s="233"/>
      <c r="AN100" s="233"/>
      <c r="AO100" s="233"/>
      <c r="AP100" s="233"/>
      <c r="AQ100" s="233"/>
      <c r="AR100" s="233"/>
      <c r="AS100" s="233"/>
      <c r="AT100" s="233"/>
      <c r="AU100" s="233"/>
      <c r="AV100" s="233"/>
      <c r="AW100" s="233"/>
      <c r="AX100" s="233"/>
      <c r="AY100" s="233"/>
      <c r="AZ100" s="233"/>
      <c r="BA100" s="233"/>
      <c r="BB100" s="233"/>
      <c r="BC100" s="233"/>
      <c r="BD100" s="233"/>
      <c r="BE100" s="233"/>
      <c r="BF100" s="233"/>
      <c r="BG100" s="233"/>
      <c r="BH100" s="233"/>
      <c r="BI100" s="233"/>
      <c r="BJ100" s="233"/>
      <c r="BK100" s="233"/>
      <c r="BL100" s="233"/>
      <c r="BM100" s="233"/>
      <c r="BN100" s="233"/>
      <c r="BO100" s="233"/>
      <c r="BP100" s="233"/>
      <c r="BQ100" s="233"/>
      <c r="BR100" s="233"/>
      <c r="BS100" s="233"/>
      <c r="BT100" s="233"/>
      <c r="BU100" s="233"/>
      <c r="BV100" s="233"/>
      <c r="BW100" s="233"/>
    </row>
    <row r="101" spans="1:75" ht="15" hidden="1" customHeight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  <c r="M101" s="247"/>
      <c r="N101" s="232"/>
      <c r="O101" s="232"/>
      <c r="P101" s="233"/>
      <c r="Q101" s="233"/>
      <c r="R101" s="233"/>
      <c r="S101" s="233"/>
      <c r="T101" s="233"/>
      <c r="U101" s="233"/>
      <c r="V101" s="233"/>
      <c r="W101" s="233"/>
      <c r="X101" s="233"/>
      <c r="Y101" s="233"/>
      <c r="Z101" s="233"/>
      <c r="AA101" s="233"/>
      <c r="AB101" s="233"/>
      <c r="AC101" s="233"/>
      <c r="AD101" s="233"/>
      <c r="AE101" s="233"/>
      <c r="AF101" s="233"/>
      <c r="AG101" s="233"/>
      <c r="AH101" s="233"/>
      <c r="AI101" s="233"/>
      <c r="AJ101" s="233"/>
      <c r="AK101" s="233"/>
      <c r="AL101" s="233"/>
      <c r="AM101" s="233"/>
      <c r="AN101" s="233"/>
      <c r="AO101" s="233"/>
      <c r="AP101" s="233"/>
      <c r="AQ101" s="233"/>
      <c r="AR101" s="233"/>
      <c r="AS101" s="233"/>
      <c r="AT101" s="233"/>
      <c r="AU101" s="233"/>
      <c r="AV101" s="233"/>
      <c r="AW101" s="233"/>
      <c r="AX101" s="233"/>
      <c r="AY101" s="233"/>
      <c r="AZ101" s="233"/>
      <c r="BA101" s="233"/>
      <c r="BB101" s="233"/>
      <c r="BC101" s="233"/>
      <c r="BD101" s="233"/>
      <c r="BE101" s="233"/>
      <c r="BF101" s="233"/>
      <c r="BG101" s="233"/>
      <c r="BH101" s="233"/>
      <c r="BI101" s="233"/>
      <c r="BJ101" s="233"/>
      <c r="BK101" s="233"/>
      <c r="BL101" s="233"/>
      <c r="BM101" s="233"/>
      <c r="BN101" s="233"/>
      <c r="BO101" s="233"/>
      <c r="BP101" s="233"/>
      <c r="BQ101" s="233"/>
      <c r="BR101" s="233"/>
      <c r="BS101" s="233"/>
      <c r="BT101" s="233"/>
      <c r="BU101" s="233"/>
      <c r="BV101" s="233"/>
      <c r="BW101" s="233"/>
    </row>
    <row r="102" spans="1:75" ht="15" hidden="1" customHeight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  <c r="M102" s="247"/>
      <c r="N102" s="232"/>
      <c r="O102" s="232"/>
      <c r="P102" s="233"/>
      <c r="Q102" s="233"/>
      <c r="R102" s="233"/>
      <c r="S102" s="233"/>
      <c r="T102" s="233"/>
      <c r="U102" s="233"/>
      <c r="V102" s="233"/>
      <c r="W102" s="233"/>
      <c r="X102" s="233"/>
      <c r="Y102" s="233"/>
      <c r="Z102" s="233"/>
      <c r="AA102" s="233"/>
      <c r="AB102" s="233"/>
      <c r="AC102" s="233"/>
      <c r="AD102" s="233"/>
      <c r="AE102" s="233"/>
      <c r="AF102" s="233"/>
      <c r="AG102" s="233"/>
      <c r="AH102" s="233"/>
      <c r="AI102" s="233"/>
      <c r="AJ102" s="233"/>
      <c r="AK102" s="233"/>
      <c r="AL102" s="233"/>
      <c r="AM102" s="233"/>
      <c r="AN102" s="233"/>
      <c r="AO102" s="233"/>
      <c r="AP102" s="233"/>
      <c r="AQ102" s="233"/>
      <c r="AR102" s="233"/>
      <c r="AS102" s="233"/>
      <c r="AT102" s="233"/>
      <c r="AU102" s="233"/>
      <c r="AV102" s="233"/>
      <c r="AW102" s="233"/>
      <c r="AX102" s="233"/>
      <c r="AY102" s="233"/>
      <c r="AZ102" s="233"/>
      <c r="BA102" s="233"/>
      <c r="BB102" s="233"/>
      <c r="BC102" s="233"/>
      <c r="BD102" s="233"/>
      <c r="BE102" s="233"/>
      <c r="BF102" s="233"/>
      <c r="BG102" s="233"/>
      <c r="BH102" s="233"/>
      <c r="BI102" s="233"/>
      <c r="BJ102" s="233"/>
      <c r="BK102" s="233"/>
      <c r="BL102" s="233"/>
      <c r="BM102" s="233"/>
      <c r="BN102" s="233"/>
      <c r="BO102" s="233"/>
      <c r="BP102" s="233"/>
      <c r="BQ102" s="233"/>
      <c r="BR102" s="233"/>
      <c r="BS102" s="233"/>
      <c r="BT102" s="233"/>
      <c r="BU102" s="233"/>
      <c r="BV102" s="233"/>
      <c r="BW102" s="233"/>
    </row>
    <row r="103" spans="1:75" ht="15" hidden="1" customHeight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  <c r="M103" s="247"/>
      <c r="N103" s="232"/>
      <c r="O103" s="232"/>
      <c r="P103" s="233"/>
      <c r="Q103" s="233"/>
      <c r="R103" s="233"/>
      <c r="S103" s="233"/>
      <c r="T103" s="233"/>
      <c r="U103" s="233"/>
      <c r="V103" s="233"/>
      <c r="W103" s="233"/>
      <c r="X103" s="233"/>
      <c r="Y103" s="233"/>
      <c r="Z103" s="233"/>
      <c r="AA103" s="233"/>
      <c r="AB103" s="233"/>
      <c r="AC103" s="233"/>
      <c r="AD103" s="233"/>
      <c r="AE103" s="233"/>
      <c r="AF103" s="233"/>
      <c r="AG103" s="233"/>
      <c r="AH103" s="233"/>
      <c r="AI103" s="233"/>
      <c r="AJ103" s="233"/>
      <c r="AK103" s="233"/>
      <c r="AL103" s="233"/>
      <c r="AM103" s="233"/>
      <c r="AN103" s="233"/>
      <c r="AO103" s="233"/>
      <c r="AP103" s="233"/>
      <c r="AQ103" s="233"/>
      <c r="AR103" s="233"/>
      <c r="AS103" s="233"/>
      <c r="AT103" s="233"/>
      <c r="AU103" s="233"/>
      <c r="AV103" s="233"/>
      <c r="AW103" s="233"/>
      <c r="AX103" s="233"/>
      <c r="AY103" s="233"/>
      <c r="AZ103" s="233"/>
      <c r="BA103" s="233"/>
      <c r="BB103" s="233"/>
      <c r="BC103" s="233"/>
      <c r="BD103" s="233"/>
      <c r="BE103" s="233"/>
      <c r="BF103" s="233"/>
      <c r="BG103" s="233"/>
      <c r="BH103" s="233"/>
      <c r="BI103" s="233"/>
      <c r="BJ103" s="233"/>
      <c r="BK103" s="233"/>
      <c r="BL103" s="233"/>
      <c r="BM103" s="233"/>
      <c r="BN103" s="233"/>
      <c r="BO103" s="233"/>
      <c r="BP103" s="233"/>
      <c r="BQ103" s="233"/>
      <c r="BR103" s="233"/>
      <c r="BS103" s="233"/>
      <c r="BT103" s="233"/>
      <c r="BU103" s="233"/>
      <c r="BV103" s="233"/>
      <c r="BW103" s="233"/>
    </row>
    <row r="104" spans="1:75" ht="15" hidden="1" customHeight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  <c r="M104" s="247"/>
      <c r="N104" s="232"/>
      <c r="O104" s="232"/>
      <c r="P104" s="233"/>
      <c r="Q104" s="233"/>
      <c r="R104" s="233"/>
      <c r="S104" s="233"/>
      <c r="T104" s="233"/>
      <c r="U104" s="233"/>
      <c r="V104" s="233"/>
      <c r="W104" s="233"/>
      <c r="X104" s="233"/>
      <c r="Y104" s="233"/>
      <c r="Z104" s="233"/>
      <c r="AA104" s="233"/>
      <c r="AB104" s="233"/>
      <c r="AC104" s="233"/>
      <c r="AD104" s="233"/>
      <c r="AE104" s="233"/>
      <c r="AF104" s="233"/>
      <c r="AG104" s="233"/>
      <c r="AH104" s="233"/>
      <c r="AI104" s="233"/>
      <c r="AJ104" s="233"/>
      <c r="AK104" s="233"/>
      <c r="AL104" s="233"/>
      <c r="AM104" s="233"/>
      <c r="AN104" s="233"/>
      <c r="AO104" s="233"/>
      <c r="AP104" s="233"/>
      <c r="AQ104" s="233"/>
      <c r="AR104" s="233"/>
      <c r="AS104" s="233"/>
      <c r="AT104" s="233"/>
      <c r="AU104" s="233"/>
      <c r="AV104" s="233"/>
      <c r="AW104" s="233"/>
      <c r="AX104" s="233"/>
      <c r="AY104" s="233"/>
      <c r="AZ104" s="233"/>
      <c r="BA104" s="233"/>
      <c r="BB104" s="233"/>
      <c r="BC104" s="233"/>
      <c r="BD104" s="233"/>
      <c r="BE104" s="233"/>
      <c r="BF104" s="233"/>
      <c r="BG104" s="233"/>
      <c r="BH104" s="233"/>
      <c r="BI104" s="233"/>
      <c r="BJ104" s="233"/>
      <c r="BK104" s="233"/>
      <c r="BL104" s="233"/>
      <c r="BM104" s="233"/>
      <c r="BN104" s="233"/>
      <c r="BO104" s="233"/>
      <c r="BP104" s="233"/>
      <c r="BQ104" s="233"/>
      <c r="BR104" s="233"/>
      <c r="BS104" s="233"/>
      <c r="BT104" s="233"/>
      <c r="BU104" s="233"/>
      <c r="BV104" s="233"/>
      <c r="BW104" s="233"/>
    </row>
    <row r="105" spans="1:75" ht="15" hidden="1" customHeight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  <c r="M105" s="247"/>
      <c r="N105" s="232"/>
      <c r="O105" s="232"/>
      <c r="P105" s="233"/>
      <c r="Q105" s="233"/>
      <c r="R105" s="233"/>
      <c r="S105" s="233"/>
      <c r="T105" s="233"/>
      <c r="U105" s="233"/>
      <c r="V105" s="233"/>
      <c r="W105" s="233"/>
      <c r="X105" s="233"/>
      <c r="Y105" s="233"/>
      <c r="Z105" s="233"/>
      <c r="AA105" s="233"/>
      <c r="AB105" s="233"/>
      <c r="AC105" s="233"/>
      <c r="AD105" s="233"/>
      <c r="AE105" s="233"/>
      <c r="AF105" s="233"/>
      <c r="AG105" s="233"/>
      <c r="AH105" s="233"/>
      <c r="AI105" s="233"/>
      <c r="AJ105" s="233"/>
      <c r="AK105" s="233"/>
      <c r="AL105" s="233"/>
      <c r="AM105" s="233"/>
      <c r="AN105" s="233"/>
      <c r="AO105" s="233"/>
      <c r="AP105" s="233"/>
      <c r="AQ105" s="233"/>
      <c r="AR105" s="233"/>
      <c r="AS105" s="233"/>
      <c r="AT105" s="233"/>
      <c r="AU105" s="233"/>
      <c r="AV105" s="233"/>
      <c r="AW105" s="233"/>
      <c r="AX105" s="233"/>
      <c r="AY105" s="233"/>
      <c r="AZ105" s="233"/>
      <c r="BA105" s="233"/>
      <c r="BB105" s="233"/>
      <c r="BC105" s="233"/>
      <c r="BD105" s="233"/>
      <c r="BE105" s="233"/>
      <c r="BF105" s="233"/>
      <c r="BG105" s="233"/>
      <c r="BH105" s="233"/>
      <c r="BI105" s="233"/>
      <c r="BJ105" s="233"/>
      <c r="BK105" s="233"/>
      <c r="BL105" s="233"/>
      <c r="BM105" s="233"/>
      <c r="BN105" s="233"/>
      <c r="BO105" s="233"/>
      <c r="BP105" s="233"/>
      <c r="BQ105" s="233"/>
      <c r="BR105" s="233"/>
      <c r="BS105" s="233"/>
      <c r="BT105" s="233"/>
      <c r="BU105" s="233"/>
      <c r="BV105" s="233"/>
      <c r="BW105" s="233"/>
    </row>
    <row r="106" spans="1:75" ht="15" hidden="1" customHeight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  <c r="M106" s="247"/>
      <c r="N106" s="232"/>
      <c r="O106" s="232"/>
      <c r="P106" s="233"/>
      <c r="Q106" s="233"/>
      <c r="R106" s="233"/>
      <c r="S106" s="233"/>
      <c r="T106" s="233"/>
      <c r="U106" s="233"/>
      <c r="V106" s="233"/>
      <c r="W106" s="233"/>
      <c r="X106" s="233"/>
      <c r="Y106" s="233"/>
      <c r="Z106" s="233"/>
      <c r="AA106" s="233"/>
      <c r="AB106" s="233"/>
      <c r="AC106" s="233"/>
      <c r="AD106" s="233"/>
      <c r="AE106" s="233"/>
      <c r="AF106" s="233"/>
      <c r="AG106" s="233"/>
      <c r="AH106" s="233"/>
      <c r="AI106" s="233"/>
      <c r="AJ106" s="233"/>
      <c r="AK106" s="233"/>
      <c r="AL106" s="233"/>
      <c r="AM106" s="233"/>
      <c r="AN106" s="233"/>
      <c r="AO106" s="233"/>
      <c r="AP106" s="233"/>
      <c r="AQ106" s="233"/>
      <c r="AR106" s="233"/>
      <c r="AS106" s="233"/>
      <c r="AT106" s="233"/>
      <c r="AU106" s="233"/>
      <c r="AV106" s="233"/>
      <c r="AW106" s="233"/>
      <c r="AX106" s="233"/>
      <c r="AY106" s="233"/>
      <c r="AZ106" s="233"/>
      <c r="BA106" s="233"/>
      <c r="BB106" s="233"/>
      <c r="BC106" s="233"/>
      <c r="BD106" s="233"/>
      <c r="BE106" s="233"/>
      <c r="BF106" s="233"/>
      <c r="BG106" s="233"/>
      <c r="BH106" s="233"/>
      <c r="BI106" s="233"/>
      <c r="BJ106" s="233"/>
      <c r="BK106" s="233"/>
      <c r="BL106" s="233"/>
      <c r="BM106" s="233"/>
      <c r="BN106" s="233"/>
      <c r="BO106" s="233"/>
      <c r="BP106" s="233"/>
      <c r="BQ106" s="233"/>
      <c r="BR106" s="233"/>
      <c r="BS106" s="233"/>
      <c r="BT106" s="233"/>
      <c r="BU106" s="233"/>
      <c r="BV106" s="233"/>
      <c r="BW106" s="233"/>
    </row>
    <row r="107" spans="1:75" ht="15" hidden="1" customHeight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  <c r="M107" s="247"/>
      <c r="N107" s="232"/>
      <c r="O107" s="232"/>
      <c r="P107" s="233"/>
      <c r="Q107" s="233"/>
      <c r="R107" s="233"/>
      <c r="S107" s="233"/>
      <c r="T107" s="233"/>
      <c r="U107" s="233"/>
      <c r="V107" s="233"/>
      <c r="W107" s="233"/>
      <c r="X107" s="233"/>
      <c r="Y107" s="233"/>
      <c r="Z107" s="233"/>
      <c r="AA107" s="233"/>
      <c r="AB107" s="233"/>
      <c r="AC107" s="233"/>
      <c r="AD107" s="233"/>
      <c r="AE107" s="233"/>
      <c r="AF107" s="233"/>
      <c r="AG107" s="233"/>
      <c r="AH107" s="233"/>
      <c r="AI107" s="233"/>
      <c r="AJ107" s="233"/>
      <c r="AK107" s="233"/>
      <c r="AL107" s="233"/>
      <c r="AM107" s="233"/>
      <c r="AN107" s="233"/>
      <c r="AO107" s="233"/>
      <c r="AP107" s="233"/>
      <c r="AQ107" s="233"/>
      <c r="AR107" s="233"/>
      <c r="AS107" s="233"/>
      <c r="AT107" s="233"/>
      <c r="AU107" s="233"/>
      <c r="AV107" s="233"/>
      <c r="AW107" s="233"/>
      <c r="AX107" s="233"/>
      <c r="AY107" s="233"/>
      <c r="AZ107" s="233"/>
      <c r="BA107" s="233"/>
      <c r="BB107" s="233"/>
      <c r="BC107" s="233"/>
      <c r="BD107" s="233"/>
      <c r="BE107" s="233"/>
      <c r="BF107" s="233"/>
      <c r="BG107" s="233"/>
      <c r="BH107" s="233"/>
      <c r="BI107" s="233"/>
      <c r="BJ107" s="233"/>
      <c r="BK107" s="233"/>
      <c r="BL107" s="233"/>
      <c r="BM107" s="233"/>
      <c r="BN107" s="233"/>
      <c r="BO107" s="233"/>
      <c r="BP107" s="233"/>
      <c r="BQ107" s="233"/>
      <c r="BR107" s="233"/>
      <c r="BS107" s="233"/>
      <c r="BT107" s="233"/>
      <c r="BU107" s="233"/>
      <c r="BV107" s="233"/>
      <c r="BW107" s="233"/>
    </row>
    <row r="108" spans="1:75" ht="15" hidden="1" customHeight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  <c r="M108" s="247"/>
      <c r="N108" s="232"/>
      <c r="O108" s="232"/>
      <c r="P108" s="233"/>
      <c r="Q108" s="233"/>
      <c r="R108" s="233"/>
      <c r="S108" s="233"/>
      <c r="T108" s="233"/>
      <c r="U108" s="233"/>
      <c r="V108" s="233"/>
      <c r="W108" s="233"/>
      <c r="X108" s="233"/>
      <c r="Y108" s="233"/>
      <c r="Z108" s="233"/>
      <c r="AA108" s="233"/>
      <c r="AB108" s="233"/>
      <c r="AC108" s="233"/>
      <c r="AD108" s="233"/>
      <c r="AE108" s="233"/>
      <c r="AF108" s="233"/>
      <c r="AG108" s="233"/>
      <c r="AH108" s="233"/>
      <c r="AI108" s="233"/>
      <c r="AJ108" s="233"/>
      <c r="AK108" s="233"/>
      <c r="AL108" s="233"/>
      <c r="AM108" s="233"/>
      <c r="AN108" s="233"/>
      <c r="AO108" s="233"/>
      <c r="AP108" s="233"/>
      <c r="AQ108" s="233"/>
      <c r="AR108" s="233"/>
      <c r="AS108" s="233"/>
      <c r="AT108" s="233"/>
      <c r="AU108" s="233"/>
      <c r="AV108" s="233"/>
      <c r="AW108" s="233"/>
      <c r="AX108" s="233"/>
      <c r="AY108" s="233"/>
      <c r="AZ108" s="233"/>
      <c r="BA108" s="233"/>
      <c r="BB108" s="233"/>
      <c r="BC108" s="233"/>
      <c r="BD108" s="233"/>
      <c r="BE108" s="233"/>
      <c r="BF108" s="233"/>
      <c r="BG108" s="233"/>
      <c r="BH108" s="233"/>
      <c r="BI108" s="233"/>
      <c r="BJ108" s="233"/>
      <c r="BK108" s="233"/>
      <c r="BL108" s="233"/>
      <c r="BM108" s="233"/>
      <c r="BN108" s="233"/>
      <c r="BO108" s="233"/>
      <c r="BP108" s="233"/>
      <c r="BQ108" s="233"/>
      <c r="BR108" s="233"/>
      <c r="BS108" s="233"/>
      <c r="BT108" s="233"/>
      <c r="BU108" s="233"/>
      <c r="BV108" s="233"/>
      <c r="BW108" s="233"/>
    </row>
    <row r="109" spans="1:75" ht="15" hidden="1" customHeight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  <c r="M109" s="247"/>
      <c r="N109" s="232"/>
      <c r="O109" s="232"/>
      <c r="P109" s="233"/>
      <c r="Q109" s="233"/>
      <c r="R109" s="233"/>
      <c r="S109" s="233"/>
      <c r="T109" s="233"/>
      <c r="U109" s="233"/>
      <c r="V109" s="233"/>
      <c r="W109" s="233"/>
      <c r="X109" s="233"/>
      <c r="Y109" s="233"/>
      <c r="Z109" s="233"/>
      <c r="AA109" s="233"/>
      <c r="AB109" s="233"/>
      <c r="AC109" s="233"/>
      <c r="AD109" s="233"/>
      <c r="AE109" s="233"/>
      <c r="AF109" s="233"/>
      <c r="AG109" s="233"/>
      <c r="AH109" s="233"/>
      <c r="AI109" s="233"/>
      <c r="AJ109" s="233"/>
      <c r="AK109" s="233"/>
      <c r="AL109" s="233"/>
      <c r="AM109" s="233"/>
      <c r="AN109" s="233"/>
      <c r="AO109" s="233"/>
      <c r="AP109" s="233"/>
      <c r="AQ109" s="233"/>
      <c r="AR109" s="233"/>
      <c r="AS109" s="233"/>
      <c r="AT109" s="233"/>
      <c r="AU109" s="233"/>
      <c r="AV109" s="233"/>
      <c r="AW109" s="233"/>
      <c r="AX109" s="233"/>
      <c r="AY109" s="233"/>
      <c r="AZ109" s="233"/>
      <c r="BA109" s="233"/>
      <c r="BB109" s="233"/>
      <c r="BC109" s="233"/>
      <c r="BD109" s="233"/>
      <c r="BE109" s="233"/>
      <c r="BF109" s="233"/>
      <c r="BG109" s="233"/>
      <c r="BH109" s="233"/>
      <c r="BI109" s="233"/>
      <c r="BJ109" s="233"/>
      <c r="BK109" s="233"/>
      <c r="BL109" s="233"/>
      <c r="BM109" s="233"/>
      <c r="BN109" s="233"/>
      <c r="BO109" s="233"/>
      <c r="BP109" s="233"/>
      <c r="BQ109" s="233"/>
      <c r="BR109" s="233"/>
      <c r="BS109" s="233"/>
      <c r="BT109" s="233"/>
      <c r="BU109" s="233"/>
      <c r="BV109" s="233"/>
      <c r="BW109" s="233"/>
    </row>
    <row r="110" spans="1:75" ht="15" hidden="1" customHeight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  <c r="M110" s="247"/>
      <c r="N110" s="232"/>
      <c r="O110" s="232"/>
      <c r="P110" s="233"/>
      <c r="Q110" s="233"/>
      <c r="R110" s="233"/>
      <c r="S110" s="233"/>
      <c r="T110" s="233"/>
      <c r="U110" s="233"/>
      <c r="V110" s="233"/>
      <c r="W110" s="233"/>
      <c r="X110" s="233"/>
      <c r="Y110" s="233"/>
      <c r="Z110" s="233"/>
      <c r="AA110" s="233"/>
      <c r="AB110" s="233"/>
      <c r="AC110" s="233"/>
      <c r="AD110" s="233"/>
      <c r="AE110" s="233"/>
      <c r="AF110" s="233"/>
      <c r="AG110" s="233"/>
      <c r="AH110" s="233"/>
      <c r="AI110" s="233"/>
      <c r="AJ110" s="233"/>
      <c r="AK110" s="233"/>
      <c r="AL110" s="233"/>
      <c r="AM110" s="233"/>
      <c r="AN110" s="233"/>
      <c r="AO110" s="233"/>
      <c r="AP110" s="233"/>
      <c r="AQ110" s="233"/>
      <c r="AR110" s="233"/>
      <c r="AS110" s="233"/>
      <c r="AT110" s="233"/>
      <c r="AU110" s="233"/>
      <c r="AV110" s="233"/>
      <c r="AW110" s="233"/>
      <c r="AX110" s="233"/>
      <c r="AY110" s="233"/>
      <c r="AZ110" s="233"/>
      <c r="BA110" s="233"/>
      <c r="BB110" s="233"/>
      <c r="BC110" s="233"/>
      <c r="BD110" s="233"/>
      <c r="BE110" s="233"/>
      <c r="BF110" s="233"/>
      <c r="BG110" s="233"/>
      <c r="BH110" s="233"/>
      <c r="BI110" s="233"/>
      <c r="BJ110" s="233"/>
      <c r="BK110" s="233"/>
      <c r="BL110" s="233"/>
      <c r="BM110" s="233"/>
      <c r="BN110" s="233"/>
      <c r="BO110" s="233"/>
      <c r="BP110" s="233"/>
      <c r="BQ110" s="233"/>
      <c r="BR110" s="233"/>
      <c r="BS110" s="233"/>
      <c r="BT110" s="233"/>
      <c r="BU110" s="233"/>
      <c r="BV110" s="233"/>
      <c r="BW110" s="233"/>
    </row>
    <row r="111" spans="1:75" ht="15" hidden="1" customHeight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  <c r="M111" s="247"/>
      <c r="N111" s="232"/>
      <c r="O111" s="232"/>
      <c r="P111" s="233"/>
      <c r="Q111" s="233"/>
      <c r="R111" s="233"/>
      <c r="S111" s="233"/>
      <c r="T111" s="233"/>
      <c r="U111" s="233"/>
      <c r="V111" s="233"/>
      <c r="W111" s="233"/>
      <c r="X111" s="233"/>
      <c r="Y111" s="233"/>
      <c r="Z111" s="233"/>
      <c r="AA111" s="233"/>
      <c r="AB111" s="233"/>
      <c r="AC111" s="233"/>
      <c r="AD111" s="233"/>
      <c r="AE111" s="233"/>
      <c r="AF111" s="233"/>
      <c r="AG111" s="233"/>
      <c r="AH111" s="233"/>
      <c r="AI111" s="233"/>
      <c r="AJ111" s="233"/>
      <c r="AK111" s="233"/>
      <c r="AL111" s="233"/>
      <c r="AM111" s="233"/>
      <c r="AN111" s="233"/>
      <c r="AO111" s="233"/>
      <c r="AP111" s="233"/>
      <c r="AQ111" s="233"/>
      <c r="AR111" s="233"/>
      <c r="AS111" s="233"/>
      <c r="AT111" s="233"/>
      <c r="AU111" s="233"/>
      <c r="AV111" s="233"/>
      <c r="AW111" s="233"/>
      <c r="AX111" s="233"/>
      <c r="AY111" s="233"/>
      <c r="AZ111" s="233"/>
      <c r="BA111" s="233"/>
      <c r="BB111" s="233"/>
      <c r="BC111" s="233"/>
      <c r="BD111" s="233"/>
      <c r="BE111" s="233"/>
      <c r="BF111" s="233"/>
      <c r="BG111" s="233"/>
      <c r="BH111" s="233"/>
      <c r="BI111" s="233"/>
      <c r="BJ111" s="233"/>
      <c r="BK111" s="233"/>
      <c r="BL111" s="233"/>
      <c r="BM111" s="233"/>
      <c r="BN111" s="233"/>
      <c r="BO111" s="233"/>
      <c r="BP111" s="233"/>
      <c r="BQ111" s="233"/>
      <c r="BR111" s="233"/>
      <c r="BS111" s="233"/>
      <c r="BT111" s="233"/>
      <c r="BU111" s="233"/>
      <c r="BV111" s="233"/>
      <c r="BW111" s="233"/>
    </row>
    <row r="112" spans="1:75" ht="15" hidden="1" customHeight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  <c r="M112" s="247"/>
      <c r="N112" s="232"/>
      <c r="O112" s="232"/>
      <c r="P112" s="233"/>
      <c r="Q112" s="233"/>
      <c r="R112" s="233"/>
      <c r="S112" s="233"/>
      <c r="T112" s="233"/>
      <c r="U112" s="233"/>
      <c r="V112" s="233"/>
      <c r="W112" s="233"/>
      <c r="X112" s="233"/>
      <c r="Y112" s="233"/>
      <c r="Z112" s="233"/>
      <c r="AA112" s="233"/>
      <c r="AB112" s="233"/>
      <c r="AC112" s="233"/>
      <c r="AD112" s="233"/>
      <c r="AE112" s="233"/>
      <c r="AF112" s="233"/>
      <c r="AG112" s="233"/>
      <c r="AH112" s="233"/>
      <c r="AI112" s="233"/>
      <c r="AJ112" s="233"/>
      <c r="AK112" s="233"/>
      <c r="AL112" s="233"/>
      <c r="AM112" s="233"/>
      <c r="AN112" s="233"/>
      <c r="AO112" s="233"/>
      <c r="AP112" s="233"/>
      <c r="AQ112" s="233"/>
      <c r="AR112" s="233"/>
      <c r="AS112" s="233"/>
      <c r="AT112" s="233"/>
      <c r="AU112" s="233"/>
      <c r="AV112" s="233"/>
      <c r="AW112" s="233"/>
      <c r="AX112" s="233"/>
      <c r="AY112" s="233"/>
      <c r="AZ112" s="233"/>
      <c r="BA112" s="233"/>
      <c r="BB112" s="233"/>
      <c r="BC112" s="233"/>
      <c r="BD112" s="233"/>
      <c r="BE112" s="233"/>
      <c r="BF112" s="233"/>
      <c r="BG112" s="233"/>
      <c r="BH112" s="233"/>
      <c r="BI112" s="233"/>
      <c r="BJ112" s="233"/>
      <c r="BK112" s="233"/>
      <c r="BL112" s="233"/>
      <c r="BM112" s="233"/>
      <c r="BN112" s="233"/>
      <c r="BO112" s="233"/>
      <c r="BP112" s="233"/>
      <c r="BQ112" s="233"/>
      <c r="BR112" s="233"/>
      <c r="BS112" s="233"/>
      <c r="BT112" s="233"/>
      <c r="BU112" s="233"/>
      <c r="BV112" s="233"/>
      <c r="BW112" s="233"/>
    </row>
    <row r="113" spans="1:75" ht="15" hidden="1" customHeight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  <c r="M113" s="247"/>
      <c r="N113" s="232"/>
      <c r="O113" s="232"/>
      <c r="P113" s="233"/>
      <c r="Q113" s="233"/>
      <c r="R113" s="233"/>
      <c r="S113" s="233"/>
      <c r="T113" s="233"/>
      <c r="U113" s="233"/>
      <c r="V113" s="233"/>
      <c r="W113" s="233"/>
      <c r="X113" s="233"/>
      <c r="Y113" s="233"/>
      <c r="Z113" s="233"/>
      <c r="AA113" s="233"/>
      <c r="AB113" s="233"/>
      <c r="AC113" s="233"/>
      <c r="AD113" s="233"/>
      <c r="AE113" s="233"/>
      <c r="AF113" s="233"/>
      <c r="AG113" s="233"/>
      <c r="AH113" s="233"/>
      <c r="AI113" s="233"/>
      <c r="AJ113" s="233"/>
      <c r="AK113" s="233"/>
      <c r="AL113" s="233"/>
      <c r="AM113" s="233"/>
      <c r="AN113" s="233"/>
      <c r="AO113" s="233"/>
      <c r="AP113" s="233"/>
      <c r="AQ113" s="233"/>
      <c r="AR113" s="233"/>
      <c r="AS113" s="233"/>
      <c r="AT113" s="233"/>
      <c r="AU113" s="233"/>
      <c r="AV113" s="233"/>
      <c r="AW113" s="233"/>
      <c r="AX113" s="233"/>
      <c r="AY113" s="233"/>
      <c r="AZ113" s="233"/>
      <c r="BA113" s="233"/>
      <c r="BB113" s="233"/>
      <c r="BC113" s="233"/>
      <c r="BD113" s="233"/>
      <c r="BE113" s="233"/>
      <c r="BF113" s="233"/>
      <c r="BG113" s="233"/>
      <c r="BH113" s="233"/>
      <c r="BI113" s="233"/>
      <c r="BJ113" s="233"/>
      <c r="BK113" s="233"/>
      <c r="BL113" s="233"/>
      <c r="BM113" s="233"/>
      <c r="BN113" s="233"/>
      <c r="BO113" s="233"/>
      <c r="BP113" s="233"/>
      <c r="BQ113" s="233"/>
      <c r="BR113" s="233"/>
      <c r="BS113" s="233"/>
      <c r="BT113" s="233"/>
      <c r="BU113" s="233"/>
      <c r="BV113" s="233"/>
      <c r="BW113" s="233"/>
    </row>
    <row r="114" spans="1:75" ht="15" hidden="1" customHeight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  <c r="M114" s="247"/>
      <c r="N114" s="232"/>
      <c r="O114" s="232"/>
      <c r="P114" s="233"/>
      <c r="Q114" s="233"/>
      <c r="R114" s="233"/>
      <c r="S114" s="233"/>
      <c r="T114" s="233"/>
      <c r="U114" s="233"/>
      <c r="V114" s="233"/>
      <c r="W114" s="233"/>
      <c r="X114" s="233"/>
      <c r="Y114" s="233"/>
      <c r="Z114" s="233"/>
      <c r="AA114" s="233"/>
      <c r="AB114" s="233"/>
      <c r="AC114" s="233"/>
      <c r="AD114" s="233"/>
      <c r="AE114" s="233"/>
      <c r="AF114" s="233"/>
      <c r="AG114" s="233"/>
      <c r="AH114" s="233"/>
      <c r="AI114" s="233"/>
      <c r="AJ114" s="233"/>
      <c r="AK114" s="233"/>
      <c r="AL114" s="233"/>
      <c r="AM114" s="233"/>
      <c r="AN114" s="233"/>
      <c r="AO114" s="233"/>
      <c r="AP114" s="233"/>
      <c r="AQ114" s="233"/>
      <c r="AR114" s="233"/>
      <c r="AS114" s="233"/>
      <c r="AT114" s="233"/>
      <c r="AU114" s="233"/>
      <c r="AV114" s="233"/>
      <c r="AW114" s="233"/>
      <c r="AX114" s="233"/>
      <c r="AY114" s="233"/>
      <c r="AZ114" s="233"/>
      <c r="BA114" s="233"/>
      <c r="BB114" s="233"/>
      <c r="BC114" s="233"/>
      <c r="BD114" s="233"/>
      <c r="BE114" s="233"/>
      <c r="BF114" s="233"/>
      <c r="BG114" s="233"/>
      <c r="BH114" s="233"/>
      <c r="BI114" s="233"/>
      <c r="BJ114" s="233"/>
      <c r="BK114" s="233"/>
      <c r="BL114" s="233"/>
      <c r="BM114" s="233"/>
      <c r="BN114" s="233"/>
      <c r="BO114" s="233"/>
      <c r="BP114" s="233"/>
      <c r="BQ114" s="233"/>
      <c r="BR114" s="233"/>
      <c r="BS114" s="233"/>
      <c r="BT114" s="233"/>
      <c r="BU114" s="233"/>
      <c r="BV114" s="233"/>
      <c r="BW114" s="233"/>
    </row>
    <row r="115" spans="1:75" ht="15" hidden="1" customHeight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  <c r="M115" s="247"/>
      <c r="N115" s="232"/>
      <c r="O115" s="232"/>
      <c r="P115" s="233"/>
      <c r="Q115" s="233"/>
      <c r="R115" s="233"/>
      <c r="S115" s="233"/>
      <c r="T115" s="233"/>
      <c r="U115" s="233"/>
      <c r="V115" s="233"/>
      <c r="W115" s="233"/>
      <c r="X115" s="233"/>
      <c r="Y115" s="233"/>
      <c r="Z115" s="233"/>
      <c r="AA115" s="233"/>
      <c r="AB115" s="233"/>
      <c r="AC115" s="233"/>
      <c r="AD115" s="233"/>
      <c r="AE115" s="233"/>
      <c r="AF115" s="233"/>
      <c r="AG115" s="233"/>
      <c r="AH115" s="233"/>
      <c r="AI115" s="233"/>
      <c r="AJ115" s="233"/>
      <c r="AK115" s="233"/>
      <c r="AL115" s="233"/>
      <c r="AM115" s="233"/>
      <c r="AN115" s="233"/>
      <c r="AO115" s="233"/>
      <c r="AP115" s="233"/>
      <c r="AQ115" s="233"/>
      <c r="AR115" s="233"/>
      <c r="AS115" s="233"/>
      <c r="AT115" s="233"/>
      <c r="AU115" s="233"/>
      <c r="AV115" s="233"/>
      <c r="AW115" s="233"/>
      <c r="AX115" s="233"/>
      <c r="AY115" s="233"/>
      <c r="AZ115" s="233"/>
      <c r="BA115" s="233"/>
      <c r="BB115" s="233"/>
      <c r="BC115" s="233"/>
      <c r="BD115" s="233"/>
      <c r="BE115" s="233"/>
      <c r="BF115" s="233"/>
      <c r="BG115" s="233"/>
      <c r="BH115" s="233"/>
      <c r="BI115" s="233"/>
      <c r="BJ115" s="233"/>
      <c r="BK115" s="233"/>
      <c r="BL115" s="233"/>
      <c r="BM115" s="233"/>
      <c r="BN115" s="233"/>
      <c r="BO115" s="233"/>
      <c r="BP115" s="233"/>
      <c r="BQ115" s="233"/>
      <c r="BR115" s="233"/>
      <c r="BS115" s="233"/>
      <c r="BT115" s="233"/>
      <c r="BU115" s="233"/>
      <c r="BV115" s="233"/>
      <c r="BW115" s="233"/>
    </row>
    <row r="116" spans="1:75" ht="15" hidden="1" customHeight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  <c r="M116" s="247"/>
      <c r="N116" s="232"/>
      <c r="O116" s="232"/>
      <c r="P116" s="233"/>
      <c r="Q116" s="233"/>
      <c r="R116" s="233"/>
      <c r="S116" s="233"/>
      <c r="T116" s="233"/>
      <c r="U116" s="233"/>
      <c r="V116" s="233"/>
      <c r="W116" s="233"/>
      <c r="X116" s="233"/>
      <c r="Y116" s="233"/>
      <c r="Z116" s="233"/>
      <c r="AA116" s="233"/>
      <c r="AB116" s="233"/>
      <c r="AC116" s="233"/>
      <c r="AD116" s="233"/>
      <c r="AE116" s="233"/>
      <c r="AF116" s="233"/>
      <c r="AG116" s="233"/>
      <c r="AH116" s="233"/>
      <c r="AI116" s="233"/>
      <c r="AJ116" s="233"/>
      <c r="AK116" s="233"/>
      <c r="AL116" s="233"/>
      <c r="AM116" s="233"/>
      <c r="AN116" s="233"/>
      <c r="AO116" s="233"/>
      <c r="AP116" s="233"/>
      <c r="AQ116" s="233"/>
      <c r="AR116" s="233"/>
      <c r="AS116" s="233"/>
      <c r="AT116" s="233"/>
      <c r="AU116" s="233"/>
      <c r="AV116" s="233"/>
      <c r="AW116" s="233"/>
      <c r="AX116" s="233"/>
      <c r="AY116" s="233"/>
      <c r="AZ116" s="233"/>
      <c r="BA116" s="233"/>
      <c r="BB116" s="233"/>
      <c r="BC116" s="233"/>
      <c r="BD116" s="233"/>
      <c r="BE116" s="233"/>
      <c r="BF116" s="233"/>
      <c r="BG116" s="233"/>
      <c r="BH116" s="233"/>
      <c r="BI116" s="233"/>
      <c r="BJ116" s="233"/>
      <c r="BK116" s="233"/>
      <c r="BL116" s="233"/>
      <c r="BM116" s="233"/>
      <c r="BN116" s="233"/>
      <c r="BO116" s="233"/>
      <c r="BP116" s="233"/>
      <c r="BQ116" s="233"/>
      <c r="BR116" s="233"/>
      <c r="BS116" s="233"/>
      <c r="BT116" s="233"/>
      <c r="BU116" s="233"/>
      <c r="BV116" s="233"/>
      <c r="BW116" s="233"/>
    </row>
    <row r="117" spans="1:75" ht="15" hidden="1" customHeight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  <c r="M117" s="247"/>
      <c r="N117" s="232"/>
      <c r="O117" s="232"/>
      <c r="P117" s="233"/>
      <c r="Q117" s="233"/>
      <c r="R117" s="233"/>
      <c r="S117" s="233"/>
      <c r="T117" s="233"/>
      <c r="U117" s="233"/>
      <c r="V117" s="233"/>
      <c r="W117" s="233"/>
      <c r="X117" s="233"/>
      <c r="Y117" s="233"/>
      <c r="Z117" s="233"/>
      <c r="AA117" s="233"/>
      <c r="AB117" s="233"/>
      <c r="AC117" s="233"/>
      <c r="AD117" s="233"/>
      <c r="AE117" s="233"/>
      <c r="AF117" s="233"/>
      <c r="AG117" s="233"/>
      <c r="AH117" s="233"/>
      <c r="AI117" s="233"/>
      <c r="AJ117" s="233"/>
      <c r="AK117" s="233"/>
      <c r="AL117" s="233"/>
      <c r="AM117" s="233"/>
      <c r="AN117" s="233"/>
      <c r="AO117" s="233"/>
      <c r="AP117" s="233"/>
      <c r="AQ117" s="233"/>
      <c r="AR117" s="233"/>
      <c r="AS117" s="233"/>
      <c r="AT117" s="233"/>
      <c r="AU117" s="233"/>
      <c r="AV117" s="233"/>
      <c r="AW117" s="233"/>
      <c r="AX117" s="233"/>
      <c r="AY117" s="233"/>
      <c r="AZ117" s="233"/>
      <c r="BA117" s="233"/>
      <c r="BB117" s="233"/>
      <c r="BC117" s="233"/>
      <c r="BD117" s="233"/>
      <c r="BE117" s="233"/>
      <c r="BF117" s="233"/>
      <c r="BG117" s="233"/>
      <c r="BH117" s="233"/>
      <c r="BI117" s="233"/>
      <c r="BJ117" s="233"/>
      <c r="BK117" s="233"/>
      <c r="BL117" s="233"/>
      <c r="BM117" s="233"/>
      <c r="BN117" s="233"/>
      <c r="BO117" s="233"/>
      <c r="BP117" s="233"/>
      <c r="BQ117" s="233"/>
      <c r="BR117" s="233"/>
      <c r="BS117" s="233"/>
      <c r="BT117" s="233"/>
      <c r="BU117" s="233"/>
      <c r="BV117" s="233"/>
      <c r="BW117" s="233"/>
    </row>
    <row r="118" spans="1:75" ht="15" hidden="1" customHeight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  <c r="M118" s="247"/>
      <c r="N118" s="232"/>
      <c r="O118" s="232"/>
      <c r="P118" s="233"/>
      <c r="Q118" s="233"/>
      <c r="R118" s="233"/>
      <c r="S118" s="233"/>
      <c r="T118" s="233"/>
      <c r="U118" s="233"/>
      <c r="V118" s="233"/>
      <c r="W118" s="233"/>
      <c r="X118" s="233"/>
      <c r="Y118" s="233"/>
      <c r="Z118" s="233"/>
      <c r="AA118" s="233"/>
      <c r="AB118" s="233"/>
      <c r="AC118" s="233"/>
      <c r="AD118" s="233"/>
      <c r="AE118" s="233"/>
      <c r="AF118" s="233"/>
      <c r="AG118" s="233"/>
      <c r="AH118" s="233"/>
      <c r="AI118" s="233"/>
      <c r="AJ118" s="233"/>
      <c r="AK118" s="233"/>
      <c r="AL118" s="233"/>
      <c r="AM118" s="233"/>
      <c r="AN118" s="233"/>
      <c r="AO118" s="233"/>
      <c r="AP118" s="233"/>
      <c r="AQ118" s="233"/>
      <c r="AR118" s="233"/>
      <c r="AS118" s="233"/>
      <c r="AT118" s="233"/>
      <c r="AU118" s="233"/>
      <c r="AV118" s="233"/>
      <c r="AW118" s="233"/>
      <c r="AX118" s="233"/>
      <c r="AY118" s="233"/>
      <c r="AZ118" s="233"/>
      <c r="BA118" s="233"/>
      <c r="BB118" s="233"/>
      <c r="BC118" s="233"/>
      <c r="BD118" s="233"/>
      <c r="BE118" s="233"/>
      <c r="BF118" s="233"/>
      <c r="BG118" s="233"/>
      <c r="BH118" s="233"/>
      <c r="BI118" s="233"/>
      <c r="BJ118" s="233"/>
      <c r="BK118" s="233"/>
      <c r="BL118" s="233"/>
      <c r="BM118" s="233"/>
      <c r="BN118" s="233"/>
      <c r="BO118" s="233"/>
      <c r="BP118" s="233"/>
      <c r="BQ118" s="233"/>
      <c r="BR118" s="233"/>
      <c r="BS118" s="233"/>
      <c r="BT118" s="233"/>
      <c r="BU118" s="233"/>
      <c r="BV118" s="233"/>
      <c r="BW118" s="233"/>
    </row>
    <row r="119" spans="1:75" ht="15" hidden="1" customHeight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  <c r="M119" s="247"/>
      <c r="N119" s="232"/>
      <c r="O119" s="232"/>
      <c r="P119" s="233"/>
      <c r="Q119" s="233"/>
      <c r="R119" s="233"/>
      <c r="S119" s="233"/>
      <c r="T119" s="233"/>
      <c r="U119" s="233"/>
      <c r="V119" s="233"/>
      <c r="W119" s="233"/>
      <c r="X119" s="233"/>
      <c r="Y119" s="233"/>
      <c r="Z119" s="233"/>
      <c r="AA119" s="233"/>
      <c r="AB119" s="233"/>
      <c r="AC119" s="233"/>
      <c r="AD119" s="233"/>
      <c r="AE119" s="233"/>
      <c r="AF119" s="233"/>
      <c r="AG119" s="233"/>
      <c r="AH119" s="233"/>
      <c r="AI119" s="233"/>
      <c r="AJ119" s="233"/>
      <c r="AK119" s="233"/>
      <c r="AL119" s="233"/>
      <c r="AM119" s="233"/>
      <c r="AN119" s="233"/>
      <c r="AO119" s="233"/>
      <c r="AP119" s="233"/>
      <c r="AQ119" s="233"/>
      <c r="AR119" s="233"/>
      <c r="AS119" s="233"/>
      <c r="AT119" s="233"/>
      <c r="AU119" s="233"/>
      <c r="AV119" s="233"/>
      <c r="AW119" s="233"/>
      <c r="AX119" s="233"/>
      <c r="AY119" s="233"/>
      <c r="AZ119" s="233"/>
      <c r="BA119" s="233"/>
      <c r="BB119" s="233"/>
      <c r="BC119" s="233"/>
      <c r="BD119" s="233"/>
      <c r="BE119" s="233"/>
      <c r="BF119" s="233"/>
      <c r="BG119" s="233"/>
      <c r="BH119" s="233"/>
      <c r="BI119" s="233"/>
      <c r="BJ119" s="233"/>
      <c r="BK119" s="233"/>
      <c r="BL119" s="233"/>
      <c r="BM119" s="233"/>
      <c r="BN119" s="233"/>
      <c r="BO119" s="233"/>
      <c r="BP119" s="233"/>
      <c r="BQ119" s="233"/>
      <c r="BR119" s="233"/>
      <c r="BS119" s="233"/>
      <c r="BT119" s="233"/>
      <c r="BU119" s="233"/>
      <c r="BV119" s="233"/>
      <c r="BW119" s="233"/>
    </row>
    <row r="120" spans="1:75" ht="15" hidden="1" customHeight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  <c r="M120" s="247"/>
      <c r="N120" s="232"/>
      <c r="O120" s="232"/>
      <c r="P120" s="233"/>
      <c r="Q120" s="233"/>
      <c r="R120" s="233"/>
      <c r="S120" s="233"/>
      <c r="T120" s="233"/>
      <c r="U120" s="233"/>
      <c r="V120" s="233"/>
      <c r="W120" s="233"/>
      <c r="X120" s="233"/>
      <c r="Y120" s="233"/>
      <c r="Z120" s="233"/>
      <c r="AA120" s="233"/>
      <c r="AB120" s="233"/>
      <c r="AC120" s="233"/>
      <c r="AD120" s="233"/>
      <c r="AE120" s="233"/>
      <c r="AF120" s="233"/>
      <c r="AG120" s="233"/>
      <c r="AH120" s="233"/>
      <c r="AI120" s="233"/>
      <c r="AJ120" s="233"/>
      <c r="AK120" s="233"/>
      <c r="AL120" s="233"/>
      <c r="AM120" s="233"/>
      <c r="AN120" s="233"/>
      <c r="AO120" s="233"/>
      <c r="AP120" s="233"/>
      <c r="AQ120" s="233"/>
      <c r="AR120" s="233"/>
      <c r="AS120" s="233"/>
      <c r="AT120" s="233"/>
      <c r="AU120" s="233"/>
      <c r="AV120" s="233"/>
      <c r="AW120" s="233"/>
      <c r="AX120" s="233"/>
      <c r="AY120" s="233"/>
      <c r="AZ120" s="233"/>
      <c r="BA120" s="233"/>
      <c r="BB120" s="233"/>
      <c r="BC120" s="233"/>
      <c r="BD120" s="233"/>
      <c r="BE120" s="233"/>
      <c r="BF120" s="233"/>
      <c r="BG120" s="233"/>
      <c r="BH120" s="233"/>
      <c r="BI120" s="233"/>
      <c r="BJ120" s="233"/>
      <c r="BK120" s="233"/>
      <c r="BL120" s="233"/>
      <c r="BM120" s="233"/>
      <c r="BN120" s="233"/>
      <c r="BO120" s="233"/>
      <c r="BP120" s="233"/>
      <c r="BQ120" s="233"/>
      <c r="BR120" s="233"/>
      <c r="BS120" s="233"/>
      <c r="BT120" s="233"/>
      <c r="BU120" s="233"/>
      <c r="BV120" s="233"/>
      <c r="BW120" s="233"/>
    </row>
    <row r="121" spans="1:75" ht="15" hidden="1" customHeight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  <c r="M121" s="247"/>
      <c r="N121" s="232"/>
      <c r="O121" s="232"/>
      <c r="P121" s="233"/>
      <c r="Q121" s="233"/>
      <c r="R121" s="233"/>
      <c r="S121" s="233"/>
      <c r="T121" s="233"/>
      <c r="U121" s="233"/>
      <c r="V121" s="233"/>
      <c r="W121" s="233"/>
      <c r="X121" s="233"/>
      <c r="Y121" s="233"/>
      <c r="Z121" s="233"/>
      <c r="AA121" s="233"/>
      <c r="AB121" s="233"/>
      <c r="AC121" s="233"/>
      <c r="AD121" s="233"/>
      <c r="AE121" s="233"/>
      <c r="AF121" s="233"/>
      <c r="AG121" s="233"/>
      <c r="AH121" s="233"/>
      <c r="AI121" s="233"/>
      <c r="AJ121" s="233"/>
      <c r="AK121" s="233"/>
      <c r="AL121" s="233"/>
      <c r="AM121" s="233"/>
      <c r="AN121" s="233"/>
      <c r="AO121" s="233"/>
      <c r="AP121" s="233"/>
      <c r="AQ121" s="233"/>
      <c r="AR121" s="233"/>
      <c r="AS121" s="233"/>
      <c r="AT121" s="233"/>
      <c r="AU121" s="233"/>
      <c r="AV121" s="233"/>
      <c r="AW121" s="233"/>
      <c r="AX121" s="233"/>
      <c r="AY121" s="233"/>
      <c r="AZ121" s="233"/>
      <c r="BA121" s="233"/>
      <c r="BB121" s="233"/>
      <c r="BC121" s="233"/>
      <c r="BD121" s="233"/>
      <c r="BE121" s="233"/>
      <c r="BF121" s="233"/>
      <c r="BG121" s="233"/>
      <c r="BH121" s="233"/>
      <c r="BI121" s="233"/>
      <c r="BJ121" s="233"/>
      <c r="BK121" s="233"/>
      <c r="BL121" s="233"/>
      <c r="BM121" s="233"/>
      <c r="BN121" s="233"/>
      <c r="BO121" s="233"/>
      <c r="BP121" s="233"/>
      <c r="BQ121" s="233"/>
      <c r="BR121" s="233"/>
      <c r="BS121" s="233"/>
      <c r="BT121" s="233"/>
      <c r="BU121" s="233"/>
      <c r="BV121" s="233"/>
      <c r="BW121" s="233"/>
    </row>
    <row r="122" spans="1:75" ht="15" hidden="1" customHeight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  <c r="M122" s="247"/>
      <c r="N122" s="232"/>
      <c r="O122" s="232"/>
      <c r="P122" s="233"/>
      <c r="Q122" s="233"/>
      <c r="R122" s="233"/>
      <c r="S122" s="233"/>
      <c r="T122" s="233"/>
      <c r="U122" s="233"/>
      <c r="V122" s="233"/>
      <c r="W122" s="233"/>
      <c r="X122" s="233"/>
      <c r="Y122" s="233"/>
      <c r="Z122" s="233"/>
      <c r="AA122" s="233"/>
      <c r="AB122" s="233"/>
      <c r="AC122" s="233"/>
      <c r="AD122" s="233"/>
      <c r="AE122" s="233"/>
      <c r="AF122" s="233"/>
      <c r="AG122" s="233"/>
      <c r="AH122" s="233"/>
      <c r="AI122" s="233"/>
      <c r="AJ122" s="233"/>
      <c r="AK122" s="233"/>
      <c r="AL122" s="233"/>
      <c r="AM122" s="233"/>
      <c r="AN122" s="233"/>
      <c r="AO122" s="233"/>
      <c r="AP122" s="233"/>
      <c r="AQ122" s="233"/>
      <c r="AR122" s="233"/>
      <c r="AS122" s="233"/>
      <c r="AT122" s="233"/>
      <c r="AU122" s="233"/>
      <c r="AV122" s="233"/>
      <c r="AW122" s="233"/>
      <c r="AX122" s="233"/>
      <c r="AY122" s="233"/>
      <c r="AZ122" s="233"/>
      <c r="BA122" s="233"/>
      <c r="BB122" s="233"/>
      <c r="BC122" s="233"/>
      <c r="BD122" s="233"/>
      <c r="BE122" s="233"/>
      <c r="BF122" s="233"/>
      <c r="BG122" s="233"/>
      <c r="BH122" s="233"/>
      <c r="BI122" s="233"/>
      <c r="BJ122" s="233"/>
      <c r="BK122" s="233"/>
      <c r="BL122" s="233"/>
      <c r="BM122" s="233"/>
      <c r="BN122" s="233"/>
      <c r="BO122" s="233"/>
      <c r="BP122" s="233"/>
      <c r="BQ122" s="233"/>
      <c r="BR122" s="233"/>
      <c r="BS122" s="233"/>
      <c r="BT122" s="233"/>
      <c r="BU122" s="233"/>
      <c r="BV122" s="233"/>
      <c r="BW122" s="233"/>
    </row>
    <row r="123" spans="1:75" ht="15" hidden="1" customHeight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  <c r="M123" s="247"/>
      <c r="N123" s="232"/>
      <c r="O123" s="232"/>
      <c r="P123" s="233"/>
      <c r="Q123" s="233"/>
      <c r="R123" s="233"/>
      <c r="S123" s="233"/>
      <c r="T123" s="233"/>
      <c r="U123" s="233"/>
      <c r="V123" s="233"/>
      <c r="W123" s="233"/>
      <c r="X123" s="233"/>
      <c r="Y123" s="233"/>
      <c r="Z123" s="233"/>
      <c r="AA123" s="233"/>
      <c r="AB123" s="233"/>
      <c r="AC123" s="233"/>
      <c r="AD123" s="233"/>
      <c r="AE123" s="233"/>
      <c r="AF123" s="233"/>
      <c r="AG123" s="233"/>
      <c r="AH123" s="233"/>
      <c r="AI123" s="233"/>
      <c r="AJ123" s="233"/>
      <c r="AK123" s="233"/>
      <c r="AL123" s="233"/>
      <c r="AM123" s="233"/>
      <c r="AN123" s="233"/>
      <c r="AO123" s="233"/>
      <c r="AP123" s="233"/>
      <c r="AQ123" s="233"/>
      <c r="AR123" s="233"/>
      <c r="AS123" s="233"/>
      <c r="AT123" s="233"/>
      <c r="AU123" s="233"/>
      <c r="AV123" s="233"/>
      <c r="AW123" s="233"/>
      <c r="AX123" s="233"/>
      <c r="AY123" s="233"/>
      <c r="AZ123" s="233"/>
      <c r="BA123" s="233"/>
      <c r="BB123" s="233"/>
      <c r="BC123" s="233"/>
      <c r="BD123" s="233"/>
      <c r="BE123" s="233"/>
      <c r="BF123" s="233"/>
      <c r="BG123" s="233"/>
      <c r="BH123" s="233"/>
      <c r="BI123" s="233"/>
      <c r="BJ123" s="233"/>
      <c r="BK123" s="233"/>
      <c r="BL123" s="233"/>
      <c r="BM123" s="233"/>
      <c r="BN123" s="233"/>
      <c r="BO123" s="233"/>
      <c r="BP123" s="233"/>
      <c r="BQ123" s="233"/>
      <c r="BR123" s="233"/>
      <c r="BS123" s="233"/>
      <c r="BT123" s="233"/>
      <c r="BU123" s="233"/>
      <c r="BV123" s="233"/>
      <c r="BW123" s="233"/>
    </row>
    <row r="124" spans="1:75" ht="15" hidden="1" customHeight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  <c r="M124" s="247"/>
      <c r="N124" s="232"/>
      <c r="O124" s="232"/>
      <c r="P124" s="233"/>
      <c r="Q124" s="233"/>
      <c r="R124" s="233"/>
      <c r="S124" s="233"/>
      <c r="T124" s="233"/>
      <c r="U124" s="233"/>
      <c r="V124" s="233"/>
      <c r="W124" s="233"/>
      <c r="X124" s="233"/>
      <c r="Y124" s="233"/>
      <c r="Z124" s="233"/>
      <c r="AA124" s="233"/>
      <c r="AB124" s="233"/>
      <c r="AC124" s="233"/>
      <c r="AD124" s="233"/>
      <c r="AE124" s="233"/>
      <c r="AF124" s="233"/>
      <c r="AG124" s="233"/>
      <c r="AH124" s="233"/>
      <c r="AI124" s="233"/>
      <c r="AJ124" s="233"/>
      <c r="AK124" s="233"/>
      <c r="AL124" s="233"/>
      <c r="AM124" s="233"/>
      <c r="AN124" s="233"/>
      <c r="AO124" s="233"/>
      <c r="AP124" s="233"/>
      <c r="AQ124" s="233"/>
      <c r="AR124" s="233"/>
      <c r="AS124" s="233"/>
      <c r="AT124" s="233"/>
      <c r="AU124" s="233"/>
      <c r="AV124" s="233"/>
      <c r="AW124" s="233"/>
      <c r="AX124" s="233"/>
      <c r="AY124" s="233"/>
      <c r="AZ124" s="233"/>
      <c r="BA124" s="233"/>
      <c r="BB124" s="233"/>
      <c r="BC124" s="233"/>
      <c r="BD124" s="233"/>
      <c r="BE124" s="233"/>
      <c r="BF124" s="233"/>
      <c r="BG124" s="233"/>
      <c r="BH124" s="233"/>
      <c r="BI124" s="233"/>
      <c r="BJ124" s="233"/>
      <c r="BK124" s="233"/>
      <c r="BL124" s="233"/>
      <c r="BM124" s="233"/>
      <c r="BN124" s="233"/>
      <c r="BO124" s="233"/>
      <c r="BP124" s="233"/>
      <c r="BQ124" s="233"/>
      <c r="BR124" s="233"/>
      <c r="BS124" s="233"/>
      <c r="BT124" s="233"/>
      <c r="BU124" s="233"/>
      <c r="BV124" s="233"/>
      <c r="BW124" s="233"/>
    </row>
    <row r="125" spans="1:75" ht="15" hidden="1" customHeight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  <c r="M125" s="247"/>
      <c r="N125" s="232"/>
      <c r="O125" s="232"/>
      <c r="P125" s="233"/>
      <c r="Q125" s="233"/>
      <c r="R125" s="233"/>
      <c r="S125" s="233"/>
      <c r="T125" s="233"/>
      <c r="U125" s="233"/>
      <c r="V125" s="233"/>
      <c r="W125" s="233"/>
      <c r="X125" s="233"/>
      <c r="Y125" s="233"/>
      <c r="Z125" s="233"/>
      <c r="AA125" s="233"/>
      <c r="AB125" s="233"/>
      <c r="AC125" s="233"/>
      <c r="AD125" s="233"/>
      <c r="AE125" s="233"/>
      <c r="AF125" s="233"/>
      <c r="AG125" s="233"/>
      <c r="AH125" s="233"/>
      <c r="AI125" s="233"/>
      <c r="AJ125" s="233"/>
      <c r="AK125" s="233"/>
      <c r="AL125" s="233"/>
      <c r="AM125" s="233"/>
      <c r="AN125" s="233"/>
      <c r="AO125" s="233"/>
      <c r="AP125" s="233"/>
      <c r="AQ125" s="233"/>
      <c r="AR125" s="233"/>
      <c r="AS125" s="233"/>
      <c r="AT125" s="233"/>
      <c r="AU125" s="233"/>
      <c r="AV125" s="233"/>
      <c r="AW125" s="233"/>
      <c r="AX125" s="233"/>
      <c r="AY125" s="233"/>
      <c r="AZ125" s="233"/>
      <c r="BA125" s="233"/>
      <c r="BB125" s="233"/>
      <c r="BC125" s="233"/>
      <c r="BD125" s="233"/>
      <c r="BE125" s="233"/>
      <c r="BF125" s="233"/>
      <c r="BG125" s="233"/>
      <c r="BH125" s="233"/>
      <c r="BI125" s="233"/>
      <c r="BJ125" s="233"/>
      <c r="BK125" s="233"/>
      <c r="BL125" s="233"/>
      <c r="BM125" s="233"/>
      <c r="BN125" s="233"/>
      <c r="BO125" s="233"/>
      <c r="BP125" s="233"/>
      <c r="BQ125" s="233"/>
      <c r="BR125" s="233"/>
      <c r="BS125" s="233"/>
      <c r="BT125" s="233"/>
      <c r="BU125" s="233"/>
      <c r="BV125" s="233"/>
      <c r="BW125" s="233"/>
    </row>
    <row r="126" spans="1:75" ht="15" hidden="1" customHeight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  <c r="M126" s="247"/>
      <c r="N126" s="232"/>
      <c r="O126" s="232"/>
      <c r="P126" s="233"/>
      <c r="Q126" s="233"/>
      <c r="R126" s="233"/>
      <c r="S126" s="233"/>
      <c r="T126" s="233"/>
      <c r="U126" s="233"/>
      <c r="V126" s="233"/>
      <c r="W126" s="233"/>
      <c r="X126" s="233"/>
      <c r="Y126" s="233"/>
      <c r="Z126" s="233"/>
      <c r="AA126" s="233"/>
      <c r="AB126" s="233"/>
      <c r="AC126" s="233"/>
      <c r="AD126" s="233"/>
      <c r="AE126" s="233"/>
      <c r="AF126" s="233"/>
      <c r="AG126" s="233"/>
      <c r="AH126" s="233"/>
      <c r="AI126" s="233"/>
      <c r="AJ126" s="233"/>
      <c r="AK126" s="233"/>
      <c r="AL126" s="233"/>
      <c r="AM126" s="233"/>
      <c r="AN126" s="233"/>
      <c r="AO126" s="233"/>
      <c r="AP126" s="233"/>
      <c r="AQ126" s="233"/>
      <c r="AR126" s="233"/>
      <c r="AS126" s="233"/>
      <c r="AT126" s="233"/>
      <c r="AU126" s="233"/>
      <c r="AV126" s="233"/>
      <c r="AW126" s="233"/>
      <c r="AX126" s="233"/>
      <c r="AY126" s="233"/>
      <c r="AZ126" s="233"/>
      <c r="BA126" s="233"/>
      <c r="BB126" s="233"/>
      <c r="BC126" s="233"/>
      <c r="BD126" s="233"/>
      <c r="BE126" s="233"/>
      <c r="BF126" s="233"/>
      <c r="BG126" s="233"/>
      <c r="BH126" s="233"/>
      <c r="BI126" s="233"/>
      <c r="BJ126" s="233"/>
      <c r="BK126" s="233"/>
      <c r="BL126" s="233"/>
      <c r="BM126" s="233"/>
      <c r="BN126" s="233"/>
      <c r="BO126" s="233"/>
      <c r="BP126" s="233"/>
      <c r="BQ126" s="233"/>
      <c r="BR126" s="233"/>
      <c r="BS126" s="233"/>
      <c r="BT126" s="233"/>
      <c r="BU126" s="233"/>
      <c r="BV126" s="233"/>
      <c r="BW126" s="233"/>
    </row>
    <row r="127" spans="1:75" ht="15" hidden="1" customHeight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  <c r="M127" s="247"/>
      <c r="N127" s="232"/>
      <c r="O127" s="232"/>
      <c r="P127" s="233"/>
      <c r="Q127" s="233"/>
      <c r="R127" s="233"/>
      <c r="S127" s="233"/>
      <c r="T127" s="233"/>
      <c r="U127" s="233"/>
      <c r="V127" s="233"/>
      <c r="W127" s="233"/>
      <c r="X127" s="233"/>
      <c r="Y127" s="233"/>
      <c r="Z127" s="233"/>
      <c r="AA127" s="233"/>
      <c r="AB127" s="233"/>
      <c r="AC127" s="233"/>
      <c r="AD127" s="233"/>
      <c r="AE127" s="233"/>
      <c r="AF127" s="233"/>
      <c r="AG127" s="233"/>
      <c r="AH127" s="233"/>
      <c r="AI127" s="233"/>
      <c r="AJ127" s="233"/>
      <c r="AK127" s="233"/>
      <c r="AL127" s="233"/>
      <c r="AM127" s="233"/>
      <c r="AN127" s="233"/>
      <c r="AO127" s="233"/>
      <c r="AP127" s="233"/>
      <c r="AQ127" s="233"/>
      <c r="AR127" s="233"/>
      <c r="AS127" s="233"/>
      <c r="AT127" s="233"/>
      <c r="AU127" s="233"/>
      <c r="AV127" s="233"/>
      <c r="AW127" s="233"/>
      <c r="AX127" s="233"/>
      <c r="AY127" s="233"/>
      <c r="AZ127" s="233"/>
      <c r="BA127" s="233"/>
      <c r="BB127" s="233"/>
      <c r="BC127" s="233"/>
      <c r="BD127" s="233"/>
      <c r="BE127" s="233"/>
      <c r="BF127" s="233"/>
      <c r="BG127" s="233"/>
      <c r="BH127" s="233"/>
      <c r="BI127" s="233"/>
      <c r="BJ127" s="233"/>
      <c r="BK127" s="233"/>
      <c r="BL127" s="233"/>
      <c r="BM127" s="233"/>
      <c r="BN127" s="233"/>
      <c r="BO127" s="233"/>
      <c r="BP127" s="233"/>
      <c r="BQ127" s="233"/>
      <c r="BR127" s="233"/>
      <c r="BS127" s="233"/>
      <c r="BT127" s="233"/>
      <c r="BU127" s="233"/>
      <c r="BV127" s="233"/>
      <c r="BW127" s="233"/>
    </row>
    <row r="128" spans="1:75" ht="15" hidden="1" customHeight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  <c r="M128" s="247"/>
      <c r="N128" s="232"/>
      <c r="O128" s="232"/>
      <c r="P128" s="233"/>
      <c r="Q128" s="233"/>
      <c r="R128" s="233"/>
      <c r="S128" s="233"/>
      <c r="T128" s="233"/>
      <c r="U128" s="233"/>
      <c r="V128" s="233"/>
      <c r="W128" s="233"/>
      <c r="X128" s="233"/>
      <c r="Y128" s="233"/>
      <c r="Z128" s="233"/>
      <c r="AA128" s="233"/>
      <c r="AB128" s="233"/>
      <c r="AC128" s="233"/>
      <c r="AD128" s="233"/>
      <c r="AE128" s="233"/>
      <c r="AF128" s="233"/>
      <c r="AG128" s="233"/>
      <c r="AH128" s="233"/>
      <c r="AI128" s="233"/>
      <c r="AJ128" s="233"/>
      <c r="AK128" s="233"/>
      <c r="AL128" s="233"/>
      <c r="AM128" s="233"/>
      <c r="AN128" s="233"/>
      <c r="AO128" s="233"/>
      <c r="AP128" s="233"/>
      <c r="AQ128" s="233"/>
      <c r="AR128" s="233"/>
      <c r="AS128" s="233"/>
      <c r="AT128" s="233"/>
      <c r="AU128" s="233"/>
      <c r="AV128" s="233"/>
      <c r="AW128" s="233"/>
      <c r="AX128" s="233"/>
      <c r="AY128" s="233"/>
      <c r="AZ128" s="233"/>
      <c r="BA128" s="233"/>
      <c r="BB128" s="233"/>
      <c r="BC128" s="233"/>
      <c r="BD128" s="233"/>
      <c r="BE128" s="233"/>
      <c r="BF128" s="233"/>
      <c r="BG128" s="233"/>
      <c r="BH128" s="233"/>
      <c r="BI128" s="233"/>
      <c r="BJ128" s="233"/>
      <c r="BK128" s="233"/>
      <c r="BL128" s="233"/>
      <c r="BM128" s="233"/>
      <c r="BN128" s="233"/>
      <c r="BO128" s="233"/>
      <c r="BP128" s="233"/>
      <c r="BQ128" s="233"/>
      <c r="BR128" s="233"/>
      <c r="BS128" s="233"/>
      <c r="BT128" s="233"/>
      <c r="BU128" s="233"/>
      <c r="BV128" s="233"/>
      <c r="BW128" s="233"/>
    </row>
    <row r="129" spans="1:75" ht="15" hidden="1" customHeight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  <c r="M129" s="247"/>
      <c r="N129" s="232"/>
      <c r="O129" s="232"/>
      <c r="P129" s="233"/>
      <c r="Q129" s="233"/>
      <c r="R129" s="233"/>
      <c r="S129" s="233"/>
      <c r="T129" s="233"/>
      <c r="U129" s="233"/>
      <c r="V129" s="233"/>
      <c r="W129" s="233"/>
      <c r="X129" s="233"/>
      <c r="Y129" s="233"/>
      <c r="Z129" s="233"/>
      <c r="AA129" s="233"/>
      <c r="AB129" s="233"/>
      <c r="AC129" s="233"/>
      <c r="AD129" s="233"/>
      <c r="AE129" s="233"/>
      <c r="AF129" s="233"/>
      <c r="AG129" s="233"/>
      <c r="AH129" s="233"/>
      <c r="AI129" s="233"/>
      <c r="AJ129" s="233"/>
      <c r="AK129" s="233"/>
      <c r="AL129" s="233"/>
      <c r="AM129" s="233"/>
      <c r="AN129" s="233"/>
      <c r="AO129" s="233"/>
      <c r="AP129" s="233"/>
      <c r="AQ129" s="233"/>
      <c r="AR129" s="233"/>
      <c r="AS129" s="233"/>
      <c r="AT129" s="233"/>
      <c r="AU129" s="233"/>
      <c r="AV129" s="233"/>
      <c r="AW129" s="233"/>
      <c r="AX129" s="233"/>
      <c r="AY129" s="233"/>
      <c r="AZ129" s="233"/>
      <c r="BA129" s="233"/>
      <c r="BB129" s="233"/>
      <c r="BC129" s="233"/>
      <c r="BD129" s="233"/>
      <c r="BE129" s="233"/>
      <c r="BF129" s="233"/>
      <c r="BG129" s="233"/>
      <c r="BH129" s="233"/>
      <c r="BI129" s="233"/>
      <c r="BJ129" s="233"/>
      <c r="BK129" s="233"/>
      <c r="BL129" s="233"/>
      <c r="BM129" s="233"/>
      <c r="BN129" s="233"/>
      <c r="BO129" s="233"/>
      <c r="BP129" s="233"/>
      <c r="BQ129" s="233"/>
      <c r="BR129" s="233"/>
      <c r="BS129" s="233"/>
      <c r="BT129" s="233"/>
      <c r="BU129" s="233"/>
      <c r="BV129" s="233"/>
      <c r="BW129" s="233"/>
    </row>
    <row r="130" spans="1:75" ht="15" hidden="1" customHeight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  <c r="M130" s="247"/>
      <c r="N130" s="232"/>
      <c r="O130" s="232"/>
      <c r="P130" s="233"/>
      <c r="Q130" s="233"/>
      <c r="R130" s="233"/>
      <c r="S130" s="233"/>
      <c r="T130" s="233"/>
      <c r="U130" s="233"/>
      <c r="V130" s="233"/>
      <c r="W130" s="233"/>
      <c r="X130" s="233"/>
      <c r="Y130" s="233"/>
      <c r="Z130" s="233"/>
      <c r="AA130" s="233"/>
      <c r="AB130" s="233"/>
      <c r="AC130" s="233"/>
      <c r="AD130" s="233"/>
      <c r="AE130" s="233"/>
      <c r="AF130" s="233"/>
      <c r="AG130" s="233"/>
      <c r="AH130" s="233"/>
      <c r="AI130" s="233"/>
      <c r="AJ130" s="233"/>
      <c r="AK130" s="233"/>
      <c r="AL130" s="233"/>
      <c r="AM130" s="233"/>
      <c r="AN130" s="233"/>
      <c r="AO130" s="233"/>
      <c r="AP130" s="233"/>
      <c r="AQ130" s="233"/>
      <c r="AR130" s="233"/>
      <c r="AS130" s="233"/>
      <c r="AT130" s="233"/>
      <c r="AU130" s="233"/>
      <c r="AV130" s="233"/>
      <c r="AW130" s="233"/>
      <c r="AX130" s="233"/>
      <c r="AY130" s="233"/>
      <c r="AZ130" s="233"/>
      <c r="BA130" s="233"/>
      <c r="BB130" s="233"/>
      <c r="BC130" s="233"/>
      <c r="BD130" s="233"/>
      <c r="BE130" s="233"/>
      <c r="BF130" s="233"/>
      <c r="BG130" s="233"/>
      <c r="BH130" s="233"/>
      <c r="BI130" s="233"/>
      <c r="BJ130" s="233"/>
      <c r="BK130" s="233"/>
      <c r="BL130" s="233"/>
      <c r="BM130" s="233"/>
      <c r="BN130" s="233"/>
      <c r="BO130" s="233"/>
      <c r="BP130" s="233"/>
      <c r="BQ130" s="233"/>
      <c r="BR130" s="233"/>
      <c r="BS130" s="233"/>
      <c r="BT130" s="233"/>
      <c r="BU130" s="233"/>
      <c r="BV130" s="233"/>
      <c r="BW130" s="233"/>
    </row>
    <row r="131" spans="1:75" ht="15" hidden="1" customHeight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  <c r="M131" s="247"/>
      <c r="N131" s="232"/>
      <c r="O131" s="232"/>
      <c r="P131" s="233"/>
      <c r="Q131" s="233"/>
      <c r="R131" s="233"/>
      <c r="S131" s="233"/>
      <c r="T131" s="233"/>
      <c r="U131" s="233"/>
      <c r="V131" s="233"/>
      <c r="W131" s="233"/>
      <c r="X131" s="233"/>
      <c r="Y131" s="233"/>
      <c r="Z131" s="233"/>
      <c r="AA131" s="233"/>
      <c r="AB131" s="233"/>
      <c r="AC131" s="233"/>
      <c r="AD131" s="233"/>
      <c r="AE131" s="233"/>
      <c r="AF131" s="233"/>
      <c r="AG131" s="233"/>
      <c r="AH131" s="233"/>
      <c r="AI131" s="233"/>
      <c r="AJ131" s="233"/>
      <c r="AK131" s="233"/>
      <c r="AL131" s="233"/>
      <c r="AM131" s="233"/>
      <c r="AN131" s="233"/>
      <c r="AO131" s="233"/>
      <c r="AP131" s="233"/>
      <c r="AQ131" s="233"/>
      <c r="AR131" s="233"/>
      <c r="AS131" s="233"/>
      <c r="AT131" s="233"/>
      <c r="AU131" s="233"/>
      <c r="AV131" s="233"/>
      <c r="AW131" s="233"/>
      <c r="AX131" s="233"/>
      <c r="AY131" s="233"/>
      <c r="AZ131" s="233"/>
      <c r="BA131" s="233"/>
      <c r="BB131" s="233"/>
      <c r="BC131" s="233"/>
      <c r="BD131" s="233"/>
      <c r="BE131" s="233"/>
      <c r="BF131" s="233"/>
      <c r="BG131" s="233"/>
      <c r="BH131" s="233"/>
      <c r="BI131" s="233"/>
      <c r="BJ131" s="233"/>
      <c r="BK131" s="233"/>
      <c r="BL131" s="233"/>
      <c r="BM131" s="233"/>
      <c r="BN131" s="233"/>
      <c r="BO131" s="233"/>
      <c r="BP131" s="233"/>
      <c r="BQ131" s="233"/>
      <c r="BR131" s="233"/>
      <c r="BS131" s="233"/>
      <c r="BT131" s="233"/>
      <c r="BU131" s="233"/>
      <c r="BV131" s="233"/>
      <c r="BW131" s="233"/>
    </row>
    <row r="132" spans="1:75" ht="15" hidden="1" customHeight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  <c r="M132" s="247"/>
      <c r="N132" s="232"/>
      <c r="O132" s="232"/>
      <c r="P132" s="233"/>
      <c r="Q132" s="233"/>
      <c r="R132" s="233"/>
      <c r="S132" s="233"/>
      <c r="T132" s="233"/>
      <c r="U132" s="233"/>
      <c r="V132" s="233"/>
      <c r="W132" s="233"/>
      <c r="X132" s="233"/>
      <c r="Y132" s="233"/>
      <c r="Z132" s="233"/>
      <c r="AA132" s="233"/>
      <c r="AB132" s="233"/>
      <c r="AC132" s="233"/>
      <c r="AD132" s="233"/>
      <c r="AE132" s="233"/>
      <c r="AF132" s="233"/>
      <c r="AG132" s="233"/>
      <c r="AH132" s="233"/>
      <c r="AI132" s="233"/>
      <c r="AJ132" s="233"/>
      <c r="AK132" s="233"/>
      <c r="AL132" s="233"/>
      <c r="AM132" s="233"/>
      <c r="AN132" s="233"/>
      <c r="AO132" s="233"/>
      <c r="AP132" s="233"/>
      <c r="AQ132" s="233"/>
      <c r="AR132" s="233"/>
      <c r="AS132" s="233"/>
      <c r="AT132" s="233"/>
      <c r="AU132" s="233"/>
      <c r="AV132" s="233"/>
      <c r="AW132" s="233"/>
      <c r="AX132" s="233"/>
      <c r="AY132" s="233"/>
      <c r="AZ132" s="233"/>
      <c r="BA132" s="233"/>
      <c r="BB132" s="233"/>
      <c r="BC132" s="233"/>
      <c r="BD132" s="233"/>
      <c r="BE132" s="233"/>
      <c r="BF132" s="233"/>
      <c r="BG132" s="233"/>
      <c r="BH132" s="233"/>
      <c r="BI132" s="233"/>
      <c r="BJ132" s="233"/>
      <c r="BK132" s="233"/>
      <c r="BL132" s="233"/>
      <c r="BM132" s="233"/>
      <c r="BN132" s="233"/>
      <c r="BO132" s="233"/>
      <c r="BP132" s="233"/>
      <c r="BQ132" s="233"/>
      <c r="BR132" s="233"/>
      <c r="BS132" s="233"/>
      <c r="BT132" s="233"/>
      <c r="BU132" s="233"/>
      <c r="BV132" s="233"/>
      <c r="BW132" s="233"/>
    </row>
    <row r="133" spans="1:75" ht="15" hidden="1" customHeight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  <c r="M133" s="247"/>
      <c r="N133" s="232"/>
      <c r="O133" s="232"/>
      <c r="P133" s="233"/>
      <c r="Q133" s="233"/>
      <c r="R133" s="233"/>
      <c r="S133" s="233"/>
      <c r="T133" s="233"/>
      <c r="U133" s="233"/>
      <c r="V133" s="233"/>
      <c r="W133" s="233"/>
      <c r="X133" s="233"/>
      <c r="Y133" s="233"/>
      <c r="Z133" s="233"/>
      <c r="AA133" s="233"/>
      <c r="AB133" s="233"/>
      <c r="AC133" s="233"/>
      <c r="AD133" s="233"/>
      <c r="AE133" s="233"/>
      <c r="AF133" s="233"/>
      <c r="AG133" s="233"/>
      <c r="AH133" s="233"/>
      <c r="AI133" s="233"/>
      <c r="AJ133" s="233"/>
      <c r="AK133" s="233"/>
      <c r="AL133" s="233"/>
      <c r="AM133" s="233"/>
      <c r="AN133" s="233"/>
      <c r="AO133" s="233"/>
      <c r="AP133" s="233"/>
      <c r="AQ133" s="233"/>
      <c r="AR133" s="233"/>
      <c r="AS133" s="233"/>
      <c r="AT133" s="233"/>
      <c r="AU133" s="233"/>
      <c r="AV133" s="233"/>
      <c r="AW133" s="233"/>
      <c r="AX133" s="233"/>
      <c r="AY133" s="233"/>
      <c r="AZ133" s="233"/>
      <c r="BA133" s="233"/>
      <c r="BB133" s="233"/>
      <c r="BC133" s="233"/>
      <c r="BD133" s="233"/>
      <c r="BE133" s="233"/>
      <c r="BF133" s="233"/>
      <c r="BG133" s="233"/>
      <c r="BH133" s="233"/>
      <c r="BI133" s="233"/>
      <c r="BJ133" s="233"/>
      <c r="BK133" s="233"/>
      <c r="BL133" s="233"/>
      <c r="BM133" s="233"/>
      <c r="BN133" s="233"/>
      <c r="BO133" s="233"/>
      <c r="BP133" s="233"/>
      <c r="BQ133" s="233"/>
      <c r="BR133" s="233"/>
      <c r="BS133" s="233"/>
      <c r="BT133" s="233"/>
      <c r="BU133" s="233"/>
      <c r="BV133" s="233"/>
      <c r="BW133" s="233"/>
    </row>
    <row r="134" spans="1:75" ht="15" hidden="1" customHeight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  <c r="M134" s="247"/>
      <c r="N134" s="232"/>
      <c r="O134" s="232"/>
      <c r="P134" s="233"/>
      <c r="Q134" s="233"/>
      <c r="R134" s="233"/>
      <c r="S134" s="233"/>
      <c r="T134" s="233"/>
      <c r="U134" s="233"/>
      <c r="V134" s="233"/>
      <c r="W134" s="233"/>
      <c r="X134" s="233"/>
      <c r="Y134" s="233"/>
      <c r="Z134" s="233"/>
      <c r="AA134" s="233"/>
      <c r="AB134" s="233"/>
      <c r="AC134" s="233"/>
      <c r="AD134" s="233"/>
      <c r="AE134" s="233"/>
      <c r="AF134" s="233"/>
      <c r="AG134" s="233"/>
      <c r="AH134" s="233"/>
      <c r="AI134" s="233"/>
      <c r="AJ134" s="233"/>
      <c r="AK134" s="233"/>
      <c r="AL134" s="233"/>
      <c r="AM134" s="233"/>
      <c r="AN134" s="233"/>
      <c r="AO134" s="233"/>
      <c r="AP134" s="233"/>
      <c r="AQ134" s="233"/>
      <c r="AR134" s="233"/>
      <c r="AS134" s="233"/>
      <c r="AT134" s="233"/>
      <c r="AU134" s="233"/>
      <c r="AV134" s="233"/>
      <c r="AW134" s="233"/>
      <c r="AX134" s="233"/>
      <c r="AY134" s="233"/>
      <c r="AZ134" s="233"/>
      <c r="BA134" s="233"/>
      <c r="BB134" s="233"/>
      <c r="BC134" s="233"/>
      <c r="BD134" s="233"/>
      <c r="BE134" s="233"/>
      <c r="BF134" s="233"/>
      <c r="BG134" s="233"/>
      <c r="BH134" s="233"/>
      <c r="BI134" s="233"/>
      <c r="BJ134" s="233"/>
      <c r="BK134" s="233"/>
      <c r="BL134" s="233"/>
      <c r="BM134" s="233"/>
      <c r="BN134" s="233"/>
      <c r="BO134" s="233"/>
      <c r="BP134" s="233"/>
      <c r="BQ134" s="233"/>
      <c r="BR134" s="233"/>
      <c r="BS134" s="233"/>
      <c r="BT134" s="233"/>
      <c r="BU134" s="233"/>
      <c r="BV134" s="233"/>
      <c r="BW134" s="233"/>
    </row>
    <row r="135" spans="1:75" ht="15" hidden="1" customHeight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  <c r="M135" s="247"/>
      <c r="N135" s="232"/>
      <c r="O135" s="232"/>
      <c r="P135" s="233"/>
      <c r="Q135" s="233"/>
      <c r="R135" s="233"/>
      <c r="S135" s="233"/>
      <c r="T135" s="233"/>
      <c r="U135" s="233"/>
      <c r="V135" s="233"/>
      <c r="W135" s="233"/>
      <c r="X135" s="233"/>
      <c r="Y135" s="233"/>
      <c r="Z135" s="233"/>
      <c r="AA135" s="233"/>
      <c r="AB135" s="233"/>
      <c r="AC135" s="233"/>
      <c r="AD135" s="233"/>
      <c r="AE135" s="233"/>
      <c r="AF135" s="233"/>
      <c r="AG135" s="233"/>
      <c r="AH135" s="233"/>
      <c r="AI135" s="233"/>
      <c r="AJ135" s="233"/>
      <c r="AK135" s="233"/>
      <c r="AL135" s="233"/>
      <c r="AM135" s="233"/>
      <c r="AN135" s="233"/>
      <c r="AO135" s="233"/>
      <c r="AP135" s="233"/>
      <c r="AQ135" s="233"/>
      <c r="AR135" s="233"/>
      <c r="AS135" s="233"/>
      <c r="AT135" s="233"/>
      <c r="AU135" s="233"/>
      <c r="AV135" s="233"/>
      <c r="AW135" s="233"/>
      <c r="AX135" s="233"/>
      <c r="AY135" s="233"/>
      <c r="AZ135" s="233"/>
      <c r="BA135" s="233"/>
      <c r="BB135" s="233"/>
      <c r="BC135" s="233"/>
      <c r="BD135" s="233"/>
      <c r="BE135" s="233"/>
      <c r="BF135" s="233"/>
      <c r="BG135" s="233"/>
      <c r="BH135" s="233"/>
      <c r="BI135" s="233"/>
      <c r="BJ135" s="233"/>
      <c r="BK135" s="233"/>
      <c r="BL135" s="233"/>
      <c r="BM135" s="233"/>
      <c r="BN135" s="233"/>
      <c r="BO135" s="233"/>
      <c r="BP135" s="233"/>
      <c r="BQ135" s="233"/>
      <c r="BR135" s="233"/>
      <c r="BS135" s="233"/>
      <c r="BT135" s="233"/>
      <c r="BU135" s="233"/>
      <c r="BV135" s="233"/>
      <c r="BW135" s="233"/>
    </row>
    <row r="136" spans="1:75" ht="15" hidden="1" customHeight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  <c r="M136" s="247"/>
      <c r="N136" s="232"/>
      <c r="O136" s="232"/>
      <c r="P136" s="233"/>
      <c r="Q136" s="233"/>
      <c r="R136" s="233"/>
      <c r="S136" s="233"/>
      <c r="T136" s="233"/>
      <c r="U136" s="233"/>
      <c r="V136" s="233"/>
      <c r="W136" s="233"/>
      <c r="X136" s="233"/>
      <c r="Y136" s="233"/>
      <c r="Z136" s="233"/>
      <c r="AA136" s="233"/>
      <c r="AB136" s="233"/>
      <c r="AC136" s="233"/>
      <c r="AD136" s="233"/>
      <c r="AE136" s="233"/>
      <c r="AF136" s="233"/>
      <c r="AG136" s="233"/>
      <c r="AH136" s="233"/>
      <c r="AI136" s="233"/>
      <c r="AJ136" s="233"/>
      <c r="AK136" s="233"/>
      <c r="AL136" s="233"/>
      <c r="AM136" s="233"/>
      <c r="AN136" s="233"/>
      <c r="AO136" s="233"/>
      <c r="AP136" s="233"/>
      <c r="AQ136" s="233"/>
      <c r="AR136" s="233"/>
      <c r="AS136" s="233"/>
      <c r="AT136" s="233"/>
      <c r="AU136" s="233"/>
      <c r="AV136" s="233"/>
      <c r="AW136" s="233"/>
      <c r="AX136" s="233"/>
      <c r="AY136" s="233"/>
      <c r="AZ136" s="233"/>
      <c r="BA136" s="233"/>
      <c r="BB136" s="233"/>
      <c r="BC136" s="233"/>
      <c r="BD136" s="233"/>
      <c r="BE136" s="233"/>
      <c r="BF136" s="233"/>
      <c r="BG136" s="233"/>
      <c r="BH136" s="233"/>
      <c r="BI136" s="233"/>
      <c r="BJ136" s="233"/>
      <c r="BK136" s="233"/>
      <c r="BL136" s="233"/>
      <c r="BM136" s="233"/>
      <c r="BN136" s="233"/>
      <c r="BO136" s="233"/>
      <c r="BP136" s="233"/>
      <c r="BQ136" s="233"/>
      <c r="BR136" s="233"/>
      <c r="BS136" s="233"/>
      <c r="BT136" s="233"/>
      <c r="BU136" s="233"/>
      <c r="BV136" s="233"/>
      <c r="BW136" s="233"/>
    </row>
    <row r="137" spans="1:75" ht="15" hidden="1" customHeight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  <c r="M137" s="247"/>
      <c r="N137" s="232"/>
      <c r="O137" s="232"/>
      <c r="P137" s="233"/>
      <c r="Q137" s="233"/>
      <c r="R137" s="233"/>
      <c r="S137" s="233"/>
      <c r="T137" s="233"/>
      <c r="U137" s="233"/>
      <c r="V137" s="233"/>
      <c r="W137" s="233"/>
      <c r="X137" s="233"/>
      <c r="Y137" s="233"/>
      <c r="Z137" s="233"/>
      <c r="AA137" s="233"/>
      <c r="AB137" s="233"/>
      <c r="AC137" s="233"/>
      <c r="AD137" s="233"/>
      <c r="AE137" s="233"/>
      <c r="AF137" s="233"/>
      <c r="AG137" s="233"/>
      <c r="AH137" s="233"/>
      <c r="AI137" s="233"/>
      <c r="AJ137" s="233"/>
      <c r="AK137" s="233"/>
      <c r="AL137" s="233"/>
      <c r="AM137" s="233"/>
      <c r="AN137" s="233"/>
      <c r="AO137" s="233"/>
      <c r="AP137" s="233"/>
      <c r="AQ137" s="233"/>
      <c r="AR137" s="233"/>
      <c r="AS137" s="233"/>
      <c r="AT137" s="233"/>
      <c r="AU137" s="233"/>
      <c r="AV137" s="233"/>
      <c r="AW137" s="233"/>
      <c r="AX137" s="233"/>
      <c r="AY137" s="233"/>
      <c r="AZ137" s="233"/>
      <c r="BA137" s="233"/>
      <c r="BB137" s="233"/>
      <c r="BC137" s="233"/>
      <c r="BD137" s="233"/>
      <c r="BE137" s="233"/>
      <c r="BF137" s="233"/>
      <c r="BG137" s="233"/>
      <c r="BH137" s="233"/>
      <c r="BI137" s="233"/>
      <c r="BJ137" s="233"/>
      <c r="BK137" s="233"/>
      <c r="BL137" s="233"/>
      <c r="BM137" s="233"/>
      <c r="BN137" s="233"/>
      <c r="BO137" s="233"/>
      <c r="BP137" s="233"/>
      <c r="BQ137" s="233"/>
      <c r="BR137" s="233"/>
      <c r="BS137" s="233"/>
      <c r="BT137" s="233"/>
      <c r="BU137" s="233"/>
      <c r="BV137" s="233"/>
      <c r="BW137" s="233"/>
    </row>
    <row r="138" spans="1:75" ht="15" hidden="1" customHeight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  <c r="M138" s="247"/>
      <c r="N138" s="232"/>
      <c r="O138" s="232"/>
      <c r="P138" s="233"/>
      <c r="Q138" s="233"/>
      <c r="R138" s="233"/>
      <c r="S138" s="233"/>
      <c r="T138" s="233"/>
      <c r="U138" s="233"/>
      <c r="V138" s="233"/>
      <c r="W138" s="233"/>
      <c r="X138" s="233"/>
      <c r="Y138" s="233"/>
      <c r="Z138" s="233"/>
      <c r="AA138" s="233"/>
      <c r="AB138" s="233"/>
      <c r="AC138" s="233"/>
      <c r="AD138" s="233"/>
      <c r="AE138" s="233"/>
      <c r="AF138" s="233"/>
      <c r="AG138" s="233"/>
      <c r="AH138" s="233"/>
      <c r="AI138" s="233"/>
      <c r="AJ138" s="233"/>
      <c r="AK138" s="233"/>
      <c r="AL138" s="233"/>
      <c r="AM138" s="233"/>
      <c r="AN138" s="233"/>
      <c r="AO138" s="233"/>
      <c r="AP138" s="233"/>
      <c r="AQ138" s="233"/>
      <c r="AR138" s="233"/>
      <c r="AS138" s="233"/>
      <c r="AT138" s="233"/>
      <c r="AU138" s="233"/>
      <c r="AV138" s="233"/>
      <c r="AW138" s="233"/>
      <c r="AX138" s="233"/>
      <c r="AY138" s="233"/>
      <c r="AZ138" s="233"/>
      <c r="BA138" s="233"/>
      <c r="BB138" s="233"/>
      <c r="BC138" s="233"/>
      <c r="BD138" s="233"/>
      <c r="BE138" s="233"/>
      <c r="BF138" s="233"/>
      <c r="BG138" s="233"/>
      <c r="BH138" s="233"/>
      <c r="BI138" s="233"/>
      <c r="BJ138" s="233"/>
      <c r="BK138" s="233"/>
      <c r="BL138" s="233"/>
      <c r="BM138" s="233"/>
      <c r="BN138" s="233"/>
      <c r="BO138" s="233"/>
      <c r="BP138" s="233"/>
      <c r="BQ138" s="233"/>
      <c r="BR138" s="233"/>
      <c r="BS138" s="233"/>
      <c r="BT138" s="233"/>
      <c r="BU138" s="233"/>
      <c r="BV138" s="233"/>
      <c r="BW138" s="233"/>
    </row>
    <row r="139" spans="1:75" ht="15" hidden="1" customHeight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  <c r="M139" s="247"/>
      <c r="N139" s="232"/>
      <c r="O139" s="232"/>
      <c r="P139" s="233"/>
      <c r="Q139" s="233"/>
      <c r="R139" s="233"/>
      <c r="S139" s="233"/>
      <c r="T139" s="233"/>
      <c r="U139" s="233"/>
      <c r="V139" s="233"/>
      <c r="W139" s="233"/>
      <c r="X139" s="233"/>
      <c r="Y139" s="233"/>
      <c r="Z139" s="233"/>
      <c r="AA139" s="233"/>
      <c r="AB139" s="233"/>
      <c r="AC139" s="233"/>
      <c r="AD139" s="233"/>
      <c r="AE139" s="233"/>
      <c r="AF139" s="233"/>
      <c r="AG139" s="233"/>
      <c r="AH139" s="233"/>
      <c r="AI139" s="233"/>
      <c r="AJ139" s="233"/>
      <c r="AK139" s="233"/>
      <c r="AL139" s="233"/>
      <c r="AM139" s="233"/>
      <c r="AN139" s="233"/>
      <c r="AO139" s="233"/>
      <c r="AP139" s="233"/>
      <c r="AQ139" s="233"/>
      <c r="AR139" s="233"/>
      <c r="AS139" s="233"/>
      <c r="AT139" s="233"/>
      <c r="AU139" s="233"/>
      <c r="AV139" s="233"/>
      <c r="AW139" s="233"/>
      <c r="AX139" s="233"/>
      <c r="AY139" s="233"/>
      <c r="AZ139" s="233"/>
      <c r="BA139" s="233"/>
      <c r="BB139" s="233"/>
      <c r="BC139" s="233"/>
      <c r="BD139" s="233"/>
      <c r="BE139" s="233"/>
      <c r="BF139" s="233"/>
      <c r="BG139" s="233"/>
      <c r="BH139" s="233"/>
      <c r="BI139" s="233"/>
      <c r="BJ139" s="233"/>
      <c r="BK139" s="233"/>
      <c r="BL139" s="233"/>
      <c r="BM139" s="233"/>
      <c r="BN139" s="233"/>
      <c r="BO139" s="233"/>
      <c r="BP139" s="233"/>
      <c r="BQ139" s="233"/>
      <c r="BR139" s="233"/>
      <c r="BS139" s="233"/>
      <c r="BT139" s="233"/>
      <c r="BU139" s="233"/>
      <c r="BV139" s="233"/>
      <c r="BW139" s="233"/>
    </row>
    <row r="140" spans="1:75" ht="15" hidden="1" customHeight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  <c r="M140" s="247"/>
      <c r="N140" s="232"/>
      <c r="O140" s="232"/>
      <c r="P140" s="233"/>
      <c r="Q140" s="233"/>
      <c r="R140" s="233"/>
      <c r="S140" s="233"/>
      <c r="T140" s="233"/>
      <c r="U140" s="233"/>
      <c r="V140" s="233"/>
      <c r="W140" s="233"/>
      <c r="X140" s="233"/>
      <c r="Y140" s="233"/>
      <c r="Z140" s="233"/>
      <c r="AA140" s="233"/>
      <c r="AB140" s="233"/>
      <c r="AC140" s="233"/>
      <c r="AD140" s="233"/>
      <c r="AE140" s="233"/>
      <c r="AF140" s="233"/>
      <c r="AG140" s="233"/>
      <c r="AH140" s="233"/>
      <c r="AI140" s="233"/>
      <c r="AJ140" s="233"/>
      <c r="AK140" s="233"/>
      <c r="AL140" s="233"/>
      <c r="AM140" s="233"/>
      <c r="AN140" s="233"/>
      <c r="AO140" s="233"/>
      <c r="AP140" s="233"/>
      <c r="AQ140" s="233"/>
      <c r="AR140" s="233"/>
      <c r="AS140" s="233"/>
      <c r="AT140" s="233"/>
      <c r="AU140" s="233"/>
      <c r="AV140" s="233"/>
      <c r="AW140" s="233"/>
      <c r="AX140" s="233"/>
      <c r="AY140" s="233"/>
      <c r="AZ140" s="233"/>
      <c r="BA140" s="233"/>
      <c r="BB140" s="233"/>
      <c r="BC140" s="233"/>
      <c r="BD140" s="233"/>
      <c r="BE140" s="233"/>
      <c r="BF140" s="233"/>
      <c r="BG140" s="233"/>
      <c r="BH140" s="233"/>
      <c r="BI140" s="233"/>
      <c r="BJ140" s="233"/>
      <c r="BK140" s="233"/>
      <c r="BL140" s="233"/>
      <c r="BM140" s="233"/>
      <c r="BN140" s="233"/>
      <c r="BO140" s="233"/>
      <c r="BP140" s="233"/>
      <c r="BQ140" s="233"/>
      <c r="BR140" s="233"/>
      <c r="BS140" s="233"/>
      <c r="BT140" s="233"/>
      <c r="BU140" s="233"/>
      <c r="BV140" s="233"/>
      <c r="BW140" s="233"/>
    </row>
    <row r="141" spans="1:75" ht="15" hidden="1" customHeight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  <c r="M141" s="247"/>
      <c r="N141" s="232"/>
      <c r="O141" s="232"/>
      <c r="P141" s="233"/>
      <c r="Q141" s="233"/>
      <c r="R141" s="233"/>
      <c r="S141" s="233"/>
      <c r="T141" s="233"/>
      <c r="U141" s="233"/>
      <c r="V141" s="233"/>
      <c r="W141" s="233"/>
      <c r="X141" s="233"/>
      <c r="Y141" s="233"/>
      <c r="Z141" s="233"/>
      <c r="AA141" s="233"/>
      <c r="AB141" s="233"/>
      <c r="AC141" s="233"/>
      <c r="AD141" s="233"/>
      <c r="AE141" s="233"/>
      <c r="AF141" s="233"/>
      <c r="AG141" s="233"/>
      <c r="AH141" s="233"/>
      <c r="AI141" s="233"/>
      <c r="AJ141" s="233"/>
      <c r="AK141" s="233"/>
      <c r="AL141" s="233"/>
      <c r="AM141" s="233"/>
      <c r="AN141" s="233"/>
      <c r="AO141" s="233"/>
      <c r="AP141" s="233"/>
      <c r="AQ141" s="233"/>
      <c r="AR141" s="233"/>
      <c r="AS141" s="233"/>
      <c r="AT141" s="233"/>
      <c r="AU141" s="233"/>
      <c r="AV141" s="233"/>
      <c r="AW141" s="233"/>
      <c r="AX141" s="233"/>
      <c r="AY141" s="233"/>
      <c r="AZ141" s="233"/>
      <c r="BA141" s="233"/>
      <c r="BB141" s="233"/>
      <c r="BC141" s="233"/>
      <c r="BD141" s="233"/>
      <c r="BE141" s="233"/>
      <c r="BF141" s="233"/>
      <c r="BG141" s="233"/>
      <c r="BH141" s="233"/>
      <c r="BI141" s="233"/>
      <c r="BJ141" s="233"/>
      <c r="BK141" s="233"/>
      <c r="BL141" s="233"/>
      <c r="BM141" s="233"/>
      <c r="BN141" s="233"/>
      <c r="BO141" s="233"/>
      <c r="BP141" s="233"/>
      <c r="BQ141" s="233"/>
      <c r="BR141" s="233"/>
      <c r="BS141" s="233"/>
      <c r="BT141" s="233"/>
      <c r="BU141" s="233"/>
      <c r="BV141" s="233"/>
      <c r="BW141" s="233"/>
    </row>
    <row r="142" spans="1:75" ht="15" hidden="1" customHeight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  <c r="M142" s="247"/>
      <c r="N142" s="232"/>
      <c r="O142" s="232"/>
      <c r="P142" s="233"/>
      <c r="Q142" s="233"/>
      <c r="R142" s="233"/>
      <c r="S142" s="233"/>
      <c r="T142" s="233"/>
      <c r="U142" s="233"/>
      <c r="V142" s="233"/>
      <c r="W142" s="233"/>
      <c r="X142" s="233"/>
      <c r="Y142" s="233"/>
      <c r="Z142" s="233"/>
      <c r="AA142" s="233"/>
      <c r="AB142" s="233"/>
      <c r="AC142" s="233"/>
      <c r="AD142" s="233"/>
      <c r="AE142" s="233"/>
      <c r="AF142" s="233"/>
      <c r="AG142" s="233"/>
      <c r="AH142" s="233"/>
      <c r="AI142" s="233"/>
      <c r="AJ142" s="233"/>
      <c r="AK142" s="233"/>
      <c r="AL142" s="233"/>
      <c r="AM142" s="233"/>
      <c r="AN142" s="233"/>
      <c r="AO142" s="233"/>
      <c r="AP142" s="233"/>
      <c r="AQ142" s="233"/>
      <c r="AR142" s="233"/>
      <c r="AS142" s="233"/>
      <c r="AT142" s="233"/>
      <c r="AU142" s="233"/>
      <c r="AV142" s="233"/>
      <c r="AW142" s="233"/>
      <c r="AX142" s="233"/>
      <c r="AY142" s="233"/>
      <c r="AZ142" s="233"/>
      <c r="BA142" s="233"/>
      <c r="BB142" s="233"/>
      <c r="BC142" s="233"/>
      <c r="BD142" s="233"/>
      <c r="BE142" s="233"/>
      <c r="BF142" s="233"/>
      <c r="BG142" s="233"/>
      <c r="BH142" s="233"/>
      <c r="BI142" s="233"/>
      <c r="BJ142" s="233"/>
      <c r="BK142" s="233"/>
      <c r="BL142" s="233"/>
      <c r="BM142" s="233"/>
      <c r="BN142" s="233"/>
      <c r="BO142" s="233"/>
      <c r="BP142" s="233"/>
      <c r="BQ142" s="233"/>
      <c r="BR142" s="233"/>
      <c r="BS142" s="233"/>
      <c r="BT142" s="233"/>
      <c r="BU142" s="233"/>
      <c r="BV142" s="233"/>
      <c r="BW142" s="233"/>
    </row>
    <row r="143" spans="1:75" ht="15" hidden="1" customHeight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  <c r="M143" s="247"/>
      <c r="N143" s="232"/>
      <c r="O143" s="232"/>
      <c r="P143" s="233"/>
      <c r="Q143" s="233"/>
      <c r="R143" s="233"/>
      <c r="S143" s="233"/>
      <c r="T143" s="233"/>
      <c r="U143" s="233"/>
      <c r="V143" s="233"/>
      <c r="W143" s="233"/>
      <c r="X143" s="233"/>
      <c r="Y143" s="233"/>
      <c r="Z143" s="233"/>
      <c r="AA143" s="233"/>
      <c r="AB143" s="233"/>
      <c r="AC143" s="233"/>
      <c r="AD143" s="233"/>
      <c r="AE143" s="233"/>
      <c r="AF143" s="233"/>
      <c r="AG143" s="233"/>
      <c r="AH143" s="233"/>
      <c r="AI143" s="233"/>
      <c r="AJ143" s="233"/>
      <c r="AK143" s="233"/>
      <c r="AL143" s="233"/>
      <c r="AM143" s="233"/>
      <c r="AN143" s="233"/>
      <c r="AO143" s="233"/>
      <c r="AP143" s="233"/>
      <c r="AQ143" s="233"/>
      <c r="AR143" s="233"/>
      <c r="AS143" s="233"/>
      <c r="AT143" s="233"/>
      <c r="AU143" s="233"/>
      <c r="AV143" s="233"/>
      <c r="AW143" s="233"/>
      <c r="AX143" s="233"/>
      <c r="AY143" s="233"/>
      <c r="AZ143" s="233"/>
      <c r="BA143" s="233"/>
      <c r="BB143" s="233"/>
      <c r="BC143" s="233"/>
      <c r="BD143" s="233"/>
      <c r="BE143" s="233"/>
      <c r="BF143" s="233"/>
      <c r="BG143" s="233"/>
      <c r="BH143" s="233"/>
      <c r="BI143" s="233"/>
      <c r="BJ143" s="233"/>
      <c r="BK143" s="233"/>
      <c r="BL143" s="233"/>
      <c r="BM143" s="233"/>
      <c r="BN143" s="233"/>
      <c r="BO143" s="233"/>
      <c r="BP143" s="233"/>
      <c r="BQ143" s="233"/>
      <c r="BR143" s="233"/>
      <c r="BS143" s="233"/>
      <c r="BT143" s="233"/>
      <c r="BU143" s="233"/>
      <c r="BV143" s="233"/>
      <c r="BW143" s="233"/>
    </row>
    <row r="144" spans="1:75" ht="15" hidden="1" customHeight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  <c r="M144" s="247"/>
      <c r="N144" s="232"/>
      <c r="O144" s="232"/>
      <c r="P144" s="233"/>
      <c r="Q144" s="233"/>
      <c r="R144" s="233"/>
      <c r="S144" s="233"/>
      <c r="T144" s="233"/>
      <c r="U144" s="233"/>
      <c r="V144" s="233"/>
      <c r="W144" s="233"/>
      <c r="X144" s="233"/>
      <c r="Y144" s="233"/>
      <c r="Z144" s="233"/>
      <c r="AA144" s="233"/>
      <c r="AB144" s="233"/>
      <c r="AC144" s="233"/>
      <c r="AD144" s="233"/>
      <c r="AE144" s="233"/>
      <c r="AF144" s="233"/>
      <c r="AG144" s="233"/>
      <c r="AH144" s="233"/>
      <c r="AI144" s="233"/>
      <c r="AJ144" s="233"/>
      <c r="AK144" s="233"/>
      <c r="AL144" s="233"/>
      <c r="AM144" s="233"/>
      <c r="AN144" s="233"/>
      <c r="AO144" s="233"/>
      <c r="AP144" s="233"/>
      <c r="AQ144" s="233"/>
      <c r="AR144" s="233"/>
      <c r="AS144" s="233"/>
      <c r="AT144" s="233"/>
      <c r="AU144" s="233"/>
      <c r="AV144" s="233"/>
      <c r="AW144" s="233"/>
      <c r="AX144" s="233"/>
      <c r="AY144" s="233"/>
      <c r="AZ144" s="233"/>
      <c r="BA144" s="233"/>
      <c r="BB144" s="233"/>
      <c r="BC144" s="233"/>
      <c r="BD144" s="233"/>
      <c r="BE144" s="233"/>
      <c r="BF144" s="233"/>
      <c r="BG144" s="233"/>
      <c r="BH144" s="233"/>
      <c r="BI144" s="233"/>
      <c r="BJ144" s="233"/>
      <c r="BK144" s="233"/>
      <c r="BL144" s="233"/>
      <c r="BM144" s="233"/>
      <c r="BN144" s="233"/>
      <c r="BO144" s="233"/>
      <c r="BP144" s="233"/>
      <c r="BQ144" s="233"/>
      <c r="BR144" s="233"/>
      <c r="BS144" s="233"/>
      <c r="BT144" s="233"/>
      <c r="BU144" s="233"/>
      <c r="BV144" s="233"/>
      <c r="BW144" s="233"/>
    </row>
    <row r="145" spans="1:75" ht="15" hidden="1" customHeight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  <c r="M145" s="247"/>
      <c r="N145" s="232"/>
      <c r="O145" s="232"/>
      <c r="P145" s="233"/>
      <c r="Q145" s="233"/>
      <c r="R145" s="233"/>
      <c r="S145" s="233"/>
      <c r="T145" s="233"/>
      <c r="U145" s="233"/>
      <c r="V145" s="233"/>
      <c r="W145" s="233"/>
      <c r="X145" s="233"/>
      <c r="Y145" s="233"/>
      <c r="Z145" s="233"/>
      <c r="AA145" s="233"/>
      <c r="AB145" s="233"/>
      <c r="AC145" s="233"/>
      <c r="AD145" s="233"/>
      <c r="AE145" s="233"/>
      <c r="AF145" s="233"/>
      <c r="AG145" s="233"/>
      <c r="AH145" s="233"/>
      <c r="AI145" s="233"/>
      <c r="AJ145" s="233"/>
      <c r="AK145" s="233"/>
      <c r="AL145" s="233"/>
      <c r="AM145" s="233"/>
      <c r="AN145" s="233"/>
      <c r="AO145" s="233"/>
      <c r="AP145" s="233"/>
      <c r="AQ145" s="233"/>
      <c r="AR145" s="233"/>
      <c r="AS145" s="233"/>
      <c r="AT145" s="233"/>
      <c r="AU145" s="233"/>
      <c r="AV145" s="233"/>
      <c r="AW145" s="233"/>
      <c r="AX145" s="233"/>
      <c r="AY145" s="233"/>
      <c r="AZ145" s="233"/>
      <c r="BA145" s="233"/>
      <c r="BB145" s="233"/>
      <c r="BC145" s="233"/>
      <c r="BD145" s="233"/>
      <c r="BE145" s="233"/>
      <c r="BF145" s="233"/>
      <c r="BG145" s="233"/>
      <c r="BH145" s="233"/>
      <c r="BI145" s="233"/>
      <c r="BJ145" s="233"/>
      <c r="BK145" s="233"/>
      <c r="BL145" s="233"/>
      <c r="BM145" s="233"/>
      <c r="BN145" s="233"/>
      <c r="BO145" s="233"/>
      <c r="BP145" s="233"/>
      <c r="BQ145" s="233"/>
      <c r="BR145" s="233"/>
      <c r="BS145" s="233"/>
      <c r="BT145" s="233"/>
      <c r="BU145" s="233"/>
      <c r="BV145" s="233"/>
      <c r="BW145" s="233"/>
    </row>
    <row r="146" spans="1:75" ht="15" hidden="1" customHeight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  <c r="M146" s="247"/>
      <c r="N146" s="232"/>
      <c r="O146" s="232"/>
      <c r="P146" s="233"/>
      <c r="Q146" s="233"/>
      <c r="R146" s="233"/>
      <c r="S146" s="233"/>
      <c r="T146" s="233"/>
      <c r="U146" s="233"/>
      <c r="V146" s="233"/>
      <c r="W146" s="233"/>
      <c r="X146" s="233"/>
      <c r="Y146" s="233"/>
      <c r="Z146" s="233"/>
      <c r="AA146" s="233"/>
      <c r="AB146" s="233"/>
      <c r="AC146" s="233"/>
      <c r="AD146" s="233"/>
      <c r="AE146" s="233"/>
      <c r="AF146" s="233"/>
      <c r="AG146" s="233"/>
      <c r="AH146" s="233"/>
      <c r="AI146" s="233"/>
      <c r="AJ146" s="233"/>
      <c r="AK146" s="233"/>
      <c r="AL146" s="233"/>
      <c r="AM146" s="233"/>
      <c r="AN146" s="233"/>
      <c r="AO146" s="233"/>
      <c r="AP146" s="233"/>
      <c r="AQ146" s="233"/>
      <c r="AR146" s="233"/>
      <c r="AS146" s="233"/>
      <c r="AT146" s="233"/>
      <c r="AU146" s="233"/>
      <c r="AV146" s="233"/>
      <c r="AW146" s="233"/>
      <c r="AX146" s="233"/>
      <c r="AY146" s="233"/>
      <c r="AZ146" s="233"/>
      <c r="BA146" s="233"/>
      <c r="BB146" s="233"/>
      <c r="BC146" s="233"/>
      <c r="BD146" s="233"/>
      <c r="BE146" s="233"/>
      <c r="BF146" s="233"/>
      <c r="BG146" s="233"/>
      <c r="BH146" s="233"/>
      <c r="BI146" s="233"/>
      <c r="BJ146" s="233"/>
      <c r="BK146" s="233"/>
      <c r="BL146" s="233"/>
      <c r="BM146" s="233"/>
      <c r="BN146" s="233"/>
      <c r="BO146" s="233"/>
      <c r="BP146" s="233"/>
      <c r="BQ146" s="233"/>
      <c r="BR146" s="233"/>
      <c r="BS146" s="233"/>
      <c r="BT146" s="233"/>
      <c r="BU146" s="233"/>
      <c r="BV146" s="233"/>
      <c r="BW146" s="233"/>
    </row>
    <row r="147" spans="1:75" ht="15" hidden="1" customHeight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  <c r="M147" s="247"/>
      <c r="N147" s="232"/>
      <c r="O147" s="232"/>
      <c r="P147" s="233"/>
      <c r="Q147" s="233"/>
      <c r="R147" s="233"/>
      <c r="S147" s="233"/>
      <c r="T147" s="233"/>
      <c r="U147" s="233"/>
      <c r="V147" s="233"/>
      <c r="W147" s="233"/>
      <c r="X147" s="233"/>
      <c r="Y147" s="233"/>
      <c r="Z147" s="233"/>
      <c r="AA147" s="233"/>
      <c r="AB147" s="233"/>
      <c r="AC147" s="233"/>
      <c r="AD147" s="233"/>
      <c r="AE147" s="233"/>
      <c r="AF147" s="233"/>
      <c r="AG147" s="233"/>
      <c r="AH147" s="233"/>
      <c r="AI147" s="233"/>
      <c r="AJ147" s="233"/>
      <c r="AK147" s="233"/>
      <c r="AL147" s="233"/>
      <c r="AM147" s="233"/>
      <c r="AN147" s="233"/>
      <c r="AO147" s="233"/>
      <c r="AP147" s="233"/>
      <c r="AQ147" s="233"/>
      <c r="AR147" s="233"/>
      <c r="AS147" s="233"/>
      <c r="AT147" s="233"/>
      <c r="AU147" s="233"/>
      <c r="AV147" s="233"/>
      <c r="AW147" s="233"/>
      <c r="AX147" s="233"/>
      <c r="AY147" s="233"/>
      <c r="AZ147" s="233"/>
      <c r="BA147" s="233"/>
      <c r="BB147" s="233"/>
      <c r="BC147" s="233"/>
      <c r="BD147" s="233"/>
      <c r="BE147" s="233"/>
      <c r="BF147" s="233"/>
      <c r="BG147" s="233"/>
      <c r="BH147" s="233"/>
      <c r="BI147" s="233"/>
      <c r="BJ147" s="233"/>
      <c r="BK147" s="233"/>
      <c r="BL147" s="233"/>
      <c r="BM147" s="233"/>
      <c r="BN147" s="233"/>
      <c r="BO147" s="233"/>
      <c r="BP147" s="233"/>
      <c r="BQ147" s="233"/>
      <c r="BR147" s="233"/>
      <c r="BS147" s="233"/>
      <c r="BT147" s="233"/>
      <c r="BU147" s="233"/>
      <c r="BV147" s="233"/>
      <c r="BW147" s="233"/>
    </row>
    <row r="148" spans="1:75" ht="15" hidden="1" customHeight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  <c r="M148" s="247"/>
      <c r="N148" s="232"/>
      <c r="O148" s="232"/>
      <c r="P148" s="233"/>
      <c r="Q148" s="233"/>
      <c r="R148" s="233"/>
      <c r="S148" s="233"/>
      <c r="T148" s="233"/>
      <c r="U148" s="233"/>
      <c r="V148" s="233"/>
      <c r="W148" s="233"/>
      <c r="X148" s="233"/>
      <c r="Y148" s="233"/>
      <c r="Z148" s="233"/>
      <c r="AA148" s="233"/>
      <c r="AB148" s="233"/>
      <c r="AC148" s="233"/>
      <c r="AD148" s="233"/>
      <c r="AE148" s="233"/>
      <c r="AF148" s="233"/>
      <c r="AG148" s="233"/>
      <c r="AH148" s="233"/>
      <c r="AI148" s="233"/>
      <c r="AJ148" s="233"/>
      <c r="AK148" s="233"/>
      <c r="AL148" s="233"/>
      <c r="AM148" s="233"/>
      <c r="AN148" s="233"/>
      <c r="AO148" s="233"/>
      <c r="AP148" s="233"/>
      <c r="AQ148" s="233"/>
      <c r="AR148" s="233"/>
      <c r="AS148" s="233"/>
      <c r="AT148" s="233"/>
      <c r="AU148" s="233"/>
      <c r="AV148" s="233"/>
      <c r="AW148" s="233"/>
      <c r="AX148" s="233"/>
      <c r="AY148" s="233"/>
      <c r="AZ148" s="233"/>
      <c r="BA148" s="233"/>
      <c r="BB148" s="233"/>
      <c r="BC148" s="233"/>
      <c r="BD148" s="233"/>
      <c r="BE148" s="233"/>
      <c r="BF148" s="233"/>
      <c r="BG148" s="233"/>
      <c r="BH148" s="233"/>
      <c r="BI148" s="233"/>
      <c r="BJ148" s="233"/>
      <c r="BK148" s="233"/>
      <c r="BL148" s="233"/>
      <c r="BM148" s="233"/>
      <c r="BN148" s="233"/>
      <c r="BO148" s="233"/>
      <c r="BP148" s="233"/>
      <c r="BQ148" s="233"/>
      <c r="BR148" s="233"/>
      <c r="BS148" s="233"/>
      <c r="BT148" s="233"/>
      <c r="BU148" s="233"/>
      <c r="BV148" s="233"/>
      <c r="BW148" s="233"/>
    </row>
    <row r="149" spans="1:75" ht="15" hidden="1" customHeight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  <c r="M149" s="247"/>
      <c r="N149" s="232"/>
      <c r="O149" s="232"/>
      <c r="P149" s="233"/>
      <c r="Q149" s="233"/>
      <c r="R149" s="233"/>
      <c r="S149" s="233"/>
      <c r="T149" s="233"/>
      <c r="U149" s="233"/>
      <c r="V149" s="233"/>
      <c r="W149" s="233"/>
      <c r="X149" s="233"/>
      <c r="Y149" s="233"/>
      <c r="Z149" s="233"/>
      <c r="AA149" s="233"/>
      <c r="AB149" s="233"/>
      <c r="AC149" s="233"/>
      <c r="AD149" s="233"/>
      <c r="AE149" s="233"/>
      <c r="AF149" s="233"/>
      <c r="AG149" s="233"/>
      <c r="AH149" s="233"/>
      <c r="AI149" s="233"/>
      <c r="AJ149" s="233"/>
      <c r="AK149" s="233"/>
      <c r="AL149" s="233"/>
      <c r="AM149" s="233"/>
      <c r="AN149" s="233"/>
      <c r="AO149" s="233"/>
      <c r="AP149" s="233"/>
      <c r="AQ149" s="233"/>
      <c r="AR149" s="233"/>
      <c r="AS149" s="233"/>
      <c r="AT149" s="233"/>
      <c r="AU149" s="233"/>
      <c r="AV149" s="233"/>
      <c r="AW149" s="233"/>
      <c r="AX149" s="233"/>
      <c r="AY149" s="233"/>
      <c r="AZ149" s="233"/>
      <c r="BA149" s="233"/>
      <c r="BB149" s="233"/>
      <c r="BC149" s="233"/>
      <c r="BD149" s="233"/>
      <c r="BE149" s="233"/>
      <c r="BF149" s="233"/>
      <c r="BG149" s="233"/>
      <c r="BH149" s="233"/>
      <c r="BI149" s="233"/>
      <c r="BJ149" s="233"/>
      <c r="BK149" s="233"/>
      <c r="BL149" s="233"/>
      <c r="BM149" s="233"/>
      <c r="BN149" s="233"/>
      <c r="BO149" s="233"/>
      <c r="BP149" s="233"/>
      <c r="BQ149" s="233"/>
      <c r="BR149" s="233"/>
      <c r="BS149" s="233"/>
      <c r="BT149" s="233"/>
      <c r="BU149" s="233"/>
      <c r="BV149" s="233"/>
      <c r="BW149" s="233"/>
    </row>
    <row r="150" spans="1:75" ht="15" hidden="1" customHeight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  <c r="M150" s="247"/>
      <c r="N150" s="232"/>
      <c r="O150" s="232"/>
      <c r="P150" s="233"/>
      <c r="Q150" s="233"/>
      <c r="R150" s="233"/>
      <c r="S150" s="233"/>
      <c r="T150" s="233"/>
      <c r="U150" s="233"/>
      <c r="V150" s="233"/>
      <c r="W150" s="233"/>
      <c r="X150" s="233"/>
      <c r="Y150" s="233"/>
      <c r="Z150" s="233"/>
      <c r="AA150" s="233"/>
      <c r="AB150" s="233"/>
      <c r="AC150" s="233"/>
      <c r="AD150" s="233"/>
      <c r="AE150" s="233"/>
      <c r="AF150" s="233"/>
      <c r="AG150" s="233"/>
      <c r="AH150" s="233"/>
      <c r="AI150" s="233"/>
      <c r="AJ150" s="233"/>
      <c r="AK150" s="233"/>
      <c r="AL150" s="233"/>
      <c r="AM150" s="233"/>
      <c r="AN150" s="233"/>
      <c r="AO150" s="233"/>
      <c r="AP150" s="233"/>
      <c r="AQ150" s="233"/>
      <c r="AR150" s="233"/>
      <c r="AS150" s="233"/>
      <c r="AT150" s="233"/>
      <c r="AU150" s="233"/>
      <c r="AV150" s="233"/>
      <c r="AW150" s="233"/>
      <c r="AX150" s="233"/>
      <c r="AY150" s="233"/>
      <c r="AZ150" s="233"/>
      <c r="BA150" s="233"/>
      <c r="BB150" s="233"/>
      <c r="BC150" s="233"/>
      <c r="BD150" s="233"/>
      <c r="BE150" s="233"/>
      <c r="BF150" s="233"/>
      <c r="BG150" s="233"/>
      <c r="BH150" s="233"/>
      <c r="BI150" s="233"/>
      <c r="BJ150" s="233"/>
      <c r="BK150" s="233"/>
      <c r="BL150" s="233"/>
      <c r="BM150" s="233"/>
      <c r="BN150" s="233"/>
      <c r="BO150" s="233"/>
      <c r="BP150" s="233"/>
      <c r="BQ150" s="233"/>
      <c r="BR150" s="233"/>
      <c r="BS150" s="233"/>
      <c r="BT150" s="233"/>
      <c r="BU150" s="233"/>
      <c r="BV150" s="233"/>
      <c r="BW150" s="233"/>
    </row>
    <row r="151" spans="1:75" ht="15" hidden="1" customHeight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  <c r="M151" s="247"/>
      <c r="N151" s="232"/>
      <c r="O151" s="232"/>
      <c r="P151" s="233"/>
      <c r="Q151" s="233"/>
      <c r="R151" s="233"/>
      <c r="S151" s="233"/>
      <c r="T151" s="233"/>
      <c r="U151" s="233"/>
      <c r="V151" s="233"/>
      <c r="W151" s="233"/>
      <c r="X151" s="233"/>
      <c r="Y151" s="233"/>
      <c r="Z151" s="233"/>
      <c r="AA151" s="233"/>
      <c r="AB151" s="233"/>
      <c r="AC151" s="233"/>
      <c r="AD151" s="233"/>
      <c r="AE151" s="233"/>
      <c r="AF151" s="233"/>
      <c r="AG151" s="233"/>
      <c r="AH151" s="233"/>
      <c r="AI151" s="233"/>
      <c r="AJ151" s="233"/>
      <c r="AK151" s="233"/>
      <c r="AL151" s="233"/>
      <c r="AM151" s="233"/>
      <c r="AN151" s="233"/>
      <c r="AO151" s="233"/>
      <c r="AP151" s="233"/>
      <c r="AQ151" s="233"/>
      <c r="AR151" s="233"/>
      <c r="AS151" s="233"/>
      <c r="AT151" s="233"/>
      <c r="AU151" s="233"/>
      <c r="AV151" s="233"/>
      <c r="AW151" s="233"/>
      <c r="AX151" s="233"/>
      <c r="AY151" s="233"/>
      <c r="AZ151" s="233"/>
      <c r="BA151" s="233"/>
      <c r="BB151" s="233"/>
      <c r="BC151" s="233"/>
      <c r="BD151" s="233"/>
      <c r="BE151" s="233"/>
      <c r="BF151" s="233"/>
      <c r="BG151" s="233"/>
      <c r="BH151" s="233"/>
      <c r="BI151" s="233"/>
      <c r="BJ151" s="233"/>
      <c r="BK151" s="233"/>
      <c r="BL151" s="233"/>
      <c r="BM151" s="233"/>
      <c r="BN151" s="233"/>
      <c r="BO151" s="233"/>
      <c r="BP151" s="233"/>
      <c r="BQ151" s="233"/>
      <c r="BR151" s="233"/>
      <c r="BS151" s="233"/>
      <c r="BT151" s="233"/>
      <c r="BU151" s="233"/>
      <c r="BV151" s="233"/>
      <c r="BW151" s="233"/>
    </row>
    <row r="152" spans="1:75" ht="15" hidden="1" customHeight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  <c r="M152" s="247"/>
      <c r="N152" s="232"/>
      <c r="O152" s="232"/>
      <c r="P152" s="233"/>
      <c r="Q152" s="233"/>
      <c r="R152" s="233"/>
      <c r="S152" s="233"/>
      <c r="T152" s="233"/>
      <c r="U152" s="233"/>
      <c r="V152" s="233"/>
      <c r="W152" s="233"/>
      <c r="X152" s="233"/>
      <c r="Y152" s="233"/>
      <c r="Z152" s="233"/>
      <c r="AA152" s="233"/>
      <c r="AB152" s="233"/>
      <c r="AC152" s="233"/>
      <c r="AD152" s="233"/>
      <c r="AE152" s="233"/>
      <c r="AF152" s="233"/>
      <c r="AG152" s="233"/>
      <c r="AH152" s="233"/>
      <c r="AI152" s="233"/>
      <c r="AJ152" s="233"/>
      <c r="AK152" s="233"/>
      <c r="AL152" s="233"/>
      <c r="AM152" s="233"/>
      <c r="AN152" s="233"/>
      <c r="AO152" s="233"/>
      <c r="AP152" s="233"/>
      <c r="AQ152" s="233"/>
      <c r="AR152" s="233"/>
      <c r="AS152" s="233"/>
      <c r="AT152" s="233"/>
      <c r="AU152" s="233"/>
      <c r="AV152" s="233"/>
      <c r="AW152" s="233"/>
      <c r="AX152" s="233"/>
      <c r="AY152" s="233"/>
      <c r="AZ152" s="233"/>
      <c r="BA152" s="233"/>
      <c r="BB152" s="233"/>
      <c r="BC152" s="233"/>
      <c r="BD152" s="233"/>
      <c r="BE152" s="233"/>
      <c r="BF152" s="233"/>
      <c r="BG152" s="233"/>
      <c r="BH152" s="233"/>
      <c r="BI152" s="233"/>
      <c r="BJ152" s="233"/>
      <c r="BK152" s="233"/>
      <c r="BL152" s="233"/>
      <c r="BM152" s="233"/>
      <c r="BN152" s="233"/>
      <c r="BO152" s="233"/>
      <c r="BP152" s="233"/>
      <c r="BQ152" s="233"/>
      <c r="BR152" s="233"/>
      <c r="BS152" s="233"/>
      <c r="BT152" s="233"/>
      <c r="BU152" s="233"/>
      <c r="BV152" s="233"/>
      <c r="BW152" s="233"/>
    </row>
    <row r="153" spans="1:75" ht="15" hidden="1" customHeight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  <c r="M153" s="247"/>
      <c r="N153" s="232"/>
      <c r="O153" s="232"/>
      <c r="P153" s="233"/>
      <c r="Q153" s="233"/>
      <c r="R153" s="233"/>
      <c r="S153" s="233"/>
      <c r="T153" s="233"/>
      <c r="U153" s="233"/>
      <c r="V153" s="233"/>
      <c r="W153" s="233"/>
      <c r="X153" s="233"/>
      <c r="Y153" s="233"/>
      <c r="Z153" s="233"/>
      <c r="AA153" s="233"/>
      <c r="AB153" s="233"/>
      <c r="AC153" s="233"/>
      <c r="AD153" s="233"/>
      <c r="AE153" s="233"/>
      <c r="AF153" s="233"/>
      <c r="AG153" s="233"/>
      <c r="AH153" s="233"/>
      <c r="AI153" s="233"/>
      <c r="AJ153" s="233"/>
      <c r="AK153" s="233"/>
      <c r="AL153" s="233"/>
      <c r="AM153" s="233"/>
      <c r="AN153" s="233"/>
      <c r="AO153" s="233"/>
      <c r="AP153" s="233"/>
      <c r="AQ153" s="233"/>
      <c r="AR153" s="233"/>
      <c r="AS153" s="233"/>
      <c r="AT153" s="233"/>
      <c r="AU153" s="233"/>
      <c r="AV153" s="233"/>
      <c r="AW153" s="233"/>
      <c r="AX153" s="233"/>
      <c r="AY153" s="233"/>
      <c r="AZ153" s="233"/>
      <c r="BA153" s="233"/>
      <c r="BB153" s="233"/>
      <c r="BC153" s="233"/>
      <c r="BD153" s="233"/>
      <c r="BE153" s="233"/>
      <c r="BF153" s="233"/>
      <c r="BG153" s="233"/>
      <c r="BH153" s="233"/>
      <c r="BI153" s="233"/>
      <c r="BJ153" s="233"/>
      <c r="BK153" s="233"/>
      <c r="BL153" s="233"/>
      <c r="BM153" s="233"/>
      <c r="BN153" s="233"/>
      <c r="BO153" s="233"/>
      <c r="BP153" s="233"/>
      <c r="BQ153" s="233"/>
      <c r="BR153" s="233"/>
      <c r="BS153" s="233"/>
      <c r="BT153" s="233"/>
      <c r="BU153" s="233"/>
      <c r="BV153" s="233"/>
      <c r="BW153" s="233"/>
    </row>
    <row r="154" spans="1:75" ht="15" hidden="1" customHeight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  <c r="M154" s="247"/>
      <c r="N154" s="232"/>
      <c r="O154" s="232"/>
      <c r="P154" s="233"/>
      <c r="Q154" s="233"/>
      <c r="R154" s="233"/>
      <c r="S154" s="233"/>
      <c r="T154" s="233"/>
      <c r="U154" s="233"/>
      <c r="V154" s="233"/>
      <c r="W154" s="233"/>
      <c r="X154" s="233"/>
      <c r="Y154" s="233"/>
      <c r="Z154" s="233"/>
      <c r="AA154" s="233"/>
      <c r="AB154" s="233"/>
      <c r="AC154" s="233"/>
      <c r="AD154" s="233"/>
      <c r="AE154" s="233"/>
      <c r="AF154" s="233"/>
      <c r="AG154" s="233"/>
      <c r="AH154" s="233"/>
      <c r="AI154" s="233"/>
      <c r="AJ154" s="233"/>
      <c r="AK154" s="233"/>
      <c r="AL154" s="233"/>
      <c r="AM154" s="233"/>
      <c r="AN154" s="233"/>
      <c r="AO154" s="233"/>
      <c r="AP154" s="233"/>
      <c r="AQ154" s="233"/>
      <c r="AR154" s="233"/>
      <c r="AS154" s="233"/>
      <c r="AT154" s="233"/>
      <c r="AU154" s="233"/>
      <c r="AV154" s="233"/>
      <c r="AW154" s="233"/>
      <c r="AX154" s="233"/>
      <c r="AY154" s="233"/>
      <c r="AZ154" s="233"/>
      <c r="BA154" s="233"/>
      <c r="BB154" s="233"/>
      <c r="BC154" s="233"/>
      <c r="BD154" s="233"/>
      <c r="BE154" s="233"/>
      <c r="BF154" s="233"/>
      <c r="BG154" s="233"/>
      <c r="BH154" s="233"/>
      <c r="BI154" s="233"/>
      <c r="BJ154" s="233"/>
      <c r="BK154" s="233"/>
      <c r="BL154" s="233"/>
      <c r="BM154" s="233"/>
      <c r="BN154" s="233"/>
      <c r="BO154" s="233"/>
      <c r="BP154" s="233"/>
      <c r="BQ154" s="233"/>
      <c r="BR154" s="233"/>
      <c r="BS154" s="233"/>
      <c r="BT154" s="233"/>
      <c r="BU154" s="233"/>
      <c r="BV154" s="233"/>
      <c r="BW154" s="233"/>
    </row>
    <row r="155" spans="1:75" ht="15" hidden="1" customHeight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  <c r="M155" s="247"/>
      <c r="N155" s="232"/>
      <c r="O155" s="232"/>
      <c r="P155" s="233"/>
      <c r="Q155" s="233"/>
      <c r="R155" s="233"/>
      <c r="S155" s="233"/>
      <c r="T155" s="233"/>
      <c r="U155" s="233"/>
      <c r="V155" s="233"/>
      <c r="W155" s="233"/>
      <c r="X155" s="233"/>
      <c r="Y155" s="233"/>
      <c r="Z155" s="233"/>
      <c r="AA155" s="233"/>
      <c r="AB155" s="233"/>
      <c r="AC155" s="233"/>
      <c r="AD155" s="233"/>
      <c r="AE155" s="233"/>
      <c r="AF155" s="233"/>
      <c r="AG155" s="233"/>
      <c r="AH155" s="233"/>
      <c r="AI155" s="233"/>
      <c r="AJ155" s="233"/>
      <c r="AK155" s="233"/>
      <c r="AL155" s="233"/>
      <c r="AM155" s="233"/>
      <c r="AN155" s="233"/>
      <c r="AO155" s="233"/>
      <c r="AP155" s="233"/>
      <c r="AQ155" s="233"/>
      <c r="AR155" s="233"/>
      <c r="AS155" s="233"/>
      <c r="AT155" s="233"/>
      <c r="AU155" s="233"/>
      <c r="AV155" s="233"/>
      <c r="AW155" s="233"/>
      <c r="AX155" s="233"/>
      <c r="AY155" s="233"/>
      <c r="AZ155" s="233"/>
      <c r="BA155" s="233"/>
      <c r="BB155" s="233"/>
      <c r="BC155" s="233"/>
      <c r="BD155" s="233"/>
      <c r="BE155" s="233"/>
      <c r="BF155" s="233"/>
      <c r="BG155" s="233"/>
      <c r="BH155" s="233"/>
      <c r="BI155" s="233"/>
      <c r="BJ155" s="233"/>
      <c r="BK155" s="233"/>
      <c r="BL155" s="233"/>
      <c r="BM155" s="233"/>
      <c r="BN155" s="233"/>
      <c r="BO155" s="233"/>
      <c r="BP155" s="233"/>
      <c r="BQ155" s="233"/>
      <c r="BR155" s="233"/>
      <c r="BS155" s="233"/>
      <c r="BT155" s="233"/>
      <c r="BU155" s="233"/>
      <c r="BV155" s="233"/>
      <c r="BW155" s="233"/>
    </row>
    <row r="156" spans="1:75" ht="15" hidden="1" customHeight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  <c r="M156" s="247"/>
      <c r="N156" s="232"/>
      <c r="O156" s="232"/>
      <c r="P156" s="233"/>
      <c r="Q156" s="233"/>
      <c r="R156" s="233"/>
      <c r="S156" s="233"/>
      <c r="T156" s="233"/>
      <c r="U156" s="233"/>
      <c r="V156" s="233"/>
      <c r="W156" s="233"/>
      <c r="X156" s="233"/>
      <c r="Y156" s="233"/>
      <c r="Z156" s="233"/>
      <c r="AA156" s="233"/>
      <c r="AB156" s="233"/>
      <c r="AC156" s="233"/>
      <c r="AD156" s="233"/>
      <c r="AE156" s="233"/>
      <c r="AF156" s="233"/>
      <c r="AG156" s="233"/>
      <c r="AH156" s="233"/>
      <c r="AI156" s="233"/>
      <c r="AJ156" s="233"/>
      <c r="AK156" s="233"/>
      <c r="AL156" s="233"/>
      <c r="AM156" s="233"/>
      <c r="AN156" s="233"/>
      <c r="AO156" s="233"/>
      <c r="AP156" s="233"/>
      <c r="AQ156" s="233"/>
      <c r="AR156" s="233"/>
      <c r="AS156" s="233"/>
      <c r="AT156" s="233"/>
      <c r="AU156" s="233"/>
      <c r="AV156" s="233"/>
      <c r="AW156" s="233"/>
      <c r="AX156" s="233"/>
      <c r="AY156" s="233"/>
      <c r="AZ156" s="233"/>
      <c r="BA156" s="233"/>
      <c r="BB156" s="233"/>
      <c r="BC156" s="233"/>
      <c r="BD156" s="233"/>
      <c r="BE156" s="233"/>
      <c r="BF156" s="233"/>
      <c r="BG156" s="233"/>
      <c r="BH156" s="233"/>
      <c r="BI156" s="233"/>
      <c r="BJ156" s="233"/>
      <c r="BK156" s="233"/>
      <c r="BL156" s="233"/>
      <c r="BM156" s="233"/>
      <c r="BN156" s="233"/>
      <c r="BO156" s="233"/>
      <c r="BP156" s="233"/>
      <c r="BQ156" s="233"/>
      <c r="BR156" s="233"/>
      <c r="BS156" s="233"/>
      <c r="BT156" s="233"/>
      <c r="BU156" s="233"/>
      <c r="BV156" s="233"/>
      <c r="BW156" s="233"/>
    </row>
    <row r="157" spans="1:75" ht="15" hidden="1" customHeight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  <c r="M157" s="247"/>
      <c r="N157" s="232"/>
      <c r="O157" s="232"/>
      <c r="P157" s="233"/>
      <c r="Q157" s="233"/>
      <c r="R157" s="233"/>
      <c r="S157" s="233"/>
      <c r="T157" s="233"/>
      <c r="U157" s="233"/>
      <c r="V157" s="233"/>
      <c r="W157" s="233"/>
      <c r="X157" s="233"/>
      <c r="Y157" s="233"/>
      <c r="Z157" s="233"/>
      <c r="AA157" s="233"/>
      <c r="AB157" s="233"/>
      <c r="AC157" s="233"/>
      <c r="AD157" s="233"/>
      <c r="AE157" s="233"/>
      <c r="AF157" s="233"/>
      <c r="AG157" s="233"/>
      <c r="AH157" s="233"/>
      <c r="AI157" s="233"/>
      <c r="AJ157" s="233"/>
      <c r="AK157" s="233"/>
      <c r="AL157" s="233"/>
      <c r="AM157" s="233"/>
      <c r="AN157" s="233"/>
      <c r="AO157" s="233"/>
      <c r="AP157" s="233"/>
      <c r="AQ157" s="233"/>
      <c r="AR157" s="233"/>
      <c r="AS157" s="233"/>
      <c r="AT157" s="233"/>
      <c r="AU157" s="233"/>
      <c r="AV157" s="233"/>
      <c r="AW157" s="233"/>
      <c r="AX157" s="233"/>
      <c r="AY157" s="233"/>
      <c r="AZ157" s="233"/>
      <c r="BA157" s="233"/>
      <c r="BB157" s="233"/>
      <c r="BC157" s="233"/>
      <c r="BD157" s="233"/>
      <c r="BE157" s="233"/>
      <c r="BF157" s="233"/>
      <c r="BG157" s="233"/>
      <c r="BH157" s="233"/>
      <c r="BI157" s="233"/>
      <c r="BJ157" s="233"/>
      <c r="BK157" s="233"/>
      <c r="BL157" s="233"/>
      <c r="BM157" s="233"/>
      <c r="BN157" s="233"/>
      <c r="BO157" s="233"/>
      <c r="BP157" s="233"/>
      <c r="BQ157" s="233"/>
      <c r="BR157" s="233"/>
      <c r="BS157" s="233"/>
      <c r="BT157" s="233"/>
      <c r="BU157" s="233"/>
      <c r="BV157" s="233"/>
      <c r="BW157" s="233"/>
    </row>
    <row r="158" spans="1:75" ht="15" hidden="1" customHeight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  <c r="M158" s="247"/>
      <c r="N158" s="232"/>
      <c r="O158" s="232"/>
      <c r="P158" s="233"/>
      <c r="Q158" s="233"/>
      <c r="R158" s="233"/>
      <c r="S158" s="233"/>
      <c r="T158" s="233"/>
      <c r="U158" s="233"/>
      <c r="V158" s="233"/>
      <c r="W158" s="233"/>
      <c r="X158" s="233"/>
      <c r="Y158" s="233"/>
      <c r="Z158" s="233"/>
      <c r="AA158" s="233"/>
      <c r="AB158" s="233"/>
      <c r="AC158" s="233"/>
      <c r="AD158" s="233"/>
      <c r="AE158" s="233"/>
      <c r="AF158" s="233"/>
      <c r="AG158" s="233"/>
      <c r="AH158" s="233"/>
      <c r="AI158" s="233"/>
      <c r="AJ158" s="233"/>
      <c r="AK158" s="233"/>
      <c r="AL158" s="233"/>
      <c r="AM158" s="233"/>
      <c r="AN158" s="233"/>
      <c r="AO158" s="233"/>
      <c r="AP158" s="233"/>
      <c r="AQ158" s="233"/>
      <c r="AR158" s="233"/>
      <c r="AS158" s="233"/>
      <c r="AT158" s="233"/>
      <c r="AU158" s="233"/>
      <c r="AV158" s="233"/>
      <c r="AW158" s="233"/>
      <c r="AX158" s="233"/>
      <c r="AY158" s="233"/>
      <c r="AZ158" s="233"/>
      <c r="BA158" s="233"/>
      <c r="BB158" s="233"/>
      <c r="BC158" s="233"/>
      <c r="BD158" s="233"/>
      <c r="BE158" s="233"/>
      <c r="BF158" s="233"/>
      <c r="BG158" s="233"/>
      <c r="BH158" s="233"/>
      <c r="BI158" s="233"/>
      <c r="BJ158" s="233"/>
      <c r="BK158" s="233"/>
      <c r="BL158" s="233"/>
      <c r="BM158" s="233"/>
      <c r="BN158" s="233"/>
      <c r="BO158" s="233"/>
      <c r="BP158" s="233"/>
      <c r="BQ158" s="233"/>
      <c r="BR158" s="233"/>
      <c r="BS158" s="233"/>
      <c r="BT158" s="233"/>
      <c r="BU158" s="233"/>
      <c r="BV158" s="233"/>
      <c r="BW158" s="233"/>
    </row>
    <row r="159" spans="1:75" ht="15" hidden="1" customHeight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  <c r="M159" s="247"/>
      <c r="N159" s="232"/>
      <c r="O159" s="232"/>
      <c r="P159" s="233"/>
      <c r="Q159" s="233"/>
      <c r="R159" s="233"/>
      <c r="S159" s="233"/>
      <c r="T159" s="233"/>
      <c r="U159" s="233"/>
      <c r="V159" s="233"/>
      <c r="W159" s="233"/>
      <c r="X159" s="233"/>
      <c r="Y159" s="233"/>
      <c r="Z159" s="233"/>
      <c r="AA159" s="233"/>
      <c r="AB159" s="233"/>
      <c r="AC159" s="233"/>
      <c r="AD159" s="233"/>
      <c r="AE159" s="233"/>
      <c r="AF159" s="233"/>
      <c r="AG159" s="233"/>
      <c r="AH159" s="233"/>
      <c r="AI159" s="233"/>
      <c r="AJ159" s="233"/>
      <c r="AK159" s="233"/>
      <c r="AL159" s="233"/>
      <c r="AM159" s="233"/>
      <c r="AN159" s="233"/>
      <c r="AO159" s="233"/>
      <c r="AP159" s="233"/>
      <c r="AQ159" s="233"/>
      <c r="AR159" s="233"/>
      <c r="AS159" s="233"/>
      <c r="AT159" s="233"/>
      <c r="AU159" s="233"/>
      <c r="AV159" s="233"/>
      <c r="AW159" s="233"/>
      <c r="AX159" s="233"/>
      <c r="AY159" s="233"/>
      <c r="AZ159" s="233"/>
      <c r="BA159" s="233"/>
      <c r="BB159" s="233"/>
      <c r="BC159" s="233"/>
      <c r="BD159" s="233"/>
      <c r="BE159" s="233"/>
      <c r="BF159" s="233"/>
      <c r="BG159" s="233"/>
      <c r="BH159" s="233"/>
      <c r="BI159" s="233"/>
      <c r="BJ159" s="233"/>
      <c r="BK159" s="233"/>
      <c r="BL159" s="233"/>
      <c r="BM159" s="233"/>
      <c r="BN159" s="233"/>
      <c r="BO159" s="233"/>
      <c r="BP159" s="233"/>
      <c r="BQ159" s="233"/>
      <c r="BR159" s="233"/>
      <c r="BS159" s="233"/>
      <c r="BT159" s="233"/>
      <c r="BU159" s="233"/>
      <c r="BV159" s="233"/>
      <c r="BW159" s="233"/>
    </row>
    <row r="160" spans="1:75" ht="15" hidden="1" customHeight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  <c r="M160" s="247"/>
      <c r="N160" s="232"/>
      <c r="O160" s="232"/>
      <c r="P160" s="233"/>
      <c r="Q160" s="233"/>
      <c r="R160" s="233"/>
      <c r="S160" s="233"/>
      <c r="T160" s="233"/>
      <c r="U160" s="233"/>
      <c r="V160" s="233"/>
      <c r="W160" s="233"/>
      <c r="X160" s="233"/>
      <c r="Y160" s="233"/>
      <c r="Z160" s="233"/>
      <c r="AA160" s="233"/>
      <c r="AB160" s="233"/>
      <c r="AC160" s="233"/>
      <c r="AD160" s="233"/>
      <c r="AE160" s="233"/>
      <c r="AF160" s="233"/>
      <c r="AG160" s="233"/>
      <c r="AH160" s="233"/>
      <c r="AI160" s="233"/>
      <c r="AJ160" s="233"/>
      <c r="AK160" s="233"/>
      <c r="AL160" s="233"/>
      <c r="AM160" s="233"/>
      <c r="AN160" s="233"/>
      <c r="AO160" s="233"/>
      <c r="AP160" s="233"/>
      <c r="AQ160" s="233"/>
      <c r="AR160" s="233"/>
      <c r="AS160" s="233"/>
      <c r="AT160" s="233"/>
      <c r="AU160" s="233"/>
      <c r="AV160" s="233"/>
      <c r="AW160" s="233"/>
      <c r="AX160" s="233"/>
      <c r="AY160" s="233"/>
      <c r="AZ160" s="233"/>
      <c r="BA160" s="233"/>
      <c r="BB160" s="233"/>
      <c r="BC160" s="233"/>
      <c r="BD160" s="233"/>
      <c r="BE160" s="233"/>
      <c r="BF160" s="233"/>
      <c r="BG160" s="233"/>
      <c r="BH160" s="233"/>
      <c r="BI160" s="233"/>
      <c r="BJ160" s="233"/>
      <c r="BK160" s="233"/>
      <c r="BL160" s="233"/>
      <c r="BM160" s="233"/>
      <c r="BN160" s="233"/>
      <c r="BO160" s="233"/>
      <c r="BP160" s="233"/>
      <c r="BQ160" s="233"/>
      <c r="BR160" s="233"/>
      <c r="BS160" s="233"/>
      <c r="BT160" s="233"/>
      <c r="BU160" s="233"/>
      <c r="BV160" s="233"/>
      <c r="BW160" s="233"/>
    </row>
    <row r="161" spans="1:75" ht="15" hidden="1" customHeight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  <c r="M161" s="247"/>
      <c r="N161" s="232"/>
      <c r="O161" s="232"/>
      <c r="P161" s="233"/>
      <c r="Q161" s="233"/>
      <c r="R161" s="233"/>
      <c r="S161" s="233"/>
      <c r="T161" s="233"/>
      <c r="U161" s="233"/>
      <c r="V161" s="233"/>
      <c r="W161" s="233"/>
      <c r="X161" s="233"/>
      <c r="Y161" s="233"/>
      <c r="Z161" s="233"/>
      <c r="AA161" s="233"/>
      <c r="AB161" s="233"/>
      <c r="AC161" s="233"/>
      <c r="AD161" s="233"/>
      <c r="AE161" s="233"/>
      <c r="AF161" s="233"/>
      <c r="AG161" s="233"/>
      <c r="AH161" s="233"/>
      <c r="AI161" s="233"/>
      <c r="AJ161" s="233"/>
      <c r="AK161" s="233"/>
      <c r="AL161" s="233"/>
      <c r="AM161" s="233"/>
      <c r="AN161" s="233"/>
      <c r="AO161" s="233"/>
      <c r="AP161" s="233"/>
      <c r="AQ161" s="233"/>
      <c r="AR161" s="233"/>
      <c r="AS161" s="233"/>
      <c r="AT161" s="233"/>
      <c r="AU161" s="233"/>
      <c r="AV161" s="233"/>
      <c r="AW161" s="233"/>
      <c r="AX161" s="233"/>
      <c r="AY161" s="233"/>
      <c r="AZ161" s="233"/>
      <c r="BA161" s="233"/>
      <c r="BB161" s="233"/>
      <c r="BC161" s="233"/>
      <c r="BD161" s="233"/>
      <c r="BE161" s="233"/>
      <c r="BF161" s="233"/>
      <c r="BG161" s="233"/>
      <c r="BH161" s="233"/>
      <c r="BI161" s="233"/>
      <c r="BJ161" s="233"/>
      <c r="BK161" s="233"/>
      <c r="BL161" s="233"/>
      <c r="BM161" s="233"/>
      <c r="BN161" s="233"/>
      <c r="BO161" s="233"/>
      <c r="BP161" s="233"/>
      <c r="BQ161" s="233"/>
      <c r="BR161" s="233"/>
      <c r="BS161" s="233"/>
      <c r="BT161" s="233"/>
      <c r="BU161" s="233"/>
      <c r="BV161" s="233"/>
      <c r="BW161" s="233"/>
    </row>
    <row r="162" spans="1:75" ht="15" hidden="1" customHeight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  <c r="M162" s="247"/>
      <c r="N162" s="232"/>
      <c r="O162" s="232"/>
      <c r="P162" s="233"/>
      <c r="Q162" s="233"/>
      <c r="R162" s="233"/>
      <c r="S162" s="233"/>
      <c r="T162" s="233"/>
      <c r="U162" s="233"/>
      <c r="V162" s="233"/>
      <c r="W162" s="233"/>
      <c r="X162" s="233"/>
      <c r="Y162" s="233"/>
      <c r="Z162" s="233"/>
      <c r="AA162" s="233"/>
      <c r="AB162" s="233"/>
      <c r="AC162" s="233"/>
      <c r="AD162" s="233"/>
      <c r="AE162" s="233"/>
      <c r="AF162" s="233"/>
      <c r="AG162" s="233"/>
      <c r="AH162" s="233"/>
      <c r="AI162" s="233"/>
      <c r="AJ162" s="233"/>
      <c r="AK162" s="233"/>
      <c r="AL162" s="233"/>
      <c r="AM162" s="233"/>
      <c r="AN162" s="233"/>
      <c r="AO162" s="233"/>
      <c r="AP162" s="233"/>
      <c r="AQ162" s="233"/>
      <c r="AR162" s="233"/>
      <c r="AS162" s="233"/>
      <c r="AT162" s="233"/>
      <c r="AU162" s="233"/>
      <c r="AV162" s="233"/>
      <c r="AW162" s="233"/>
      <c r="AX162" s="233"/>
      <c r="AY162" s="233"/>
      <c r="AZ162" s="233"/>
      <c r="BA162" s="233"/>
      <c r="BB162" s="233"/>
      <c r="BC162" s="233"/>
      <c r="BD162" s="233"/>
      <c r="BE162" s="233"/>
      <c r="BF162" s="233"/>
      <c r="BG162" s="233"/>
      <c r="BH162" s="233"/>
      <c r="BI162" s="233"/>
      <c r="BJ162" s="233"/>
      <c r="BK162" s="233"/>
      <c r="BL162" s="233"/>
      <c r="BM162" s="233"/>
      <c r="BN162" s="233"/>
      <c r="BO162" s="233"/>
      <c r="BP162" s="233"/>
      <c r="BQ162" s="233"/>
      <c r="BR162" s="233"/>
      <c r="BS162" s="233"/>
      <c r="BT162" s="233"/>
      <c r="BU162" s="233"/>
      <c r="BV162" s="233"/>
      <c r="BW162" s="233"/>
    </row>
    <row r="163" spans="1:75" ht="15" hidden="1" customHeight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  <c r="M163" s="247"/>
      <c r="N163" s="232"/>
      <c r="O163" s="232"/>
      <c r="P163" s="233"/>
      <c r="Q163" s="233"/>
      <c r="R163" s="233"/>
      <c r="S163" s="233"/>
      <c r="T163" s="233"/>
      <c r="U163" s="233"/>
      <c r="V163" s="233"/>
      <c r="W163" s="233"/>
      <c r="X163" s="233"/>
      <c r="Y163" s="233"/>
      <c r="Z163" s="233"/>
      <c r="AA163" s="233"/>
      <c r="AB163" s="233"/>
      <c r="AC163" s="233"/>
      <c r="AD163" s="233"/>
      <c r="AE163" s="233"/>
      <c r="AF163" s="233"/>
      <c r="AG163" s="233"/>
      <c r="AH163" s="233"/>
      <c r="AI163" s="233"/>
      <c r="AJ163" s="233"/>
      <c r="AK163" s="233"/>
      <c r="AL163" s="233"/>
      <c r="AM163" s="233"/>
      <c r="AN163" s="233"/>
      <c r="AO163" s="233"/>
      <c r="AP163" s="233"/>
      <c r="AQ163" s="233"/>
      <c r="AR163" s="233"/>
      <c r="AS163" s="233"/>
      <c r="AT163" s="233"/>
      <c r="AU163" s="233"/>
      <c r="AV163" s="233"/>
      <c r="AW163" s="233"/>
      <c r="AX163" s="233"/>
      <c r="AY163" s="233"/>
      <c r="AZ163" s="233"/>
      <c r="BA163" s="233"/>
      <c r="BB163" s="233"/>
      <c r="BC163" s="233"/>
      <c r="BD163" s="233"/>
      <c r="BE163" s="233"/>
      <c r="BF163" s="233"/>
      <c r="BG163" s="233"/>
      <c r="BH163" s="233"/>
      <c r="BI163" s="233"/>
      <c r="BJ163" s="233"/>
      <c r="BK163" s="233"/>
      <c r="BL163" s="233"/>
      <c r="BM163" s="233"/>
      <c r="BN163" s="233"/>
      <c r="BO163" s="233"/>
      <c r="BP163" s="233"/>
      <c r="BQ163" s="233"/>
      <c r="BR163" s="233"/>
      <c r="BS163" s="233"/>
      <c r="BT163" s="233"/>
      <c r="BU163" s="233"/>
      <c r="BV163" s="233"/>
      <c r="BW163" s="233"/>
    </row>
    <row r="164" spans="1:75" ht="15" hidden="1" customHeight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  <c r="M164" s="247"/>
      <c r="N164" s="232"/>
      <c r="O164" s="232"/>
      <c r="P164" s="233"/>
      <c r="Q164" s="233"/>
      <c r="R164" s="233"/>
      <c r="S164" s="233"/>
      <c r="T164" s="233"/>
      <c r="U164" s="233"/>
      <c r="V164" s="233"/>
      <c r="W164" s="233"/>
      <c r="X164" s="233"/>
      <c r="Y164" s="233"/>
      <c r="Z164" s="233"/>
      <c r="AA164" s="233"/>
      <c r="AB164" s="233"/>
      <c r="AC164" s="233"/>
      <c r="AD164" s="233"/>
      <c r="AE164" s="233"/>
      <c r="AF164" s="233"/>
      <c r="AG164" s="233"/>
      <c r="AH164" s="233"/>
      <c r="AI164" s="233"/>
      <c r="AJ164" s="233"/>
      <c r="AK164" s="233"/>
      <c r="AL164" s="233"/>
      <c r="AM164" s="233"/>
      <c r="AN164" s="233"/>
      <c r="AO164" s="233"/>
      <c r="AP164" s="233"/>
      <c r="AQ164" s="233"/>
      <c r="AR164" s="233"/>
      <c r="AS164" s="233"/>
      <c r="AT164" s="233"/>
      <c r="AU164" s="233"/>
      <c r="AV164" s="233"/>
      <c r="AW164" s="233"/>
      <c r="AX164" s="233"/>
      <c r="AY164" s="233"/>
      <c r="AZ164" s="233"/>
      <c r="BA164" s="233"/>
      <c r="BB164" s="233"/>
      <c r="BC164" s="233"/>
      <c r="BD164" s="233"/>
      <c r="BE164" s="233"/>
      <c r="BF164" s="233"/>
      <c r="BG164" s="233"/>
      <c r="BH164" s="233"/>
      <c r="BI164" s="233"/>
      <c r="BJ164" s="233"/>
      <c r="BK164" s="233"/>
      <c r="BL164" s="233"/>
      <c r="BM164" s="233"/>
      <c r="BN164" s="233"/>
      <c r="BO164" s="233"/>
      <c r="BP164" s="233"/>
      <c r="BQ164" s="233"/>
      <c r="BR164" s="233"/>
      <c r="BS164" s="233"/>
      <c r="BT164" s="233"/>
      <c r="BU164" s="233"/>
      <c r="BV164" s="233"/>
      <c r="BW164" s="233"/>
    </row>
    <row r="165" spans="1:75" ht="15" hidden="1" customHeight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  <c r="M165" s="247"/>
      <c r="N165" s="232"/>
      <c r="O165" s="232"/>
      <c r="P165" s="233"/>
      <c r="Q165" s="233"/>
      <c r="R165" s="233"/>
      <c r="S165" s="233"/>
      <c r="T165" s="233"/>
      <c r="U165" s="233"/>
      <c r="V165" s="233"/>
      <c r="W165" s="233"/>
      <c r="X165" s="233"/>
      <c r="Y165" s="233"/>
      <c r="Z165" s="233"/>
      <c r="AA165" s="233"/>
      <c r="AB165" s="233"/>
      <c r="AC165" s="233"/>
      <c r="AD165" s="233"/>
      <c r="AE165" s="233"/>
      <c r="AF165" s="233"/>
      <c r="AG165" s="233"/>
      <c r="AH165" s="233"/>
      <c r="AI165" s="233"/>
      <c r="AJ165" s="233"/>
      <c r="AK165" s="233"/>
      <c r="AL165" s="233"/>
      <c r="AM165" s="233"/>
      <c r="AN165" s="233"/>
      <c r="AO165" s="233"/>
      <c r="AP165" s="233"/>
      <c r="AQ165" s="233"/>
      <c r="AR165" s="233"/>
      <c r="AS165" s="233"/>
      <c r="AT165" s="233"/>
      <c r="AU165" s="233"/>
      <c r="AV165" s="233"/>
      <c r="AW165" s="233"/>
      <c r="AX165" s="233"/>
      <c r="AY165" s="233"/>
      <c r="AZ165" s="233"/>
      <c r="BA165" s="233"/>
      <c r="BB165" s="233"/>
      <c r="BC165" s="233"/>
      <c r="BD165" s="233"/>
      <c r="BE165" s="233"/>
      <c r="BF165" s="233"/>
      <c r="BG165" s="233"/>
      <c r="BH165" s="233"/>
      <c r="BI165" s="233"/>
      <c r="BJ165" s="233"/>
      <c r="BK165" s="233"/>
      <c r="BL165" s="233"/>
      <c r="BM165" s="233"/>
      <c r="BN165" s="233"/>
      <c r="BO165" s="233"/>
      <c r="BP165" s="233"/>
      <c r="BQ165" s="233"/>
      <c r="BR165" s="233"/>
      <c r="BS165" s="233"/>
      <c r="BT165" s="233"/>
      <c r="BU165" s="233"/>
      <c r="BV165" s="233"/>
      <c r="BW165" s="233"/>
    </row>
    <row r="166" spans="1:75" ht="15" hidden="1" customHeight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  <c r="M166" s="247"/>
      <c r="N166" s="232"/>
      <c r="O166" s="232"/>
      <c r="P166" s="233"/>
      <c r="Q166" s="233"/>
      <c r="R166" s="233"/>
      <c r="S166" s="233"/>
      <c r="T166" s="233"/>
      <c r="U166" s="233"/>
      <c r="V166" s="233"/>
      <c r="W166" s="233"/>
      <c r="X166" s="233"/>
      <c r="Y166" s="233"/>
      <c r="Z166" s="233"/>
      <c r="AA166" s="233"/>
      <c r="AB166" s="233"/>
      <c r="AC166" s="233"/>
      <c r="AD166" s="233"/>
      <c r="AE166" s="233"/>
      <c r="AF166" s="233"/>
      <c r="AG166" s="233"/>
      <c r="AH166" s="233"/>
      <c r="AI166" s="233"/>
      <c r="AJ166" s="233"/>
      <c r="AK166" s="233"/>
      <c r="AL166" s="233"/>
      <c r="AM166" s="233"/>
      <c r="AN166" s="233"/>
      <c r="AO166" s="233"/>
      <c r="AP166" s="233"/>
      <c r="AQ166" s="233"/>
      <c r="AR166" s="233"/>
      <c r="AS166" s="233"/>
      <c r="AT166" s="233"/>
      <c r="AU166" s="233"/>
      <c r="AV166" s="233"/>
      <c r="AW166" s="233"/>
      <c r="AX166" s="233"/>
      <c r="AY166" s="233"/>
      <c r="AZ166" s="233"/>
      <c r="BA166" s="233"/>
      <c r="BB166" s="233"/>
      <c r="BC166" s="233"/>
      <c r="BD166" s="233"/>
      <c r="BE166" s="233"/>
      <c r="BF166" s="233"/>
      <c r="BG166" s="233"/>
      <c r="BH166" s="233"/>
      <c r="BI166" s="233"/>
      <c r="BJ166" s="233"/>
      <c r="BK166" s="233"/>
      <c r="BL166" s="233"/>
      <c r="BM166" s="233"/>
      <c r="BN166" s="233"/>
      <c r="BO166" s="233"/>
      <c r="BP166" s="233"/>
      <c r="BQ166" s="233"/>
      <c r="BR166" s="233"/>
      <c r="BS166" s="233"/>
      <c r="BT166" s="233"/>
      <c r="BU166" s="233"/>
      <c r="BV166" s="233"/>
      <c r="BW166" s="233"/>
    </row>
    <row r="167" spans="1:75" ht="15" hidden="1" customHeight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  <c r="M167" s="247"/>
      <c r="N167" s="232"/>
      <c r="O167" s="232"/>
      <c r="P167" s="233"/>
      <c r="Q167" s="233"/>
      <c r="R167" s="233"/>
      <c r="S167" s="233"/>
      <c r="T167" s="233"/>
      <c r="U167" s="233"/>
      <c r="V167" s="233"/>
      <c r="W167" s="233"/>
      <c r="X167" s="233"/>
      <c r="Y167" s="233"/>
      <c r="Z167" s="233"/>
      <c r="AA167" s="233"/>
      <c r="AB167" s="233"/>
      <c r="AC167" s="233"/>
      <c r="AD167" s="233"/>
      <c r="AE167" s="233"/>
      <c r="AF167" s="233"/>
      <c r="AG167" s="233"/>
      <c r="AH167" s="233"/>
      <c r="AI167" s="233"/>
      <c r="AJ167" s="233"/>
      <c r="AK167" s="233"/>
      <c r="AL167" s="233"/>
      <c r="AM167" s="233"/>
      <c r="AN167" s="233"/>
      <c r="AO167" s="233"/>
      <c r="AP167" s="233"/>
      <c r="AQ167" s="233"/>
      <c r="AR167" s="233"/>
      <c r="AS167" s="233"/>
      <c r="AT167" s="233"/>
      <c r="AU167" s="233"/>
      <c r="AV167" s="233"/>
      <c r="AW167" s="233"/>
      <c r="AX167" s="233"/>
      <c r="AY167" s="233"/>
      <c r="AZ167" s="233"/>
      <c r="BA167" s="233"/>
      <c r="BB167" s="233"/>
      <c r="BC167" s="233"/>
      <c r="BD167" s="233"/>
      <c r="BE167" s="233"/>
      <c r="BF167" s="233"/>
      <c r="BG167" s="233"/>
      <c r="BH167" s="233"/>
      <c r="BI167" s="233"/>
      <c r="BJ167" s="233"/>
      <c r="BK167" s="233"/>
      <c r="BL167" s="233"/>
      <c r="BM167" s="233"/>
      <c r="BN167" s="233"/>
      <c r="BO167" s="233"/>
      <c r="BP167" s="233"/>
      <c r="BQ167" s="233"/>
      <c r="BR167" s="233"/>
      <c r="BS167" s="233"/>
      <c r="BT167" s="233"/>
      <c r="BU167" s="233"/>
      <c r="BV167" s="233"/>
      <c r="BW167" s="233"/>
    </row>
    <row r="168" spans="1:75" ht="15" hidden="1" customHeight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  <c r="M168" s="247"/>
      <c r="N168" s="232"/>
      <c r="O168" s="232"/>
      <c r="P168" s="233"/>
      <c r="Q168" s="233"/>
      <c r="R168" s="233"/>
      <c r="S168" s="233"/>
      <c r="T168" s="233"/>
      <c r="U168" s="233"/>
      <c r="V168" s="233"/>
      <c r="W168" s="233"/>
      <c r="X168" s="233"/>
      <c r="Y168" s="233"/>
      <c r="Z168" s="233"/>
      <c r="AA168" s="233"/>
      <c r="AB168" s="233"/>
      <c r="AC168" s="233"/>
      <c r="AD168" s="233"/>
      <c r="AE168" s="233"/>
      <c r="AF168" s="233"/>
      <c r="AG168" s="233"/>
      <c r="AH168" s="233"/>
      <c r="AI168" s="233"/>
      <c r="AJ168" s="233"/>
      <c r="AK168" s="233"/>
      <c r="AL168" s="233"/>
      <c r="AM168" s="233"/>
      <c r="AN168" s="233"/>
      <c r="AO168" s="233"/>
      <c r="AP168" s="233"/>
      <c r="AQ168" s="233"/>
      <c r="AR168" s="233"/>
      <c r="AS168" s="233"/>
      <c r="AT168" s="233"/>
      <c r="AU168" s="233"/>
      <c r="AV168" s="233"/>
      <c r="AW168" s="233"/>
      <c r="AX168" s="233"/>
      <c r="AY168" s="233"/>
      <c r="AZ168" s="233"/>
      <c r="BA168" s="233"/>
      <c r="BB168" s="233"/>
      <c r="BC168" s="233"/>
      <c r="BD168" s="233"/>
      <c r="BE168" s="233"/>
      <c r="BF168" s="233"/>
      <c r="BG168" s="233"/>
      <c r="BH168" s="233"/>
      <c r="BI168" s="233"/>
      <c r="BJ168" s="233"/>
      <c r="BK168" s="233"/>
      <c r="BL168" s="233"/>
      <c r="BM168" s="233"/>
      <c r="BN168" s="233"/>
      <c r="BO168" s="233"/>
      <c r="BP168" s="233"/>
      <c r="BQ168" s="233"/>
      <c r="BR168" s="233"/>
      <c r="BS168" s="233"/>
      <c r="BT168" s="233"/>
      <c r="BU168" s="233"/>
      <c r="BV168" s="233"/>
      <c r="BW168" s="233"/>
    </row>
    <row r="169" spans="1:75" ht="15" hidden="1" customHeight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  <c r="M169" s="247"/>
      <c r="N169" s="232"/>
      <c r="O169" s="232"/>
      <c r="P169" s="233"/>
      <c r="Q169" s="233"/>
      <c r="R169" s="233"/>
      <c r="S169" s="233"/>
      <c r="T169" s="233"/>
      <c r="U169" s="233"/>
      <c r="V169" s="233"/>
      <c r="W169" s="233"/>
      <c r="X169" s="233"/>
      <c r="Y169" s="233"/>
      <c r="Z169" s="233"/>
      <c r="AA169" s="233"/>
      <c r="AB169" s="233"/>
      <c r="AC169" s="233"/>
      <c r="AD169" s="233"/>
      <c r="AE169" s="233"/>
      <c r="AF169" s="233"/>
      <c r="AG169" s="233"/>
      <c r="AH169" s="233"/>
      <c r="AI169" s="233"/>
      <c r="AJ169" s="233"/>
      <c r="AK169" s="233"/>
      <c r="AL169" s="233"/>
      <c r="AM169" s="233"/>
      <c r="AN169" s="233"/>
      <c r="AO169" s="233"/>
      <c r="AP169" s="233"/>
      <c r="AQ169" s="233"/>
      <c r="AR169" s="233"/>
      <c r="AS169" s="233"/>
      <c r="AT169" s="233"/>
      <c r="AU169" s="233"/>
      <c r="AV169" s="233"/>
      <c r="AW169" s="233"/>
      <c r="AX169" s="233"/>
      <c r="AY169" s="233"/>
      <c r="AZ169" s="233"/>
      <c r="BA169" s="233"/>
      <c r="BB169" s="233"/>
      <c r="BC169" s="233"/>
      <c r="BD169" s="233"/>
      <c r="BE169" s="233"/>
      <c r="BF169" s="233"/>
      <c r="BG169" s="233"/>
      <c r="BH169" s="233"/>
      <c r="BI169" s="233"/>
      <c r="BJ169" s="233"/>
      <c r="BK169" s="233"/>
      <c r="BL169" s="233"/>
      <c r="BM169" s="233"/>
      <c r="BN169" s="233"/>
      <c r="BO169" s="233"/>
      <c r="BP169" s="233"/>
      <c r="BQ169" s="233"/>
      <c r="BR169" s="233"/>
      <c r="BS169" s="233"/>
      <c r="BT169" s="233"/>
      <c r="BU169" s="233"/>
      <c r="BV169" s="233"/>
      <c r="BW169" s="233"/>
    </row>
    <row r="170" spans="1:75" ht="15" hidden="1" customHeight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  <c r="M170" s="247"/>
      <c r="N170" s="232"/>
      <c r="O170" s="232"/>
      <c r="P170" s="233"/>
      <c r="Q170" s="233"/>
      <c r="R170" s="233"/>
      <c r="S170" s="233"/>
      <c r="T170" s="233"/>
      <c r="U170" s="233"/>
      <c r="V170" s="233"/>
      <c r="W170" s="233"/>
      <c r="X170" s="233"/>
      <c r="Y170" s="233"/>
      <c r="Z170" s="233"/>
      <c r="AA170" s="233"/>
      <c r="AB170" s="233"/>
      <c r="AC170" s="233"/>
      <c r="AD170" s="233"/>
      <c r="AE170" s="233"/>
      <c r="AF170" s="233"/>
      <c r="AG170" s="233"/>
      <c r="AH170" s="233"/>
      <c r="AI170" s="233"/>
      <c r="AJ170" s="233"/>
      <c r="AK170" s="233"/>
      <c r="AL170" s="233"/>
      <c r="AM170" s="233"/>
      <c r="AN170" s="233"/>
      <c r="AO170" s="233"/>
      <c r="AP170" s="233"/>
      <c r="AQ170" s="233"/>
      <c r="AR170" s="233"/>
      <c r="AS170" s="233"/>
      <c r="AT170" s="233"/>
      <c r="AU170" s="233"/>
      <c r="AV170" s="233"/>
      <c r="AW170" s="233"/>
      <c r="AX170" s="233"/>
      <c r="AY170" s="233"/>
      <c r="AZ170" s="233"/>
      <c r="BA170" s="233"/>
      <c r="BB170" s="233"/>
      <c r="BC170" s="233"/>
      <c r="BD170" s="233"/>
      <c r="BE170" s="233"/>
      <c r="BF170" s="233"/>
      <c r="BG170" s="233"/>
      <c r="BH170" s="233"/>
      <c r="BI170" s="233"/>
      <c r="BJ170" s="233"/>
      <c r="BK170" s="233"/>
      <c r="BL170" s="233"/>
      <c r="BM170" s="233"/>
      <c r="BN170" s="233"/>
      <c r="BO170" s="233"/>
      <c r="BP170" s="233"/>
      <c r="BQ170" s="233"/>
      <c r="BR170" s="233"/>
      <c r="BS170" s="233"/>
      <c r="BT170" s="233"/>
      <c r="BU170" s="233"/>
      <c r="BV170" s="233"/>
      <c r="BW170" s="233"/>
    </row>
    <row r="171" spans="1:75" ht="15" hidden="1" customHeight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  <c r="M171" s="247"/>
      <c r="N171" s="232"/>
      <c r="O171" s="232"/>
      <c r="P171" s="233"/>
      <c r="Q171" s="233"/>
      <c r="R171" s="233"/>
      <c r="S171" s="233"/>
      <c r="T171" s="233"/>
      <c r="U171" s="233"/>
      <c r="V171" s="233"/>
      <c r="W171" s="233"/>
      <c r="X171" s="233"/>
      <c r="Y171" s="233"/>
      <c r="Z171" s="233"/>
      <c r="AA171" s="233"/>
      <c r="AB171" s="233"/>
      <c r="AC171" s="233"/>
      <c r="AD171" s="233"/>
      <c r="AE171" s="233"/>
      <c r="AF171" s="233"/>
      <c r="AG171" s="233"/>
      <c r="AH171" s="233"/>
      <c r="AI171" s="233"/>
      <c r="AJ171" s="233"/>
      <c r="AK171" s="233"/>
      <c r="AL171" s="233"/>
      <c r="AM171" s="233"/>
      <c r="AN171" s="233"/>
      <c r="AO171" s="233"/>
      <c r="AP171" s="233"/>
      <c r="AQ171" s="233"/>
      <c r="AR171" s="233"/>
      <c r="AS171" s="233"/>
      <c r="AT171" s="233"/>
      <c r="AU171" s="233"/>
      <c r="AV171" s="233"/>
      <c r="AW171" s="233"/>
      <c r="AX171" s="233"/>
      <c r="AY171" s="233"/>
      <c r="AZ171" s="233"/>
      <c r="BA171" s="233"/>
      <c r="BB171" s="233"/>
      <c r="BC171" s="233"/>
      <c r="BD171" s="233"/>
      <c r="BE171" s="233"/>
      <c r="BF171" s="233"/>
      <c r="BG171" s="233"/>
      <c r="BH171" s="233"/>
      <c r="BI171" s="233"/>
      <c r="BJ171" s="233"/>
      <c r="BK171" s="233"/>
      <c r="BL171" s="233"/>
      <c r="BM171" s="233"/>
      <c r="BN171" s="233"/>
      <c r="BO171" s="233"/>
      <c r="BP171" s="233"/>
      <c r="BQ171" s="233"/>
      <c r="BR171" s="233"/>
      <c r="BS171" s="233"/>
      <c r="BT171" s="233"/>
      <c r="BU171" s="233"/>
      <c r="BV171" s="233"/>
      <c r="BW171" s="233"/>
    </row>
    <row r="172" spans="1:75" ht="15" hidden="1" customHeight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  <c r="M172" s="247"/>
      <c r="N172" s="232"/>
      <c r="O172" s="232"/>
      <c r="P172" s="233"/>
      <c r="Q172" s="233"/>
      <c r="R172" s="233"/>
      <c r="S172" s="233"/>
      <c r="T172" s="233"/>
      <c r="U172" s="233"/>
      <c r="V172" s="233"/>
      <c r="W172" s="233"/>
      <c r="X172" s="233"/>
      <c r="Y172" s="233"/>
      <c r="Z172" s="233"/>
      <c r="AA172" s="233"/>
      <c r="AB172" s="233"/>
      <c r="AC172" s="233"/>
      <c r="AD172" s="233"/>
      <c r="AE172" s="233"/>
      <c r="AF172" s="233"/>
      <c r="AG172" s="233"/>
      <c r="AH172" s="233"/>
      <c r="AI172" s="233"/>
      <c r="AJ172" s="233"/>
      <c r="AK172" s="233"/>
      <c r="AL172" s="233"/>
      <c r="AM172" s="233"/>
      <c r="AN172" s="233"/>
      <c r="AO172" s="233"/>
      <c r="AP172" s="233"/>
      <c r="AQ172" s="233"/>
      <c r="AR172" s="233"/>
      <c r="AS172" s="233"/>
      <c r="AT172" s="233"/>
      <c r="AU172" s="233"/>
      <c r="AV172" s="233"/>
      <c r="AW172" s="233"/>
      <c r="AX172" s="233"/>
      <c r="AY172" s="233"/>
      <c r="AZ172" s="233"/>
      <c r="BA172" s="233"/>
      <c r="BB172" s="233"/>
      <c r="BC172" s="233"/>
      <c r="BD172" s="233"/>
      <c r="BE172" s="233"/>
      <c r="BF172" s="233"/>
      <c r="BG172" s="233"/>
      <c r="BH172" s="233"/>
      <c r="BI172" s="233"/>
      <c r="BJ172" s="233"/>
      <c r="BK172" s="233"/>
      <c r="BL172" s="233"/>
      <c r="BM172" s="233"/>
      <c r="BN172" s="233"/>
      <c r="BO172" s="233"/>
      <c r="BP172" s="233"/>
      <c r="BQ172" s="233"/>
      <c r="BR172" s="233"/>
      <c r="BS172" s="233"/>
      <c r="BT172" s="233"/>
      <c r="BU172" s="233"/>
      <c r="BV172" s="233"/>
      <c r="BW172" s="233"/>
    </row>
    <row r="173" spans="1:75" ht="15" hidden="1" customHeight="1">
      <c r="A173" s="29">
        <v>39083</v>
      </c>
      <c r="B173" s="30">
        <v>118</v>
      </c>
      <c r="C173" s="30">
        <v>5988</v>
      </c>
      <c r="D173" s="30">
        <v>17789</v>
      </c>
      <c r="E173" s="30">
        <v>160</v>
      </c>
      <c r="F173" s="30">
        <v>36324</v>
      </c>
      <c r="G173" s="30">
        <v>145441</v>
      </c>
      <c r="H173" s="30">
        <v>321</v>
      </c>
      <c r="I173" s="30">
        <v>38733</v>
      </c>
      <c r="J173" s="30">
        <v>138062</v>
      </c>
      <c r="K173" s="30">
        <v>1092</v>
      </c>
      <c r="L173" s="30">
        <v>3485</v>
      </c>
      <c r="M173" s="247"/>
      <c r="N173" s="232"/>
      <c r="O173" s="232"/>
      <c r="P173" s="233"/>
      <c r="Q173" s="233"/>
      <c r="R173" s="233"/>
      <c r="S173" s="233"/>
      <c r="T173" s="233"/>
      <c r="U173" s="233"/>
      <c r="V173" s="233"/>
      <c r="W173" s="233"/>
      <c r="X173" s="233"/>
      <c r="Y173" s="233"/>
      <c r="Z173" s="233"/>
      <c r="AA173" s="233"/>
      <c r="AB173" s="233"/>
      <c r="AC173" s="233"/>
      <c r="AD173" s="233"/>
      <c r="AE173" s="233"/>
      <c r="AF173" s="233"/>
      <c r="AG173" s="233"/>
      <c r="AH173" s="233"/>
      <c r="AI173" s="233"/>
      <c r="AJ173" s="233"/>
      <c r="AK173" s="233"/>
      <c r="AL173" s="233"/>
      <c r="AM173" s="233"/>
      <c r="AN173" s="233"/>
      <c r="AO173" s="233"/>
      <c r="AP173" s="233"/>
      <c r="AQ173" s="233"/>
      <c r="AR173" s="233"/>
      <c r="AS173" s="233"/>
      <c r="AT173" s="233"/>
      <c r="AU173" s="233"/>
      <c r="AV173" s="233"/>
      <c r="AW173" s="233"/>
      <c r="AX173" s="233"/>
      <c r="AY173" s="233"/>
      <c r="AZ173" s="233"/>
      <c r="BA173" s="233"/>
      <c r="BB173" s="233"/>
      <c r="BC173" s="233"/>
      <c r="BD173" s="233"/>
      <c r="BE173" s="233"/>
      <c r="BF173" s="233"/>
      <c r="BG173" s="233"/>
      <c r="BH173" s="233"/>
      <c r="BI173" s="233"/>
      <c r="BJ173" s="233"/>
      <c r="BK173" s="233"/>
      <c r="BL173" s="233"/>
      <c r="BM173" s="233"/>
      <c r="BN173" s="233"/>
      <c r="BO173" s="233"/>
      <c r="BP173" s="233"/>
      <c r="BQ173" s="233"/>
      <c r="BR173" s="233"/>
      <c r="BS173" s="233"/>
      <c r="BT173" s="233"/>
      <c r="BU173" s="233"/>
      <c r="BV173" s="233"/>
      <c r="BW173" s="233"/>
    </row>
    <row r="174" spans="1:75" ht="15" hidden="1" customHeight="1">
      <c r="A174" s="29">
        <v>39114</v>
      </c>
      <c r="B174" s="30">
        <v>73</v>
      </c>
      <c r="C174" s="30">
        <v>4262</v>
      </c>
      <c r="D174" s="30">
        <v>14954</v>
      </c>
      <c r="E174" s="30">
        <v>207</v>
      </c>
      <c r="F174" s="30">
        <v>52667</v>
      </c>
      <c r="G174" s="30">
        <v>180806</v>
      </c>
      <c r="H174" s="30">
        <v>679</v>
      </c>
      <c r="I174" s="30">
        <v>73225</v>
      </c>
      <c r="J174" s="30">
        <v>261066</v>
      </c>
      <c r="K174" s="30">
        <v>580</v>
      </c>
      <c r="L174" s="30">
        <v>2797</v>
      </c>
      <c r="M174" s="247"/>
      <c r="N174" s="232"/>
      <c r="O174" s="232"/>
      <c r="P174" s="233"/>
      <c r="Q174" s="233"/>
      <c r="R174" s="233"/>
      <c r="S174" s="233"/>
      <c r="T174" s="233"/>
      <c r="U174" s="233"/>
      <c r="V174" s="233"/>
      <c r="W174" s="233"/>
      <c r="X174" s="233"/>
      <c r="Y174" s="233"/>
      <c r="Z174" s="233"/>
      <c r="AA174" s="233"/>
      <c r="AB174" s="233"/>
      <c r="AC174" s="233"/>
      <c r="AD174" s="233"/>
      <c r="AE174" s="233"/>
      <c r="AF174" s="233"/>
      <c r="AG174" s="233"/>
      <c r="AH174" s="233"/>
      <c r="AI174" s="233"/>
      <c r="AJ174" s="233"/>
      <c r="AK174" s="233"/>
      <c r="AL174" s="233"/>
      <c r="AM174" s="233"/>
      <c r="AN174" s="233"/>
      <c r="AO174" s="233"/>
      <c r="AP174" s="233"/>
      <c r="AQ174" s="233"/>
      <c r="AR174" s="233"/>
      <c r="AS174" s="233"/>
      <c r="AT174" s="233"/>
      <c r="AU174" s="233"/>
      <c r="AV174" s="233"/>
      <c r="AW174" s="233"/>
      <c r="AX174" s="233"/>
      <c r="AY174" s="233"/>
      <c r="AZ174" s="233"/>
      <c r="BA174" s="233"/>
      <c r="BB174" s="233"/>
      <c r="BC174" s="233"/>
      <c r="BD174" s="233"/>
      <c r="BE174" s="233"/>
      <c r="BF174" s="233"/>
      <c r="BG174" s="233"/>
      <c r="BH174" s="233"/>
      <c r="BI174" s="233"/>
      <c r="BJ174" s="233"/>
      <c r="BK174" s="233"/>
      <c r="BL174" s="233"/>
      <c r="BM174" s="233"/>
      <c r="BN174" s="233"/>
      <c r="BO174" s="233"/>
      <c r="BP174" s="233"/>
      <c r="BQ174" s="233"/>
      <c r="BR174" s="233"/>
      <c r="BS174" s="233"/>
      <c r="BT174" s="233"/>
      <c r="BU174" s="233"/>
      <c r="BV174" s="233"/>
      <c r="BW174" s="233"/>
    </row>
    <row r="175" spans="1:75" ht="15" hidden="1" customHeight="1">
      <c r="A175" s="29">
        <v>39142</v>
      </c>
      <c r="B175" s="30">
        <v>125</v>
      </c>
      <c r="C175" s="30">
        <v>6394</v>
      </c>
      <c r="D175" s="30">
        <v>20329</v>
      </c>
      <c r="E175" s="30">
        <v>249</v>
      </c>
      <c r="F175" s="30">
        <v>52059</v>
      </c>
      <c r="G175" s="30">
        <v>179669</v>
      </c>
      <c r="H175" s="30">
        <v>748</v>
      </c>
      <c r="I175" s="30">
        <v>68508</v>
      </c>
      <c r="J175" s="30">
        <v>249561</v>
      </c>
      <c r="K175" s="30">
        <v>0</v>
      </c>
      <c r="L175" s="30">
        <v>0</v>
      </c>
      <c r="M175" s="247"/>
      <c r="N175" s="232"/>
      <c r="O175" s="232"/>
      <c r="P175" s="233"/>
      <c r="Q175" s="233"/>
      <c r="R175" s="233"/>
      <c r="S175" s="233"/>
      <c r="T175" s="233"/>
      <c r="U175" s="233"/>
      <c r="V175" s="233"/>
      <c r="W175" s="233"/>
      <c r="X175" s="233"/>
      <c r="Y175" s="233"/>
      <c r="Z175" s="233"/>
      <c r="AA175" s="233"/>
      <c r="AB175" s="233"/>
      <c r="AC175" s="233"/>
      <c r="AD175" s="233"/>
      <c r="AE175" s="233"/>
      <c r="AF175" s="233"/>
      <c r="AG175" s="233"/>
      <c r="AH175" s="233"/>
      <c r="AI175" s="233"/>
      <c r="AJ175" s="233"/>
      <c r="AK175" s="233"/>
      <c r="AL175" s="233"/>
      <c r="AM175" s="233"/>
      <c r="AN175" s="233"/>
      <c r="AO175" s="233"/>
      <c r="AP175" s="233"/>
      <c r="AQ175" s="233"/>
      <c r="AR175" s="233"/>
      <c r="AS175" s="233"/>
      <c r="AT175" s="233"/>
      <c r="AU175" s="233"/>
      <c r="AV175" s="233"/>
      <c r="AW175" s="233"/>
      <c r="AX175" s="233"/>
      <c r="AY175" s="233"/>
      <c r="AZ175" s="233"/>
      <c r="BA175" s="233"/>
      <c r="BB175" s="233"/>
      <c r="BC175" s="233"/>
      <c r="BD175" s="233"/>
      <c r="BE175" s="233"/>
      <c r="BF175" s="233"/>
      <c r="BG175" s="233"/>
      <c r="BH175" s="233"/>
      <c r="BI175" s="233"/>
      <c r="BJ175" s="233"/>
      <c r="BK175" s="233"/>
      <c r="BL175" s="233"/>
      <c r="BM175" s="233"/>
      <c r="BN175" s="233"/>
      <c r="BO175" s="233"/>
      <c r="BP175" s="233"/>
      <c r="BQ175" s="233"/>
      <c r="BR175" s="233"/>
      <c r="BS175" s="233"/>
      <c r="BT175" s="233"/>
      <c r="BU175" s="233"/>
      <c r="BV175" s="233"/>
      <c r="BW175" s="233"/>
    </row>
    <row r="176" spans="1:75" ht="15" hidden="1" customHeight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173275</v>
      </c>
      <c r="H176" s="30">
        <v>374</v>
      </c>
      <c r="I176" s="30">
        <v>48121</v>
      </c>
      <c r="J176" s="30">
        <v>192542</v>
      </c>
      <c r="K176" s="30">
        <v>14542</v>
      </c>
      <c r="L176" s="30">
        <v>69015</v>
      </c>
      <c r="M176" s="247"/>
      <c r="N176" s="232"/>
      <c r="O176" s="232"/>
      <c r="P176" s="233"/>
      <c r="Q176" s="233"/>
      <c r="R176" s="233"/>
      <c r="S176" s="233"/>
      <c r="T176" s="233"/>
      <c r="U176" s="233"/>
      <c r="V176" s="233"/>
      <c r="W176" s="233"/>
      <c r="X176" s="233"/>
      <c r="Y176" s="233"/>
      <c r="Z176" s="233"/>
      <c r="AA176" s="233"/>
      <c r="AB176" s="233"/>
      <c r="AC176" s="233"/>
      <c r="AD176" s="233"/>
      <c r="AE176" s="233"/>
      <c r="AF176" s="233"/>
      <c r="AG176" s="233"/>
      <c r="AH176" s="233"/>
      <c r="AI176" s="233"/>
      <c r="AJ176" s="233"/>
      <c r="AK176" s="233"/>
      <c r="AL176" s="233"/>
      <c r="AM176" s="233"/>
      <c r="AN176" s="233"/>
      <c r="AO176" s="233"/>
      <c r="AP176" s="233"/>
      <c r="AQ176" s="233"/>
      <c r="AR176" s="233"/>
      <c r="AS176" s="233"/>
      <c r="AT176" s="233"/>
      <c r="AU176" s="233"/>
      <c r="AV176" s="233"/>
      <c r="AW176" s="233"/>
      <c r="AX176" s="233"/>
      <c r="AY176" s="233"/>
      <c r="AZ176" s="233"/>
      <c r="BA176" s="233"/>
      <c r="BB176" s="233"/>
      <c r="BC176" s="233"/>
      <c r="BD176" s="233"/>
      <c r="BE176" s="233"/>
      <c r="BF176" s="233"/>
      <c r="BG176" s="233"/>
      <c r="BH176" s="233"/>
      <c r="BI176" s="233"/>
      <c r="BJ176" s="233"/>
      <c r="BK176" s="233"/>
      <c r="BL176" s="233"/>
      <c r="BM176" s="233"/>
      <c r="BN176" s="233"/>
      <c r="BO176" s="233"/>
      <c r="BP176" s="233"/>
      <c r="BQ176" s="233"/>
      <c r="BR176" s="233"/>
      <c r="BS176" s="233"/>
      <c r="BT176" s="233"/>
      <c r="BU176" s="233"/>
      <c r="BV176" s="233"/>
      <c r="BW176" s="233"/>
    </row>
    <row r="177" spans="1:75" ht="15" hidden="1" customHeight="1">
      <c r="A177" s="29">
        <v>39203</v>
      </c>
      <c r="B177" s="30">
        <v>106</v>
      </c>
      <c r="C177" s="30">
        <v>5256</v>
      </c>
      <c r="D177" s="30">
        <v>15115</v>
      </c>
      <c r="E177" s="30">
        <v>273</v>
      </c>
      <c r="F177" s="30">
        <v>66210</v>
      </c>
      <c r="G177" s="30">
        <v>258944</v>
      </c>
      <c r="H177" s="30">
        <v>804</v>
      </c>
      <c r="I177" s="30">
        <v>74934</v>
      </c>
      <c r="J177" s="30">
        <v>265257</v>
      </c>
      <c r="K177" s="30">
        <v>0</v>
      </c>
      <c r="L177" s="30">
        <v>0</v>
      </c>
      <c r="M177" s="247"/>
      <c r="N177" s="232"/>
      <c r="O177" s="232"/>
      <c r="P177" s="233"/>
      <c r="Q177" s="233"/>
      <c r="R177" s="233"/>
      <c r="S177" s="233"/>
      <c r="T177" s="233"/>
      <c r="U177" s="233"/>
      <c r="V177" s="233"/>
      <c r="W177" s="233"/>
      <c r="X177" s="233"/>
      <c r="Y177" s="233"/>
      <c r="Z177" s="233"/>
      <c r="AA177" s="233"/>
      <c r="AB177" s="233"/>
      <c r="AC177" s="233"/>
      <c r="AD177" s="233"/>
      <c r="AE177" s="233"/>
      <c r="AF177" s="233"/>
      <c r="AG177" s="233"/>
      <c r="AH177" s="233"/>
      <c r="AI177" s="233"/>
      <c r="AJ177" s="233"/>
      <c r="AK177" s="233"/>
      <c r="AL177" s="233"/>
      <c r="AM177" s="233"/>
      <c r="AN177" s="233"/>
      <c r="AO177" s="233"/>
      <c r="AP177" s="233"/>
      <c r="AQ177" s="233"/>
      <c r="AR177" s="233"/>
      <c r="AS177" s="233"/>
      <c r="AT177" s="233"/>
      <c r="AU177" s="233"/>
      <c r="AV177" s="233"/>
      <c r="AW177" s="233"/>
      <c r="AX177" s="233"/>
      <c r="AY177" s="233"/>
      <c r="AZ177" s="233"/>
      <c r="BA177" s="233"/>
      <c r="BB177" s="233"/>
      <c r="BC177" s="233"/>
      <c r="BD177" s="233"/>
      <c r="BE177" s="233"/>
      <c r="BF177" s="233"/>
      <c r="BG177" s="233"/>
      <c r="BH177" s="233"/>
      <c r="BI177" s="233"/>
      <c r="BJ177" s="233"/>
      <c r="BK177" s="233"/>
      <c r="BL177" s="233"/>
      <c r="BM177" s="233"/>
      <c r="BN177" s="233"/>
      <c r="BO177" s="233"/>
      <c r="BP177" s="233"/>
      <c r="BQ177" s="233"/>
      <c r="BR177" s="233"/>
      <c r="BS177" s="233"/>
      <c r="BT177" s="233"/>
      <c r="BU177" s="233"/>
      <c r="BV177" s="233"/>
      <c r="BW177" s="233"/>
    </row>
    <row r="178" spans="1:75" ht="15" hidden="1" customHeight="1">
      <c r="A178" s="29">
        <v>39234</v>
      </c>
      <c r="B178" s="30">
        <v>146</v>
      </c>
      <c r="C178" s="30">
        <v>6545</v>
      </c>
      <c r="D178" s="30">
        <v>14451</v>
      </c>
      <c r="E178" s="30">
        <v>211</v>
      </c>
      <c r="F178" s="30">
        <v>49713</v>
      </c>
      <c r="G178" s="30">
        <v>175538</v>
      </c>
      <c r="H178" s="30">
        <v>762</v>
      </c>
      <c r="I178" s="30">
        <v>100730</v>
      </c>
      <c r="J178" s="30">
        <v>467251</v>
      </c>
      <c r="K178" s="30">
        <v>596</v>
      </c>
      <c r="L178" s="30">
        <v>1788</v>
      </c>
      <c r="M178" s="247"/>
      <c r="N178" s="232"/>
      <c r="O178" s="232"/>
      <c r="P178" s="233"/>
      <c r="Q178" s="233"/>
      <c r="R178" s="233"/>
      <c r="S178" s="233"/>
      <c r="T178" s="233"/>
      <c r="U178" s="233"/>
      <c r="V178" s="233"/>
      <c r="W178" s="233"/>
      <c r="X178" s="233"/>
      <c r="Y178" s="233"/>
      <c r="Z178" s="233"/>
      <c r="AA178" s="233"/>
      <c r="AB178" s="233"/>
      <c r="AC178" s="233"/>
      <c r="AD178" s="233"/>
      <c r="AE178" s="233"/>
      <c r="AF178" s="233"/>
      <c r="AG178" s="233"/>
      <c r="AH178" s="233"/>
      <c r="AI178" s="233"/>
      <c r="AJ178" s="233"/>
      <c r="AK178" s="233"/>
      <c r="AL178" s="233"/>
      <c r="AM178" s="233"/>
      <c r="AN178" s="233"/>
      <c r="AO178" s="233"/>
      <c r="AP178" s="233"/>
      <c r="AQ178" s="233"/>
      <c r="AR178" s="233"/>
      <c r="AS178" s="233"/>
      <c r="AT178" s="233"/>
      <c r="AU178" s="233"/>
      <c r="AV178" s="233"/>
      <c r="AW178" s="233"/>
      <c r="AX178" s="233"/>
      <c r="AY178" s="233"/>
      <c r="AZ178" s="233"/>
      <c r="BA178" s="233"/>
      <c r="BB178" s="233"/>
      <c r="BC178" s="233"/>
      <c r="BD178" s="233"/>
      <c r="BE178" s="233"/>
      <c r="BF178" s="233"/>
      <c r="BG178" s="233"/>
      <c r="BH178" s="233"/>
      <c r="BI178" s="233"/>
      <c r="BJ178" s="233"/>
      <c r="BK178" s="233"/>
      <c r="BL178" s="233"/>
      <c r="BM178" s="233"/>
      <c r="BN178" s="233"/>
      <c r="BO178" s="233"/>
      <c r="BP178" s="233"/>
      <c r="BQ178" s="233"/>
      <c r="BR178" s="233"/>
      <c r="BS178" s="233"/>
      <c r="BT178" s="233"/>
      <c r="BU178" s="233"/>
      <c r="BV178" s="233"/>
      <c r="BW178" s="233"/>
    </row>
    <row r="179" spans="1:75" ht="15" hidden="1" customHeight="1">
      <c r="A179" s="29">
        <v>39264</v>
      </c>
      <c r="B179" s="30">
        <v>129</v>
      </c>
      <c r="C179" s="30">
        <v>6786</v>
      </c>
      <c r="D179" s="30">
        <v>24660</v>
      </c>
      <c r="E179" s="30">
        <v>255</v>
      </c>
      <c r="F179" s="30">
        <v>68572</v>
      </c>
      <c r="G179" s="30">
        <v>313021</v>
      </c>
      <c r="H179" s="30">
        <v>271</v>
      </c>
      <c r="I179" s="30">
        <v>43298</v>
      </c>
      <c r="J179" s="30">
        <v>226645</v>
      </c>
      <c r="K179" s="30">
        <v>3668</v>
      </c>
      <c r="L179" s="30">
        <v>13936</v>
      </c>
      <c r="M179" s="247"/>
      <c r="N179" s="232"/>
      <c r="O179" s="232"/>
      <c r="P179" s="233"/>
      <c r="Q179" s="233"/>
      <c r="R179" s="233"/>
      <c r="S179" s="233"/>
      <c r="T179" s="233"/>
      <c r="U179" s="233"/>
      <c r="V179" s="233"/>
      <c r="W179" s="233"/>
      <c r="X179" s="233"/>
      <c r="Y179" s="233"/>
      <c r="Z179" s="233"/>
      <c r="AA179" s="233"/>
      <c r="AB179" s="233"/>
      <c r="AC179" s="233"/>
      <c r="AD179" s="233"/>
      <c r="AE179" s="233"/>
      <c r="AF179" s="233"/>
      <c r="AG179" s="233"/>
      <c r="AH179" s="233"/>
      <c r="AI179" s="233"/>
      <c r="AJ179" s="233"/>
      <c r="AK179" s="233"/>
      <c r="AL179" s="233"/>
      <c r="AM179" s="233"/>
      <c r="AN179" s="233"/>
      <c r="AO179" s="233"/>
      <c r="AP179" s="233"/>
      <c r="AQ179" s="233"/>
      <c r="AR179" s="233"/>
      <c r="AS179" s="233"/>
      <c r="AT179" s="233"/>
      <c r="AU179" s="233"/>
      <c r="AV179" s="233"/>
      <c r="AW179" s="233"/>
      <c r="AX179" s="233"/>
      <c r="AY179" s="233"/>
      <c r="AZ179" s="233"/>
      <c r="BA179" s="233"/>
      <c r="BB179" s="233"/>
      <c r="BC179" s="233"/>
      <c r="BD179" s="233"/>
      <c r="BE179" s="233"/>
      <c r="BF179" s="233"/>
      <c r="BG179" s="233"/>
      <c r="BH179" s="233"/>
      <c r="BI179" s="233"/>
      <c r="BJ179" s="233"/>
      <c r="BK179" s="233"/>
      <c r="BL179" s="233"/>
      <c r="BM179" s="233"/>
      <c r="BN179" s="233"/>
      <c r="BO179" s="233"/>
      <c r="BP179" s="233"/>
      <c r="BQ179" s="233"/>
      <c r="BR179" s="233"/>
      <c r="BS179" s="233"/>
      <c r="BT179" s="233"/>
      <c r="BU179" s="233"/>
      <c r="BV179" s="233"/>
      <c r="BW179" s="233"/>
    </row>
    <row r="180" spans="1:75" ht="15" hidden="1" customHeight="1">
      <c r="A180" s="29">
        <v>39295</v>
      </c>
      <c r="B180" s="30">
        <v>190</v>
      </c>
      <c r="C180" s="30">
        <v>9361</v>
      </c>
      <c r="D180" s="30">
        <v>29645</v>
      </c>
      <c r="E180" s="30">
        <v>192</v>
      </c>
      <c r="F180" s="30">
        <v>47490</v>
      </c>
      <c r="G180" s="30">
        <v>199873</v>
      </c>
      <c r="H180" s="30">
        <v>484</v>
      </c>
      <c r="I180" s="30">
        <v>63865</v>
      </c>
      <c r="J180" s="30">
        <v>248563</v>
      </c>
      <c r="K180" s="30">
        <v>0</v>
      </c>
      <c r="L180" s="30">
        <v>0</v>
      </c>
      <c r="M180" s="247"/>
      <c r="N180" s="232"/>
      <c r="O180" s="232"/>
      <c r="P180" s="233"/>
      <c r="Q180" s="233"/>
      <c r="R180" s="233"/>
      <c r="S180" s="233"/>
      <c r="T180" s="233"/>
      <c r="U180" s="233"/>
      <c r="V180" s="233"/>
      <c r="W180" s="233"/>
      <c r="X180" s="233"/>
      <c r="Y180" s="233"/>
      <c r="Z180" s="233"/>
      <c r="AA180" s="233"/>
      <c r="AB180" s="233"/>
      <c r="AC180" s="233"/>
      <c r="AD180" s="233"/>
      <c r="AE180" s="233"/>
      <c r="AF180" s="233"/>
      <c r="AG180" s="233"/>
      <c r="AH180" s="233"/>
      <c r="AI180" s="233"/>
      <c r="AJ180" s="233"/>
      <c r="AK180" s="233"/>
      <c r="AL180" s="233"/>
      <c r="AM180" s="233"/>
      <c r="AN180" s="233"/>
      <c r="AO180" s="233"/>
      <c r="AP180" s="233"/>
      <c r="AQ180" s="233"/>
      <c r="AR180" s="233"/>
      <c r="AS180" s="233"/>
      <c r="AT180" s="233"/>
      <c r="AU180" s="233"/>
      <c r="AV180" s="233"/>
      <c r="AW180" s="233"/>
      <c r="AX180" s="233"/>
      <c r="AY180" s="233"/>
      <c r="AZ180" s="233"/>
      <c r="BA180" s="233"/>
      <c r="BB180" s="233"/>
      <c r="BC180" s="233"/>
      <c r="BD180" s="233"/>
      <c r="BE180" s="233"/>
      <c r="BF180" s="233"/>
      <c r="BG180" s="233"/>
      <c r="BH180" s="233"/>
      <c r="BI180" s="233"/>
      <c r="BJ180" s="233"/>
      <c r="BK180" s="233"/>
      <c r="BL180" s="233"/>
      <c r="BM180" s="233"/>
      <c r="BN180" s="233"/>
      <c r="BO180" s="233"/>
      <c r="BP180" s="233"/>
      <c r="BQ180" s="233"/>
      <c r="BR180" s="233"/>
      <c r="BS180" s="233"/>
      <c r="BT180" s="233"/>
      <c r="BU180" s="233"/>
      <c r="BV180" s="233"/>
      <c r="BW180" s="233"/>
    </row>
    <row r="181" spans="1:75" ht="15" hidden="1" customHeight="1">
      <c r="A181" s="29">
        <v>39326</v>
      </c>
      <c r="B181" s="30">
        <v>219</v>
      </c>
      <c r="C181" s="30">
        <v>8843</v>
      </c>
      <c r="D181" s="30">
        <v>18016</v>
      </c>
      <c r="E181" s="30">
        <v>208</v>
      </c>
      <c r="F181" s="30">
        <v>50390</v>
      </c>
      <c r="G181" s="30">
        <v>189459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  <c r="M181" s="247"/>
      <c r="N181" s="232"/>
      <c r="O181" s="232"/>
      <c r="P181" s="233"/>
      <c r="Q181" s="233"/>
      <c r="R181" s="233"/>
      <c r="S181" s="233"/>
      <c r="T181" s="233"/>
      <c r="U181" s="233"/>
      <c r="V181" s="233"/>
      <c r="W181" s="233"/>
      <c r="X181" s="233"/>
      <c r="Y181" s="233"/>
      <c r="Z181" s="233"/>
      <c r="AA181" s="233"/>
      <c r="AB181" s="233"/>
      <c r="AC181" s="233"/>
      <c r="AD181" s="233"/>
      <c r="AE181" s="233"/>
      <c r="AF181" s="233"/>
      <c r="AG181" s="233"/>
      <c r="AH181" s="233"/>
      <c r="AI181" s="233"/>
      <c r="AJ181" s="233"/>
      <c r="AK181" s="233"/>
      <c r="AL181" s="233"/>
      <c r="AM181" s="233"/>
      <c r="AN181" s="233"/>
      <c r="AO181" s="233"/>
      <c r="AP181" s="233"/>
      <c r="AQ181" s="233"/>
      <c r="AR181" s="233"/>
      <c r="AS181" s="233"/>
      <c r="AT181" s="233"/>
      <c r="AU181" s="233"/>
      <c r="AV181" s="233"/>
      <c r="AW181" s="233"/>
      <c r="AX181" s="233"/>
      <c r="AY181" s="233"/>
      <c r="AZ181" s="233"/>
      <c r="BA181" s="233"/>
      <c r="BB181" s="233"/>
      <c r="BC181" s="233"/>
      <c r="BD181" s="233"/>
      <c r="BE181" s="233"/>
      <c r="BF181" s="233"/>
      <c r="BG181" s="233"/>
      <c r="BH181" s="233"/>
      <c r="BI181" s="233"/>
      <c r="BJ181" s="233"/>
      <c r="BK181" s="233"/>
      <c r="BL181" s="233"/>
      <c r="BM181" s="233"/>
      <c r="BN181" s="233"/>
      <c r="BO181" s="233"/>
      <c r="BP181" s="233"/>
      <c r="BQ181" s="233"/>
      <c r="BR181" s="233"/>
      <c r="BS181" s="233"/>
      <c r="BT181" s="233"/>
      <c r="BU181" s="233"/>
      <c r="BV181" s="233"/>
      <c r="BW181" s="233"/>
    </row>
    <row r="182" spans="1:75" ht="15" hidden="1" customHeight="1">
      <c r="A182" s="29">
        <v>39356</v>
      </c>
      <c r="B182" s="30">
        <v>362</v>
      </c>
      <c r="C182" s="30">
        <v>13284</v>
      </c>
      <c r="D182" s="30">
        <v>31551</v>
      </c>
      <c r="E182" s="30">
        <v>246</v>
      </c>
      <c r="F182" s="30">
        <v>56280</v>
      </c>
      <c r="G182" s="30">
        <v>252461</v>
      </c>
      <c r="H182" s="30">
        <v>405</v>
      </c>
      <c r="I182" s="30">
        <v>92460</v>
      </c>
      <c r="J182" s="30">
        <v>387378</v>
      </c>
      <c r="K182" s="30">
        <v>1279</v>
      </c>
      <c r="L182" s="30">
        <v>3520</v>
      </c>
      <c r="M182" s="247"/>
      <c r="N182" s="232"/>
      <c r="O182" s="232"/>
      <c r="P182" s="233"/>
      <c r="Q182" s="233"/>
      <c r="R182" s="233"/>
      <c r="S182" s="233"/>
      <c r="T182" s="233"/>
      <c r="U182" s="233"/>
      <c r="V182" s="233"/>
      <c r="W182" s="233"/>
      <c r="X182" s="233"/>
      <c r="Y182" s="233"/>
      <c r="Z182" s="233"/>
      <c r="AA182" s="233"/>
      <c r="AB182" s="233"/>
      <c r="AC182" s="233"/>
      <c r="AD182" s="233"/>
      <c r="AE182" s="233"/>
      <c r="AF182" s="233"/>
      <c r="AG182" s="233"/>
      <c r="AH182" s="233"/>
      <c r="AI182" s="233"/>
      <c r="AJ182" s="233"/>
      <c r="AK182" s="233"/>
      <c r="AL182" s="233"/>
      <c r="AM182" s="233"/>
      <c r="AN182" s="233"/>
      <c r="AO182" s="233"/>
      <c r="AP182" s="233"/>
      <c r="AQ182" s="233"/>
      <c r="AR182" s="233"/>
      <c r="AS182" s="233"/>
      <c r="AT182" s="233"/>
      <c r="AU182" s="233"/>
      <c r="AV182" s="233"/>
      <c r="AW182" s="233"/>
      <c r="AX182" s="233"/>
      <c r="AY182" s="233"/>
      <c r="AZ182" s="233"/>
      <c r="BA182" s="233"/>
      <c r="BB182" s="233"/>
      <c r="BC182" s="233"/>
      <c r="BD182" s="233"/>
      <c r="BE182" s="233"/>
      <c r="BF182" s="233"/>
      <c r="BG182" s="233"/>
      <c r="BH182" s="233"/>
      <c r="BI182" s="233"/>
      <c r="BJ182" s="233"/>
      <c r="BK182" s="233"/>
      <c r="BL182" s="233"/>
      <c r="BM182" s="233"/>
      <c r="BN182" s="233"/>
      <c r="BO182" s="233"/>
      <c r="BP182" s="233"/>
      <c r="BQ182" s="233"/>
      <c r="BR182" s="233"/>
      <c r="BS182" s="233"/>
      <c r="BT182" s="233"/>
      <c r="BU182" s="233"/>
      <c r="BV182" s="233"/>
      <c r="BW182" s="233"/>
    </row>
    <row r="183" spans="1:75" ht="15" hidden="1" customHeight="1">
      <c r="A183" s="29">
        <v>39387</v>
      </c>
      <c r="B183" s="30">
        <v>205</v>
      </c>
      <c r="C183" s="30">
        <v>8266</v>
      </c>
      <c r="D183" s="30">
        <v>18480</v>
      </c>
      <c r="E183" s="30">
        <v>196</v>
      </c>
      <c r="F183" s="30">
        <v>47607</v>
      </c>
      <c r="G183" s="30">
        <v>212155</v>
      </c>
      <c r="H183" s="30">
        <v>397</v>
      </c>
      <c r="I183" s="30">
        <v>68949</v>
      </c>
      <c r="J183" s="30">
        <v>350090</v>
      </c>
      <c r="K183" s="30">
        <v>0</v>
      </c>
      <c r="L183" s="30">
        <v>0</v>
      </c>
      <c r="M183" s="247"/>
      <c r="N183" s="232"/>
      <c r="O183" s="232"/>
      <c r="P183" s="233"/>
      <c r="Q183" s="233"/>
      <c r="R183" s="233"/>
      <c r="S183" s="233"/>
      <c r="T183" s="233"/>
      <c r="U183" s="233"/>
      <c r="V183" s="233"/>
      <c r="W183" s="233"/>
      <c r="X183" s="233"/>
      <c r="Y183" s="233"/>
      <c r="Z183" s="233"/>
      <c r="AA183" s="233"/>
      <c r="AB183" s="233"/>
      <c r="AC183" s="233"/>
      <c r="AD183" s="233"/>
      <c r="AE183" s="233"/>
      <c r="AF183" s="233"/>
      <c r="AG183" s="233"/>
      <c r="AH183" s="233"/>
      <c r="AI183" s="233"/>
      <c r="AJ183" s="233"/>
      <c r="AK183" s="233"/>
      <c r="AL183" s="233"/>
      <c r="AM183" s="233"/>
      <c r="AN183" s="233"/>
      <c r="AO183" s="233"/>
      <c r="AP183" s="233"/>
      <c r="AQ183" s="233"/>
      <c r="AR183" s="233"/>
      <c r="AS183" s="233"/>
      <c r="AT183" s="233"/>
      <c r="AU183" s="233"/>
      <c r="AV183" s="233"/>
      <c r="AW183" s="233"/>
      <c r="AX183" s="233"/>
      <c r="AY183" s="233"/>
      <c r="AZ183" s="233"/>
      <c r="BA183" s="233"/>
      <c r="BB183" s="233"/>
      <c r="BC183" s="233"/>
      <c r="BD183" s="233"/>
      <c r="BE183" s="233"/>
      <c r="BF183" s="233"/>
      <c r="BG183" s="233"/>
      <c r="BH183" s="233"/>
      <c r="BI183" s="233"/>
      <c r="BJ183" s="233"/>
      <c r="BK183" s="233"/>
      <c r="BL183" s="233"/>
      <c r="BM183" s="233"/>
      <c r="BN183" s="233"/>
      <c r="BO183" s="233"/>
      <c r="BP183" s="233"/>
      <c r="BQ183" s="233"/>
      <c r="BR183" s="233"/>
      <c r="BS183" s="233"/>
      <c r="BT183" s="233"/>
      <c r="BU183" s="233"/>
      <c r="BV183" s="233"/>
      <c r="BW183" s="233"/>
    </row>
    <row r="184" spans="1:75" ht="15" hidden="1" customHeight="1">
      <c r="A184" s="29">
        <v>39417</v>
      </c>
      <c r="B184" s="30">
        <v>333</v>
      </c>
      <c r="C184" s="30">
        <v>11792</v>
      </c>
      <c r="D184" s="30">
        <v>23054</v>
      </c>
      <c r="E184" s="30">
        <v>170</v>
      </c>
      <c r="F184" s="30">
        <v>38740</v>
      </c>
      <c r="G184" s="30">
        <v>157266</v>
      </c>
      <c r="H184" s="30">
        <v>474</v>
      </c>
      <c r="I184" s="30">
        <v>39593</v>
      </c>
      <c r="J184" s="30">
        <v>165580</v>
      </c>
      <c r="K184" s="30">
        <v>0</v>
      </c>
      <c r="L184" s="30">
        <v>0</v>
      </c>
      <c r="M184" s="247"/>
      <c r="N184" s="232"/>
      <c r="O184" s="232"/>
      <c r="P184" s="233"/>
      <c r="Q184" s="233"/>
      <c r="R184" s="233"/>
      <c r="S184" s="233"/>
      <c r="T184" s="233"/>
      <c r="U184" s="233"/>
      <c r="V184" s="233"/>
      <c r="W184" s="233"/>
      <c r="X184" s="233"/>
      <c r="Y184" s="233"/>
      <c r="Z184" s="233"/>
      <c r="AA184" s="233"/>
      <c r="AB184" s="233"/>
      <c r="AC184" s="233"/>
      <c r="AD184" s="233"/>
      <c r="AE184" s="233"/>
      <c r="AF184" s="233"/>
      <c r="AG184" s="233"/>
      <c r="AH184" s="233"/>
      <c r="AI184" s="233"/>
      <c r="AJ184" s="233"/>
      <c r="AK184" s="233"/>
      <c r="AL184" s="233"/>
      <c r="AM184" s="233"/>
      <c r="AN184" s="233"/>
      <c r="AO184" s="233"/>
      <c r="AP184" s="233"/>
      <c r="AQ184" s="233"/>
      <c r="AR184" s="233"/>
      <c r="AS184" s="233"/>
      <c r="AT184" s="233"/>
      <c r="AU184" s="233"/>
      <c r="AV184" s="233"/>
      <c r="AW184" s="233"/>
      <c r="AX184" s="233"/>
      <c r="AY184" s="233"/>
      <c r="AZ184" s="233"/>
      <c r="BA184" s="233"/>
      <c r="BB184" s="233"/>
      <c r="BC184" s="233"/>
      <c r="BD184" s="233"/>
      <c r="BE184" s="233"/>
      <c r="BF184" s="233"/>
      <c r="BG184" s="233"/>
      <c r="BH184" s="233"/>
      <c r="BI184" s="233"/>
      <c r="BJ184" s="233"/>
      <c r="BK184" s="233"/>
      <c r="BL184" s="233"/>
      <c r="BM184" s="233"/>
      <c r="BN184" s="233"/>
      <c r="BO184" s="233"/>
      <c r="BP184" s="233"/>
      <c r="BQ184" s="233"/>
      <c r="BR184" s="233"/>
      <c r="BS184" s="233"/>
      <c r="BT184" s="233"/>
      <c r="BU184" s="233"/>
      <c r="BV184" s="233"/>
      <c r="BW184" s="233"/>
    </row>
    <row r="185" spans="1:75" ht="15" hidden="1" customHeight="1">
      <c r="A185" s="29">
        <v>39448</v>
      </c>
      <c r="B185" s="30">
        <v>337</v>
      </c>
      <c r="C185" s="30">
        <v>11746</v>
      </c>
      <c r="D185" s="30">
        <v>27630</v>
      </c>
      <c r="E185" s="30">
        <v>190</v>
      </c>
      <c r="F185" s="30">
        <v>55122</v>
      </c>
      <c r="G185" s="30">
        <v>251913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  <c r="M185" s="247"/>
      <c r="N185" s="232"/>
      <c r="O185" s="232"/>
      <c r="P185" s="233"/>
      <c r="Q185" s="233"/>
      <c r="R185" s="233"/>
      <c r="S185" s="233"/>
      <c r="T185" s="233"/>
      <c r="U185" s="233"/>
      <c r="V185" s="233"/>
      <c r="W185" s="233"/>
      <c r="X185" s="233"/>
      <c r="Y185" s="233"/>
      <c r="Z185" s="233"/>
      <c r="AA185" s="233"/>
      <c r="AB185" s="233"/>
      <c r="AC185" s="233"/>
      <c r="AD185" s="233"/>
      <c r="AE185" s="233"/>
      <c r="AF185" s="233"/>
      <c r="AG185" s="233"/>
      <c r="AH185" s="233"/>
      <c r="AI185" s="233"/>
      <c r="AJ185" s="233"/>
      <c r="AK185" s="233"/>
      <c r="AL185" s="233"/>
      <c r="AM185" s="233"/>
      <c r="AN185" s="233"/>
      <c r="AO185" s="233"/>
      <c r="AP185" s="233"/>
      <c r="AQ185" s="233"/>
      <c r="AR185" s="233"/>
      <c r="AS185" s="233"/>
      <c r="AT185" s="233"/>
      <c r="AU185" s="233"/>
      <c r="AV185" s="233"/>
      <c r="AW185" s="233"/>
      <c r="AX185" s="233"/>
      <c r="AY185" s="233"/>
      <c r="AZ185" s="233"/>
      <c r="BA185" s="233"/>
      <c r="BB185" s="233"/>
      <c r="BC185" s="233"/>
      <c r="BD185" s="233"/>
      <c r="BE185" s="233"/>
      <c r="BF185" s="233"/>
      <c r="BG185" s="233"/>
      <c r="BH185" s="233"/>
      <c r="BI185" s="233"/>
      <c r="BJ185" s="233"/>
      <c r="BK185" s="233"/>
      <c r="BL185" s="233"/>
      <c r="BM185" s="233"/>
      <c r="BN185" s="233"/>
      <c r="BO185" s="233"/>
      <c r="BP185" s="233"/>
      <c r="BQ185" s="233"/>
      <c r="BR185" s="233"/>
      <c r="BS185" s="233"/>
      <c r="BT185" s="233"/>
      <c r="BU185" s="233"/>
      <c r="BV185" s="233"/>
      <c r="BW185" s="233"/>
    </row>
    <row r="186" spans="1:75" ht="15" hidden="1" customHeight="1">
      <c r="A186" s="29">
        <v>39479</v>
      </c>
      <c r="B186" s="30">
        <v>377</v>
      </c>
      <c r="C186" s="30">
        <v>13389</v>
      </c>
      <c r="D186" s="30">
        <v>36287</v>
      </c>
      <c r="E186" s="30">
        <v>193</v>
      </c>
      <c r="F186" s="30">
        <v>54015</v>
      </c>
      <c r="G186" s="30">
        <v>248234</v>
      </c>
      <c r="H186" s="30">
        <v>1145</v>
      </c>
      <c r="I186" s="30">
        <v>116066</v>
      </c>
      <c r="J186" s="30">
        <v>625152</v>
      </c>
      <c r="K186" s="30">
        <v>205</v>
      </c>
      <c r="L186" s="30">
        <v>750</v>
      </c>
      <c r="M186" s="247"/>
      <c r="N186" s="232"/>
      <c r="O186" s="232"/>
      <c r="P186" s="233"/>
      <c r="Q186" s="233"/>
      <c r="R186" s="233"/>
      <c r="S186" s="233"/>
      <c r="T186" s="233"/>
      <c r="U186" s="233"/>
      <c r="V186" s="233"/>
      <c r="W186" s="233"/>
      <c r="X186" s="233"/>
      <c r="Y186" s="233"/>
      <c r="Z186" s="233"/>
      <c r="AA186" s="233"/>
      <c r="AB186" s="233"/>
      <c r="AC186" s="233"/>
      <c r="AD186" s="233"/>
      <c r="AE186" s="233"/>
      <c r="AF186" s="233"/>
      <c r="AG186" s="233"/>
      <c r="AH186" s="233"/>
      <c r="AI186" s="233"/>
      <c r="AJ186" s="233"/>
      <c r="AK186" s="233"/>
      <c r="AL186" s="233"/>
      <c r="AM186" s="233"/>
      <c r="AN186" s="233"/>
      <c r="AO186" s="233"/>
      <c r="AP186" s="233"/>
      <c r="AQ186" s="233"/>
      <c r="AR186" s="233"/>
      <c r="AS186" s="233"/>
      <c r="AT186" s="233"/>
      <c r="AU186" s="233"/>
      <c r="AV186" s="233"/>
      <c r="AW186" s="233"/>
      <c r="AX186" s="233"/>
      <c r="AY186" s="233"/>
      <c r="AZ186" s="233"/>
      <c r="BA186" s="233"/>
      <c r="BB186" s="233"/>
      <c r="BC186" s="233"/>
      <c r="BD186" s="233"/>
      <c r="BE186" s="233"/>
      <c r="BF186" s="233"/>
      <c r="BG186" s="233"/>
      <c r="BH186" s="233"/>
      <c r="BI186" s="233"/>
      <c r="BJ186" s="233"/>
      <c r="BK186" s="233"/>
      <c r="BL186" s="233"/>
      <c r="BM186" s="233"/>
      <c r="BN186" s="233"/>
      <c r="BO186" s="233"/>
      <c r="BP186" s="233"/>
      <c r="BQ186" s="233"/>
      <c r="BR186" s="233"/>
      <c r="BS186" s="233"/>
      <c r="BT186" s="233"/>
      <c r="BU186" s="233"/>
      <c r="BV186" s="233"/>
      <c r="BW186" s="233"/>
    </row>
    <row r="187" spans="1:75" ht="15" hidden="1" customHeight="1">
      <c r="A187" s="29">
        <v>39508</v>
      </c>
      <c r="B187" s="30">
        <v>296</v>
      </c>
      <c r="C187" s="30">
        <v>10748</v>
      </c>
      <c r="D187" s="30">
        <v>24057</v>
      </c>
      <c r="E187" s="30">
        <v>185</v>
      </c>
      <c r="F187" s="30">
        <v>58046</v>
      </c>
      <c r="G187" s="30">
        <v>264583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  <c r="M187" s="247"/>
      <c r="N187" s="232"/>
      <c r="O187" s="232"/>
      <c r="P187" s="233"/>
      <c r="Q187" s="233"/>
      <c r="R187" s="233"/>
      <c r="S187" s="233"/>
      <c r="T187" s="233"/>
      <c r="U187" s="233"/>
      <c r="V187" s="233"/>
      <c r="W187" s="233"/>
      <c r="X187" s="233"/>
      <c r="Y187" s="233"/>
      <c r="Z187" s="233"/>
      <c r="AA187" s="233"/>
      <c r="AB187" s="233"/>
      <c r="AC187" s="233"/>
      <c r="AD187" s="233"/>
      <c r="AE187" s="233"/>
      <c r="AF187" s="233"/>
      <c r="AG187" s="233"/>
      <c r="AH187" s="233"/>
      <c r="AI187" s="233"/>
      <c r="AJ187" s="233"/>
      <c r="AK187" s="233"/>
      <c r="AL187" s="233"/>
      <c r="AM187" s="233"/>
      <c r="AN187" s="233"/>
      <c r="AO187" s="233"/>
      <c r="AP187" s="233"/>
      <c r="AQ187" s="233"/>
      <c r="AR187" s="233"/>
      <c r="AS187" s="233"/>
      <c r="AT187" s="233"/>
      <c r="AU187" s="233"/>
      <c r="AV187" s="233"/>
      <c r="AW187" s="233"/>
      <c r="AX187" s="233"/>
      <c r="AY187" s="233"/>
      <c r="AZ187" s="233"/>
      <c r="BA187" s="233"/>
      <c r="BB187" s="233"/>
      <c r="BC187" s="233"/>
      <c r="BD187" s="233"/>
      <c r="BE187" s="233"/>
      <c r="BF187" s="233"/>
      <c r="BG187" s="233"/>
      <c r="BH187" s="233"/>
      <c r="BI187" s="233"/>
      <c r="BJ187" s="233"/>
      <c r="BK187" s="233"/>
      <c r="BL187" s="233"/>
      <c r="BM187" s="233"/>
      <c r="BN187" s="233"/>
      <c r="BO187" s="233"/>
      <c r="BP187" s="233"/>
      <c r="BQ187" s="233"/>
      <c r="BR187" s="233"/>
      <c r="BS187" s="233"/>
      <c r="BT187" s="233"/>
      <c r="BU187" s="233"/>
      <c r="BV187" s="233"/>
      <c r="BW187" s="233"/>
    </row>
    <row r="188" spans="1:75" ht="15" hidden="1" customHeight="1">
      <c r="A188" s="29">
        <v>39539</v>
      </c>
      <c r="B188" s="30">
        <v>336</v>
      </c>
      <c r="C188" s="30">
        <v>12091</v>
      </c>
      <c r="D188" s="30">
        <v>28701</v>
      </c>
      <c r="E188" s="30">
        <v>200</v>
      </c>
      <c r="F188" s="30">
        <v>56573</v>
      </c>
      <c r="G188" s="30">
        <v>277748</v>
      </c>
      <c r="H188" s="30">
        <v>534</v>
      </c>
      <c r="I188" s="30">
        <v>135830</v>
      </c>
      <c r="J188" s="30">
        <v>654796</v>
      </c>
      <c r="K188" s="30">
        <v>8291</v>
      </c>
      <c r="L188" s="30">
        <v>39803</v>
      </c>
      <c r="M188" s="247"/>
      <c r="N188" s="232"/>
      <c r="O188" s="232"/>
      <c r="P188" s="233"/>
      <c r="Q188" s="233"/>
      <c r="R188" s="233"/>
      <c r="S188" s="233"/>
      <c r="T188" s="233"/>
      <c r="U188" s="233"/>
      <c r="V188" s="233"/>
      <c r="W188" s="233"/>
      <c r="X188" s="233"/>
      <c r="Y188" s="233"/>
      <c r="Z188" s="233"/>
      <c r="AA188" s="233"/>
      <c r="AB188" s="233"/>
      <c r="AC188" s="233"/>
      <c r="AD188" s="233"/>
      <c r="AE188" s="233"/>
      <c r="AF188" s="233"/>
      <c r="AG188" s="233"/>
      <c r="AH188" s="233"/>
      <c r="AI188" s="233"/>
      <c r="AJ188" s="233"/>
      <c r="AK188" s="233"/>
      <c r="AL188" s="233"/>
      <c r="AM188" s="233"/>
      <c r="AN188" s="233"/>
      <c r="AO188" s="233"/>
      <c r="AP188" s="233"/>
      <c r="AQ188" s="233"/>
      <c r="AR188" s="233"/>
      <c r="AS188" s="233"/>
      <c r="AT188" s="233"/>
      <c r="AU188" s="233"/>
      <c r="AV188" s="233"/>
      <c r="AW188" s="233"/>
      <c r="AX188" s="233"/>
      <c r="AY188" s="233"/>
      <c r="AZ188" s="233"/>
      <c r="BA188" s="233"/>
      <c r="BB188" s="233"/>
      <c r="BC188" s="233"/>
      <c r="BD188" s="233"/>
      <c r="BE188" s="233"/>
      <c r="BF188" s="233"/>
      <c r="BG188" s="233"/>
      <c r="BH188" s="233"/>
      <c r="BI188" s="233"/>
      <c r="BJ188" s="233"/>
      <c r="BK188" s="233"/>
      <c r="BL188" s="233"/>
      <c r="BM188" s="233"/>
      <c r="BN188" s="233"/>
      <c r="BO188" s="233"/>
      <c r="BP188" s="233"/>
      <c r="BQ188" s="233"/>
      <c r="BR188" s="233"/>
      <c r="BS188" s="233"/>
      <c r="BT188" s="233"/>
      <c r="BU188" s="233"/>
      <c r="BV188" s="233"/>
      <c r="BW188" s="233"/>
    </row>
    <row r="189" spans="1:75" ht="15" hidden="1" customHeight="1">
      <c r="A189" s="29">
        <v>39569</v>
      </c>
      <c r="B189" s="30">
        <v>295</v>
      </c>
      <c r="C189" s="30">
        <v>11285</v>
      </c>
      <c r="D189" s="30">
        <v>31766</v>
      </c>
      <c r="E189" s="30">
        <v>169</v>
      </c>
      <c r="F189" s="30">
        <v>40877</v>
      </c>
      <c r="G189" s="30">
        <v>171866</v>
      </c>
      <c r="H189" s="30">
        <v>663</v>
      </c>
      <c r="I189" s="30">
        <v>71248</v>
      </c>
      <c r="J189" s="30">
        <v>309710</v>
      </c>
      <c r="K189" s="30">
        <v>2393</v>
      </c>
      <c r="L189" s="30">
        <v>7191</v>
      </c>
      <c r="M189" s="247"/>
      <c r="N189" s="232"/>
      <c r="O189" s="232"/>
      <c r="P189" s="233"/>
      <c r="Q189" s="233"/>
      <c r="R189" s="233"/>
      <c r="S189" s="233"/>
      <c r="T189" s="233"/>
      <c r="U189" s="233"/>
      <c r="V189" s="233"/>
      <c r="W189" s="233"/>
      <c r="X189" s="233"/>
      <c r="Y189" s="233"/>
      <c r="Z189" s="233"/>
      <c r="AA189" s="233"/>
      <c r="AB189" s="233"/>
      <c r="AC189" s="233"/>
      <c r="AD189" s="233"/>
      <c r="AE189" s="233"/>
      <c r="AF189" s="233"/>
      <c r="AG189" s="233"/>
      <c r="AH189" s="233"/>
      <c r="AI189" s="233"/>
      <c r="AJ189" s="233"/>
      <c r="AK189" s="233"/>
      <c r="AL189" s="233"/>
      <c r="AM189" s="233"/>
      <c r="AN189" s="233"/>
      <c r="AO189" s="233"/>
      <c r="AP189" s="233"/>
      <c r="AQ189" s="233"/>
      <c r="AR189" s="233"/>
      <c r="AS189" s="233"/>
      <c r="AT189" s="233"/>
      <c r="AU189" s="233"/>
      <c r="AV189" s="233"/>
      <c r="AW189" s="233"/>
      <c r="AX189" s="233"/>
      <c r="AY189" s="233"/>
      <c r="AZ189" s="233"/>
      <c r="BA189" s="233"/>
      <c r="BB189" s="233"/>
      <c r="BC189" s="233"/>
      <c r="BD189" s="233"/>
      <c r="BE189" s="233"/>
      <c r="BF189" s="233"/>
      <c r="BG189" s="233"/>
      <c r="BH189" s="233"/>
      <c r="BI189" s="233"/>
      <c r="BJ189" s="233"/>
      <c r="BK189" s="233"/>
      <c r="BL189" s="233"/>
      <c r="BM189" s="233"/>
      <c r="BN189" s="233"/>
      <c r="BO189" s="233"/>
      <c r="BP189" s="233"/>
      <c r="BQ189" s="233"/>
      <c r="BR189" s="233"/>
      <c r="BS189" s="233"/>
      <c r="BT189" s="233"/>
      <c r="BU189" s="233"/>
      <c r="BV189" s="233"/>
      <c r="BW189" s="233"/>
    </row>
    <row r="190" spans="1:75" ht="15" hidden="1" customHeight="1">
      <c r="A190" s="29">
        <v>39600</v>
      </c>
      <c r="B190" s="30">
        <v>323</v>
      </c>
      <c r="C190" s="30">
        <v>11313</v>
      </c>
      <c r="D190" s="30">
        <v>29979</v>
      </c>
      <c r="E190" s="30">
        <v>230</v>
      </c>
      <c r="F190" s="30">
        <v>60669</v>
      </c>
      <c r="G190" s="30">
        <v>286331</v>
      </c>
      <c r="H190" s="30">
        <v>454</v>
      </c>
      <c r="I190" s="30">
        <v>53935</v>
      </c>
      <c r="J190" s="30">
        <v>248446</v>
      </c>
      <c r="K190" s="30">
        <v>191</v>
      </c>
      <c r="L190" s="30">
        <v>516</v>
      </c>
      <c r="M190" s="247"/>
      <c r="N190" s="232"/>
      <c r="O190" s="232"/>
      <c r="P190" s="233"/>
      <c r="Q190" s="233"/>
      <c r="R190" s="233"/>
      <c r="S190" s="233"/>
      <c r="T190" s="233"/>
      <c r="U190" s="233"/>
      <c r="V190" s="233"/>
      <c r="W190" s="233"/>
      <c r="X190" s="233"/>
      <c r="Y190" s="233"/>
      <c r="Z190" s="233"/>
      <c r="AA190" s="233"/>
      <c r="AB190" s="233"/>
      <c r="AC190" s="233"/>
      <c r="AD190" s="233"/>
      <c r="AE190" s="233"/>
      <c r="AF190" s="233"/>
      <c r="AG190" s="233"/>
      <c r="AH190" s="233"/>
      <c r="AI190" s="233"/>
      <c r="AJ190" s="233"/>
      <c r="AK190" s="233"/>
      <c r="AL190" s="233"/>
      <c r="AM190" s="233"/>
      <c r="AN190" s="233"/>
      <c r="AO190" s="233"/>
      <c r="AP190" s="233"/>
      <c r="AQ190" s="233"/>
      <c r="AR190" s="233"/>
      <c r="AS190" s="233"/>
      <c r="AT190" s="233"/>
      <c r="AU190" s="233"/>
      <c r="AV190" s="233"/>
      <c r="AW190" s="233"/>
      <c r="AX190" s="233"/>
      <c r="AY190" s="233"/>
      <c r="AZ190" s="233"/>
      <c r="BA190" s="233"/>
      <c r="BB190" s="233"/>
      <c r="BC190" s="233"/>
      <c r="BD190" s="233"/>
      <c r="BE190" s="233"/>
      <c r="BF190" s="233"/>
      <c r="BG190" s="233"/>
      <c r="BH190" s="233"/>
      <c r="BI190" s="233"/>
      <c r="BJ190" s="233"/>
      <c r="BK190" s="233"/>
      <c r="BL190" s="233"/>
      <c r="BM190" s="233"/>
      <c r="BN190" s="233"/>
      <c r="BO190" s="233"/>
      <c r="BP190" s="233"/>
      <c r="BQ190" s="233"/>
      <c r="BR190" s="233"/>
      <c r="BS190" s="233"/>
      <c r="BT190" s="233"/>
      <c r="BU190" s="233"/>
      <c r="BV190" s="233"/>
      <c r="BW190" s="233"/>
    </row>
    <row r="191" spans="1:75" ht="15" hidden="1" customHeight="1">
      <c r="A191" s="29">
        <v>39630</v>
      </c>
      <c r="B191" s="30">
        <v>552</v>
      </c>
      <c r="C191" s="30">
        <v>22766</v>
      </c>
      <c r="D191" s="30">
        <v>37681</v>
      </c>
      <c r="E191" s="30">
        <v>259</v>
      </c>
      <c r="F191" s="30">
        <v>63650</v>
      </c>
      <c r="G191" s="30">
        <v>287362</v>
      </c>
      <c r="H191" s="30">
        <v>555</v>
      </c>
      <c r="I191" s="30">
        <v>101604</v>
      </c>
      <c r="J191" s="30">
        <v>482638</v>
      </c>
      <c r="K191" s="30">
        <v>10102</v>
      </c>
      <c r="L191" s="30">
        <v>37719</v>
      </c>
      <c r="M191" s="247"/>
      <c r="N191" s="232"/>
      <c r="O191" s="232"/>
      <c r="P191" s="233"/>
      <c r="Q191" s="233"/>
      <c r="R191" s="233"/>
      <c r="S191" s="233"/>
      <c r="T191" s="233"/>
      <c r="U191" s="233"/>
      <c r="V191" s="233"/>
      <c r="W191" s="233"/>
      <c r="X191" s="233"/>
      <c r="Y191" s="233"/>
      <c r="Z191" s="233"/>
      <c r="AA191" s="233"/>
      <c r="AB191" s="233"/>
      <c r="AC191" s="233"/>
      <c r="AD191" s="233"/>
      <c r="AE191" s="233"/>
      <c r="AF191" s="233"/>
      <c r="AG191" s="233"/>
      <c r="AH191" s="233"/>
      <c r="AI191" s="233"/>
      <c r="AJ191" s="233"/>
      <c r="AK191" s="233"/>
      <c r="AL191" s="233"/>
      <c r="AM191" s="233"/>
      <c r="AN191" s="233"/>
      <c r="AO191" s="233"/>
      <c r="AP191" s="233"/>
      <c r="AQ191" s="233"/>
      <c r="AR191" s="233"/>
      <c r="AS191" s="233"/>
      <c r="AT191" s="233"/>
      <c r="AU191" s="233"/>
      <c r="AV191" s="233"/>
      <c r="AW191" s="233"/>
      <c r="AX191" s="233"/>
      <c r="AY191" s="233"/>
      <c r="AZ191" s="233"/>
      <c r="BA191" s="233"/>
      <c r="BB191" s="233"/>
      <c r="BC191" s="233"/>
      <c r="BD191" s="233"/>
      <c r="BE191" s="233"/>
      <c r="BF191" s="233"/>
      <c r="BG191" s="233"/>
      <c r="BH191" s="233"/>
      <c r="BI191" s="233"/>
      <c r="BJ191" s="233"/>
      <c r="BK191" s="233"/>
      <c r="BL191" s="233"/>
      <c r="BM191" s="233"/>
      <c r="BN191" s="233"/>
      <c r="BO191" s="233"/>
      <c r="BP191" s="233"/>
      <c r="BQ191" s="233"/>
      <c r="BR191" s="233"/>
      <c r="BS191" s="233"/>
      <c r="BT191" s="233"/>
      <c r="BU191" s="233"/>
      <c r="BV191" s="233"/>
      <c r="BW191" s="233"/>
    </row>
    <row r="192" spans="1:75" ht="15" hidden="1" customHeight="1">
      <c r="A192" s="29">
        <v>39661</v>
      </c>
      <c r="B192" s="30">
        <v>385</v>
      </c>
      <c r="C192" s="30">
        <v>15144</v>
      </c>
      <c r="D192" s="30">
        <v>46205</v>
      </c>
      <c r="E192" s="30">
        <v>202</v>
      </c>
      <c r="F192" s="30">
        <v>51421</v>
      </c>
      <c r="G192" s="30">
        <v>239487</v>
      </c>
      <c r="H192" s="30">
        <v>272</v>
      </c>
      <c r="I192" s="30">
        <v>50668</v>
      </c>
      <c r="J192" s="30">
        <v>237513</v>
      </c>
      <c r="K192" s="30">
        <v>0</v>
      </c>
      <c r="L192" s="30">
        <v>0</v>
      </c>
      <c r="M192" s="247"/>
      <c r="N192" s="232"/>
      <c r="O192" s="232"/>
      <c r="P192" s="233"/>
      <c r="Q192" s="233"/>
      <c r="R192" s="233"/>
      <c r="S192" s="233"/>
      <c r="T192" s="233"/>
      <c r="U192" s="233"/>
      <c r="V192" s="233"/>
      <c r="W192" s="233"/>
      <c r="X192" s="233"/>
      <c r="Y192" s="233"/>
      <c r="Z192" s="233"/>
      <c r="AA192" s="233"/>
      <c r="AB192" s="233"/>
      <c r="AC192" s="233"/>
      <c r="AD192" s="233"/>
      <c r="AE192" s="233"/>
      <c r="AF192" s="233"/>
      <c r="AG192" s="233"/>
      <c r="AH192" s="233"/>
      <c r="AI192" s="233"/>
      <c r="AJ192" s="233"/>
      <c r="AK192" s="233"/>
      <c r="AL192" s="233"/>
      <c r="AM192" s="233"/>
      <c r="AN192" s="233"/>
      <c r="AO192" s="233"/>
      <c r="AP192" s="233"/>
      <c r="AQ192" s="233"/>
      <c r="AR192" s="233"/>
      <c r="AS192" s="233"/>
      <c r="AT192" s="233"/>
      <c r="AU192" s="233"/>
      <c r="AV192" s="233"/>
      <c r="AW192" s="233"/>
      <c r="AX192" s="233"/>
      <c r="AY192" s="233"/>
      <c r="AZ192" s="233"/>
      <c r="BA192" s="233"/>
      <c r="BB192" s="233"/>
      <c r="BC192" s="233"/>
      <c r="BD192" s="233"/>
      <c r="BE192" s="233"/>
      <c r="BF192" s="233"/>
      <c r="BG192" s="233"/>
      <c r="BH192" s="233"/>
      <c r="BI192" s="233"/>
      <c r="BJ192" s="233"/>
      <c r="BK192" s="233"/>
      <c r="BL192" s="233"/>
      <c r="BM192" s="233"/>
      <c r="BN192" s="233"/>
      <c r="BO192" s="233"/>
      <c r="BP192" s="233"/>
      <c r="BQ192" s="233"/>
      <c r="BR192" s="233"/>
      <c r="BS192" s="233"/>
      <c r="BT192" s="233"/>
      <c r="BU192" s="233"/>
      <c r="BV192" s="233"/>
      <c r="BW192" s="233"/>
    </row>
    <row r="193" spans="1:75" ht="15" hidden="1" customHeight="1">
      <c r="A193" s="29">
        <v>39692</v>
      </c>
      <c r="B193" s="30">
        <v>67</v>
      </c>
      <c r="C193" s="30">
        <v>3860</v>
      </c>
      <c r="D193" s="30">
        <v>16553</v>
      </c>
      <c r="E193" s="30">
        <v>189</v>
      </c>
      <c r="F193" s="30">
        <v>48472</v>
      </c>
      <c r="G193" s="30">
        <v>256302</v>
      </c>
      <c r="H193" s="30">
        <v>226</v>
      </c>
      <c r="I193" s="30">
        <v>30564</v>
      </c>
      <c r="J193" s="30">
        <v>145243</v>
      </c>
      <c r="K193" s="30">
        <v>5676</v>
      </c>
      <c r="L193" s="30">
        <v>30568</v>
      </c>
      <c r="M193" s="247"/>
      <c r="N193" s="232"/>
      <c r="O193" s="232"/>
      <c r="P193" s="233"/>
      <c r="Q193" s="233"/>
      <c r="R193" s="233"/>
      <c r="S193" s="233"/>
      <c r="T193" s="233"/>
      <c r="U193" s="233"/>
      <c r="V193" s="233"/>
      <c r="W193" s="233"/>
      <c r="X193" s="233"/>
      <c r="Y193" s="233"/>
      <c r="Z193" s="233"/>
      <c r="AA193" s="233"/>
      <c r="AB193" s="233"/>
      <c r="AC193" s="233"/>
      <c r="AD193" s="233"/>
      <c r="AE193" s="233"/>
      <c r="AF193" s="233"/>
      <c r="AG193" s="233"/>
      <c r="AH193" s="233"/>
      <c r="AI193" s="233"/>
      <c r="AJ193" s="233"/>
      <c r="AK193" s="233"/>
      <c r="AL193" s="233"/>
      <c r="AM193" s="233"/>
      <c r="AN193" s="233"/>
      <c r="AO193" s="233"/>
      <c r="AP193" s="233"/>
      <c r="AQ193" s="233"/>
      <c r="AR193" s="233"/>
      <c r="AS193" s="233"/>
      <c r="AT193" s="233"/>
      <c r="AU193" s="233"/>
      <c r="AV193" s="233"/>
      <c r="AW193" s="233"/>
      <c r="AX193" s="233"/>
      <c r="AY193" s="233"/>
      <c r="AZ193" s="233"/>
      <c r="BA193" s="233"/>
      <c r="BB193" s="233"/>
      <c r="BC193" s="233"/>
      <c r="BD193" s="233"/>
      <c r="BE193" s="233"/>
      <c r="BF193" s="233"/>
      <c r="BG193" s="233"/>
      <c r="BH193" s="233"/>
      <c r="BI193" s="233"/>
      <c r="BJ193" s="233"/>
      <c r="BK193" s="233"/>
      <c r="BL193" s="233"/>
      <c r="BM193" s="233"/>
      <c r="BN193" s="233"/>
      <c r="BO193" s="233"/>
      <c r="BP193" s="233"/>
      <c r="BQ193" s="233"/>
      <c r="BR193" s="233"/>
      <c r="BS193" s="233"/>
      <c r="BT193" s="233"/>
      <c r="BU193" s="233"/>
      <c r="BV193" s="233"/>
      <c r="BW193" s="233"/>
    </row>
    <row r="194" spans="1:75" ht="15" hidden="1" customHeight="1">
      <c r="A194" s="29">
        <v>39722</v>
      </c>
      <c r="B194" s="30">
        <v>102</v>
      </c>
      <c r="C194" s="30">
        <v>5686</v>
      </c>
      <c r="D194" s="30">
        <v>25039</v>
      </c>
      <c r="E194" s="30">
        <v>181</v>
      </c>
      <c r="F194" s="30">
        <v>50570</v>
      </c>
      <c r="G194" s="30">
        <v>251347</v>
      </c>
      <c r="H194" s="30">
        <v>334</v>
      </c>
      <c r="I194" s="30">
        <v>40724</v>
      </c>
      <c r="J194" s="30">
        <v>177583</v>
      </c>
      <c r="K194" s="30">
        <v>0</v>
      </c>
      <c r="L194" s="30">
        <v>0</v>
      </c>
      <c r="M194" s="247"/>
      <c r="N194" s="232"/>
      <c r="O194" s="232"/>
      <c r="P194" s="233"/>
      <c r="Q194" s="233"/>
      <c r="R194" s="233"/>
      <c r="S194" s="233"/>
      <c r="T194" s="233"/>
      <c r="U194" s="233"/>
      <c r="V194" s="233"/>
      <c r="W194" s="233"/>
      <c r="X194" s="233"/>
      <c r="Y194" s="233"/>
      <c r="Z194" s="233"/>
      <c r="AA194" s="233"/>
      <c r="AB194" s="233"/>
      <c r="AC194" s="233"/>
      <c r="AD194" s="233"/>
      <c r="AE194" s="233"/>
      <c r="AF194" s="233"/>
      <c r="AG194" s="233"/>
      <c r="AH194" s="233"/>
      <c r="AI194" s="233"/>
      <c r="AJ194" s="233"/>
      <c r="AK194" s="233"/>
      <c r="AL194" s="233"/>
      <c r="AM194" s="233"/>
      <c r="AN194" s="233"/>
      <c r="AO194" s="233"/>
      <c r="AP194" s="233"/>
      <c r="AQ194" s="233"/>
      <c r="AR194" s="233"/>
      <c r="AS194" s="233"/>
      <c r="AT194" s="233"/>
      <c r="AU194" s="233"/>
      <c r="AV194" s="233"/>
      <c r="AW194" s="233"/>
      <c r="AX194" s="233"/>
      <c r="AY194" s="233"/>
      <c r="AZ194" s="233"/>
      <c r="BA194" s="233"/>
      <c r="BB194" s="233"/>
      <c r="BC194" s="233"/>
      <c r="BD194" s="233"/>
      <c r="BE194" s="233"/>
      <c r="BF194" s="233"/>
      <c r="BG194" s="233"/>
      <c r="BH194" s="233"/>
      <c r="BI194" s="233"/>
      <c r="BJ194" s="233"/>
      <c r="BK194" s="233"/>
      <c r="BL194" s="233"/>
      <c r="BM194" s="233"/>
      <c r="BN194" s="233"/>
      <c r="BO194" s="233"/>
      <c r="BP194" s="233"/>
      <c r="BQ194" s="233"/>
      <c r="BR194" s="233"/>
      <c r="BS194" s="233"/>
      <c r="BT194" s="233"/>
      <c r="BU194" s="233"/>
      <c r="BV194" s="233"/>
      <c r="BW194" s="233"/>
    </row>
    <row r="195" spans="1:75" ht="15" hidden="1" customHeight="1">
      <c r="A195" s="29">
        <v>39753</v>
      </c>
      <c r="B195" s="30">
        <v>67</v>
      </c>
      <c r="C195" s="30">
        <v>3771</v>
      </c>
      <c r="D195" s="30">
        <v>15149</v>
      </c>
      <c r="E195" s="30">
        <v>181</v>
      </c>
      <c r="F195" s="30">
        <v>41556</v>
      </c>
      <c r="G195" s="30">
        <v>194463</v>
      </c>
      <c r="H195" s="30">
        <v>279</v>
      </c>
      <c r="I195" s="30">
        <v>34902</v>
      </c>
      <c r="J195" s="30">
        <v>135462</v>
      </c>
      <c r="K195" s="30">
        <v>0</v>
      </c>
      <c r="L195" s="30">
        <v>0</v>
      </c>
      <c r="M195" s="247"/>
      <c r="N195" s="232"/>
      <c r="O195" s="232"/>
      <c r="P195" s="233"/>
      <c r="Q195" s="233"/>
      <c r="R195" s="233"/>
      <c r="S195" s="233"/>
      <c r="T195" s="233"/>
      <c r="U195" s="233"/>
      <c r="V195" s="233"/>
      <c r="W195" s="233"/>
      <c r="X195" s="233"/>
      <c r="Y195" s="233"/>
      <c r="Z195" s="233"/>
      <c r="AA195" s="233"/>
      <c r="AB195" s="233"/>
      <c r="AC195" s="233"/>
      <c r="AD195" s="233"/>
      <c r="AE195" s="233"/>
      <c r="AF195" s="233"/>
      <c r="AG195" s="233"/>
      <c r="AH195" s="233"/>
      <c r="AI195" s="233"/>
      <c r="AJ195" s="233"/>
      <c r="AK195" s="233"/>
      <c r="AL195" s="233"/>
      <c r="AM195" s="233"/>
      <c r="AN195" s="233"/>
      <c r="AO195" s="233"/>
      <c r="AP195" s="233"/>
      <c r="AQ195" s="233"/>
      <c r="AR195" s="233"/>
      <c r="AS195" s="233"/>
      <c r="AT195" s="233"/>
      <c r="AU195" s="233"/>
      <c r="AV195" s="233"/>
      <c r="AW195" s="233"/>
      <c r="AX195" s="233"/>
      <c r="AY195" s="233"/>
      <c r="AZ195" s="233"/>
      <c r="BA195" s="233"/>
      <c r="BB195" s="233"/>
      <c r="BC195" s="233"/>
      <c r="BD195" s="233"/>
      <c r="BE195" s="233"/>
      <c r="BF195" s="233"/>
      <c r="BG195" s="233"/>
      <c r="BH195" s="233"/>
      <c r="BI195" s="233"/>
      <c r="BJ195" s="233"/>
      <c r="BK195" s="233"/>
      <c r="BL195" s="233"/>
      <c r="BM195" s="233"/>
      <c r="BN195" s="233"/>
      <c r="BO195" s="233"/>
      <c r="BP195" s="233"/>
      <c r="BQ195" s="233"/>
      <c r="BR195" s="233"/>
      <c r="BS195" s="233"/>
      <c r="BT195" s="233"/>
      <c r="BU195" s="233"/>
      <c r="BV195" s="233"/>
      <c r="BW195" s="233"/>
    </row>
    <row r="196" spans="1:75" ht="15" hidden="1" customHeight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  <c r="M196" s="247"/>
      <c r="O196" s="226"/>
      <c r="P196" s="228"/>
      <c r="Q196" s="228"/>
      <c r="R196" s="228"/>
      <c r="S196" s="228"/>
      <c r="T196" s="228"/>
      <c r="U196" s="228"/>
      <c r="V196" s="228"/>
      <c r="W196" s="228"/>
      <c r="X196" s="228"/>
      <c r="Y196" s="228"/>
      <c r="Z196" s="228"/>
      <c r="AA196" s="228"/>
      <c r="AB196" s="228"/>
      <c r="AC196" s="228"/>
      <c r="AD196" s="228"/>
      <c r="AE196" s="228"/>
      <c r="AF196" s="228"/>
      <c r="AG196" s="228"/>
      <c r="AH196" s="228"/>
      <c r="AI196" s="228"/>
      <c r="AJ196" s="228"/>
      <c r="AK196" s="228"/>
      <c r="AL196" s="228"/>
      <c r="AM196" s="228"/>
      <c r="AN196" s="228"/>
      <c r="AO196" s="228"/>
      <c r="AP196" s="228"/>
      <c r="AQ196" s="228"/>
      <c r="AR196" s="228"/>
      <c r="AS196" s="228"/>
      <c r="AT196" s="228"/>
      <c r="AU196" s="228"/>
      <c r="AV196" s="228"/>
      <c r="AW196" s="228"/>
      <c r="AX196" s="228"/>
      <c r="AY196" s="228"/>
      <c r="AZ196" s="228"/>
      <c r="BA196" s="228"/>
      <c r="BB196" s="228"/>
      <c r="BC196" s="228"/>
      <c r="BD196" s="228"/>
      <c r="BE196" s="228"/>
      <c r="BF196" s="228"/>
      <c r="BG196" s="228"/>
      <c r="BH196" s="228"/>
      <c r="BI196" s="228"/>
      <c r="BJ196" s="228"/>
      <c r="BK196" s="228"/>
      <c r="BL196" s="228"/>
      <c r="BM196" s="228"/>
      <c r="BN196" s="228"/>
      <c r="BO196" s="228"/>
      <c r="BP196" s="228"/>
      <c r="BQ196" s="228"/>
      <c r="BR196" s="228"/>
      <c r="BS196" s="228"/>
      <c r="BT196" s="228"/>
      <c r="BU196" s="228"/>
      <c r="BV196" s="233"/>
      <c r="BW196" s="233"/>
    </row>
    <row r="197" spans="1:75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  <c r="M197" s="228">
        <v>76750</v>
      </c>
      <c r="N197" s="226">
        <v>435</v>
      </c>
      <c r="O197" s="227">
        <v>20002</v>
      </c>
      <c r="P197" s="229">
        <f>K197+I197+F197+C197</f>
        <v>44062</v>
      </c>
      <c r="Q197" s="228">
        <v>288</v>
      </c>
      <c r="R197" s="228">
        <v>82791</v>
      </c>
      <c r="S197" s="228">
        <v>331095</v>
      </c>
      <c r="T197" s="228">
        <v>9</v>
      </c>
      <c r="U197" s="228">
        <v>499</v>
      </c>
      <c r="V197" s="228">
        <v>1327</v>
      </c>
      <c r="W197" s="228">
        <v>82</v>
      </c>
      <c r="X197" s="228">
        <v>21729</v>
      </c>
      <c r="Y197" s="228">
        <v>70133</v>
      </c>
      <c r="Z197" s="228">
        <v>10</v>
      </c>
      <c r="AA197" s="228">
        <v>676</v>
      </c>
      <c r="AB197" s="228">
        <v>2539</v>
      </c>
      <c r="AC197" s="228">
        <v>51</v>
      </c>
      <c r="AD197" s="228">
        <v>11786</v>
      </c>
      <c r="AE197" s="228">
        <v>42004</v>
      </c>
      <c r="AF197" s="228">
        <v>1119</v>
      </c>
      <c r="AG197" s="228">
        <v>105957</v>
      </c>
      <c r="AH197" s="228">
        <v>406029</v>
      </c>
      <c r="AI197" s="228">
        <v>106</v>
      </c>
      <c r="AJ197" s="228">
        <v>19098</v>
      </c>
      <c r="AK197" s="228">
        <v>65431</v>
      </c>
      <c r="AL197" s="228">
        <v>19</v>
      </c>
      <c r="AM197" s="228">
        <v>1997</v>
      </c>
      <c r="AN197" s="228">
        <v>5760</v>
      </c>
      <c r="AO197" s="228">
        <v>0</v>
      </c>
      <c r="AP197" s="228">
        <v>0</v>
      </c>
      <c r="AQ197" s="228">
        <v>0</v>
      </c>
      <c r="AR197" s="228">
        <v>23</v>
      </c>
      <c r="AS197" s="228">
        <v>3566</v>
      </c>
      <c r="AT197" s="228">
        <v>13546</v>
      </c>
      <c r="AU197" s="228">
        <v>65</v>
      </c>
      <c r="AV197" s="228">
        <v>12314</v>
      </c>
      <c r="AW197" s="228">
        <v>61546</v>
      </c>
      <c r="AX197" s="228">
        <v>86</v>
      </c>
      <c r="AY197" s="228">
        <v>8397</v>
      </c>
      <c r="AZ197" s="228">
        <v>33588</v>
      </c>
      <c r="BA197" s="228">
        <v>770</v>
      </c>
      <c r="BB197" s="228">
        <v>54373</v>
      </c>
      <c r="BC197" s="228">
        <v>201731</v>
      </c>
      <c r="BD197" s="228">
        <v>35</v>
      </c>
      <c r="BE197" s="228">
        <v>4108</v>
      </c>
      <c r="BF197" s="228">
        <v>16432</v>
      </c>
      <c r="BG197" s="228">
        <v>15</v>
      </c>
      <c r="BH197" s="228">
        <v>2104</v>
      </c>
      <c r="BI197" s="228">
        <v>7995</v>
      </c>
      <c r="BJ197" s="228">
        <v>2079</v>
      </c>
      <c r="BK197" s="228">
        <v>7977</v>
      </c>
      <c r="BL197" s="228">
        <v>922</v>
      </c>
      <c r="BM197" s="228">
        <v>4074</v>
      </c>
      <c r="BN197" s="228">
        <v>0</v>
      </c>
      <c r="BO197" s="228">
        <v>0</v>
      </c>
      <c r="BP197" s="228">
        <v>0</v>
      </c>
      <c r="BQ197" s="228">
        <v>0</v>
      </c>
      <c r="BR197" s="228">
        <v>0</v>
      </c>
      <c r="BS197" s="228">
        <v>0</v>
      </c>
      <c r="BT197" s="228">
        <v>0</v>
      </c>
      <c r="BU197" s="228">
        <v>0</v>
      </c>
      <c r="BV197" s="233"/>
      <c r="BW197" s="233"/>
    </row>
    <row r="198" spans="1:75">
      <c r="A198" s="29">
        <v>39845</v>
      </c>
      <c r="B198" s="35">
        <v>45</v>
      </c>
      <c r="C198" s="35">
        <v>2453</v>
      </c>
      <c r="D198" s="35">
        <v>9923</v>
      </c>
      <c r="E198" s="35">
        <v>146</v>
      </c>
      <c r="F198" s="35">
        <v>34739</v>
      </c>
      <c r="G198" s="35">
        <v>164823</v>
      </c>
      <c r="H198" s="35">
        <v>65</v>
      </c>
      <c r="I198" s="35">
        <v>12861</v>
      </c>
      <c r="J198" s="35">
        <v>59206</v>
      </c>
      <c r="K198" s="35">
        <v>27458</v>
      </c>
      <c r="L198" s="35">
        <v>137290</v>
      </c>
      <c r="M198" s="228">
        <v>77549</v>
      </c>
      <c r="N198" s="226">
        <v>527</v>
      </c>
      <c r="O198" s="227">
        <v>23935</v>
      </c>
      <c r="P198" s="229">
        <f t="shared" ref="P198:P236" si="0">K198+I198+F198+C198</f>
        <v>77511</v>
      </c>
      <c r="Q198" s="228">
        <v>406</v>
      </c>
      <c r="R198" s="228">
        <v>121174</v>
      </c>
      <c r="S198" s="228">
        <v>498078</v>
      </c>
      <c r="T198" s="228">
        <v>3</v>
      </c>
      <c r="U198" s="228">
        <v>216</v>
      </c>
      <c r="V198" s="228">
        <v>864</v>
      </c>
      <c r="W198" s="228">
        <v>116</v>
      </c>
      <c r="X198" s="228">
        <v>31550</v>
      </c>
      <c r="Y198" s="228">
        <v>104887</v>
      </c>
      <c r="Z198" s="228">
        <v>12</v>
      </c>
      <c r="AA198" s="228">
        <v>773</v>
      </c>
      <c r="AB198" s="228">
        <v>2676</v>
      </c>
      <c r="AC198" s="228">
        <v>57</v>
      </c>
      <c r="AD198" s="228">
        <v>12984</v>
      </c>
      <c r="AE198" s="228">
        <v>46423</v>
      </c>
      <c r="AF198" s="228">
        <v>1711</v>
      </c>
      <c r="AG198" s="228">
        <v>152073</v>
      </c>
      <c r="AH198" s="228">
        <v>665863</v>
      </c>
      <c r="AI198" s="228">
        <v>306</v>
      </c>
      <c r="AJ198" s="228">
        <v>22616</v>
      </c>
      <c r="AK198" s="228">
        <v>89623</v>
      </c>
      <c r="AL198" s="228">
        <v>95</v>
      </c>
      <c r="AM198" s="228">
        <v>8139</v>
      </c>
      <c r="AN198" s="228">
        <v>30075</v>
      </c>
      <c r="AO198" s="228">
        <v>0</v>
      </c>
      <c r="AP198" s="228">
        <v>0</v>
      </c>
      <c r="AQ198" s="228">
        <v>0</v>
      </c>
      <c r="AR198" s="228">
        <v>22</v>
      </c>
      <c r="AS198" s="228">
        <v>2037</v>
      </c>
      <c r="AT198" s="228">
        <v>7736</v>
      </c>
      <c r="AU198" s="228">
        <v>65</v>
      </c>
      <c r="AV198" s="228">
        <v>12861</v>
      </c>
      <c r="AW198" s="228">
        <v>59206</v>
      </c>
      <c r="AX198" s="228">
        <v>54</v>
      </c>
      <c r="AY198" s="228">
        <v>3752</v>
      </c>
      <c r="AZ198" s="228">
        <v>14043</v>
      </c>
      <c r="BA198" s="228">
        <v>1083</v>
      </c>
      <c r="BB198" s="228">
        <v>94381</v>
      </c>
      <c r="BC198" s="228">
        <v>432603</v>
      </c>
      <c r="BD198" s="228">
        <v>58</v>
      </c>
      <c r="BE198" s="228">
        <v>5432</v>
      </c>
      <c r="BF198" s="228">
        <v>21728</v>
      </c>
      <c r="BG198" s="228">
        <v>28</v>
      </c>
      <c r="BH198" s="228">
        <v>2855</v>
      </c>
      <c r="BI198" s="228">
        <v>10849</v>
      </c>
      <c r="BJ198" s="228">
        <v>73569</v>
      </c>
      <c r="BK198" s="228">
        <v>344130</v>
      </c>
      <c r="BL198" s="228">
        <v>14250</v>
      </c>
      <c r="BM198" s="228">
        <v>71108</v>
      </c>
      <c r="BN198" s="228">
        <v>0</v>
      </c>
      <c r="BO198" s="228">
        <v>0</v>
      </c>
      <c r="BP198" s="228">
        <v>328</v>
      </c>
      <c r="BQ198" s="228">
        <v>1246</v>
      </c>
      <c r="BR198" s="228">
        <v>0</v>
      </c>
      <c r="BS198" s="228">
        <v>0</v>
      </c>
      <c r="BT198" s="228">
        <v>27458</v>
      </c>
      <c r="BU198" s="228">
        <v>137290</v>
      </c>
      <c r="BV198" s="233"/>
      <c r="BW198" s="233"/>
    </row>
    <row r="199" spans="1:75">
      <c r="A199" s="29">
        <v>39873</v>
      </c>
      <c r="B199" s="35">
        <v>46</v>
      </c>
      <c r="C199" s="35">
        <v>2616</v>
      </c>
      <c r="D199" s="35">
        <v>9479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  <c r="M199" s="228">
        <v>75543</v>
      </c>
      <c r="N199" s="226">
        <v>1006</v>
      </c>
      <c r="O199" s="227">
        <v>36665</v>
      </c>
      <c r="P199" s="229">
        <f t="shared" si="0"/>
        <v>70615</v>
      </c>
      <c r="Q199" s="228">
        <v>453</v>
      </c>
      <c r="R199" s="228">
        <v>126438</v>
      </c>
      <c r="S199" s="228">
        <v>508828</v>
      </c>
      <c r="T199" s="228">
        <v>91</v>
      </c>
      <c r="U199" s="228">
        <v>4573</v>
      </c>
      <c r="V199" s="228">
        <v>7835</v>
      </c>
      <c r="W199" s="228">
        <v>121</v>
      </c>
      <c r="X199" s="228">
        <v>26018</v>
      </c>
      <c r="Y199" s="228">
        <v>90028</v>
      </c>
      <c r="Z199" s="228">
        <v>15</v>
      </c>
      <c r="AA199" s="228">
        <v>925</v>
      </c>
      <c r="AB199" s="228">
        <v>3430</v>
      </c>
      <c r="AC199" s="228">
        <v>48</v>
      </c>
      <c r="AD199" s="228">
        <v>10638</v>
      </c>
      <c r="AE199" s="228">
        <v>39643</v>
      </c>
      <c r="AF199" s="228">
        <v>1414</v>
      </c>
      <c r="AG199" s="228">
        <v>129331</v>
      </c>
      <c r="AH199" s="228">
        <v>580250</v>
      </c>
      <c r="AI199" s="228">
        <v>313</v>
      </c>
      <c r="AJ199" s="228">
        <v>33155</v>
      </c>
      <c r="AK199" s="228">
        <v>141327</v>
      </c>
      <c r="AL199" s="228">
        <v>49</v>
      </c>
      <c r="AM199" s="228">
        <v>3555</v>
      </c>
      <c r="AN199" s="228">
        <v>7760</v>
      </c>
      <c r="AO199" s="228">
        <v>7</v>
      </c>
      <c r="AP199" s="228">
        <v>798</v>
      </c>
      <c r="AQ199" s="228">
        <v>3040</v>
      </c>
      <c r="AR199" s="228">
        <v>21</v>
      </c>
      <c r="AS199" s="228">
        <v>3550</v>
      </c>
      <c r="AT199" s="228">
        <v>12185</v>
      </c>
      <c r="AU199" s="228">
        <v>348</v>
      </c>
      <c r="AV199" s="228">
        <v>32555</v>
      </c>
      <c r="AW199" s="228">
        <v>164657</v>
      </c>
      <c r="AX199" s="228">
        <v>15</v>
      </c>
      <c r="AY199" s="228">
        <v>1489</v>
      </c>
      <c r="AZ199" s="228">
        <v>4318</v>
      </c>
      <c r="BA199" s="228">
        <v>615</v>
      </c>
      <c r="BB199" s="228">
        <v>50325</v>
      </c>
      <c r="BC199" s="228">
        <v>231464</v>
      </c>
      <c r="BD199" s="228">
        <v>38</v>
      </c>
      <c r="BE199" s="228">
        <v>3319</v>
      </c>
      <c r="BF199" s="228">
        <v>13276</v>
      </c>
      <c r="BG199" s="228">
        <v>8</v>
      </c>
      <c r="BH199" s="228">
        <v>585</v>
      </c>
      <c r="BI199" s="228">
        <v>2223</v>
      </c>
      <c r="BJ199" s="228">
        <v>31091</v>
      </c>
      <c r="BK199" s="228">
        <v>184122</v>
      </c>
      <c r="BL199" s="228">
        <v>652</v>
      </c>
      <c r="BM199" s="228">
        <v>2745</v>
      </c>
      <c r="BN199" s="228">
        <v>0</v>
      </c>
      <c r="BO199" s="228">
        <v>0</v>
      </c>
      <c r="BP199" s="228">
        <v>0</v>
      </c>
      <c r="BQ199" s="228">
        <v>0</v>
      </c>
      <c r="BR199" s="228">
        <v>0</v>
      </c>
      <c r="BS199" s="228">
        <v>0</v>
      </c>
      <c r="BT199" s="228">
        <v>593</v>
      </c>
      <c r="BU199" s="228">
        <v>2965</v>
      </c>
      <c r="BV199" s="233"/>
      <c r="BW199" s="233"/>
    </row>
    <row r="200" spans="1:75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  <c r="M200" s="228">
        <v>73148</v>
      </c>
      <c r="N200" s="226">
        <v>214</v>
      </c>
      <c r="O200" s="227">
        <v>12140</v>
      </c>
      <c r="P200" s="229">
        <f t="shared" si="0"/>
        <v>58411</v>
      </c>
      <c r="Q200" s="228">
        <v>350</v>
      </c>
      <c r="R200" s="228">
        <v>110173</v>
      </c>
      <c r="S200" s="228">
        <v>447792</v>
      </c>
      <c r="T200" s="228">
        <v>15</v>
      </c>
      <c r="U200" s="228">
        <v>979</v>
      </c>
      <c r="V200" s="228">
        <v>3837</v>
      </c>
      <c r="W200" s="228">
        <v>94</v>
      </c>
      <c r="X200" s="228">
        <v>21551</v>
      </c>
      <c r="Y200" s="228">
        <v>70612</v>
      </c>
      <c r="Z200" s="228">
        <v>10</v>
      </c>
      <c r="AA200" s="228">
        <v>633</v>
      </c>
      <c r="AB200" s="228">
        <v>2329</v>
      </c>
      <c r="AC200" s="228">
        <v>37</v>
      </c>
      <c r="AD200" s="228">
        <v>7831</v>
      </c>
      <c r="AE200" s="228">
        <v>28722</v>
      </c>
      <c r="AF200" s="228">
        <v>1459</v>
      </c>
      <c r="AG200" s="228">
        <v>133016</v>
      </c>
      <c r="AH200" s="228">
        <v>566088</v>
      </c>
      <c r="AI200" s="228">
        <v>378</v>
      </c>
      <c r="AJ200" s="228">
        <v>25963</v>
      </c>
      <c r="AK200" s="228">
        <v>113519</v>
      </c>
      <c r="AL200" s="228">
        <v>3</v>
      </c>
      <c r="AM200" s="228">
        <v>324</v>
      </c>
      <c r="AN200" s="228">
        <v>1100</v>
      </c>
      <c r="AO200" s="228">
        <v>6</v>
      </c>
      <c r="AP200" s="228">
        <v>276</v>
      </c>
      <c r="AQ200" s="228">
        <v>828</v>
      </c>
      <c r="AR200" s="228">
        <v>362</v>
      </c>
      <c r="AS200" s="228">
        <v>36596</v>
      </c>
      <c r="AT200" s="228">
        <v>146384</v>
      </c>
      <c r="AU200" s="228">
        <v>94</v>
      </c>
      <c r="AV200" s="228">
        <v>19381</v>
      </c>
      <c r="AW200" s="228">
        <v>105394</v>
      </c>
      <c r="AX200" s="228">
        <v>32</v>
      </c>
      <c r="AY200" s="228">
        <v>2536</v>
      </c>
      <c r="AZ200" s="228">
        <v>10473</v>
      </c>
      <c r="BA200" s="228">
        <v>541</v>
      </c>
      <c r="BB200" s="228">
        <v>44379</v>
      </c>
      <c r="BC200" s="228">
        <v>173941</v>
      </c>
      <c r="BD200" s="228">
        <v>34</v>
      </c>
      <c r="BE200" s="228">
        <v>2306</v>
      </c>
      <c r="BF200" s="228">
        <v>9680</v>
      </c>
      <c r="BG200" s="228">
        <v>9</v>
      </c>
      <c r="BH200" s="228">
        <v>1255</v>
      </c>
      <c r="BI200" s="228">
        <v>4769</v>
      </c>
      <c r="BJ200" s="228">
        <v>9162</v>
      </c>
      <c r="BK200" s="228">
        <v>40792</v>
      </c>
      <c r="BL200" s="228">
        <v>1001</v>
      </c>
      <c r="BM200" s="228">
        <v>4004</v>
      </c>
      <c r="BN200" s="228">
        <v>458</v>
      </c>
      <c r="BO200" s="228">
        <v>947</v>
      </c>
      <c r="BP200" s="228">
        <v>0</v>
      </c>
      <c r="BQ200" s="228">
        <v>0</v>
      </c>
      <c r="BR200" s="228">
        <v>0</v>
      </c>
      <c r="BS200" s="228">
        <v>0</v>
      </c>
      <c r="BT200" s="228">
        <v>1540</v>
      </c>
      <c r="BU200" s="228">
        <v>5200</v>
      </c>
      <c r="BV200" s="233"/>
      <c r="BW200" s="233"/>
    </row>
    <row r="201" spans="1:75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  <c r="M201" s="228">
        <v>50812</v>
      </c>
      <c r="N201" s="226">
        <v>715</v>
      </c>
      <c r="O201" s="227">
        <v>31347</v>
      </c>
      <c r="P201" s="229">
        <f t="shared" si="0"/>
        <v>72055</v>
      </c>
      <c r="Q201" s="228">
        <v>470</v>
      </c>
      <c r="R201" s="228">
        <v>157551</v>
      </c>
      <c r="S201" s="228">
        <v>665765</v>
      </c>
      <c r="T201" s="228">
        <v>17</v>
      </c>
      <c r="U201" s="228">
        <v>1194</v>
      </c>
      <c r="V201" s="228">
        <v>4774</v>
      </c>
      <c r="W201" s="228">
        <v>114</v>
      </c>
      <c r="X201" s="228">
        <v>27323</v>
      </c>
      <c r="Y201" s="228">
        <v>98389</v>
      </c>
      <c r="Z201" s="228">
        <v>16</v>
      </c>
      <c r="AA201" s="228">
        <v>1070</v>
      </c>
      <c r="AB201" s="228">
        <v>3953</v>
      </c>
      <c r="AC201" s="228">
        <v>51</v>
      </c>
      <c r="AD201" s="228">
        <v>13215</v>
      </c>
      <c r="AE201" s="228">
        <v>50211</v>
      </c>
      <c r="AF201" s="228">
        <v>1969</v>
      </c>
      <c r="AG201" s="228">
        <v>209574</v>
      </c>
      <c r="AH201" s="228">
        <v>880047</v>
      </c>
      <c r="AI201" s="228">
        <v>208</v>
      </c>
      <c r="AJ201" s="228">
        <v>20345</v>
      </c>
      <c r="AK201" s="228">
        <v>74069</v>
      </c>
      <c r="AL201" s="228">
        <v>41</v>
      </c>
      <c r="AM201" s="228">
        <v>3986</v>
      </c>
      <c r="AN201" s="228">
        <v>11944</v>
      </c>
      <c r="AO201" s="228">
        <v>12</v>
      </c>
      <c r="AP201" s="228">
        <v>393</v>
      </c>
      <c r="AQ201" s="228">
        <v>1179</v>
      </c>
      <c r="AR201" s="228">
        <v>91</v>
      </c>
      <c r="AS201" s="228">
        <v>6131</v>
      </c>
      <c r="AT201" s="228">
        <v>24359</v>
      </c>
      <c r="AU201" s="228">
        <v>164</v>
      </c>
      <c r="AV201" s="228">
        <v>24508</v>
      </c>
      <c r="AW201" s="228">
        <v>114456</v>
      </c>
      <c r="AX201" s="228">
        <v>26</v>
      </c>
      <c r="AY201" s="228">
        <v>1996</v>
      </c>
      <c r="AZ201" s="228">
        <v>7583</v>
      </c>
      <c r="BA201" s="228">
        <v>1212</v>
      </c>
      <c r="BB201" s="228">
        <v>134850</v>
      </c>
      <c r="BC201" s="228">
        <v>571921</v>
      </c>
      <c r="BD201" s="228">
        <v>214</v>
      </c>
      <c r="BE201" s="228">
        <v>17099</v>
      </c>
      <c r="BF201" s="228">
        <v>73897</v>
      </c>
      <c r="BG201" s="228">
        <v>1</v>
      </c>
      <c r="BH201" s="228">
        <v>266</v>
      </c>
      <c r="BI201" s="228">
        <v>639</v>
      </c>
      <c r="BJ201" s="228">
        <v>29593</v>
      </c>
      <c r="BK201" s="228">
        <v>191490</v>
      </c>
      <c r="BL201" s="228">
        <v>10622</v>
      </c>
      <c r="BM201" s="228">
        <v>80608</v>
      </c>
      <c r="BN201" s="228">
        <v>408</v>
      </c>
      <c r="BO201" s="228">
        <v>1081</v>
      </c>
      <c r="BP201" s="228">
        <v>0</v>
      </c>
      <c r="BQ201" s="228">
        <v>0</v>
      </c>
      <c r="BR201" s="228">
        <v>0</v>
      </c>
      <c r="BS201" s="228">
        <v>0</v>
      </c>
      <c r="BT201" s="228">
        <v>5842</v>
      </c>
      <c r="BU201" s="228">
        <v>28000</v>
      </c>
      <c r="BV201" s="233"/>
      <c r="BW201" s="233"/>
    </row>
    <row r="202" spans="1:75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  <c r="M202" s="228">
        <v>58736</v>
      </c>
      <c r="N202" s="226">
        <v>562</v>
      </c>
      <c r="O202" s="227">
        <v>23584</v>
      </c>
      <c r="P202" s="229">
        <f t="shared" si="0"/>
        <v>91819</v>
      </c>
      <c r="Q202" s="228">
        <v>512</v>
      </c>
      <c r="R202" s="228">
        <v>149364</v>
      </c>
      <c r="S202" s="228">
        <v>633044</v>
      </c>
      <c r="T202" s="228">
        <v>36</v>
      </c>
      <c r="U202" s="228">
        <v>2333</v>
      </c>
      <c r="V202" s="228">
        <v>8294</v>
      </c>
      <c r="W202" s="228">
        <v>102</v>
      </c>
      <c r="X202" s="228">
        <v>26551</v>
      </c>
      <c r="Y202" s="228">
        <v>97992</v>
      </c>
      <c r="Z202" s="228">
        <v>10</v>
      </c>
      <c r="AA202" s="228">
        <v>654</v>
      </c>
      <c r="AB202" s="228">
        <v>2392</v>
      </c>
      <c r="AC202" s="228">
        <v>42</v>
      </c>
      <c r="AD202" s="228">
        <v>12809</v>
      </c>
      <c r="AE202" s="228">
        <v>48230</v>
      </c>
      <c r="AF202" s="228">
        <v>1300</v>
      </c>
      <c r="AG202" s="228">
        <v>119712</v>
      </c>
      <c r="AH202" s="228">
        <v>537682</v>
      </c>
      <c r="AI202" s="228">
        <v>250</v>
      </c>
      <c r="AJ202" s="228">
        <v>21505</v>
      </c>
      <c r="AK202" s="228">
        <v>91382</v>
      </c>
      <c r="AL202" s="228">
        <v>24</v>
      </c>
      <c r="AM202" s="228">
        <v>1510</v>
      </c>
      <c r="AN202" s="228">
        <v>3778</v>
      </c>
      <c r="AO202" s="228">
        <v>0</v>
      </c>
      <c r="AP202" s="228">
        <v>0</v>
      </c>
      <c r="AQ202" s="228">
        <v>0</v>
      </c>
      <c r="AR202" s="228">
        <v>43</v>
      </c>
      <c r="AS202" s="228">
        <v>2797</v>
      </c>
      <c r="AT202" s="228">
        <v>11249</v>
      </c>
      <c r="AU202" s="228">
        <v>287</v>
      </c>
      <c r="AV202" s="228">
        <v>42689</v>
      </c>
      <c r="AW202" s="228">
        <v>208689</v>
      </c>
      <c r="AX202" s="228">
        <v>71</v>
      </c>
      <c r="AY202" s="228">
        <v>6934</v>
      </c>
      <c r="AZ202" s="228">
        <v>24304</v>
      </c>
      <c r="BA202" s="228">
        <v>590</v>
      </c>
      <c r="BB202" s="228">
        <v>41745</v>
      </c>
      <c r="BC202" s="228">
        <v>188211</v>
      </c>
      <c r="BD202" s="228">
        <v>30</v>
      </c>
      <c r="BE202" s="228">
        <v>2239</v>
      </c>
      <c r="BF202" s="228">
        <v>8956</v>
      </c>
      <c r="BG202" s="228">
        <v>5</v>
      </c>
      <c r="BH202" s="228">
        <v>293</v>
      </c>
      <c r="BI202" s="228">
        <v>1113</v>
      </c>
      <c r="BJ202" s="228">
        <v>30520</v>
      </c>
      <c r="BK202" s="228">
        <v>145197</v>
      </c>
      <c r="BL202" s="228">
        <v>14930</v>
      </c>
      <c r="BM202" s="228">
        <v>74501</v>
      </c>
      <c r="BN202" s="228">
        <v>130</v>
      </c>
      <c r="BO202" s="228">
        <v>325</v>
      </c>
      <c r="BP202" s="228">
        <v>0</v>
      </c>
      <c r="BQ202" s="228">
        <v>0</v>
      </c>
      <c r="BR202" s="228">
        <v>0</v>
      </c>
      <c r="BS202" s="228">
        <v>0</v>
      </c>
      <c r="BT202" s="228">
        <v>10122</v>
      </c>
      <c r="BU202" s="228">
        <v>55327</v>
      </c>
      <c r="BV202" s="233"/>
      <c r="BW202" s="233"/>
    </row>
    <row r="203" spans="1:75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  <c r="M203" s="228">
        <v>50227</v>
      </c>
      <c r="N203" s="226">
        <v>355</v>
      </c>
      <c r="O203" s="227">
        <v>16728</v>
      </c>
      <c r="P203" s="229">
        <f t="shared" si="0"/>
        <v>48333</v>
      </c>
      <c r="Q203" s="228">
        <v>397</v>
      </c>
      <c r="R203" s="228">
        <v>109843</v>
      </c>
      <c r="S203" s="228">
        <v>511353</v>
      </c>
      <c r="T203" s="228">
        <v>13</v>
      </c>
      <c r="U203" s="228">
        <v>830</v>
      </c>
      <c r="V203" s="228">
        <v>3264</v>
      </c>
      <c r="W203" s="228">
        <v>107</v>
      </c>
      <c r="X203" s="228">
        <v>25259</v>
      </c>
      <c r="Y203" s="228">
        <v>86690</v>
      </c>
      <c r="Z203" s="228">
        <v>17</v>
      </c>
      <c r="AA203" s="228">
        <v>1002</v>
      </c>
      <c r="AB203" s="228">
        <v>3573</v>
      </c>
      <c r="AC203" s="228">
        <v>43</v>
      </c>
      <c r="AD203" s="228">
        <v>11503</v>
      </c>
      <c r="AE203" s="228">
        <v>43064</v>
      </c>
      <c r="AF203" s="228">
        <v>790</v>
      </c>
      <c r="AG203" s="228">
        <v>85995</v>
      </c>
      <c r="AH203" s="228">
        <v>421757</v>
      </c>
      <c r="AI203" s="228">
        <v>248</v>
      </c>
      <c r="AJ203" s="228">
        <v>23420</v>
      </c>
      <c r="AK203" s="228">
        <v>110086</v>
      </c>
      <c r="AL203" s="228">
        <v>193</v>
      </c>
      <c r="AM203" s="228">
        <v>15565</v>
      </c>
      <c r="AN203" s="228">
        <v>48279</v>
      </c>
      <c r="AO203" s="228">
        <v>0</v>
      </c>
      <c r="AP203" s="228">
        <v>0</v>
      </c>
      <c r="AQ203" s="228">
        <v>0</v>
      </c>
      <c r="AR203" s="228">
        <v>27</v>
      </c>
      <c r="AS203" s="228">
        <v>4955</v>
      </c>
      <c r="AT203" s="228">
        <v>17308</v>
      </c>
      <c r="AU203" s="228">
        <v>78</v>
      </c>
      <c r="AV203" s="228">
        <v>16169</v>
      </c>
      <c r="AW203" s="228">
        <v>103206</v>
      </c>
      <c r="AX203" s="228">
        <v>0</v>
      </c>
      <c r="AY203" s="228">
        <v>0</v>
      </c>
      <c r="AZ203" s="228">
        <v>0</v>
      </c>
      <c r="BA203" s="228">
        <v>199</v>
      </c>
      <c r="BB203" s="228">
        <v>21730</v>
      </c>
      <c r="BC203" s="228">
        <v>124934</v>
      </c>
      <c r="BD203" s="228">
        <v>37</v>
      </c>
      <c r="BE203" s="228">
        <v>4046</v>
      </c>
      <c r="BF203" s="228">
        <v>17584</v>
      </c>
      <c r="BG203" s="228">
        <v>8</v>
      </c>
      <c r="BH203" s="228">
        <v>110</v>
      </c>
      <c r="BI203" s="228">
        <v>360</v>
      </c>
      <c r="BJ203" s="228">
        <v>11286</v>
      </c>
      <c r="BK203" s="228">
        <v>40898</v>
      </c>
      <c r="BL203" s="228">
        <v>1503</v>
      </c>
      <c r="BM203" s="228">
        <v>5484</v>
      </c>
      <c r="BN203" s="228">
        <v>0</v>
      </c>
      <c r="BO203" s="228">
        <v>0</v>
      </c>
      <c r="BP203" s="228">
        <v>0</v>
      </c>
      <c r="BQ203" s="228">
        <v>0</v>
      </c>
      <c r="BR203" s="228">
        <v>0</v>
      </c>
      <c r="BS203" s="228">
        <v>0</v>
      </c>
      <c r="BT203" s="228">
        <v>706</v>
      </c>
      <c r="BU203" s="228">
        <v>2047</v>
      </c>
      <c r="BV203" s="233"/>
      <c r="BW203" s="233"/>
    </row>
    <row r="204" spans="1:75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  <c r="M204" s="228">
        <v>61983</v>
      </c>
      <c r="N204" s="226">
        <v>1627</v>
      </c>
      <c r="O204" s="227">
        <v>67198</v>
      </c>
      <c r="P204" s="229">
        <f t="shared" si="0"/>
        <v>54592</v>
      </c>
      <c r="Q204" s="228">
        <v>327</v>
      </c>
      <c r="R204" s="228">
        <v>92397</v>
      </c>
      <c r="S204" s="228">
        <v>457831</v>
      </c>
      <c r="T204" s="228">
        <v>34</v>
      </c>
      <c r="U204" s="228">
        <v>1906</v>
      </c>
      <c r="V204" s="228">
        <v>6221</v>
      </c>
      <c r="W204" s="228">
        <v>127</v>
      </c>
      <c r="X204" s="228">
        <v>29727</v>
      </c>
      <c r="Y204" s="228">
        <v>108669</v>
      </c>
      <c r="Z204" s="228">
        <v>9</v>
      </c>
      <c r="AA204" s="228">
        <v>576</v>
      </c>
      <c r="AB204" s="228">
        <v>2077</v>
      </c>
      <c r="AC204" s="228">
        <v>31</v>
      </c>
      <c r="AD204" s="228">
        <v>7557</v>
      </c>
      <c r="AE204" s="228">
        <v>27038</v>
      </c>
      <c r="AF204" s="228">
        <v>1016</v>
      </c>
      <c r="AG204" s="228">
        <v>91042</v>
      </c>
      <c r="AH204" s="228">
        <v>408096</v>
      </c>
      <c r="AI204" s="228">
        <v>118</v>
      </c>
      <c r="AJ204" s="228">
        <v>15373</v>
      </c>
      <c r="AK204" s="228">
        <v>62652</v>
      </c>
      <c r="AL204" s="228">
        <v>401</v>
      </c>
      <c r="AM204" s="228">
        <v>15242</v>
      </c>
      <c r="AN204" s="228">
        <v>48030</v>
      </c>
      <c r="AO204" s="228">
        <v>0</v>
      </c>
      <c r="AP204" s="228">
        <v>0</v>
      </c>
      <c r="AQ204" s="228">
        <v>0</v>
      </c>
      <c r="AR204" s="228">
        <v>2</v>
      </c>
      <c r="AS204" s="228">
        <v>230</v>
      </c>
      <c r="AT204" s="228">
        <v>1150</v>
      </c>
      <c r="AU204" s="228">
        <v>135</v>
      </c>
      <c r="AV204" s="228">
        <v>17876</v>
      </c>
      <c r="AW204" s="228">
        <v>100149</v>
      </c>
      <c r="AX204" s="228">
        <v>18</v>
      </c>
      <c r="AY204" s="228">
        <v>3039</v>
      </c>
      <c r="AZ204" s="228">
        <v>11492</v>
      </c>
      <c r="BA204" s="228">
        <v>284</v>
      </c>
      <c r="BB204" s="228">
        <v>33236</v>
      </c>
      <c r="BC204" s="228">
        <v>162272</v>
      </c>
      <c r="BD204" s="228">
        <v>33</v>
      </c>
      <c r="BE204" s="228">
        <v>3165</v>
      </c>
      <c r="BF204" s="228">
        <v>12633</v>
      </c>
      <c r="BG204" s="228">
        <v>25</v>
      </c>
      <c r="BH204" s="228">
        <v>2881</v>
      </c>
      <c r="BI204" s="228">
        <v>9718</v>
      </c>
      <c r="BJ204" s="228">
        <v>31627</v>
      </c>
      <c r="BK204" s="228">
        <v>140809</v>
      </c>
      <c r="BL204" s="228">
        <v>23074</v>
      </c>
      <c r="BM204" s="228">
        <v>111923</v>
      </c>
      <c r="BN204" s="228">
        <v>68</v>
      </c>
      <c r="BO204" s="228">
        <v>171</v>
      </c>
      <c r="BP204" s="228">
        <v>171</v>
      </c>
      <c r="BQ204" s="228">
        <v>770</v>
      </c>
      <c r="BR204" s="228">
        <v>0</v>
      </c>
      <c r="BS204" s="228">
        <v>0</v>
      </c>
      <c r="BT204" s="228">
        <v>0</v>
      </c>
      <c r="BU204" s="228">
        <v>0</v>
      </c>
      <c r="BV204" s="233"/>
      <c r="BW204" s="233"/>
    </row>
    <row r="205" spans="1:75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  <c r="M205" s="228">
        <v>68242</v>
      </c>
      <c r="N205" s="226">
        <v>1810</v>
      </c>
      <c r="O205" s="227">
        <v>75376</v>
      </c>
      <c r="P205" s="229">
        <f t="shared" si="0"/>
        <v>89053</v>
      </c>
      <c r="Q205" s="228">
        <v>415</v>
      </c>
      <c r="R205" s="228">
        <v>121105</v>
      </c>
      <c r="S205" s="228">
        <v>599481</v>
      </c>
      <c r="T205" s="228">
        <v>35</v>
      </c>
      <c r="U205" s="228">
        <v>2170</v>
      </c>
      <c r="V205" s="228">
        <v>6913</v>
      </c>
      <c r="W205" s="228">
        <v>125</v>
      </c>
      <c r="X205" s="228">
        <v>24329</v>
      </c>
      <c r="Y205" s="228">
        <v>93561</v>
      </c>
      <c r="Z205" s="228">
        <v>15</v>
      </c>
      <c r="AA205" s="228">
        <v>976</v>
      </c>
      <c r="AB205" s="228">
        <v>3833</v>
      </c>
      <c r="AC205" s="228">
        <v>51</v>
      </c>
      <c r="AD205" s="228">
        <v>13793</v>
      </c>
      <c r="AE205" s="228">
        <v>53282</v>
      </c>
      <c r="AF205" s="228">
        <v>1623</v>
      </c>
      <c r="AG205" s="228">
        <v>110875</v>
      </c>
      <c r="AH205" s="228">
        <v>531688</v>
      </c>
      <c r="AI205" s="228">
        <v>319</v>
      </c>
      <c r="AJ205" s="228">
        <v>18610</v>
      </c>
      <c r="AK205" s="228">
        <v>69054</v>
      </c>
      <c r="AL205" s="228">
        <v>258</v>
      </c>
      <c r="AM205" s="228">
        <v>15755</v>
      </c>
      <c r="AN205" s="228">
        <v>46995</v>
      </c>
      <c r="AO205" s="228">
        <v>0</v>
      </c>
      <c r="AP205" s="228">
        <v>0</v>
      </c>
      <c r="AQ205" s="228">
        <v>0</v>
      </c>
      <c r="AR205" s="228">
        <v>57</v>
      </c>
      <c r="AS205" s="228">
        <v>5219</v>
      </c>
      <c r="AT205" s="228">
        <v>20876</v>
      </c>
      <c r="AU205" s="228">
        <v>560</v>
      </c>
      <c r="AV205" s="228">
        <v>38868</v>
      </c>
      <c r="AW205" s="228">
        <v>243595</v>
      </c>
      <c r="AX205" s="228">
        <v>11</v>
      </c>
      <c r="AY205" s="228">
        <v>876</v>
      </c>
      <c r="AZ205" s="228">
        <v>2000</v>
      </c>
      <c r="BA205" s="228">
        <v>341</v>
      </c>
      <c r="BB205" s="228">
        <v>22765</v>
      </c>
      <c r="BC205" s="228">
        <v>114347</v>
      </c>
      <c r="BD205" s="228">
        <v>23</v>
      </c>
      <c r="BE205" s="228">
        <v>2179</v>
      </c>
      <c r="BF205" s="228">
        <v>9254</v>
      </c>
      <c r="BG205" s="228">
        <v>54</v>
      </c>
      <c r="BH205" s="228">
        <v>6603</v>
      </c>
      <c r="BI205" s="228">
        <v>25567</v>
      </c>
      <c r="BJ205" s="228">
        <v>13823</v>
      </c>
      <c r="BK205" s="228">
        <v>67786</v>
      </c>
      <c r="BL205" s="228">
        <v>2710</v>
      </c>
      <c r="BM205" s="228">
        <v>13763</v>
      </c>
      <c r="BN205" s="228">
        <v>0</v>
      </c>
      <c r="BO205" s="228">
        <v>0</v>
      </c>
      <c r="BP205" s="228">
        <v>0</v>
      </c>
      <c r="BQ205" s="228">
        <v>0</v>
      </c>
      <c r="BR205" s="228">
        <v>0</v>
      </c>
      <c r="BS205" s="228">
        <v>0</v>
      </c>
      <c r="BT205" s="228">
        <v>5909</v>
      </c>
      <c r="BU205" s="228">
        <v>26341</v>
      </c>
      <c r="BV205" s="233"/>
      <c r="BW205" s="233"/>
    </row>
    <row r="206" spans="1:75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  <c r="M206" s="228">
        <v>58283</v>
      </c>
      <c r="N206" s="226">
        <v>1551</v>
      </c>
      <c r="O206" s="227">
        <v>65258</v>
      </c>
      <c r="P206" s="229">
        <f t="shared" si="0"/>
        <v>92328</v>
      </c>
      <c r="Q206" s="228">
        <v>392</v>
      </c>
      <c r="R206" s="228">
        <v>120347</v>
      </c>
      <c r="S206" s="228">
        <v>584802</v>
      </c>
      <c r="T206" s="228">
        <v>83</v>
      </c>
      <c r="U206" s="228">
        <v>4347</v>
      </c>
      <c r="V206" s="228">
        <v>12930</v>
      </c>
      <c r="W206" s="228">
        <v>116</v>
      </c>
      <c r="X206" s="228">
        <v>30599</v>
      </c>
      <c r="Y206" s="228">
        <v>115324</v>
      </c>
      <c r="Z206" s="228">
        <v>9</v>
      </c>
      <c r="AA206" s="228">
        <v>619</v>
      </c>
      <c r="AB206" s="228">
        <v>2374</v>
      </c>
      <c r="AC206" s="228">
        <v>60</v>
      </c>
      <c r="AD206" s="228">
        <v>15700</v>
      </c>
      <c r="AE206" s="228">
        <v>57512</v>
      </c>
      <c r="AF206" s="228">
        <v>1827</v>
      </c>
      <c r="AG206" s="228">
        <v>161740</v>
      </c>
      <c r="AH206" s="228">
        <v>816635</v>
      </c>
      <c r="AI206" s="228">
        <v>276</v>
      </c>
      <c r="AJ206" s="228">
        <v>30616</v>
      </c>
      <c r="AK206" s="228">
        <v>128654</v>
      </c>
      <c r="AL206" s="228">
        <v>95</v>
      </c>
      <c r="AM206" s="228">
        <v>12140</v>
      </c>
      <c r="AN206" s="228">
        <v>36271</v>
      </c>
      <c r="AO206" s="228">
        <v>0</v>
      </c>
      <c r="AP206" s="228">
        <v>0</v>
      </c>
      <c r="AQ206" s="228">
        <v>0</v>
      </c>
      <c r="AR206" s="228">
        <v>130</v>
      </c>
      <c r="AS206" s="228">
        <v>9010</v>
      </c>
      <c r="AT206" s="228">
        <v>31702</v>
      </c>
      <c r="AU206" s="228">
        <v>378</v>
      </c>
      <c r="AV206" s="228">
        <v>46143</v>
      </c>
      <c r="AW206" s="228">
        <v>299732</v>
      </c>
      <c r="AX206" s="228">
        <v>127</v>
      </c>
      <c r="AY206" s="228">
        <v>8106</v>
      </c>
      <c r="AZ206" s="228">
        <v>41607</v>
      </c>
      <c r="BA206" s="228">
        <v>740</v>
      </c>
      <c r="BB206" s="228">
        <v>48984</v>
      </c>
      <c r="BC206" s="228">
        <v>252489</v>
      </c>
      <c r="BD206" s="228">
        <v>35</v>
      </c>
      <c r="BE206" s="228">
        <v>3947</v>
      </c>
      <c r="BF206" s="228">
        <v>15004</v>
      </c>
      <c r="BG206" s="228">
        <v>46</v>
      </c>
      <c r="BH206" s="228">
        <v>2794</v>
      </c>
      <c r="BI206" s="228">
        <v>11176</v>
      </c>
      <c r="BJ206" s="228">
        <v>20152</v>
      </c>
      <c r="BK206" s="228">
        <v>123314</v>
      </c>
      <c r="BL206" s="228">
        <v>893</v>
      </c>
      <c r="BM206" s="228">
        <v>5270</v>
      </c>
      <c r="BN206" s="228">
        <v>2445</v>
      </c>
      <c r="BO206" s="228">
        <v>7172</v>
      </c>
      <c r="BP206" s="228">
        <v>0</v>
      </c>
      <c r="BQ206" s="228">
        <v>0</v>
      </c>
      <c r="BR206" s="228">
        <v>700</v>
      </c>
      <c r="BS206" s="228">
        <v>3150</v>
      </c>
      <c r="BT206" s="228">
        <v>12868</v>
      </c>
      <c r="BU206" s="228">
        <v>99083</v>
      </c>
      <c r="BV206" s="233"/>
      <c r="BW206" s="233"/>
    </row>
    <row r="207" spans="1:75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  <c r="M207" s="228">
        <v>58507</v>
      </c>
      <c r="N207" s="226">
        <v>508</v>
      </c>
      <c r="O207" s="227">
        <v>25100</v>
      </c>
      <c r="P207" s="229">
        <f t="shared" si="0"/>
        <v>52705</v>
      </c>
      <c r="Q207" s="228">
        <v>421</v>
      </c>
      <c r="R207" s="228">
        <v>125538</v>
      </c>
      <c r="S207" s="228">
        <v>625309</v>
      </c>
      <c r="T207" s="228">
        <v>71</v>
      </c>
      <c r="U207" s="228">
        <v>3835</v>
      </c>
      <c r="V207" s="228">
        <v>11347</v>
      </c>
      <c r="W207" s="228">
        <v>88</v>
      </c>
      <c r="X207" s="228">
        <v>23827</v>
      </c>
      <c r="Y207" s="228">
        <v>86978</v>
      </c>
      <c r="Z207" s="228">
        <v>11</v>
      </c>
      <c r="AA207" s="228">
        <v>701</v>
      </c>
      <c r="AB207" s="228">
        <v>2746</v>
      </c>
      <c r="AC207" s="228">
        <v>38</v>
      </c>
      <c r="AD207" s="228">
        <v>12763</v>
      </c>
      <c r="AE207" s="228">
        <v>46815</v>
      </c>
      <c r="AF207" s="228">
        <v>1680</v>
      </c>
      <c r="AG207" s="228">
        <v>146863</v>
      </c>
      <c r="AH207" s="228">
        <v>703543</v>
      </c>
      <c r="AI207" s="228">
        <v>378</v>
      </c>
      <c r="AJ207" s="228">
        <v>32486</v>
      </c>
      <c r="AK207" s="228">
        <v>137456</v>
      </c>
      <c r="AL207" s="228">
        <v>28</v>
      </c>
      <c r="AM207" s="228">
        <v>2078</v>
      </c>
      <c r="AN207" s="228">
        <v>6886</v>
      </c>
      <c r="AO207" s="228">
        <v>0</v>
      </c>
      <c r="AP207" s="228">
        <v>0</v>
      </c>
      <c r="AQ207" s="228">
        <v>0</v>
      </c>
      <c r="AR207" s="228">
        <v>56</v>
      </c>
      <c r="AS207" s="228">
        <v>3897</v>
      </c>
      <c r="AT207" s="228">
        <v>15379</v>
      </c>
      <c r="AU207" s="228">
        <v>108</v>
      </c>
      <c r="AV207" s="228">
        <v>16098</v>
      </c>
      <c r="AW207" s="228">
        <v>103069</v>
      </c>
      <c r="AX207" s="228">
        <v>90</v>
      </c>
      <c r="AY207" s="228">
        <v>6402</v>
      </c>
      <c r="AZ207" s="228">
        <v>20411</v>
      </c>
      <c r="BA207" s="228">
        <v>859</v>
      </c>
      <c r="BB207" s="228">
        <v>70667</v>
      </c>
      <c r="BC207" s="228">
        <v>359402</v>
      </c>
      <c r="BD207" s="228">
        <v>153</v>
      </c>
      <c r="BE207" s="228">
        <v>14823</v>
      </c>
      <c r="BF207" s="228">
        <v>59292</v>
      </c>
      <c r="BG207" s="228">
        <v>8</v>
      </c>
      <c r="BH207" s="228">
        <v>412</v>
      </c>
      <c r="BI207" s="228">
        <v>1648</v>
      </c>
      <c r="BJ207" s="228">
        <v>2252</v>
      </c>
      <c r="BK207" s="228">
        <v>8084</v>
      </c>
      <c r="BL207" s="228">
        <v>0</v>
      </c>
      <c r="BM207" s="228">
        <v>0</v>
      </c>
      <c r="BN207" s="228">
        <v>0</v>
      </c>
      <c r="BO207" s="228">
        <v>0</v>
      </c>
      <c r="BP207" s="228">
        <v>0</v>
      </c>
      <c r="BQ207" s="228">
        <v>0</v>
      </c>
      <c r="BR207" s="228">
        <v>0</v>
      </c>
      <c r="BS207" s="228">
        <v>0</v>
      </c>
      <c r="BT207" s="228">
        <v>0</v>
      </c>
      <c r="BU207" s="228">
        <v>0</v>
      </c>
      <c r="BV207" s="233"/>
      <c r="BW207" s="233"/>
    </row>
    <row r="208" spans="1:75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183</v>
      </c>
      <c r="I208" s="35">
        <v>22664</v>
      </c>
      <c r="J208" s="35">
        <v>133877</v>
      </c>
      <c r="K208" s="35">
        <v>0</v>
      </c>
      <c r="L208" s="35">
        <v>0</v>
      </c>
      <c r="M208" s="228">
        <v>73324</v>
      </c>
      <c r="N208" s="226">
        <v>1649</v>
      </c>
      <c r="O208" s="227">
        <v>68932</v>
      </c>
      <c r="P208" s="229">
        <f t="shared" si="0"/>
        <v>50106</v>
      </c>
      <c r="Q208" s="228">
        <v>336</v>
      </c>
      <c r="R208" s="228">
        <v>102289</v>
      </c>
      <c r="S208" s="228">
        <v>512260</v>
      </c>
      <c r="T208" s="228">
        <v>138</v>
      </c>
      <c r="U208" s="228">
        <v>7292</v>
      </c>
      <c r="V208" s="228">
        <v>21802</v>
      </c>
      <c r="W208" s="228">
        <v>74</v>
      </c>
      <c r="X208" s="228">
        <v>15539</v>
      </c>
      <c r="Y208" s="228">
        <v>54282</v>
      </c>
      <c r="Z208" s="228">
        <v>10</v>
      </c>
      <c r="AA208" s="228">
        <v>574</v>
      </c>
      <c r="AB208" s="228">
        <v>2296</v>
      </c>
      <c r="AC208" s="228">
        <v>25</v>
      </c>
      <c r="AD208" s="228">
        <v>5816</v>
      </c>
      <c r="AE208" s="228">
        <v>22861</v>
      </c>
      <c r="AF208" s="228">
        <v>614</v>
      </c>
      <c r="AG208" s="228">
        <v>72035</v>
      </c>
      <c r="AH208" s="228">
        <v>340994</v>
      </c>
      <c r="AI208" s="228">
        <v>70</v>
      </c>
      <c r="AJ208" s="228">
        <v>13035</v>
      </c>
      <c r="AK208" s="228">
        <v>57677</v>
      </c>
      <c r="AL208" s="228">
        <v>0</v>
      </c>
      <c r="AM208" s="228">
        <v>0</v>
      </c>
      <c r="AN208" s="228">
        <v>0</v>
      </c>
      <c r="AO208" s="228">
        <v>0</v>
      </c>
      <c r="AP208" s="228">
        <v>0</v>
      </c>
      <c r="AQ208" s="228">
        <v>0</v>
      </c>
      <c r="AR208" s="228">
        <v>0</v>
      </c>
      <c r="AS208" s="228">
        <v>0</v>
      </c>
      <c r="AT208" s="228">
        <v>0</v>
      </c>
      <c r="AU208" s="228">
        <v>183</v>
      </c>
      <c r="AV208" s="228">
        <v>22664</v>
      </c>
      <c r="AW208" s="228">
        <v>133877</v>
      </c>
      <c r="AX208" s="228">
        <v>147</v>
      </c>
      <c r="AY208" s="228">
        <v>17722</v>
      </c>
      <c r="AZ208" s="228">
        <v>62027</v>
      </c>
      <c r="BA208" s="228">
        <v>145</v>
      </c>
      <c r="BB208" s="228">
        <v>14026</v>
      </c>
      <c r="BC208" s="228">
        <v>69063</v>
      </c>
      <c r="BD208" s="228">
        <v>69</v>
      </c>
      <c r="BE208" s="228">
        <v>4588</v>
      </c>
      <c r="BF208" s="228">
        <v>18350</v>
      </c>
      <c r="BG208" s="228">
        <v>0</v>
      </c>
      <c r="BH208" s="228">
        <v>0</v>
      </c>
      <c r="BI208" s="228">
        <v>0</v>
      </c>
      <c r="BJ208" s="228">
        <v>9367</v>
      </c>
      <c r="BK208" s="228">
        <v>48708</v>
      </c>
      <c r="BL208" s="228">
        <v>0</v>
      </c>
      <c r="BM208" s="228">
        <v>0</v>
      </c>
      <c r="BN208" s="228">
        <v>0</v>
      </c>
      <c r="BO208" s="228">
        <v>0</v>
      </c>
      <c r="BP208" s="228">
        <v>0</v>
      </c>
      <c r="BQ208" s="228">
        <v>0</v>
      </c>
      <c r="BR208" s="228">
        <v>0</v>
      </c>
      <c r="BS208" s="228">
        <v>0</v>
      </c>
      <c r="BT208" s="228">
        <v>0</v>
      </c>
      <c r="BU208" s="228">
        <v>0</v>
      </c>
      <c r="BV208" s="233"/>
      <c r="BW208" s="233"/>
    </row>
    <row r="209" spans="1:75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  <c r="M209" s="228">
        <v>50553</v>
      </c>
      <c r="N209" s="226">
        <v>370</v>
      </c>
      <c r="O209" s="227">
        <v>15291</v>
      </c>
      <c r="P209" s="229">
        <f t="shared" si="0"/>
        <v>48871</v>
      </c>
      <c r="Q209" s="228">
        <v>240</v>
      </c>
      <c r="R209" s="228">
        <v>71021</v>
      </c>
      <c r="S209" s="228">
        <v>348388</v>
      </c>
      <c r="T209" s="228">
        <v>16</v>
      </c>
      <c r="U209" s="228">
        <v>931</v>
      </c>
      <c r="V209" s="228">
        <v>2962</v>
      </c>
      <c r="W209" s="228">
        <v>95</v>
      </c>
      <c r="X209" s="228">
        <v>22768</v>
      </c>
      <c r="Y209" s="228">
        <v>84237</v>
      </c>
      <c r="Z209" s="228">
        <v>13</v>
      </c>
      <c r="AA209" s="228">
        <v>824</v>
      </c>
      <c r="AB209" s="228">
        <v>3300</v>
      </c>
      <c r="AC209" s="228">
        <v>42</v>
      </c>
      <c r="AD209" s="228">
        <v>10603</v>
      </c>
      <c r="AE209" s="228">
        <v>42358</v>
      </c>
      <c r="AF209" s="228">
        <v>765</v>
      </c>
      <c r="AG209" s="228">
        <v>60098</v>
      </c>
      <c r="AH209" s="228">
        <v>277479</v>
      </c>
      <c r="AI209" s="228">
        <v>160</v>
      </c>
      <c r="AJ209" s="228">
        <v>12092</v>
      </c>
      <c r="AK209" s="228">
        <v>48068</v>
      </c>
      <c r="AL209" s="228">
        <v>61</v>
      </c>
      <c r="AM209" s="228">
        <v>5162</v>
      </c>
      <c r="AN209" s="228">
        <v>18048</v>
      </c>
      <c r="AO209" s="228">
        <v>0</v>
      </c>
      <c r="AP209" s="228">
        <v>0</v>
      </c>
      <c r="AQ209" s="228">
        <v>0</v>
      </c>
      <c r="AR209" s="228">
        <v>12</v>
      </c>
      <c r="AS209" s="228">
        <v>1497</v>
      </c>
      <c r="AT209" s="228">
        <v>6000</v>
      </c>
      <c r="AU209" s="228">
        <v>50</v>
      </c>
      <c r="AV209" s="228">
        <v>7332</v>
      </c>
      <c r="AW209" s="228">
        <v>38155</v>
      </c>
      <c r="AX209" s="228">
        <v>14</v>
      </c>
      <c r="AY209" s="228">
        <v>2577</v>
      </c>
      <c r="AZ209" s="228">
        <v>9364</v>
      </c>
      <c r="BA209" s="228">
        <v>376</v>
      </c>
      <c r="BB209" s="228">
        <v>24226</v>
      </c>
      <c r="BC209" s="228">
        <v>129479</v>
      </c>
      <c r="BD209" s="228">
        <v>33</v>
      </c>
      <c r="BE209" s="228">
        <v>2535</v>
      </c>
      <c r="BF209" s="228">
        <v>9657</v>
      </c>
      <c r="BG209" s="228">
        <v>59</v>
      </c>
      <c r="BH209" s="228">
        <v>4677</v>
      </c>
      <c r="BI209" s="228">
        <v>18708</v>
      </c>
      <c r="BJ209" s="228">
        <v>29982</v>
      </c>
      <c r="BK209" s="228">
        <v>212830</v>
      </c>
      <c r="BL209" s="228">
        <v>1555</v>
      </c>
      <c r="BM209" s="228">
        <v>7456</v>
      </c>
      <c r="BN209" s="228">
        <v>6410</v>
      </c>
      <c r="BO209" s="228">
        <v>38460</v>
      </c>
      <c r="BP209" s="228">
        <v>0</v>
      </c>
      <c r="BQ209" s="228">
        <v>0</v>
      </c>
      <c r="BR209" s="228">
        <v>0</v>
      </c>
      <c r="BS209" s="228">
        <v>0</v>
      </c>
      <c r="BT209" s="228">
        <v>8272</v>
      </c>
      <c r="BU209" s="228">
        <v>57416</v>
      </c>
      <c r="BV209" s="233"/>
      <c r="BW209" s="233"/>
    </row>
    <row r="210" spans="1:75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  <c r="M210" s="228">
        <v>52618</v>
      </c>
      <c r="N210" s="226">
        <v>537</v>
      </c>
      <c r="O210" s="227">
        <v>23204</v>
      </c>
      <c r="P210" s="229">
        <f t="shared" si="0"/>
        <v>49600</v>
      </c>
      <c r="Q210" s="228">
        <v>399</v>
      </c>
      <c r="R210" s="228">
        <v>119126</v>
      </c>
      <c r="S210" s="228">
        <v>593157</v>
      </c>
      <c r="T210" s="228">
        <v>111</v>
      </c>
      <c r="U210" s="228">
        <v>5545</v>
      </c>
      <c r="V210" s="228">
        <v>17865</v>
      </c>
      <c r="W210" s="228">
        <v>81</v>
      </c>
      <c r="X210" s="228">
        <v>19905</v>
      </c>
      <c r="Y210" s="228">
        <v>78556</v>
      </c>
      <c r="Z210" s="228">
        <v>9</v>
      </c>
      <c r="AA210" s="228">
        <v>560</v>
      </c>
      <c r="AB210" s="228">
        <v>2240</v>
      </c>
      <c r="AC210" s="228">
        <v>43</v>
      </c>
      <c r="AD210" s="228">
        <v>9219</v>
      </c>
      <c r="AE210" s="228">
        <v>37344</v>
      </c>
      <c r="AF210" s="228">
        <v>860</v>
      </c>
      <c r="AG210" s="228">
        <v>78086</v>
      </c>
      <c r="AH210" s="228">
        <v>386400</v>
      </c>
      <c r="AI210" s="228">
        <v>159</v>
      </c>
      <c r="AJ210" s="228">
        <v>12858</v>
      </c>
      <c r="AK210" s="228">
        <v>55277</v>
      </c>
      <c r="AL210" s="228">
        <v>66</v>
      </c>
      <c r="AM210" s="228">
        <v>5509</v>
      </c>
      <c r="AN210" s="228">
        <v>17271</v>
      </c>
      <c r="AO210" s="228">
        <v>0</v>
      </c>
      <c r="AP210" s="228">
        <v>0</v>
      </c>
      <c r="AQ210" s="228">
        <v>0</v>
      </c>
      <c r="AR210" s="228">
        <v>14</v>
      </c>
      <c r="AS210" s="228">
        <v>1349</v>
      </c>
      <c r="AT210" s="228">
        <v>5856</v>
      </c>
      <c r="AU210" s="228">
        <v>39</v>
      </c>
      <c r="AV210" s="228">
        <v>8314</v>
      </c>
      <c r="AW210" s="228">
        <v>43015</v>
      </c>
      <c r="AX210" s="228">
        <v>10</v>
      </c>
      <c r="AY210" s="228">
        <v>724</v>
      </c>
      <c r="AZ210" s="228">
        <v>2694</v>
      </c>
      <c r="BA210" s="228">
        <v>491</v>
      </c>
      <c r="BB210" s="228">
        <v>41536</v>
      </c>
      <c r="BC210" s="228">
        <v>231103</v>
      </c>
      <c r="BD210" s="228">
        <v>8</v>
      </c>
      <c r="BE210" s="228">
        <v>520</v>
      </c>
      <c r="BF210" s="228">
        <v>2080</v>
      </c>
      <c r="BG210" s="228">
        <v>73</v>
      </c>
      <c r="BH210" s="228">
        <v>7276</v>
      </c>
      <c r="BI210" s="228">
        <v>29104</v>
      </c>
      <c r="BJ210" s="228">
        <v>10614</v>
      </c>
      <c r="BK210" s="228">
        <v>63312</v>
      </c>
      <c r="BL210" s="228">
        <v>0</v>
      </c>
      <c r="BM210" s="228">
        <v>0</v>
      </c>
      <c r="BN210" s="228">
        <v>0</v>
      </c>
      <c r="BO210" s="228">
        <v>0</v>
      </c>
      <c r="BP210" s="228">
        <v>0</v>
      </c>
      <c r="BQ210" s="228">
        <v>0</v>
      </c>
      <c r="BR210" s="228">
        <v>0</v>
      </c>
      <c r="BS210" s="228">
        <v>0</v>
      </c>
      <c r="BT210" s="228">
        <v>3201</v>
      </c>
      <c r="BU210" s="228">
        <v>20789</v>
      </c>
      <c r="BV210" s="233"/>
      <c r="BW210" s="233"/>
    </row>
    <row r="211" spans="1:75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  <c r="M211" s="228">
        <v>56934</v>
      </c>
      <c r="N211" s="226">
        <v>419</v>
      </c>
      <c r="O211" s="227">
        <v>18018</v>
      </c>
      <c r="P211" s="229">
        <f t="shared" si="0"/>
        <v>53774</v>
      </c>
      <c r="Q211" s="228">
        <v>390</v>
      </c>
      <c r="R211" s="228">
        <v>112254</v>
      </c>
      <c r="S211" s="228">
        <v>562829</v>
      </c>
      <c r="T211" s="228">
        <v>38</v>
      </c>
      <c r="U211" s="228">
        <v>2089</v>
      </c>
      <c r="V211" s="228">
        <v>6723</v>
      </c>
      <c r="W211" s="228">
        <v>135</v>
      </c>
      <c r="X211" s="228">
        <v>27216</v>
      </c>
      <c r="Y211" s="228">
        <v>95491</v>
      </c>
      <c r="Z211" s="228">
        <v>11</v>
      </c>
      <c r="AA211" s="228">
        <v>660</v>
      </c>
      <c r="AB211" s="228">
        <v>2604</v>
      </c>
      <c r="AC211" s="228">
        <v>40</v>
      </c>
      <c r="AD211" s="228">
        <v>11635</v>
      </c>
      <c r="AE211" s="228">
        <v>45515</v>
      </c>
      <c r="AF211" s="228">
        <v>841</v>
      </c>
      <c r="AG211" s="228">
        <v>87453</v>
      </c>
      <c r="AH211" s="228">
        <v>395057</v>
      </c>
      <c r="AI211" s="228">
        <v>307</v>
      </c>
      <c r="AJ211" s="228">
        <v>30399</v>
      </c>
      <c r="AK211" s="228">
        <v>123518</v>
      </c>
      <c r="AL211" s="228">
        <v>0</v>
      </c>
      <c r="AM211" s="228">
        <v>0</v>
      </c>
      <c r="AN211" s="228">
        <v>0</v>
      </c>
      <c r="AO211" s="228">
        <v>10</v>
      </c>
      <c r="AP211" s="228">
        <v>1728</v>
      </c>
      <c r="AQ211" s="228">
        <v>7594</v>
      </c>
      <c r="AR211" s="228">
        <v>35</v>
      </c>
      <c r="AS211" s="228">
        <v>4057</v>
      </c>
      <c r="AT211" s="228">
        <v>16228</v>
      </c>
      <c r="AU211" s="228">
        <v>69</v>
      </c>
      <c r="AV211" s="228">
        <v>7978</v>
      </c>
      <c r="AW211" s="228">
        <v>47223</v>
      </c>
      <c r="AX211" s="228">
        <v>44</v>
      </c>
      <c r="AY211" s="228">
        <v>4157</v>
      </c>
      <c r="AZ211" s="228">
        <v>12906</v>
      </c>
      <c r="BA211" s="228">
        <v>321</v>
      </c>
      <c r="BB211" s="228">
        <v>34743</v>
      </c>
      <c r="BC211" s="228">
        <v>170766</v>
      </c>
      <c r="BD211" s="228">
        <v>22</v>
      </c>
      <c r="BE211" s="228">
        <v>1428</v>
      </c>
      <c r="BF211" s="228">
        <v>5712</v>
      </c>
      <c r="BG211" s="228">
        <v>33</v>
      </c>
      <c r="BH211" s="228">
        <v>2963</v>
      </c>
      <c r="BI211" s="228">
        <v>11110</v>
      </c>
      <c r="BJ211" s="228">
        <v>23856</v>
      </c>
      <c r="BK211" s="228">
        <v>120360</v>
      </c>
      <c r="BL211" s="228">
        <v>14916</v>
      </c>
      <c r="BM211" s="228">
        <v>76370</v>
      </c>
      <c r="BN211" s="228">
        <v>326</v>
      </c>
      <c r="BO211" s="228">
        <v>1141</v>
      </c>
      <c r="BP211" s="228">
        <v>0</v>
      </c>
      <c r="BQ211" s="228">
        <v>0</v>
      </c>
      <c r="BR211" s="228">
        <v>0</v>
      </c>
      <c r="BS211" s="228">
        <v>0</v>
      </c>
      <c r="BT211" s="228">
        <v>2561</v>
      </c>
      <c r="BU211" s="228">
        <v>16755</v>
      </c>
      <c r="BV211" s="233"/>
      <c r="BW211" s="233"/>
    </row>
    <row r="212" spans="1:75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  <c r="M212" s="228">
        <v>83338</v>
      </c>
      <c r="N212" s="226">
        <v>609</v>
      </c>
      <c r="O212" s="227">
        <v>26843</v>
      </c>
      <c r="P212" s="229">
        <f t="shared" si="0"/>
        <v>55367</v>
      </c>
      <c r="Q212" s="228">
        <v>371</v>
      </c>
      <c r="R212" s="228">
        <v>110302</v>
      </c>
      <c r="S212" s="228">
        <v>534618</v>
      </c>
      <c r="T212" s="228">
        <v>21</v>
      </c>
      <c r="U212" s="228">
        <v>1228</v>
      </c>
      <c r="V212" s="228">
        <v>4927</v>
      </c>
      <c r="W212" s="228">
        <v>80</v>
      </c>
      <c r="X212" s="228">
        <v>19757</v>
      </c>
      <c r="Y212" s="228">
        <v>75657</v>
      </c>
      <c r="Z212" s="228">
        <v>16</v>
      </c>
      <c r="AA212" s="228">
        <v>1035</v>
      </c>
      <c r="AB212" s="228">
        <v>4140</v>
      </c>
      <c r="AC212" s="228">
        <v>49</v>
      </c>
      <c r="AD212" s="228">
        <v>12305</v>
      </c>
      <c r="AE212" s="228">
        <v>47395</v>
      </c>
      <c r="AF212" s="228">
        <v>711</v>
      </c>
      <c r="AG212" s="228">
        <v>74405</v>
      </c>
      <c r="AH212" s="228">
        <v>378560</v>
      </c>
      <c r="AI212" s="228">
        <v>113</v>
      </c>
      <c r="AJ212" s="228">
        <v>15649</v>
      </c>
      <c r="AK212" s="228">
        <v>72283</v>
      </c>
      <c r="AL212" s="228">
        <v>21</v>
      </c>
      <c r="AM212" s="228">
        <v>1800</v>
      </c>
      <c r="AN212" s="228">
        <v>5749</v>
      </c>
      <c r="AO212" s="228">
        <v>5</v>
      </c>
      <c r="AP212" s="228">
        <v>640</v>
      </c>
      <c r="AQ212" s="228">
        <v>2805</v>
      </c>
      <c r="AR212" s="228">
        <v>35</v>
      </c>
      <c r="AS212" s="228">
        <v>4142</v>
      </c>
      <c r="AT212" s="228">
        <v>16540</v>
      </c>
      <c r="AU212" s="228">
        <v>140</v>
      </c>
      <c r="AV212" s="228">
        <v>17623</v>
      </c>
      <c r="AW212" s="228">
        <v>125044</v>
      </c>
      <c r="AX212" s="228">
        <v>39</v>
      </c>
      <c r="AY212" s="228">
        <v>4539</v>
      </c>
      <c r="AZ212" s="228">
        <v>14594</v>
      </c>
      <c r="BA212" s="228">
        <v>197</v>
      </c>
      <c r="BB212" s="228">
        <v>18561</v>
      </c>
      <c r="BC212" s="228">
        <v>97429</v>
      </c>
      <c r="BD212" s="228">
        <v>56</v>
      </c>
      <c r="BE212" s="228">
        <v>3707</v>
      </c>
      <c r="BF212" s="228">
        <v>13309</v>
      </c>
      <c r="BG212" s="228">
        <v>105</v>
      </c>
      <c r="BH212" s="228">
        <v>7744</v>
      </c>
      <c r="BI212" s="228">
        <v>30807</v>
      </c>
      <c r="BJ212" s="228">
        <v>19912</v>
      </c>
      <c r="BK212" s="228">
        <v>118302</v>
      </c>
      <c r="BL212" s="228">
        <v>240</v>
      </c>
      <c r="BM212" s="228">
        <v>1680</v>
      </c>
      <c r="BN212" s="228">
        <v>465</v>
      </c>
      <c r="BO212" s="228">
        <v>1860</v>
      </c>
      <c r="BP212" s="228">
        <v>0</v>
      </c>
      <c r="BQ212" s="228">
        <v>0</v>
      </c>
      <c r="BR212" s="228">
        <v>0</v>
      </c>
      <c r="BS212" s="228">
        <v>0</v>
      </c>
      <c r="BT212" s="228">
        <v>0</v>
      </c>
      <c r="BU212" s="228">
        <v>0</v>
      </c>
      <c r="BV212" s="233"/>
      <c r="BW212" s="233"/>
    </row>
    <row r="213" spans="1:75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  <c r="M213" s="228">
        <v>103149</v>
      </c>
      <c r="N213" s="226">
        <v>1391</v>
      </c>
      <c r="O213" s="227">
        <v>59136</v>
      </c>
      <c r="P213" s="229">
        <f t="shared" si="0"/>
        <v>50378</v>
      </c>
      <c r="Q213" s="228">
        <v>494</v>
      </c>
      <c r="R213" s="228">
        <v>130001</v>
      </c>
      <c r="S213" s="228">
        <v>639070</v>
      </c>
      <c r="T213" s="228">
        <v>88</v>
      </c>
      <c r="U213" s="228">
        <v>4576</v>
      </c>
      <c r="V213" s="228">
        <v>18381</v>
      </c>
      <c r="W213" s="228">
        <v>96</v>
      </c>
      <c r="X213" s="228">
        <v>21003</v>
      </c>
      <c r="Y213" s="228">
        <v>88469</v>
      </c>
      <c r="Z213" s="228">
        <v>18</v>
      </c>
      <c r="AA213" s="228">
        <v>1169</v>
      </c>
      <c r="AB213" s="228">
        <v>4651</v>
      </c>
      <c r="AC213" s="228">
        <v>54</v>
      </c>
      <c r="AD213" s="228">
        <v>13940</v>
      </c>
      <c r="AE213" s="228">
        <v>57315</v>
      </c>
      <c r="AF213" s="228">
        <v>1394</v>
      </c>
      <c r="AG213" s="228">
        <v>113641</v>
      </c>
      <c r="AH213" s="228">
        <v>635061</v>
      </c>
      <c r="AI213" s="228">
        <v>116</v>
      </c>
      <c r="AJ213" s="228">
        <v>17196</v>
      </c>
      <c r="AK213" s="228">
        <v>68509</v>
      </c>
      <c r="AL213" s="228">
        <v>17</v>
      </c>
      <c r="AM213" s="228">
        <v>1490</v>
      </c>
      <c r="AN213" s="228">
        <v>5525</v>
      </c>
      <c r="AO213" s="228">
        <v>0</v>
      </c>
      <c r="AP213" s="228">
        <v>0</v>
      </c>
      <c r="AQ213" s="228">
        <v>0</v>
      </c>
      <c r="AR213" s="228">
        <v>70</v>
      </c>
      <c r="AS213" s="228">
        <v>6294</v>
      </c>
      <c r="AT213" s="228">
        <v>24682</v>
      </c>
      <c r="AU213" s="228">
        <v>75</v>
      </c>
      <c r="AV213" s="228">
        <v>10490</v>
      </c>
      <c r="AW213" s="228">
        <v>62161</v>
      </c>
      <c r="AX213" s="228">
        <v>149</v>
      </c>
      <c r="AY213" s="228">
        <v>12476</v>
      </c>
      <c r="AZ213" s="228">
        <v>43551</v>
      </c>
      <c r="BA213" s="228">
        <v>904</v>
      </c>
      <c r="BB213" s="228">
        <v>59685</v>
      </c>
      <c r="BC213" s="228">
        <v>407224</v>
      </c>
      <c r="BD213" s="228">
        <v>46</v>
      </c>
      <c r="BE213" s="228">
        <v>4465</v>
      </c>
      <c r="BF213" s="228">
        <v>17229</v>
      </c>
      <c r="BG213" s="228">
        <v>17</v>
      </c>
      <c r="BH213" s="228">
        <v>1545</v>
      </c>
      <c r="BI213" s="228">
        <v>6180</v>
      </c>
      <c r="BJ213" s="228">
        <v>4829</v>
      </c>
      <c r="BK213" s="228">
        <v>30849</v>
      </c>
      <c r="BL213" s="228">
        <v>169</v>
      </c>
      <c r="BM213" s="228">
        <v>592</v>
      </c>
      <c r="BN213" s="228">
        <v>0</v>
      </c>
      <c r="BO213" s="228">
        <v>0</v>
      </c>
      <c r="BP213" s="228">
        <v>573</v>
      </c>
      <c r="BQ213" s="228">
        <v>2177</v>
      </c>
      <c r="BR213" s="228">
        <v>0</v>
      </c>
      <c r="BS213" s="228">
        <v>0</v>
      </c>
      <c r="BT213" s="228">
        <v>0</v>
      </c>
      <c r="BU213" s="228">
        <v>0</v>
      </c>
      <c r="BV213" s="233"/>
      <c r="BW213" s="233"/>
    </row>
    <row r="214" spans="1:75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  <c r="M214" s="228">
        <v>112698</v>
      </c>
      <c r="N214" s="226">
        <v>502</v>
      </c>
      <c r="O214" s="227">
        <v>23055</v>
      </c>
      <c r="P214" s="229">
        <f t="shared" si="0"/>
        <v>64693</v>
      </c>
      <c r="Q214" s="228">
        <v>426</v>
      </c>
      <c r="R214" s="228">
        <v>128490</v>
      </c>
      <c r="S214" s="228">
        <v>644352</v>
      </c>
      <c r="T214" s="228">
        <v>58</v>
      </c>
      <c r="U214" s="228">
        <v>2820</v>
      </c>
      <c r="V214" s="228">
        <v>10476</v>
      </c>
      <c r="W214" s="228">
        <v>119</v>
      </c>
      <c r="X214" s="228">
        <v>26598</v>
      </c>
      <c r="Y214" s="228">
        <v>103171</v>
      </c>
      <c r="Z214" s="228">
        <v>9</v>
      </c>
      <c r="AA214" s="228">
        <v>547</v>
      </c>
      <c r="AB214" s="228">
        <v>2241</v>
      </c>
      <c r="AC214" s="228">
        <v>59</v>
      </c>
      <c r="AD214" s="228">
        <v>13299</v>
      </c>
      <c r="AE214" s="228">
        <v>54113</v>
      </c>
      <c r="AF214" s="228">
        <v>1314</v>
      </c>
      <c r="AG214" s="228">
        <v>121394</v>
      </c>
      <c r="AH214" s="228">
        <v>566781</v>
      </c>
      <c r="AI214" s="228">
        <v>125</v>
      </c>
      <c r="AJ214" s="228">
        <v>11620</v>
      </c>
      <c r="AK214" s="228">
        <v>48020</v>
      </c>
      <c r="AL214" s="228">
        <v>71</v>
      </c>
      <c r="AM214" s="228">
        <v>3782</v>
      </c>
      <c r="AN214" s="228">
        <v>13635</v>
      </c>
      <c r="AO214" s="228">
        <v>0</v>
      </c>
      <c r="AP214" s="228">
        <v>0</v>
      </c>
      <c r="AQ214" s="228">
        <v>0</v>
      </c>
      <c r="AR214" s="228">
        <v>50</v>
      </c>
      <c r="AS214" s="228">
        <v>3972</v>
      </c>
      <c r="AT214" s="228">
        <v>15555</v>
      </c>
      <c r="AU214" s="228">
        <v>69</v>
      </c>
      <c r="AV214" s="228">
        <v>14883</v>
      </c>
      <c r="AW214" s="228">
        <v>58413</v>
      </c>
      <c r="AX214" s="228">
        <v>55</v>
      </c>
      <c r="AY214" s="228">
        <v>2967</v>
      </c>
      <c r="AZ214" s="228">
        <v>9654</v>
      </c>
      <c r="BA214" s="228">
        <v>808</v>
      </c>
      <c r="BB214" s="228">
        <v>71122</v>
      </c>
      <c r="BC214" s="228">
        <v>368084</v>
      </c>
      <c r="BD214" s="228">
        <v>82</v>
      </c>
      <c r="BE214" s="228">
        <v>8082</v>
      </c>
      <c r="BF214" s="228">
        <v>33556</v>
      </c>
      <c r="BG214" s="228">
        <v>54</v>
      </c>
      <c r="BH214" s="228">
        <v>4966</v>
      </c>
      <c r="BI214" s="228">
        <v>19864</v>
      </c>
      <c r="BJ214" s="228">
        <v>23770</v>
      </c>
      <c r="BK214" s="228">
        <v>129889</v>
      </c>
      <c r="BL214" s="228">
        <v>968</v>
      </c>
      <c r="BM214" s="228">
        <v>3872</v>
      </c>
      <c r="BN214" s="228">
        <v>0</v>
      </c>
      <c r="BO214" s="228">
        <v>0</v>
      </c>
      <c r="BP214" s="228">
        <v>0</v>
      </c>
      <c r="BQ214" s="228">
        <v>0</v>
      </c>
      <c r="BR214" s="228">
        <v>1888</v>
      </c>
      <c r="BS214" s="228">
        <v>6608</v>
      </c>
      <c r="BT214" s="228">
        <v>2246</v>
      </c>
      <c r="BU214" s="228">
        <v>10000</v>
      </c>
      <c r="BV214" s="233"/>
      <c r="BW214" s="233"/>
    </row>
    <row r="215" spans="1:75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  <c r="M215" s="228">
        <v>101030</v>
      </c>
      <c r="N215" s="226">
        <v>685</v>
      </c>
      <c r="O215" s="227">
        <v>29439</v>
      </c>
      <c r="P215" s="229">
        <f t="shared" si="0"/>
        <v>64738</v>
      </c>
      <c r="Q215" s="228">
        <v>492</v>
      </c>
      <c r="R215" s="228">
        <v>147397</v>
      </c>
      <c r="S215" s="228">
        <v>779110</v>
      </c>
      <c r="T215" s="228">
        <v>56</v>
      </c>
      <c r="U215" s="228">
        <v>2856</v>
      </c>
      <c r="V215" s="228">
        <v>8697</v>
      </c>
      <c r="W215" s="228">
        <v>169</v>
      </c>
      <c r="X215" s="228">
        <v>29176</v>
      </c>
      <c r="Y215" s="228">
        <v>113650</v>
      </c>
      <c r="Z215" s="228">
        <v>16</v>
      </c>
      <c r="AA215" s="228">
        <v>1068</v>
      </c>
      <c r="AB215" s="228">
        <v>4272</v>
      </c>
      <c r="AC215" s="228">
        <v>38</v>
      </c>
      <c r="AD215" s="228">
        <v>10387</v>
      </c>
      <c r="AE215" s="228">
        <v>42212</v>
      </c>
      <c r="AF215" s="228">
        <v>946</v>
      </c>
      <c r="AG215" s="228">
        <v>98486</v>
      </c>
      <c r="AH215" s="228">
        <v>456699</v>
      </c>
      <c r="AI215" s="228">
        <v>385</v>
      </c>
      <c r="AJ215" s="228">
        <v>38075</v>
      </c>
      <c r="AK215" s="228">
        <v>179309</v>
      </c>
      <c r="AL215" s="228">
        <v>11</v>
      </c>
      <c r="AM215" s="228">
        <v>1299</v>
      </c>
      <c r="AN215" s="228">
        <v>5193</v>
      </c>
      <c r="AO215" s="228">
        <v>3</v>
      </c>
      <c r="AP215" s="228">
        <v>231</v>
      </c>
      <c r="AQ215" s="228">
        <v>1040</v>
      </c>
      <c r="AR215" s="228">
        <v>50</v>
      </c>
      <c r="AS215" s="228">
        <v>3715</v>
      </c>
      <c r="AT215" s="228">
        <v>15371</v>
      </c>
      <c r="AU215" s="228">
        <v>78</v>
      </c>
      <c r="AV215" s="228">
        <v>15654</v>
      </c>
      <c r="AW215" s="228">
        <v>80265</v>
      </c>
      <c r="AX215" s="228">
        <v>69</v>
      </c>
      <c r="AY215" s="228">
        <v>4285</v>
      </c>
      <c r="AZ215" s="228">
        <v>15313</v>
      </c>
      <c r="BA215" s="228">
        <v>264</v>
      </c>
      <c r="BB215" s="228">
        <v>26935</v>
      </c>
      <c r="BC215" s="228">
        <v>130145</v>
      </c>
      <c r="BD215" s="228">
        <v>69</v>
      </c>
      <c r="BE215" s="228">
        <v>7384</v>
      </c>
      <c r="BF215" s="228">
        <v>26431</v>
      </c>
      <c r="BG215" s="228">
        <v>17</v>
      </c>
      <c r="BH215" s="228">
        <v>908</v>
      </c>
      <c r="BI215" s="228">
        <v>3632</v>
      </c>
      <c r="BJ215" s="228">
        <v>12316</v>
      </c>
      <c r="BK215" s="228">
        <v>59485</v>
      </c>
      <c r="BL215" s="228">
        <v>5729</v>
      </c>
      <c r="BM215" s="228">
        <v>25494</v>
      </c>
      <c r="BN215" s="228">
        <v>160</v>
      </c>
      <c r="BO215" s="228">
        <v>365</v>
      </c>
      <c r="BP215" s="228">
        <v>0</v>
      </c>
      <c r="BQ215" s="228">
        <v>0</v>
      </c>
      <c r="BR215" s="228">
        <v>0</v>
      </c>
      <c r="BS215" s="228">
        <v>0</v>
      </c>
      <c r="BT215" s="228">
        <v>0</v>
      </c>
      <c r="BU215" s="228">
        <v>0</v>
      </c>
      <c r="BV215" s="233"/>
      <c r="BW215" s="233"/>
    </row>
    <row r="216" spans="1:75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  <c r="M216" s="228">
        <v>90032</v>
      </c>
      <c r="N216" s="226">
        <v>1040</v>
      </c>
      <c r="O216" s="227">
        <v>41604</v>
      </c>
      <c r="P216" s="229">
        <f t="shared" si="0"/>
        <v>50222</v>
      </c>
      <c r="Q216" s="228">
        <v>549</v>
      </c>
      <c r="R216" s="228">
        <v>154993</v>
      </c>
      <c r="S216" s="228">
        <v>814310</v>
      </c>
      <c r="T216" s="228">
        <v>24</v>
      </c>
      <c r="U216" s="228">
        <v>1377</v>
      </c>
      <c r="V216" s="228">
        <v>5845</v>
      </c>
      <c r="W216" s="228">
        <v>146</v>
      </c>
      <c r="X216" s="228">
        <v>32138</v>
      </c>
      <c r="Y216" s="228">
        <v>135666</v>
      </c>
      <c r="Z216" s="228">
        <v>16</v>
      </c>
      <c r="AA216" s="228">
        <v>1021</v>
      </c>
      <c r="AB216" s="228">
        <v>4567</v>
      </c>
      <c r="AC216" s="228">
        <v>60</v>
      </c>
      <c r="AD216" s="228">
        <v>15487</v>
      </c>
      <c r="AE216" s="228">
        <v>67861</v>
      </c>
      <c r="AF216" s="228">
        <v>775</v>
      </c>
      <c r="AG216" s="228">
        <v>104081</v>
      </c>
      <c r="AH216" s="228">
        <v>503289</v>
      </c>
      <c r="AI216" s="228">
        <v>231</v>
      </c>
      <c r="AJ216" s="228">
        <v>26189</v>
      </c>
      <c r="AK216" s="228">
        <v>107347</v>
      </c>
      <c r="AL216" s="228">
        <v>3</v>
      </c>
      <c r="AM216" s="228">
        <v>553</v>
      </c>
      <c r="AN216" s="228">
        <v>2323</v>
      </c>
      <c r="AO216" s="228">
        <v>0</v>
      </c>
      <c r="AP216" s="228">
        <v>0</v>
      </c>
      <c r="AQ216" s="228">
        <v>0</v>
      </c>
      <c r="AR216" s="228">
        <v>23</v>
      </c>
      <c r="AS216" s="228">
        <v>2737</v>
      </c>
      <c r="AT216" s="228">
        <v>14714</v>
      </c>
      <c r="AU216" s="228">
        <v>99</v>
      </c>
      <c r="AV216" s="228">
        <v>13109</v>
      </c>
      <c r="AW216" s="228">
        <v>87405</v>
      </c>
      <c r="AX216" s="228">
        <v>74</v>
      </c>
      <c r="AY216" s="228">
        <v>8928</v>
      </c>
      <c r="AZ216" s="228">
        <v>34907</v>
      </c>
      <c r="BA216" s="228">
        <v>269</v>
      </c>
      <c r="BB216" s="228">
        <v>40966</v>
      </c>
      <c r="BC216" s="228">
        <v>208847</v>
      </c>
      <c r="BD216" s="228">
        <v>57</v>
      </c>
      <c r="BE216" s="228">
        <v>10463</v>
      </c>
      <c r="BF216" s="228">
        <v>42634</v>
      </c>
      <c r="BG216" s="228">
        <v>19</v>
      </c>
      <c r="BH216" s="228">
        <v>1136</v>
      </c>
      <c r="BI216" s="228">
        <v>5112</v>
      </c>
      <c r="BJ216" s="228">
        <v>17106</v>
      </c>
      <c r="BK216" s="228">
        <v>86914</v>
      </c>
      <c r="BL216" s="228">
        <v>5713</v>
      </c>
      <c r="BM216" s="228">
        <v>45000</v>
      </c>
      <c r="BN216" s="228">
        <v>8692</v>
      </c>
      <c r="BO216" s="228">
        <v>32213</v>
      </c>
      <c r="BP216" s="228">
        <v>0</v>
      </c>
      <c r="BQ216" s="228">
        <v>0</v>
      </c>
      <c r="BR216" s="228">
        <v>0</v>
      </c>
      <c r="BS216" s="228">
        <v>0</v>
      </c>
      <c r="BT216" s="228">
        <v>84</v>
      </c>
      <c r="BU216" s="228">
        <v>295</v>
      </c>
      <c r="BV216" s="233"/>
      <c r="BW216" s="233"/>
    </row>
    <row r="217" spans="1:75">
      <c r="A217" s="29">
        <v>40422</v>
      </c>
      <c r="B217" s="35">
        <v>38</v>
      </c>
      <c r="C217" s="35">
        <v>2122</v>
      </c>
      <c r="D217" s="35">
        <v>11523</v>
      </c>
      <c r="E217" s="35">
        <v>157</v>
      </c>
      <c r="F217" s="35">
        <v>42458</v>
      </c>
      <c r="G217" s="35">
        <v>278203</v>
      </c>
      <c r="H217" s="35">
        <v>383</v>
      </c>
      <c r="I217" s="35">
        <v>60951</v>
      </c>
      <c r="J217" s="35">
        <v>461493</v>
      </c>
      <c r="K217" s="35">
        <v>4373</v>
      </c>
      <c r="L217" s="35">
        <v>34547</v>
      </c>
      <c r="M217" s="228">
        <v>88521</v>
      </c>
      <c r="N217" s="226">
        <v>490</v>
      </c>
      <c r="O217" s="227">
        <v>23662</v>
      </c>
      <c r="P217" s="229">
        <f t="shared" si="0"/>
        <v>109904</v>
      </c>
      <c r="Q217" s="228">
        <v>452</v>
      </c>
      <c r="R217" s="228">
        <v>129188</v>
      </c>
      <c r="S217" s="228">
        <v>653267</v>
      </c>
      <c r="T217" s="228">
        <v>34</v>
      </c>
      <c r="U217" s="228">
        <v>1881</v>
      </c>
      <c r="V217" s="228">
        <v>7316</v>
      </c>
      <c r="W217" s="228">
        <v>119</v>
      </c>
      <c r="X217" s="228">
        <v>26310</v>
      </c>
      <c r="Y217" s="228">
        <v>98169</v>
      </c>
      <c r="Z217" s="228">
        <v>19</v>
      </c>
      <c r="AA217" s="228">
        <v>1197</v>
      </c>
      <c r="AB217" s="228">
        <v>5341</v>
      </c>
      <c r="AC217" s="228">
        <v>45</v>
      </c>
      <c r="AD217" s="228">
        <v>11408</v>
      </c>
      <c r="AE217" s="228">
        <v>47355</v>
      </c>
      <c r="AF217" s="228">
        <v>2012</v>
      </c>
      <c r="AG217" s="228">
        <v>161472</v>
      </c>
      <c r="AH217" s="228">
        <v>911892</v>
      </c>
      <c r="AI217" s="228">
        <v>137</v>
      </c>
      <c r="AJ217" s="228">
        <v>16474</v>
      </c>
      <c r="AK217" s="228">
        <v>65268</v>
      </c>
      <c r="AL217" s="228">
        <v>13</v>
      </c>
      <c r="AM217" s="228">
        <v>2427</v>
      </c>
      <c r="AN217" s="228">
        <v>8817</v>
      </c>
      <c r="AO217" s="228">
        <v>0</v>
      </c>
      <c r="AP217" s="228">
        <v>0</v>
      </c>
      <c r="AQ217" s="228">
        <v>0</v>
      </c>
      <c r="AR217" s="228">
        <v>1120</v>
      </c>
      <c r="AS217" s="228">
        <v>45610</v>
      </c>
      <c r="AT217" s="228">
        <v>205665</v>
      </c>
      <c r="AU217" s="228">
        <v>383</v>
      </c>
      <c r="AV217" s="228">
        <v>60951</v>
      </c>
      <c r="AW217" s="228">
        <v>461493</v>
      </c>
      <c r="AX217" s="228">
        <v>14</v>
      </c>
      <c r="AY217" s="228">
        <v>1332</v>
      </c>
      <c r="AZ217" s="228">
        <v>4442</v>
      </c>
      <c r="BA217" s="228">
        <v>294</v>
      </c>
      <c r="BB217" s="228">
        <v>31552</v>
      </c>
      <c r="BC217" s="228">
        <v>153923</v>
      </c>
      <c r="BD217" s="228">
        <v>51</v>
      </c>
      <c r="BE217" s="228">
        <v>3126</v>
      </c>
      <c r="BF217" s="228">
        <v>12284</v>
      </c>
      <c r="BG217" s="228">
        <v>0</v>
      </c>
      <c r="BH217" s="228">
        <v>0</v>
      </c>
      <c r="BI217" s="228">
        <v>0</v>
      </c>
      <c r="BJ217" s="228">
        <v>6978</v>
      </c>
      <c r="BK217" s="228">
        <v>43243</v>
      </c>
      <c r="BL217" s="228">
        <v>0</v>
      </c>
      <c r="BM217" s="228">
        <v>0</v>
      </c>
      <c r="BN217" s="228">
        <v>401</v>
      </c>
      <c r="BO217" s="228">
        <v>982</v>
      </c>
      <c r="BP217" s="228">
        <v>0</v>
      </c>
      <c r="BQ217" s="228">
        <v>0</v>
      </c>
      <c r="BR217" s="228">
        <v>2204</v>
      </c>
      <c r="BS217" s="228">
        <v>7714</v>
      </c>
      <c r="BT217" s="228">
        <v>4373</v>
      </c>
      <c r="BU217" s="228">
        <v>34547</v>
      </c>
      <c r="BV217" s="233"/>
      <c r="BW217" s="233"/>
    </row>
    <row r="218" spans="1:75">
      <c r="A218" s="29">
        <v>40452</v>
      </c>
      <c r="B218" s="35">
        <v>35</v>
      </c>
      <c r="C218" s="35">
        <v>1990</v>
      </c>
      <c r="D218" s="35">
        <v>10954</v>
      </c>
      <c r="E218" s="35">
        <v>116</v>
      </c>
      <c r="F218" s="35">
        <v>29702</v>
      </c>
      <c r="G218" s="35">
        <v>185074</v>
      </c>
      <c r="H218" s="35">
        <v>501</v>
      </c>
      <c r="I218" s="35">
        <v>36642</v>
      </c>
      <c r="J218" s="35">
        <v>257848</v>
      </c>
      <c r="K218" s="35">
        <v>0</v>
      </c>
      <c r="L218" s="35">
        <v>0</v>
      </c>
      <c r="M218" s="228">
        <v>69314</v>
      </c>
      <c r="N218" s="226">
        <v>490</v>
      </c>
      <c r="O218" s="227">
        <v>25687</v>
      </c>
      <c r="P218" s="229">
        <f t="shared" si="0"/>
        <v>68334</v>
      </c>
      <c r="Q218" s="228">
        <v>516</v>
      </c>
      <c r="R218" s="228">
        <v>136739</v>
      </c>
      <c r="S218" s="228">
        <v>694322</v>
      </c>
      <c r="T218" s="228">
        <v>34</v>
      </c>
      <c r="U218" s="228">
        <v>2133</v>
      </c>
      <c r="V218" s="228">
        <v>6860</v>
      </c>
      <c r="W218" s="228">
        <v>106</v>
      </c>
      <c r="X218" s="228">
        <v>18587</v>
      </c>
      <c r="Y218" s="228">
        <v>71564</v>
      </c>
      <c r="Z218" s="228">
        <v>20</v>
      </c>
      <c r="AA218" s="228">
        <v>1287</v>
      </c>
      <c r="AB218" s="228">
        <v>5787</v>
      </c>
      <c r="AC218" s="228">
        <v>52</v>
      </c>
      <c r="AD218" s="228">
        <v>13748</v>
      </c>
      <c r="AE218" s="228">
        <v>60357</v>
      </c>
      <c r="AF218" s="228">
        <v>1367</v>
      </c>
      <c r="AG218" s="228">
        <v>126354</v>
      </c>
      <c r="AH218" s="228">
        <v>701328</v>
      </c>
      <c r="AI218" s="228">
        <v>138</v>
      </c>
      <c r="AJ218" s="228">
        <v>17426</v>
      </c>
      <c r="AK218" s="228">
        <v>73238</v>
      </c>
      <c r="AL218" s="228">
        <v>9</v>
      </c>
      <c r="AM218" s="228">
        <v>1843</v>
      </c>
      <c r="AN218" s="228">
        <v>6896</v>
      </c>
      <c r="AO218" s="228">
        <v>0</v>
      </c>
      <c r="AP218" s="228">
        <v>0</v>
      </c>
      <c r="AQ218" s="228">
        <v>0</v>
      </c>
      <c r="AR218" s="228">
        <v>56</v>
      </c>
      <c r="AS218" s="228">
        <v>6157</v>
      </c>
      <c r="AT218" s="228">
        <v>26926</v>
      </c>
      <c r="AU218" s="228">
        <v>501</v>
      </c>
      <c r="AV218" s="228">
        <v>36642</v>
      </c>
      <c r="AW218" s="228">
        <v>257848</v>
      </c>
      <c r="AX218" s="228">
        <v>3</v>
      </c>
      <c r="AY218" s="228">
        <v>413</v>
      </c>
      <c r="AZ218" s="228">
        <v>1652</v>
      </c>
      <c r="BA218" s="228">
        <v>594</v>
      </c>
      <c r="BB218" s="228">
        <v>57113</v>
      </c>
      <c r="BC218" s="228">
        <v>302150</v>
      </c>
      <c r="BD218" s="228">
        <v>47</v>
      </c>
      <c r="BE218" s="228">
        <v>3792</v>
      </c>
      <c r="BF218" s="228">
        <v>19262</v>
      </c>
      <c r="BG218" s="228">
        <v>19</v>
      </c>
      <c r="BH218" s="228">
        <v>2968</v>
      </c>
      <c r="BI218" s="228">
        <v>13356</v>
      </c>
      <c r="BJ218" s="228">
        <v>27772</v>
      </c>
      <c r="BK218" s="228">
        <v>139227</v>
      </c>
      <c r="BL218" s="228">
        <v>22579</v>
      </c>
      <c r="BM218" s="228">
        <v>115626</v>
      </c>
      <c r="BN218" s="228">
        <v>0</v>
      </c>
      <c r="BO218" s="228">
        <v>0</v>
      </c>
      <c r="BP218" s="228">
        <v>0</v>
      </c>
      <c r="BQ218" s="228">
        <v>0</v>
      </c>
      <c r="BR218" s="228">
        <v>253</v>
      </c>
      <c r="BS218" s="228">
        <v>886</v>
      </c>
      <c r="BT218" s="228">
        <v>0</v>
      </c>
      <c r="BU218" s="228">
        <v>0</v>
      </c>
      <c r="BV218" s="233"/>
      <c r="BW218" s="233"/>
    </row>
    <row r="219" spans="1:75">
      <c r="A219" s="29">
        <v>40483</v>
      </c>
      <c r="B219" s="35">
        <v>50</v>
      </c>
      <c r="C219" s="35">
        <v>2809</v>
      </c>
      <c r="D219" s="35">
        <v>15803</v>
      </c>
      <c r="E219" s="35">
        <v>138</v>
      </c>
      <c r="F219" s="35">
        <v>35318</v>
      </c>
      <c r="G219" s="35">
        <v>243934</v>
      </c>
      <c r="H219" s="35">
        <v>62</v>
      </c>
      <c r="I219" s="35">
        <v>9904</v>
      </c>
      <c r="J219" s="35">
        <v>63920</v>
      </c>
      <c r="K219" s="35">
        <v>0</v>
      </c>
      <c r="L219" s="35">
        <v>0</v>
      </c>
      <c r="M219" s="228">
        <v>60660</v>
      </c>
      <c r="N219" s="226">
        <v>1033</v>
      </c>
      <c r="O219" s="227">
        <v>44100</v>
      </c>
      <c r="P219" s="229">
        <f t="shared" si="0"/>
        <v>48031</v>
      </c>
      <c r="Q219" s="228">
        <v>444</v>
      </c>
      <c r="R219" s="228">
        <v>132315</v>
      </c>
      <c r="S219" s="228">
        <v>686158</v>
      </c>
      <c r="T219" s="228">
        <v>61</v>
      </c>
      <c r="U219" s="228">
        <v>3684</v>
      </c>
      <c r="V219" s="228">
        <v>13435</v>
      </c>
      <c r="W219" s="228">
        <v>151</v>
      </c>
      <c r="X219" s="228">
        <v>30773</v>
      </c>
      <c r="Y219" s="228">
        <v>119726</v>
      </c>
      <c r="Z219" s="228">
        <v>15</v>
      </c>
      <c r="AA219" s="228">
        <v>991</v>
      </c>
      <c r="AB219" s="228">
        <v>4460</v>
      </c>
      <c r="AC219" s="228">
        <v>53</v>
      </c>
      <c r="AD219" s="228">
        <v>12836</v>
      </c>
      <c r="AE219" s="228">
        <v>56971</v>
      </c>
      <c r="AF219" s="228">
        <v>755</v>
      </c>
      <c r="AG219" s="228">
        <v>81428</v>
      </c>
      <c r="AH219" s="228">
        <v>407771</v>
      </c>
      <c r="AI219" s="228">
        <v>255</v>
      </c>
      <c r="AJ219" s="228">
        <v>28559</v>
      </c>
      <c r="AK219" s="228">
        <v>141616</v>
      </c>
      <c r="AL219" s="228">
        <v>11</v>
      </c>
      <c r="AM219" s="228">
        <v>1271</v>
      </c>
      <c r="AN219" s="228">
        <v>5248</v>
      </c>
      <c r="AO219" s="228">
        <v>5</v>
      </c>
      <c r="AP219" s="228">
        <v>526</v>
      </c>
      <c r="AQ219" s="228">
        <v>2367</v>
      </c>
      <c r="AR219" s="228">
        <v>75</v>
      </c>
      <c r="AS219" s="228">
        <v>7554</v>
      </c>
      <c r="AT219" s="228">
        <v>30256</v>
      </c>
      <c r="AU219" s="228">
        <v>62</v>
      </c>
      <c r="AV219" s="228">
        <v>9904</v>
      </c>
      <c r="AW219" s="228">
        <v>63920</v>
      </c>
      <c r="AX219" s="228">
        <v>8</v>
      </c>
      <c r="AY219" s="228">
        <v>782</v>
      </c>
      <c r="AZ219" s="228">
        <v>2808</v>
      </c>
      <c r="BA219" s="228">
        <v>289</v>
      </c>
      <c r="BB219" s="228">
        <v>27623</v>
      </c>
      <c r="BC219" s="228">
        <v>139114</v>
      </c>
      <c r="BD219" s="228">
        <v>26</v>
      </c>
      <c r="BE219" s="228">
        <v>2078</v>
      </c>
      <c r="BF219" s="228">
        <v>8352</v>
      </c>
      <c r="BG219" s="228">
        <v>24</v>
      </c>
      <c r="BH219" s="228">
        <v>3131</v>
      </c>
      <c r="BI219" s="228">
        <v>14090</v>
      </c>
      <c r="BJ219" s="228">
        <v>1573</v>
      </c>
      <c r="BK219" s="228">
        <v>6319</v>
      </c>
      <c r="BL219" s="228">
        <v>383</v>
      </c>
      <c r="BM219" s="228">
        <v>1655</v>
      </c>
      <c r="BN219" s="228">
        <v>0</v>
      </c>
      <c r="BO219" s="228">
        <v>0</v>
      </c>
      <c r="BP219" s="228">
        <v>0</v>
      </c>
      <c r="BQ219" s="228">
        <v>0</v>
      </c>
      <c r="BR219" s="228">
        <v>0</v>
      </c>
      <c r="BS219" s="228">
        <v>0</v>
      </c>
      <c r="BT219" s="228">
        <v>0</v>
      </c>
      <c r="BU219" s="228">
        <v>0</v>
      </c>
      <c r="BV219" s="233"/>
      <c r="BW219" s="233"/>
    </row>
    <row r="220" spans="1:75">
      <c r="A220" s="29">
        <v>40513</v>
      </c>
      <c r="B220" s="35">
        <v>45</v>
      </c>
      <c r="C220" s="35">
        <v>2583</v>
      </c>
      <c r="D220" s="35">
        <v>16752</v>
      </c>
      <c r="E220" s="35">
        <v>92</v>
      </c>
      <c r="F220" s="35">
        <v>21848</v>
      </c>
      <c r="G220" s="35">
        <v>134429</v>
      </c>
      <c r="H220" s="35">
        <v>95</v>
      </c>
      <c r="I220" s="35">
        <v>15456</v>
      </c>
      <c r="J220" s="35">
        <v>90450</v>
      </c>
      <c r="K220" s="35">
        <v>14945</v>
      </c>
      <c r="L220" s="35">
        <v>67000</v>
      </c>
      <c r="M220" s="228">
        <v>86278</v>
      </c>
      <c r="N220" s="226">
        <v>316</v>
      </c>
      <c r="O220" s="227">
        <v>14375</v>
      </c>
      <c r="P220" s="229">
        <f t="shared" si="0"/>
        <v>54832</v>
      </c>
      <c r="Q220" s="228">
        <v>249</v>
      </c>
      <c r="R220" s="228">
        <v>82277</v>
      </c>
      <c r="S220" s="228">
        <v>420896</v>
      </c>
      <c r="T220" s="228">
        <v>21</v>
      </c>
      <c r="U220" s="228">
        <v>1391</v>
      </c>
      <c r="V220" s="228">
        <v>4347</v>
      </c>
      <c r="W220" s="228">
        <v>106</v>
      </c>
      <c r="X220" s="228">
        <v>23975</v>
      </c>
      <c r="Y220" s="228">
        <v>95483</v>
      </c>
      <c r="Z220" s="228">
        <v>5</v>
      </c>
      <c r="AA220" s="228">
        <v>342</v>
      </c>
      <c r="AB220" s="228">
        <v>1539</v>
      </c>
      <c r="AC220" s="228">
        <v>42</v>
      </c>
      <c r="AD220" s="228">
        <v>11835</v>
      </c>
      <c r="AE220" s="228">
        <v>51612</v>
      </c>
      <c r="AF220" s="228">
        <v>535</v>
      </c>
      <c r="AG220" s="228">
        <v>65254</v>
      </c>
      <c r="AH220" s="228">
        <v>324691</v>
      </c>
      <c r="AI220" s="228">
        <v>161</v>
      </c>
      <c r="AJ220" s="228">
        <v>20725</v>
      </c>
      <c r="AK220" s="228">
        <v>86757</v>
      </c>
      <c r="AL220" s="228">
        <v>5</v>
      </c>
      <c r="AM220" s="228">
        <v>527</v>
      </c>
      <c r="AN220" s="228">
        <v>2103</v>
      </c>
      <c r="AO220" s="228">
        <v>5</v>
      </c>
      <c r="AP220" s="228">
        <v>327</v>
      </c>
      <c r="AQ220" s="228">
        <v>1675</v>
      </c>
      <c r="AR220" s="228">
        <v>4</v>
      </c>
      <c r="AS220" s="228">
        <v>247</v>
      </c>
      <c r="AT220" s="228">
        <v>1235</v>
      </c>
      <c r="AU220" s="228">
        <v>95</v>
      </c>
      <c r="AV220" s="228">
        <v>15456</v>
      </c>
      <c r="AW220" s="228">
        <v>90450</v>
      </c>
      <c r="AX220" s="228">
        <v>15</v>
      </c>
      <c r="AY220" s="228">
        <v>1823</v>
      </c>
      <c r="AZ220" s="228">
        <v>5920</v>
      </c>
      <c r="BA220" s="228">
        <v>238</v>
      </c>
      <c r="BB220" s="228">
        <v>25070</v>
      </c>
      <c r="BC220" s="228">
        <v>132235</v>
      </c>
      <c r="BD220" s="228">
        <v>12</v>
      </c>
      <c r="BE220" s="228">
        <v>1079</v>
      </c>
      <c r="BF220" s="228">
        <v>4316</v>
      </c>
      <c r="BG220" s="228">
        <v>0</v>
      </c>
      <c r="BH220" s="228">
        <v>0</v>
      </c>
      <c r="BI220" s="228">
        <v>0</v>
      </c>
      <c r="BJ220" s="228">
        <v>18859</v>
      </c>
      <c r="BK220" s="228">
        <v>80104</v>
      </c>
      <c r="BL220" s="228">
        <v>0</v>
      </c>
      <c r="BM220" s="228">
        <v>0</v>
      </c>
      <c r="BN220" s="228">
        <v>0</v>
      </c>
      <c r="BO220" s="228">
        <v>0</v>
      </c>
      <c r="BP220" s="228">
        <v>0</v>
      </c>
      <c r="BQ220" s="228">
        <v>0</v>
      </c>
      <c r="BR220" s="228">
        <v>2340</v>
      </c>
      <c r="BS220" s="228">
        <v>8190</v>
      </c>
      <c r="BT220" s="228">
        <v>14945</v>
      </c>
      <c r="BU220" s="228">
        <v>67000</v>
      </c>
      <c r="BV220" s="233"/>
      <c r="BW220" s="233"/>
    </row>
    <row r="221" spans="1:75">
      <c r="A221" s="29">
        <v>40544</v>
      </c>
      <c r="B221" s="35">
        <v>38</v>
      </c>
      <c r="C221" s="35">
        <v>2178</v>
      </c>
      <c r="D221" s="35">
        <v>15110</v>
      </c>
      <c r="E221" s="35">
        <v>94</v>
      </c>
      <c r="F221" s="35">
        <v>29118</v>
      </c>
      <c r="G221" s="35">
        <v>201559</v>
      </c>
      <c r="H221" s="35">
        <v>136</v>
      </c>
      <c r="I221" s="35">
        <v>12860</v>
      </c>
      <c r="J221" s="35">
        <v>60197</v>
      </c>
      <c r="K221" s="35">
        <v>329</v>
      </c>
      <c r="L221" s="35">
        <v>1625</v>
      </c>
      <c r="M221" s="228">
        <v>51106</v>
      </c>
      <c r="N221" s="226">
        <v>130</v>
      </c>
      <c r="O221" s="227">
        <v>6393</v>
      </c>
      <c r="P221" s="229">
        <f t="shared" si="0"/>
        <v>44485</v>
      </c>
      <c r="Q221" s="228">
        <v>233</v>
      </c>
      <c r="R221" s="228">
        <v>76539</v>
      </c>
      <c r="S221" s="228">
        <v>390028</v>
      </c>
      <c r="T221" s="228">
        <v>119</v>
      </c>
      <c r="U221" s="228">
        <v>5470</v>
      </c>
      <c r="V221" s="228">
        <v>12222</v>
      </c>
      <c r="W221" s="228">
        <v>114</v>
      </c>
      <c r="X221" s="228">
        <v>29633</v>
      </c>
      <c r="Y221" s="228">
        <v>115417</v>
      </c>
      <c r="Z221" s="228">
        <v>12</v>
      </c>
      <c r="AA221" s="228">
        <v>771</v>
      </c>
      <c r="AB221" s="228">
        <v>3470</v>
      </c>
      <c r="AC221" s="228">
        <v>31</v>
      </c>
      <c r="AD221" s="228">
        <v>7245</v>
      </c>
      <c r="AE221" s="228">
        <v>31974</v>
      </c>
      <c r="AF221" s="228">
        <v>767</v>
      </c>
      <c r="AG221" s="228">
        <v>66347</v>
      </c>
      <c r="AH221" s="228">
        <v>297073</v>
      </c>
      <c r="AI221" s="228">
        <v>207</v>
      </c>
      <c r="AJ221" s="228">
        <v>24207</v>
      </c>
      <c r="AK221" s="228">
        <v>111958</v>
      </c>
      <c r="AL221" s="228">
        <v>48</v>
      </c>
      <c r="AM221" s="228">
        <v>2490</v>
      </c>
      <c r="AN221" s="228">
        <v>7576</v>
      </c>
      <c r="AO221" s="228">
        <v>0</v>
      </c>
      <c r="AP221" s="228">
        <v>0</v>
      </c>
      <c r="AQ221" s="228">
        <v>0</v>
      </c>
      <c r="AR221" s="228">
        <v>19</v>
      </c>
      <c r="AS221" s="228">
        <v>1643</v>
      </c>
      <c r="AT221" s="228">
        <v>7394</v>
      </c>
      <c r="AU221" s="228">
        <v>136</v>
      </c>
      <c r="AV221" s="228">
        <v>12860</v>
      </c>
      <c r="AW221" s="228">
        <v>60197</v>
      </c>
      <c r="AX221" s="228">
        <v>55</v>
      </c>
      <c r="AY221" s="228">
        <v>4661</v>
      </c>
      <c r="AZ221" s="228">
        <v>17317</v>
      </c>
      <c r="BA221" s="228">
        <v>64</v>
      </c>
      <c r="BB221" s="228">
        <v>5173</v>
      </c>
      <c r="BC221" s="228">
        <v>30419</v>
      </c>
      <c r="BD221" s="228">
        <v>217</v>
      </c>
      <c r="BE221" s="228">
        <v>12398</v>
      </c>
      <c r="BF221" s="228">
        <v>49094</v>
      </c>
      <c r="BG221" s="228">
        <v>21</v>
      </c>
      <c r="BH221" s="228">
        <v>2915</v>
      </c>
      <c r="BI221" s="228">
        <v>13118</v>
      </c>
      <c r="BJ221" s="228">
        <v>7771</v>
      </c>
      <c r="BK221" s="228">
        <v>42710</v>
      </c>
      <c r="BL221" s="228">
        <v>7058</v>
      </c>
      <c r="BM221" s="228">
        <v>39684</v>
      </c>
      <c r="BN221" s="228">
        <v>0</v>
      </c>
      <c r="BO221" s="228">
        <v>0</v>
      </c>
      <c r="BP221" s="228">
        <v>0</v>
      </c>
      <c r="BQ221" s="228">
        <v>0</v>
      </c>
      <c r="BR221" s="228">
        <v>0</v>
      </c>
      <c r="BS221" s="228">
        <v>0</v>
      </c>
      <c r="BT221" s="228">
        <v>329</v>
      </c>
      <c r="BU221" s="228">
        <v>1625</v>
      </c>
      <c r="BV221" s="233"/>
      <c r="BW221" s="233"/>
    </row>
    <row r="222" spans="1:75">
      <c r="A222" s="29">
        <v>40575</v>
      </c>
      <c r="B222" s="35">
        <v>30</v>
      </c>
      <c r="C222" s="35">
        <v>1737</v>
      </c>
      <c r="D222" s="35">
        <v>10505</v>
      </c>
      <c r="E222" s="35">
        <v>133</v>
      </c>
      <c r="F222" s="35">
        <v>34358</v>
      </c>
      <c r="G222" s="35">
        <v>240477</v>
      </c>
      <c r="H222" s="35">
        <v>41</v>
      </c>
      <c r="I222" s="35">
        <v>4499</v>
      </c>
      <c r="J222" s="35">
        <v>25962</v>
      </c>
      <c r="K222" s="35">
        <v>0</v>
      </c>
      <c r="L222" s="35">
        <v>0</v>
      </c>
      <c r="M222" s="228">
        <v>73010</v>
      </c>
      <c r="N222" s="226">
        <v>496</v>
      </c>
      <c r="O222" s="227">
        <v>23046</v>
      </c>
      <c r="P222" s="229">
        <f t="shared" si="0"/>
        <v>40594</v>
      </c>
      <c r="Q222" s="228">
        <v>361</v>
      </c>
      <c r="R222" s="228">
        <v>118342</v>
      </c>
      <c r="S222" s="228">
        <v>637790</v>
      </c>
      <c r="T222" s="228">
        <v>62</v>
      </c>
      <c r="U222" s="228">
        <v>3145</v>
      </c>
      <c r="V222" s="228">
        <v>9629</v>
      </c>
      <c r="W222" s="228">
        <v>148</v>
      </c>
      <c r="X222" s="228">
        <v>28183</v>
      </c>
      <c r="Y222" s="228">
        <v>108644</v>
      </c>
      <c r="Z222" s="228">
        <v>14</v>
      </c>
      <c r="AA222" s="228">
        <v>914</v>
      </c>
      <c r="AB222" s="228">
        <v>4107</v>
      </c>
      <c r="AC222" s="228">
        <v>41</v>
      </c>
      <c r="AD222" s="228">
        <v>9965</v>
      </c>
      <c r="AE222" s="228">
        <v>44476</v>
      </c>
      <c r="AF222" s="228">
        <v>771</v>
      </c>
      <c r="AG222" s="228">
        <v>77605</v>
      </c>
      <c r="AH222" s="228">
        <v>377132</v>
      </c>
      <c r="AI222" s="228">
        <v>140</v>
      </c>
      <c r="AJ222" s="228">
        <v>20675</v>
      </c>
      <c r="AK222" s="228">
        <v>87434</v>
      </c>
      <c r="AL222" s="228">
        <v>54</v>
      </c>
      <c r="AM222" s="228">
        <v>3748</v>
      </c>
      <c r="AN222" s="228">
        <v>18399</v>
      </c>
      <c r="AO222" s="228">
        <v>1</v>
      </c>
      <c r="AP222" s="228">
        <v>247</v>
      </c>
      <c r="AQ222" s="228">
        <v>1112</v>
      </c>
      <c r="AR222" s="228">
        <v>9</v>
      </c>
      <c r="AS222" s="228">
        <v>598</v>
      </c>
      <c r="AT222" s="228">
        <v>2147</v>
      </c>
      <c r="AU222" s="228">
        <v>41</v>
      </c>
      <c r="AV222" s="228">
        <v>4499</v>
      </c>
      <c r="AW222" s="228">
        <v>25962</v>
      </c>
      <c r="AX222" s="228">
        <v>45</v>
      </c>
      <c r="AY222" s="228">
        <v>4607</v>
      </c>
      <c r="AZ222" s="228">
        <v>17871</v>
      </c>
      <c r="BA222" s="228">
        <v>379</v>
      </c>
      <c r="BB222" s="228">
        <v>34142</v>
      </c>
      <c r="BC222" s="228">
        <v>185680</v>
      </c>
      <c r="BD222" s="228">
        <v>31</v>
      </c>
      <c r="BE222" s="228">
        <v>2621</v>
      </c>
      <c r="BF222" s="228">
        <v>9969</v>
      </c>
      <c r="BG222" s="228">
        <v>71</v>
      </c>
      <c r="BH222" s="228">
        <v>6468</v>
      </c>
      <c r="BI222" s="228">
        <v>28558</v>
      </c>
      <c r="BJ222" s="228">
        <v>2187</v>
      </c>
      <c r="BK222" s="228">
        <v>6603</v>
      </c>
      <c r="BL222" s="228">
        <v>0</v>
      </c>
      <c r="BM222" s="228">
        <v>0</v>
      </c>
      <c r="BN222" s="228">
        <v>1361</v>
      </c>
      <c r="BO222" s="228">
        <v>3133</v>
      </c>
      <c r="BP222" s="228">
        <v>0</v>
      </c>
      <c r="BQ222" s="228">
        <v>0</v>
      </c>
      <c r="BR222" s="228">
        <v>0</v>
      </c>
      <c r="BS222" s="228">
        <v>0</v>
      </c>
      <c r="BT222" s="228">
        <v>0</v>
      </c>
      <c r="BU222" s="228">
        <v>0</v>
      </c>
      <c r="BV222" s="233"/>
      <c r="BW222" s="233"/>
    </row>
    <row r="223" spans="1:75">
      <c r="A223" s="29">
        <v>40603</v>
      </c>
      <c r="B223" s="35">
        <v>56</v>
      </c>
      <c r="C223" s="35">
        <v>3187</v>
      </c>
      <c r="D223" s="35">
        <v>22324</v>
      </c>
      <c r="E223" s="35">
        <v>126</v>
      </c>
      <c r="F223" s="35">
        <v>33397</v>
      </c>
      <c r="G223" s="35">
        <v>214914</v>
      </c>
      <c r="H223" s="35">
        <v>136</v>
      </c>
      <c r="I223" s="35">
        <v>10024</v>
      </c>
      <c r="J223" s="35">
        <v>59998</v>
      </c>
      <c r="K223" s="35">
        <v>963</v>
      </c>
      <c r="L223" s="35">
        <v>3400</v>
      </c>
      <c r="M223" s="228">
        <v>71139</v>
      </c>
      <c r="N223" s="226">
        <v>2177</v>
      </c>
      <c r="O223" s="227">
        <v>108448</v>
      </c>
      <c r="P223" s="229">
        <f t="shared" si="0"/>
        <v>47571</v>
      </c>
      <c r="Q223" s="228">
        <v>440</v>
      </c>
      <c r="R223" s="228">
        <v>135202</v>
      </c>
      <c r="S223" s="228">
        <v>724512</v>
      </c>
      <c r="T223" s="228">
        <v>98</v>
      </c>
      <c r="U223" s="228">
        <v>4805</v>
      </c>
      <c r="V223" s="228">
        <v>11520</v>
      </c>
      <c r="W223" s="228">
        <v>166</v>
      </c>
      <c r="X223" s="228">
        <v>36622</v>
      </c>
      <c r="Y223" s="228">
        <v>133704</v>
      </c>
      <c r="Z223" s="228">
        <v>29</v>
      </c>
      <c r="AA223" s="228">
        <v>1638</v>
      </c>
      <c r="AB223" s="228">
        <v>7570</v>
      </c>
      <c r="AC223" s="228">
        <v>52</v>
      </c>
      <c r="AD223" s="228">
        <v>13928</v>
      </c>
      <c r="AE223" s="228">
        <v>60819</v>
      </c>
      <c r="AF223" s="228">
        <v>2131</v>
      </c>
      <c r="AG223" s="228">
        <v>183001</v>
      </c>
      <c r="AH223" s="228">
        <v>926628</v>
      </c>
      <c r="AI223" s="228">
        <v>474</v>
      </c>
      <c r="AJ223" s="228">
        <v>37042</v>
      </c>
      <c r="AK223" s="228">
        <v>165532</v>
      </c>
      <c r="AL223" s="228">
        <v>25</v>
      </c>
      <c r="AM223" s="228">
        <v>4250</v>
      </c>
      <c r="AN223" s="228">
        <v>17797</v>
      </c>
      <c r="AO223" s="228">
        <v>112</v>
      </c>
      <c r="AP223" s="228">
        <v>6987</v>
      </c>
      <c r="AQ223" s="228">
        <v>29345</v>
      </c>
      <c r="AR223" s="228">
        <v>261</v>
      </c>
      <c r="AS223" s="228">
        <v>27545</v>
      </c>
      <c r="AT223" s="228">
        <v>119576</v>
      </c>
      <c r="AU223" s="228">
        <v>136</v>
      </c>
      <c r="AV223" s="228">
        <v>10024</v>
      </c>
      <c r="AW223" s="228">
        <v>59998</v>
      </c>
      <c r="AX223" s="228">
        <v>66</v>
      </c>
      <c r="AY223" s="228">
        <v>4418</v>
      </c>
      <c r="AZ223" s="228">
        <v>17672</v>
      </c>
      <c r="BA223" s="228">
        <v>1027</v>
      </c>
      <c r="BB223" s="228">
        <v>89158</v>
      </c>
      <c r="BC223" s="228">
        <v>501575</v>
      </c>
      <c r="BD223" s="228">
        <v>6</v>
      </c>
      <c r="BE223" s="228">
        <v>472</v>
      </c>
      <c r="BF223" s="228">
        <v>1888</v>
      </c>
      <c r="BG223" s="228">
        <v>24</v>
      </c>
      <c r="BH223" s="228">
        <v>3105</v>
      </c>
      <c r="BI223" s="228">
        <v>13245</v>
      </c>
      <c r="BJ223" s="228">
        <v>34478</v>
      </c>
      <c r="BK223" s="228">
        <v>147284</v>
      </c>
      <c r="BL223" s="228">
        <v>32968</v>
      </c>
      <c r="BM223" s="228">
        <v>141969</v>
      </c>
      <c r="BN223" s="228">
        <v>0</v>
      </c>
      <c r="BO223" s="228">
        <v>0</v>
      </c>
      <c r="BP223" s="228">
        <v>0</v>
      </c>
      <c r="BQ223" s="228">
        <v>0</v>
      </c>
      <c r="BR223" s="228">
        <v>0</v>
      </c>
      <c r="BS223" s="228">
        <v>0</v>
      </c>
      <c r="BT223" s="228">
        <v>963</v>
      </c>
      <c r="BU223" s="228">
        <v>3400</v>
      </c>
      <c r="BV223" s="233"/>
      <c r="BW223" s="233"/>
    </row>
    <row r="224" spans="1:75">
      <c r="A224" s="29">
        <v>40634</v>
      </c>
      <c r="B224" s="231">
        <v>34</v>
      </c>
      <c r="C224" s="35">
        <v>2030</v>
      </c>
      <c r="D224" s="35">
        <v>11710</v>
      </c>
      <c r="E224" s="35">
        <v>88</v>
      </c>
      <c r="F224" s="35">
        <v>25908</v>
      </c>
      <c r="G224" s="35">
        <v>168142</v>
      </c>
      <c r="H224" s="35">
        <v>200</v>
      </c>
      <c r="I224" s="35">
        <v>31322</v>
      </c>
      <c r="J224" s="35">
        <v>218122</v>
      </c>
      <c r="K224" s="35">
        <v>293</v>
      </c>
      <c r="L224" s="35">
        <v>1319</v>
      </c>
      <c r="M224" s="228">
        <v>71356</v>
      </c>
      <c r="N224" s="226">
        <v>345</v>
      </c>
      <c r="O224" s="227">
        <v>19011</v>
      </c>
      <c r="P224" s="229">
        <f t="shared" si="0"/>
        <v>59553</v>
      </c>
      <c r="Q224" s="228">
        <v>408</v>
      </c>
      <c r="R224" s="228">
        <v>99592</v>
      </c>
      <c r="S224" s="228">
        <v>530502</v>
      </c>
      <c r="T224" s="228">
        <v>18</v>
      </c>
      <c r="U224" s="228">
        <v>1037</v>
      </c>
      <c r="V224" s="228">
        <v>3938</v>
      </c>
      <c r="W224" s="228">
        <v>125</v>
      </c>
      <c r="X224" s="228">
        <v>23558</v>
      </c>
      <c r="Y224" s="228">
        <v>89284</v>
      </c>
      <c r="Z224" s="228">
        <v>19</v>
      </c>
      <c r="AA224" s="228">
        <v>1241</v>
      </c>
      <c r="AB224" s="228">
        <v>5624</v>
      </c>
      <c r="AC224" s="228">
        <v>37</v>
      </c>
      <c r="AD224" s="228">
        <v>10101</v>
      </c>
      <c r="AE224" s="228">
        <v>45090</v>
      </c>
      <c r="AF224" s="228">
        <v>951</v>
      </c>
      <c r="AG224" s="228">
        <v>107251</v>
      </c>
      <c r="AH224" s="228">
        <v>564402</v>
      </c>
      <c r="AI224" s="228">
        <v>68</v>
      </c>
      <c r="AJ224" s="228">
        <v>8260</v>
      </c>
      <c r="AK224" s="228">
        <v>34030</v>
      </c>
      <c r="AL224" s="228">
        <v>77</v>
      </c>
      <c r="AM224" s="228">
        <v>9906</v>
      </c>
      <c r="AN224" s="228">
        <v>41396</v>
      </c>
      <c r="AO224" s="228">
        <v>65</v>
      </c>
      <c r="AP224" s="228">
        <v>4241</v>
      </c>
      <c r="AQ224" s="228">
        <v>17896</v>
      </c>
      <c r="AR224" s="228">
        <v>55</v>
      </c>
      <c r="AS224" s="228">
        <v>9480</v>
      </c>
      <c r="AT224" s="228">
        <v>39988</v>
      </c>
      <c r="AU224" s="228">
        <v>200</v>
      </c>
      <c r="AV224" s="228">
        <v>31322</v>
      </c>
      <c r="AW224" s="228">
        <v>218122</v>
      </c>
      <c r="AX224" s="228">
        <v>72</v>
      </c>
      <c r="AY224" s="228">
        <v>6449</v>
      </c>
      <c r="AZ224" s="228">
        <v>25043</v>
      </c>
      <c r="BA224" s="228">
        <v>396</v>
      </c>
      <c r="BB224" s="228">
        <v>35593</v>
      </c>
      <c r="BC224" s="228">
        <v>180613</v>
      </c>
      <c r="BD224" s="228">
        <v>9</v>
      </c>
      <c r="BE224" s="228">
        <v>627</v>
      </c>
      <c r="BF224" s="228">
        <v>2508</v>
      </c>
      <c r="BG224" s="228">
        <v>9</v>
      </c>
      <c r="BH224" s="228">
        <v>1373</v>
      </c>
      <c r="BI224" s="228">
        <v>4806</v>
      </c>
      <c r="BJ224" s="228">
        <v>11962</v>
      </c>
      <c r="BK224" s="228">
        <v>50513</v>
      </c>
      <c r="BL224" s="228">
        <v>8472</v>
      </c>
      <c r="BM224" s="228">
        <v>36829</v>
      </c>
      <c r="BN224" s="228">
        <v>0</v>
      </c>
      <c r="BO224" s="228">
        <v>0</v>
      </c>
      <c r="BP224" s="228">
        <v>0</v>
      </c>
      <c r="BQ224" s="228">
        <v>0</v>
      </c>
      <c r="BR224" s="228">
        <v>0</v>
      </c>
      <c r="BS224" s="228">
        <v>0</v>
      </c>
      <c r="BT224" s="228">
        <v>293</v>
      </c>
      <c r="BU224" s="228">
        <v>1319</v>
      </c>
      <c r="BV224" s="233"/>
      <c r="BW224" s="233"/>
    </row>
    <row r="225" spans="1:75">
      <c r="A225" s="29">
        <v>40664</v>
      </c>
      <c r="B225" s="231">
        <v>46</v>
      </c>
      <c r="C225" s="35">
        <v>2575</v>
      </c>
      <c r="D225" s="35">
        <v>15381</v>
      </c>
      <c r="E225" s="35">
        <v>142</v>
      </c>
      <c r="F225" s="35">
        <v>43443</v>
      </c>
      <c r="G225" s="35">
        <v>269346</v>
      </c>
      <c r="H225" s="35">
        <v>97</v>
      </c>
      <c r="I225" s="35">
        <v>9347</v>
      </c>
      <c r="J225" s="35">
        <v>56525</v>
      </c>
      <c r="K225" s="35">
        <v>231</v>
      </c>
      <c r="L225" s="35">
        <v>1825</v>
      </c>
      <c r="M225" s="228">
        <v>165832</v>
      </c>
      <c r="N225" s="226">
        <v>411</v>
      </c>
      <c r="O225" s="227">
        <v>20905</v>
      </c>
      <c r="P225" s="229">
        <f t="shared" si="0"/>
        <v>55596</v>
      </c>
      <c r="Q225" s="228">
        <v>543</v>
      </c>
      <c r="R225" s="228">
        <v>140844</v>
      </c>
      <c r="S225" s="228">
        <v>724959</v>
      </c>
      <c r="T225" s="228">
        <v>47</v>
      </c>
      <c r="U225" s="228">
        <v>2526</v>
      </c>
      <c r="V225" s="228">
        <v>8125</v>
      </c>
      <c r="W225" s="228">
        <v>153</v>
      </c>
      <c r="X225" s="228">
        <v>30656</v>
      </c>
      <c r="Y225" s="228">
        <v>113160</v>
      </c>
      <c r="Z225" s="228">
        <v>36</v>
      </c>
      <c r="AA225" s="228">
        <v>1819</v>
      </c>
      <c r="AB225" s="228">
        <v>8493</v>
      </c>
      <c r="AC225" s="228">
        <v>47</v>
      </c>
      <c r="AD225" s="228">
        <v>12372</v>
      </c>
      <c r="AE225" s="228">
        <v>54933</v>
      </c>
      <c r="AF225" s="228">
        <v>820</v>
      </c>
      <c r="AG225" s="228">
        <v>91073</v>
      </c>
      <c r="AH225" s="228">
        <v>441558</v>
      </c>
      <c r="AI225" s="228">
        <v>85</v>
      </c>
      <c r="AJ225" s="228">
        <v>13968</v>
      </c>
      <c r="AK225" s="228">
        <v>56427</v>
      </c>
      <c r="AL225" s="228">
        <v>38</v>
      </c>
      <c r="AM225" s="228">
        <v>2549</v>
      </c>
      <c r="AN225" s="228">
        <v>8602</v>
      </c>
      <c r="AO225" s="228">
        <v>4</v>
      </c>
      <c r="AP225" s="228">
        <v>388</v>
      </c>
      <c r="AQ225" s="228">
        <v>1474</v>
      </c>
      <c r="AR225" s="228">
        <v>39</v>
      </c>
      <c r="AS225" s="228">
        <v>4145</v>
      </c>
      <c r="AT225" s="228">
        <v>17847</v>
      </c>
      <c r="AU225" s="228">
        <v>97</v>
      </c>
      <c r="AV225" s="228">
        <v>9347</v>
      </c>
      <c r="AW225" s="228">
        <v>56525</v>
      </c>
      <c r="AX225" s="228">
        <v>83</v>
      </c>
      <c r="AY225" s="228">
        <v>7517</v>
      </c>
      <c r="AZ225" s="228">
        <v>27981</v>
      </c>
      <c r="BA225" s="228">
        <v>443</v>
      </c>
      <c r="BB225" s="228">
        <v>50393</v>
      </c>
      <c r="BC225" s="228">
        <v>261116</v>
      </c>
      <c r="BD225" s="228">
        <v>22</v>
      </c>
      <c r="BE225" s="228">
        <v>1906</v>
      </c>
      <c r="BF225" s="228">
        <v>7916</v>
      </c>
      <c r="BG225" s="228">
        <v>9</v>
      </c>
      <c r="BH225" s="228">
        <v>860</v>
      </c>
      <c r="BI225" s="228">
        <v>3670</v>
      </c>
      <c r="BJ225" s="228">
        <v>231</v>
      </c>
      <c r="BK225" s="228">
        <v>1825</v>
      </c>
      <c r="BL225" s="228">
        <v>0</v>
      </c>
      <c r="BM225" s="228">
        <v>0</v>
      </c>
      <c r="BN225" s="228">
        <v>0</v>
      </c>
      <c r="BO225" s="228">
        <v>0</v>
      </c>
      <c r="BP225" s="228">
        <v>0</v>
      </c>
      <c r="BQ225" s="228">
        <v>0</v>
      </c>
      <c r="BR225" s="228">
        <v>0</v>
      </c>
      <c r="BS225" s="228">
        <v>0</v>
      </c>
      <c r="BT225" s="228">
        <v>231</v>
      </c>
      <c r="BU225" s="228">
        <v>1825</v>
      </c>
      <c r="BV225" s="233"/>
      <c r="BW225" s="233"/>
    </row>
    <row r="226" spans="1:75">
      <c r="A226" s="29">
        <v>40695</v>
      </c>
      <c r="B226" s="231">
        <v>229</v>
      </c>
      <c r="C226" s="35">
        <v>10058</v>
      </c>
      <c r="D226" s="35">
        <v>26768</v>
      </c>
      <c r="E226" s="35">
        <v>121</v>
      </c>
      <c r="F226" s="35">
        <v>32665</v>
      </c>
      <c r="G226" s="35">
        <v>227252</v>
      </c>
      <c r="H226" s="35">
        <v>113</v>
      </c>
      <c r="I226" s="35">
        <v>17807</v>
      </c>
      <c r="J226" s="35">
        <v>125890</v>
      </c>
      <c r="K226" s="35">
        <v>0</v>
      </c>
      <c r="L226" s="35">
        <v>0</v>
      </c>
      <c r="M226" s="228">
        <v>133728</v>
      </c>
      <c r="N226" s="226">
        <v>514</v>
      </c>
      <c r="O226" s="227">
        <v>27465</v>
      </c>
      <c r="P226" s="229">
        <f t="shared" si="0"/>
        <v>60530</v>
      </c>
      <c r="Q226" s="228">
        <v>542</v>
      </c>
      <c r="R226" s="228">
        <v>132004</v>
      </c>
      <c r="S226" s="228">
        <v>667128</v>
      </c>
      <c r="T226" s="228">
        <v>17</v>
      </c>
      <c r="U226" s="228">
        <v>928</v>
      </c>
      <c r="V226" s="228">
        <v>3745</v>
      </c>
      <c r="W226" s="228">
        <v>133</v>
      </c>
      <c r="X226" s="228">
        <v>34702</v>
      </c>
      <c r="Y226" s="228">
        <v>152826</v>
      </c>
      <c r="Z226" s="228">
        <v>1205</v>
      </c>
      <c r="AA226" s="228">
        <v>48707</v>
      </c>
      <c r="AB226" s="228">
        <v>79453</v>
      </c>
      <c r="AC226" s="228">
        <v>64</v>
      </c>
      <c r="AD226" s="228">
        <v>18954</v>
      </c>
      <c r="AE226" s="228">
        <v>83204</v>
      </c>
      <c r="AF226" s="228">
        <v>2352</v>
      </c>
      <c r="AG226" s="228">
        <v>214208</v>
      </c>
      <c r="AH226" s="228">
        <v>992974</v>
      </c>
      <c r="AI226" s="228">
        <v>421</v>
      </c>
      <c r="AJ226" s="228">
        <v>36636</v>
      </c>
      <c r="AK226" s="228">
        <v>154540</v>
      </c>
      <c r="AL226" s="228">
        <v>6</v>
      </c>
      <c r="AM226" s="228">
        <v>795</v>
      </c>
      <c r="AN226" s="228">
        <v>3339</v>
      </c>
      <c r="AO226" s="228">
        <v>0</v>
      </c>
      <c r="AP226" s="228">
        <v>0</v>
      </c>
      <c r="AQ226" s="228">
        <v>0</v>
      </c>
      <c r="AR226" s="228">
        <v>24</v>
      </c>
      <c r="AS226" s="228">
        <v>1763</v>
      </c>
      <c r="AT226" s="228">
        <v>6171</v>
      </c>
      <c r="AU226" s="228">
        <v>113</v>
      </c>
      <c r="AV226" s="228">
        <v>17807</v>
      </c>
      <c r="AW226" s="228">
        <v>125890</v>
      </c>
      <c r="AX226" s="228">
        <v>762</v>
      </c>
      <c r="AY226" s="228">
        <v>45985</v>
      </c>
      <c r="AZ226" s="228">
        <v>202780</v>
      </c>
      <c r="BA226" s="228">
        <v>845</v>
      </c>
      <c r="BB226" s="228">
        <v>94934</v>
      </c>
      <c r="BC226" s="228">
        <v>424918</v>
      </c>
      <c r="BD226" s="228">
        <v>147</v>
      </c>
      <c r="BE226" s="228">
        <v>12270</v>
      </c>
      <c r="BF226" s="228">
        <v>60127</v>
      </c>
      <c r="BG226" s="228">
        <v>34</v>
      </c>
      <c r="BH226" s="228">
        <v>4018</v>
      </c>
      <c r="BI226" s="228">
        <v>15209</v>
      </c>
      <c r="BJ226" s="228">
        <v>979</v>
      </c>
      <c r="BK226" s="228">
        <v>3176</v>
      </c>
      <c r="BL226" s="228">
        <v>279</v>
      </c>
      <c r="BM226" s="228">
        <v>1116</v>
      </c>
      <c r="BN226" s="228">
        <v>0</v>
      </c>
      <c r="BO226" s="228">
        <v>0</v>
      </c>
      <c r="BP226" s="228">
        <v>0</v>
      </c>
      <c r="BQ226" s="228">
        <v>0</v>
      </c>
      <c r="BR226" s="228">
        <v>0</v>
      </c>
      <c r="BS226" s="228">
        <v>0</v>
      </c>
      <c r="BT226" s="228">
        <v>0</v>
      </c>
      <c r="BU226" s="228">
        <v>0</v>
      </c>
      <c r="BV226" s="233"/>
      <c r="BW226" s="233"/>
    </row>
    <row r="227" spans="1:75">
      <c r="A227" s="29">
        <v>40725</v>
      </c>
      <c r="B227" s="231">
        <v>31</v>
      </c>
      <c r="C227" s="35">
        <v>1792</v>
      </c>
      <c r="D227" s="35">
        <v>12421</v>
      </c>
      <c r="E227" s="35">
        <v>99</v>
      </c>
      <c r="F227" s="35">
        <v>28685</v>
      </c>
      <c r="G227" s="35">
        <v>197566</v>
      </c>
      <c r="H227" s="35">
        <v>581</v>
      </c>
      <c r="I227" s="35">
        <v>36601</v>
      </c>
      <c r="J227" s="35">
        <v>281939</v>
      </c>
      <c r="K227" s="35">
        <v>0</v>
      </c>
      <c r="L227" s="35">
        <v>0</v>
      </c>
      <c r="M227" s="228">
        <v>83862</v>
      </c>
      <c r="N227" s="226">
        <v>1570</v>
      </c>
      <c r="O227" s="227">
        <v>74722</v>
      </c>
      <c r="P227" s="229">
        <f t="shared" si="0"/>
        <v>67078</v>
      </c>
      <c r="Q227" s="228">
        <v>489</v>
      </c>
      <c r="R227" s="228">
        <v>119512</v>
      </c>
      <c r="S227" s="228">
        <v>694703</v>
      </c>
      <c r="T227" s="228">
        <v>34</v>
      </c>
      <c r="U227" s="228">
        <v>1747</v>
      </c>
      <c r="V227" s="228">
        <v>5483</v>
      </c>
      <c r="W227" s="228">
        <v>167</v>
      </c>
      <c r="X227" s="228">
        <v>30832</v>
      </c>
      <c r="Y227" s="228">
        <v>131875</v>
      </c>
      <c r="Z227" s="228">
        <v>23</v>
      </c>
      <c r="AA227" s="228">
        <v>1541</v>
      </c>
      <c r="AB227" s="228">
        <v>7013</v>
      </c>
      <c r="AC227" s="228">
        <v>53</v>
      </c>
      <c r="AD227" s="228">
        <v>15645</v>
      </c>
      <c r="AE227" s="228">
        <v>67956</v>
      </c>
      <c r="AF227" s="228">
        <v>1961</v>
      </c>
      <c r="AG227" s="228">
        <v>144896</v>
      </c>
      <c r="AH227" s="228">
        <v>747139</v>
      </c>
      <c r="AI227" s="228">
        <v>500</v>
      </c>
      <c r="AJ227" s="228">
        <v>40994</v>
      </c>
      <c r="AK227" s="228">
        <v>165652</v>
      </c>
      <c r="AL227" s="228">
        <v>29</v>
      </c>
      <c r="AM227" s="228">
        <v>3434</v>
      </c>
      <c r="AN227" s="228">
        <v>13279</v>
      </c>
      <c r="AO227" s="228">
        <v>5</v>
      </c>
      <c r="AP227" s="228">
        <v>1302</v>
      </c>
      <c r="AQ227" s="228">
        <v>5859</v>
      </c>
      <c r="AR227" s="228">
        <v>25</v>
      </c>
      <c r="AS227" s="228">
        <v>1800</v>
      </c>
      <c r="AT227" s="228">
        <v>9000</v>
      </c>
      <c r="AU227" s="228">
        <v>581</v>
      </c>
      <c r="AV227" s="228">
        <v>36601</v>
      </c>
      <c r="AW227" s="228">
        <v>281939</v>
      </c>
      <c r="AX227" s="228">
        <v>26</v>
      </c>
      <c r="AY227" s="228">
        <v>2119</v>
      </c>
      <c r="AZ227" s="228">
        <v>9809</v>
      </c>
      <c r="BA227" s="228">
        <v>697</v>
      </c>
      <c r="BB227" s="228">
        <v>47942</v>
      </c>
      <c r="BC227" s="228">
        <v>216906</v>
      </c>
      <c r="BD227" s="228">
        <v>40</v>
      </c>
      <c r="BE227" s="228">
        <v>3528</v>
      </c>
      <c r="BF227" s="228">
        <v>14636</v>
      </c>
      <c r="BG227" s="228">
        <v>58</v>
      </c>
      <c r="BH227" s="228">
        <v>7176</v>
      </c>
      <c r="BI227" s="228">
        <v>30059</v>
      </c>
      <c r="BJ227" s="228">
        <v>3785</v>
      </c>
      <c r="BK227" s="228">
        <v>18925</v>
      </c>
      <c r="BL227" s="228">
        <v>0</v>
      </c>
      <c r="BM227" s="228">
        <v>0</v>
      </c>
      <c r="BN227" s="228">
        <v>0</v>
      </c>
      <c r="BO227" s="228">
        <v>0</v>
      </c>
      <c r="BP227" s="228">
        <v>3785</v>
      </c>
      <c r="BQ227" s="228">
        <v>18925</v>
      </c>
      <c r="BR227" s="228">
        <v>0</v>
      </c>
      <c r="BS227" s="228">
        <v>0</v>
      </c>
      <c r="BT227" s="228">
        <v>0</v>
      </c>
      <c r="BU227" s="228">
        <v>0</v>
      </c>
      <c r="BV227" s="233"/>
      <c r="BW227" s="233"/>
    </row>
    <row r="228" spans="1:75">
      <c r="A228" s="29">
        <v>40756</v>
      </c>
      <c r="B228" s="231">
        <v>42</v>
      </c>
      <c r="C228" s="35">
        <v>2319</v>
      </c>
      <c r="D228" s="35">
        <v>13436</v>
      </c>
      <c r="E228" s="35">
        <v>135</v>
      </c>
      <c r="F228" s="35">
        <v>39707</v>
      </c>
      <c r="G228" s="35">
        <v>304936</v>
      </c>
      <c r="H228" s="35">
        <v>47</v>
      </c>
      <c r="I228" s="35">
        <v>7915</v>
      </c>
      <c r="J228" s="35">
        <v>55130</v>
      </c>
      <c r="K228" s="35">
        <v>0</v>
      </c>
      <c r="L228" s="35">
        <v>0</v>
      </c>
      <c r="M228" s="228">
        <v>87463</v>
      </c>
      <c r="N228" s="226">
        <v>423</v>
      </c>
      <c r="O228" s="227">
        <v>22359</v>
      </c>
      <c r="P228" s="229">
        <f t="shared" si="0"/>
        <v>49941</v>
      </c>
      <c r="Q228" s="228">
        <v>547</v>
      </c>
      <c r="R228" s="228">
        <v>127391</v>
      </c>
      <c r="S228" s="228">
        <v>727620</v>
      </c>
      <c r="T228" s="228">
        <v>106</v>
      </c>
      <c r="U228" s="228">
        <v>5627</v>
      </c>
      <c r="V228" s="228">
        <v>16567</v>
      </c>
      <c r="W228" s="228">
        <v>151</v>
      </c>
      <c r="X228" s="228">
        <v>34879</v>
      </c>
      <c r="Y228" s="228">
        <v>147394</v>
      </c>
      <c r="Z228" s="228">
        <v>22</v>
      </c>
      <c r="AA228" s="228">
        <v>1445</v>
      </c>
      <c r="AB228" s="228">
        <v>6781</v>
      </c>
      <c r="AC228" s="228">
        <v>46</v>
      </c>
      <c r="AD228" s="228">
        <v>15283</v>
      </c>
      <c r="AE228" s="228">
        <v>69172</v>
      </c>
      <c r="AF228" s="228">
        <v>1488</v>
      </c>
      <c r="AG228" s="228">
        <v>134734</v>
      </c>
      <c r="AH228" s="228">
        <v>644424</v>
      </c>
      <c r="AI228" s="228">
        <v>76</v>
      </c>
      <c r="AJ228" s="228">
        <v>9658</v>
      </c>
      <c r="AK228" s="228">
        <v>41378</v>
      </c>
      <c r="AL228" s="228">
        <v>372</v>
      </c>
      <c r="AM228" s="228">
        <v>20255</v>
      </c>
      <c r="AN228" s="228">
        <v>85720</v>
      </c>
      <c r="AO228" s="228">
        <v>152</v>
      </c>
      <c r="AP228" s="228">
        <v>9824</v>
      </c>
      <c r="AQ228" s="228">
        <v>41285</v>
      </c>
      <c r="AR228" s="228">
        <v>11</v>
      </c>
      <c r="AS228" s="228">
        <v>870</v>
      </c>
      <c r="AT228" s="228">
        <v>3045</v>
      </c>
      <c r="AU228" s="228">
        <v>47</v>
      </c>
      <c r="AV228" s="228">
        <v>7915</v>
      </c>
      <c r="AW228" s="228">
        <v>55130</v>
      </c>
      <c r="AX228" s="228">
        <v>95</v>
      </c>
      <c r="AY228" s="228">
        <v>6548</v>
      </c>
      <c r="AZ228" s="228">
        <v>32007</v>
      </c>
      <c r="BA228" s="228">
        <v>494</v>
      </c>
      <c r="BB228" s="228">
        <v>49119</v>
      </c>
      <c r="BC228" s="228">
        <v>248993</v>
      </c>
      <c r="BD228" s="228">
        <v>81</v>
      </c>
      <c r="BE228" s="228">
        <v>5956</v>
      </c>
      <c r="BF228" s="228">
        <v>27836</v>
      </c>
      <c r="BG228" s="228">
        <v>160</v>
      </c>
      <c r="BH228" s="228">
        <v>24589</v>
      </c>
      <c r="BI228" s="228">
        <v>109030</v>
      </c>
      <c r="BJ228" s="228">
        <v>12271</v>
      </c>
      <c r="BK228" s="228">
        <v>60597</v>
      </c>
      <c r="BL228" s="228">
        <v>10229</v>
      </c>
      <c r="BM228" s="228">
        <v>52060</v>
      </c>
      <c r="BN228" s="228">
        <v>0</v>
      </c>
      <c r="BO228" s="228">
        <v>0</v>
      </c>
      <c r="BP228" s="228">
        <v>0</v>
      </c>
      <c r="BQ228" s="228">
        <v>0</v>
      </c>
      <c r="BR228" s="228">
        <v>1242</v>
      </c>
      <c r="BS228" s="228">
        <v>4491</v>
      </c>
      <c r="BT228" s="228">
        <v>0</v>
      </c>
      <c r="BU228" s="228">
        <v>0</v>
      </c>
      <c r="BV228" s="233"/>
      <c r="BW228" s="233"/>
    </row>
    <row r="229" spans="1:75">
      <c r="A229" s="29">
        <v>40787</v>
      </c>
      <c r="B229" s="231">
        <v>30</v>
      </c>
      <c r="C229" s="35">
        <v>1679</v>
      </c>
      <c r="D229" s="35">
        <v>10602</v>
      </c>
      <c r="E229" s="35">
        <v>111</v>
      </c>
      <c r="F229" s="35">
        <v>27397</v>
      </c>
      <c r="G229" s="35">
        <v>185342</v>
      </c>
      <c r="H229" s="35">
        <v>367</v>
      </c>
      <c r="I229" s="35">
        <v>49521</v>
      </c>
      <c r="J229" s="35">
        <v>380434</v>
      </c>
      <c r="K229" s="35">
        <v>0</v>
      </c>
      <c r="L229" s="35">
        <v>0</v>
      </c>
      <c r="M229" s="228">
        <v>67706</v>
      </c>
      <c r="N229" s="226">
        <v>658</v>
      </c>
      <c r="O229" s="227">
        <v>35886</v>
      </c>
      <c r="P229" s="229">
        <f t="shared" si="0"/>
        <v>78597</v>
      </c>
      <c r="Q229" s="228">
        <v>489</v>
      </c>
      <c r="R229" s="228">
        <v>115776</v>
      </c>
      <c r="S229" s="228">
        <v>643692</v>
      </c>
      <c r="T229" s="228">
        <v>93</v>
      </c>
      <c r="U229" s="228">
        <v>5300</v>
      </c>
      <c r="V229" s="228">
        <v>15336</v>
      </c>
      <c r="W229" s="228">
        <v>143</v>
      </c>
      <c r="X229" s="228">
        <v>34711</v>
      </c>
      <c r="Y229" s="228">
        <v>137073</v>
      </c>
      <c r="Z229" s="228">
        <v>18</v>
      </c>
      <c r="AA229" s="228">
        <v>1109</v>
      </c>
      <c r="AB229" s="228">
        <v>5320</v>
      </c>
      <c r="AC229" s="228">
        <v>20</v>
      </c>
      <c r="AD229" s="228">
        <v>4378</v>
      </c>
      <c r="AE229" s="228">
        <v>16954</v>
      </c>
      <c r="AF229" s="228">
        <v>1061</v>
      </c>
      <c r="AG229" s="228">
        <v>119941</v>
      </c>
      <c r="AH229" s="228">
        <v>734020</v>
      </c>
      <c r="AI229" s="228">
        <v>91</v>
      </c>
      <c r="AJ229" s="228">
        <v>12641</v>
      </c>
      <c r="AK229" s="228">
        <v>57153</v>
      </c>
      <c r="AL229" s="228">
        <v>38</v>
      </c>
      <c r="AM229" s="228">
        <v>2798</v>
      </c>
      <c r="AN229" s="228">
        <v>10975</v>
      </c>
      <c r="AO229" s="228">
        <v>2</v>
      </c>
      <c r="AP229" s="228">
        <v>204</v>
      </c>
      <c r="AQ229" s="228">
        <v>775</v>
      </c>
      <c r="AR229" s="228">
        <v>23</v>
      </c>
      <c r="AS229" s="228">
        <v>2211</v>
      </c>
      <c r="AT229" s="228">
        <v>11055</v>
      </c>
      <c r="AU229" s="228">
        <v>367</v>
      </c>
      <c r="AV229" s="228">
        <v>49521</v>
      </c>
      <c r="AW229" s="228">
        <v>380434</v>
      </c>
      <c r="AX229" s="228">
        <v>119</v>
      </c>
      <c r="AY229" s="228">
        <v>7930</v>
      </c>
      <c r="AZ229" s="228">
        <v>36814</v>
      </c>
      <c r="BA229" s="228">
        <v>333</v>
      </c>
      <c r="BB229" s="228">
        <v>35244</v>
      </c>
      <c r="BC229" s="228">
        <v>192736</v>
      </c>
      <c r="BD229" s="228">
        <v>34</v>
      </c>
      <c r="BE229" s="228">
        <v>4061</v>
      </c>
      <c r="BF229" s="228">
        <v>20655</v>
      </c>
      <c r="BG229" s="228">
        <v>54</v>
      </c>
      <c r="BH229" s="228">
        <v>5331</v>
      </c>
      <c r="BI229" s="228">
        <v>23423</v>
      </c>
      <c r="BJ229" s="228">
        <v>1414</v>
      </c>
      <c r="BK229" s="228">
        <v>8776</v>
      </c>
      <c r="BL229" s="228">
        <v>462</v>
      </c>
      <c r="BM229" s="228">
        <v>3450</v>
      </c>
      <c r="BN229" s="228">
        <v>170</v>
      </c>
      <c r="BO229" s="228">
        <v>935</v>
      </c>
      <c r="BP229" s="228">
        <v>0</v>
      </c>
      <c r="BQ229" s="228">
        <v>0</v>
      </c>
      <c r="BR229" s="228">
        <v>114</v>
      </c>
      <c r="BS229" s="228">
        <v>400</v>
      </c>
      <c r="BT229" s="228">
        <v>0</v>
      </c>
      <c r="BU229" s="228">
        <v>0</v>
      </c>
      <c r="BV229" s="233"/>
      <c r="BW229" s="233"/>
    </row>
    <row r="230" spans="1:75">
      <c r="A230" s="29">
        <v>40817</v>
      </c>
      <c r="B230" s="231">
        <v>37</v>
      </c>
      <c r="C230" s="35">
        <v>2296</v>
      </c>
      <c r="D230" s="35">
        <v>14254</v>
      </c>
      <c r="E230" s="35">
        <v>90</v>
      </c>
      <c r="F230" s="35">
        <v>26835</v>
      </c>
      <c r="G230" s="35">
        <v>183439</v>
      </c>
      <c r="H230" s="35">
        <v>59</v>
      </c>
      <c r="I230" s="35">
        <v>7817</v>
      </c>
      <c r="J230" s="35">
        <v>46403</v>
      </c>
      <c r="K230" s="35">
        <v>0</v>
      </c>
      <c r="L230" s="28">
        <v>0</v>
      </c>
      <c r="M230" s="228">
        <v>88497</v>
      </c>
      <c r="N230" s="226">
        <v>705</v>
      </c>
      <c r="O230" s="227">
        <v>37484</v>
      </c>
      <c r="P230" s="229">
        <f t="shared" si="0"/>
        <v>36948</v>
      </c>
      <c r="Q230" s="228">
        <v>596</v>
      </c>
      <c r="R230" s="228">
        <v>130742</v>
      </c>
      <c r="S230" s="228">
        <v>759505</v>
      </c>
      <c r="T230" s="228">
        <v>26</v>
      </c>
      <c r="U230" s="228">
        <v>1344</v>
      </c>
      <c r="V230" s="228">
        <v>4711</v>
      </c>
      <c r="W230" s="228">
        <v>183</v>
      </c>
      <c r="X230" s="228">
        <v>35537</v>
      </c>
      <c r="Y230" s="228">
        <v>149831</v>
      </c>
      <c r="Z230" s="228">
        <v>9</v>
      </c>
      <c r="AA230" s="228">
        <v>566</v>
      </c>
      <c r="AB230" s="228">
        <v>2628</v>
      </c>
      <c r="AC230" s="228">
        <v>47</v>
      </c>
      <c r="AD230" s="228">
        <v>10717</v>
      </c>
      <c r="AE230" s="228">
        <v>47990</v>
      </c>
      <c r="AF230" s="228">
        <v>646</v>
      </c>
      <c r="AG230" s="228">
        <v>58246</v>
      </c>
      <c r="AH230" s="228">
        <v>308530</v>
      </c>
      <c r="AI230" s="228">
        <v>212</v>
      </c>
      <c r="AJ230" s="228">
        <v>18843</v>
      </c>
      <c r="AK230" s="228">
        <v>95580</v>
      </c>
      <c r="AL230" s="228">
        <v>1</v>
      </c>
      <c r="AM230" s="228">
        <v>129</v>
      </c>
      <c r="AN230" s="228">
        <v>580</v>
      </c>
      <c r="AO230" s="228">
        <v>10</v>
      </c>
      <c r="AP230" s="228">
        <v>839</v>
      </c>
      <c r="AQ230" s="228">
        <v>3524</v>
      </c>
      <c r="AR230" s="228">
        <v>11</v>
      </c>
      <c r="AS230" s="228">
        <v>1970</v>
      </c>
      <c r="AT230" s="228">
        <v>9850</v>
      </c>
      <c r="AU230" s="228">
        <v>59</v>
      </c>
      <c r="AV230" s="228">
        <v>7817</v>
      </c>
      <c r="AW230" s="228">
        <v>46403</v>
      </c>
      <c r="AX230" s="228">
        <v>158</v>
      </c>
      <c r="AY230" s="228">
        <v>8079</v>
      </c>
      <c r="AZ230" s="228">
        <v>36557</v>
      </c>
      <c r="BA230" s="228">
        <v>170</v>
      </c>
      <c r="BB230" s="228">
        <v>18333</v>
      </c>
      <c r="BC230" s="228">
        <v>106789</v>
      </c>
      <c r="BD230" s="228">
        <v>11</v>
      </c>
      <c r="BE230" s="228">
        <v>964</v>
      </c>
      <c r="BF230" s="228">
        <v>3856</v>
      </c>
      <c r="BG230" s="228">
        <v>14</v>
      </c>
      <c r="BH230" s="228">
        <v>1272</v>
      </c>
      <c r="BI230" s="228">
        <v>5391</v>
      </c>
      <c r="BJ230" s="228">
        <v>1431</v>
      </c>
      <c r="BK230" s="228">
        <v>6135</v>
      </c>
      <c r="BL230" s="228">
        <v>0</v>
      </c>
      <c r="BM230" s="228">
        <v>0</v>
      </c>
      <c r="BN230" s="228">
        <v>0</v>
      </c>
      <c r="BO230" s="228">
        <v>0</v>
      </c>
      <c r="BP230" s="228">
        <v>0</v>
      </c>
      <c r="BQ230" s="228">
        <v>0</v>
      </c>
      <c r="BR230" s="228">
        <v>0</v>
      </c>
      <c r="BS230" s="228">
        <v>0</v>
      </c>
      <c r="BT230" s="228">
        <v>0</v>
      </c>
      <c r="BU230" s="228">
        <v>0</v>
      </c>
      <c r="BV230" s="233"/>
      <c r="BW230" s="233"/>
    </row>
    <row r="231" spans="1:75">
      <c r="A231" s="29">
        <v>40848</v>
      </c>
      <c r="B231" s="231">
        <v>47</v>
      </c>
      <c r="C231" s="35">
        <v>2614</v>
      </c>
      <c r="D231" s="35">
        <v>15873</v>
      </c>
      <c r="E231" s="35">
        <v>138</v>
      </c>
      <c r="F231" s="35">
        <v>35682</v>
      </c>
      <c r="G231" s="35">
        <v>258840</v>
      </c>
      <c r="H231" s="35">
        <v>116</v>
      </c>
      <c r="I231" s="35">
        <v>10646</v>
      </c>
      <c r="J231" s="35">
        <v>68947</v>
      </c>
      <c r="K231" s="35">
        <v>0</v>
      </c>
      <c r="L231" s="28">
        <v>0</v>
      </c>
      <c r="M231" s="228">
        <v>101795</v>
      </c>
      <c r="N231" s="226">
        <v>904</v>
      </c>
      <c r="O231" s="227">
        <v>49029</v>
      </c>
      <c r="P231" s="229">
        <f t="shared" si="0"/>
        <v>48942</v>
      </c>
      <c r="Q231" s="228">
        <v>607</v>
      </c>
      <c r="R231" s="228">
        <v>151690</v>
      </c>
      <c r="S231" s="228">
        <v>871177</v>
      </c>
      <c r="T231" s="228">
        <v>140</v>
      </c>
      <c r="U231" s="228">
        <v>7010</v>
      </c>
      <c r="V231" s="228">
        <v>20205</v>
      </c>
      <c r="W231" s="228">
        <v>146</v>
      </c>
      <c r="X231" s="228">
        <v>31877</v>
      </c>
      <c r="Y231" s="228">
        <v>135328</v>
      </c>
      <c r="Z231" s="228">
        <v>31</v>
      </c>
      <c r="AA231" s="228">
        <v>1681</v>
      </c>
      <c r="AB231" s="228">
        <v>8655</v>
      </c>
      <c r="AC231" s="228">
        <v>48</v>
      </c>
      <c r="AD231" s="228">
        <v>13609</v>
      </c>
      <c r="AE231" s="228">
        <v>62599</v>
      </c>
      <c r="AF231" s="228">
        <v>1004</v>
      </c>
      <c r="AG231" s="228">
        <v>112842</v>
      </c>
      <c r="AH231" s="228">
        <v>628823</v>
      </c>
      <c r="AI231" s="228">
        <v>361</v>
      </c>
      <c r="AJ231" s="228">
        <v>35714</v>
      </c>
      <c r="AK231" s="228">
        <v>188071</v>
      </c>
      <c r="AL231" s="228">
        <v>43</v>
      </c>
      <c r="AM231" s="228">
        <v>7049</v>
      </c>
      <c r="AN231" s="228">
        <v>24923</v>
      </c>
      <c r="AO231" s="228">
        <v>0</v>
      </c>
      <c r="AP231" s="228">
        <v>0</v>
      </c>
      <c r="AQ231" s="228">
        <v>0</v>
      </c>
      <c r="AR231" s="228">
        <v>0</v>
      </c>
      <c r="AS231" s="228">
        <v>0</v>
      </c>
      <c r="AT231" s="228">
        <v>0</v>
      </c>
      <c r="AU231" s="228">
        <v>116</v>
      </c>
      <c r="AV231" s="228">
        <v>10646</v>
      </c>
      <c r="AW231" s="228">
        <v>68947</v>
      </c>
      <c r="AX231" s="228">
        <v>161</v>
      </c>
      <c r="AY231" s="228">
        <v>23933</v>
      </c>
      <c r="AZ231" s="228">
        <v>146748</v>
      </c>
      <c r="BA231" s="228">
        <v>255</v>
      </c>
      <c r="BB231" s="228">
        <v>31605</v>
      </c>
      <c r="BC231" s="228">
        <v>184669</v>
      </c>
      <c r="BD231" s="228">
        <v>34</v>
      </c>
      <c r="BE231" s="228">
        <v>1657</v>
      </c>
      <c r="BF231" s="228">
        <v>6900</v>
      </c>
      <c r="BG231" s="228">
        <v>34</v>
      </c>
      <c r="BH231" s="228">
        <v>2238</v>
      </c>
      <c r="BI231" s="228">
        <v>8565</v>
      </c>
      <c r="BJ231" s="228">
        <v>6049</v>
      </c>
      <c r="BK231" s="228">
        <v>39154</v>
      </c>
      <c r="BL231" s="228">
        <v>4782</v>
      </c>
      <c r="BM231" s="228">
        <v>33474</v>
      </c>
      <c r="BN231" s="228">
        <v>0</v>
      </c>
      <c r="BO231" s="228">
        <v>0</v>
      </c>
      <c r="BP231" s="228">
        <v>609</v>
      </c>
      <c r="BQ231" s="228">
        <v>2741</v>
      </c>
      <c r="BR231" s="228">
        <v>0</v>
      </c>
      <c r="BS231" s="228">
        <v>0</v>
      </c>
      <c r="BT231" s="228">
        <v>0</v>
      </c>
      <c r="BU231" s="228">
        <v>0</v>
      </c>
      <c r="BV231" s="233"/>
      <c r="BW231" s="233"/>
    </row>
    <row r="232" spans="1:75">
      <c r="A232" s="29">
        <v>40878</v>
      </c>
      <c r="B232" s="231">
        <v>27</v>
      </c>
      <c r="C232" s="35">
        <v>1528</v>
      </c>
      <c r="D232" s="35">
        <v>9769</v>
      </c>
      <c r="E232" s="35">
        <v>107</v>
      </c>
      <c r="F232" s="35">
        <v>25243</v>
      </c>
      <c r="G232" s="35">
        <v>173854</v>
      </c>
      <c r="H232" s="35">
        <v>309</v>
      </c>
      <c r="I232" s="35">
        <v>27598</v>
      </c>
      <c r="J232" s="35">
        <v>173989</v>
      </c>
      <c r="K232" s="35">
        <v>0</v>
      </c>
      <c r="L232" s="28">
        <v>0</v>
      </c>
      <c r="M232" s="228">
        <v>41459</v>
      </c>
      <c r="N232" s="226">
        <v>703</v>
      </c>
      <c r="O232" s="227">
        <v>35950</v>
      </c>
      <c r="P232" s="229">
        <f t="shared" si="0"/>
        <v>54369</v>
      </c>
      <c r="Q232" s="228">
        <v>426</v>
      </c>
      <c r="R232" s="228">
        <v>93851</v>
      </c>
      <c r="S232" s="228">
        <v>547058</v>
      </c>
      <c r="T232" s="228">
        <v>40</v>
      </c>
      <c r="U232" s="228">
        <v>1998</v>
      </c>
      <c r="V232" s="228">
        <v>7590</v>
      </c>
      <c r="W232" s="228">
        <v>137</v>
      </c>
      <c r="X232" s="228">
        <v>31190</v>
      </c>
      <c r="Y232" s="228">
        <v>126549</v>
      </c>
      <c r="Z232" s="228">
        <v>2</v>
      </c>
      <c r="AA232" s="228">
        <v>115</v>
      </c>
      <c r="AB232" s="228">
        <v>518</v>
      </c>
      <c r="AC232" s="228">
        <v>38</v>
      </c>
      <c r="AD232" s="228">
        <v>8120</v>
      </c>
      <c r="AE232" s="228">
        <v>36763</v>
      </c>
      <c r="AF232" s="228">
        <v>776</v>
      </c>
      <c r="AG232" s="228">
        <v>91039</v>
      </c>
      <c r="AH232" s="228">
        <v>483039</v>
      </c>
      <c r="AI232" s="228">
        <v>151</v>
      </c>
      <c r="AJ232" s="228">
        <v>34868</v>
      </c>
      <c r="AK232" s="228">
        <v>175787</v>
      </c>
      <c r="AL232" s="228">
        <v>3</v>
      </c>
      <c r="AM232" s="228">
        <v>491</v>
      </c>
      <c r="AN232" s="228">
        <v>2172</v>
      </c>
      <c r="AO232" s="228">
        <v>11</v>
      </c>
      <c r="AP232" s="228">
        <v>2267</v>
      </c>
      <c r="AQ232" s="228">
        <v>9195</v>
      </c>
      <c r="AR232" s="228">
        <v>95</v>
      </c>
      <c r="AS232" s="228">
        <v>5231</v>
      </c>
      <c r="AT232" s="228">
        <v>28771</v>
      </c>
      <c r="AU232" s="228">
        <v>309</v>
      </c>
      <c r="AV232" s="228">
        <v>27598</v>
      </c>
      <c r="AW232" s="228">
        <v>173989</v>
      </c>
      <c r="AX232" s="228">
        <v>35</v>
      </c>
      <c r="AY232" s="228">
        <v>2406</v>
      </c>
      <c r="AZ232" s="228">
        <v>13263</v>
      </c>
      <c r="BA232" s="228">
        <v>133</v>
      </c>
      <c r="BB232" s="228">
        <v>16053</v>
      </c>
      <c r="BC232" s="228">
        <v>71008</v>
      </c>
      <c r="BD232" s="228">
        <v>31</v>
      </c>
      <c r="BE232" s="228">
        <v>1629</v>
      </c>
      <c r="BF232" s="228">
        <v>6622</v>
      </c>
      <c r="BG232" s="228">
        <v>8</v>
      </c>
      <c r="BH232" s="228">
        <v>496</v>
      </c>
      <c r="BI232" s="228">
        <v>2232</v>
      </c>
      <c r="BJ232" s="228">
        <v>10790</v>
      </c>
      <c r="BK232" s="228">
        <v>59242</v>
      </c>
      <c r="BL232" s="228">
        <v>8749</v>
      </c>
      <c r="BM232" s="228">
        <v>47537</v>
      </c>
      <c r="BN232" s="228">
        <v>0</v>
      </c>
      <c r="BO232" s="228">
        <v>0</v>
      </c>
      <c r="BP232" s="228">
        <v>0</v>
      </c>
      <c r="BQ232" s="228">
        <v>0</v>
      </c>
      <c r="BR232" s="228">
        <v>250</v>
      </c>
      <c r="BS232" s="228">
        <v>875</v>
      </c>
      <c r="BT232" s="228">
        <v>0</v>
      </c>
      <c r="BU232" s="228">
        <v>0</v>
      </c>
      <c r="BV232" s="233"/>
      <c r="BW232" s="233"/>
    </row>
    <row r="233" spans="1:75">
      <c r="A233" s="29">
        <v>40909</v>
      </c>
      <c r="B233" s="231">
        <v>38</v>
      </c>
      <c r="C233" s="35">
        <v>2206</v>
      </c>
      <c r="D233" s="35">
        <v>14823</v>
      </c>
      <c r="E233" s="35">
        <v>75</v>
      </c>
      <c r="F233" s="35">
        <v>21497</v>
      </c>
      <c r="G233" s="35">
        <v>163480</v>
      </c>
      <c r="H233" s="35">
        <v>98</v>
      </c>
      <c r="I233" s="35">
        <v>10855</v>
      </c>
      <c r="J233" s="35">
        <v>73349</v>
      </c>
      <c r="K233" s="35">
        <v>0</v>
      </c>
      <c r="L233" s="35">
        <v>0</v>
      </c>
      <c r="M233" s="228">
        <v>70647</v>
      </c>
      <c r="N233" s="226">
        <v>975</v>
      </c>
      <c r="O233" s="227">
        <v>44365</v>
      </c>
      <c r="P233" s="229">
        <f t="shared" si="0"/>
        <v>34558</v>
      </c>
      <c r="Q233" s="228">
        <v>465</v>
      </c>
      <c r="R233" s="228">
        <v>93408</v>
      </c>
      <c r="S233" s="228">
        <v>523655</v>
      </c>
      <c r="T233" s="228">
        <v>64</v>
      </c>
      <c r="U233" s="228">
        <v>3338</v>
      </c>
      <c r="V233" s="228">
        <v>11800</v>
      </c>
      <c r="W233" s="228">
        <v>111</v>
      </c>
      <c r="X233" s="228">
        <v>21513</v>
      </c>
      <c r="Y233" s="228">
        <v>84049</v>
      </c>
      <c r="Z233" s="228">
        <v>7</v>
      </c>
      <c r="AA233" s="228">
        <v>387</v>
      </c>
      <c r="AB233" s="228">
        <v>1844</v>
      </c>
      <c r="AC233" s="228">
        <v>45</v>
      </c>
      <c r="AD233" s="228">
        <v>11435</v>
      </c>
      <c r="AE233" s="228">
        <v>54242</v>
      </c>
      <c r="AF233" s="228">
        <v>707</v>
      </c>
      <c r="AG233" s="228">
        <v>65411</v>
      </c>
      <c r="AH233" s="228">
        <v>346506</v>
      </c>
      <c r="AI233" s="228">
        <v>155</v>
      </c>
      <c r="AJ233" s="228">
        <v>18328</v>
      </c>
      <c r="AK233" s="228">
        <v>102132</v>
      </c>
      <c r="AL233" s="228">
        <v>276</v>
      </c>
      <c r="AM233" s="228">
        <v>14898</v>
      </c>
      <c r="AN233" s="228">
        <v>62052</v>
      </c>
      <c r="AO233" s="228">
        <v>0</v>
      </c>
      <c r="AP233" s="228">
        <v>0</v>
      </c>
      <c r="AQ233" s="228">
        <v>0</v>
      </c>
      <c r="AR233" s="228">
        <v>0</v>
      </c>
      <c r="AS233" s="228">
        <v>0</v>
      </c>
      <c r="AT233" s="228">
        <v>0</v>
      </c>
      <c r="AU233" s="228">
        <v>98</v>
      </c>
      <c r="AV233" s="228">
        <v>10855</v>
      </c>
      <c r="AW233" s="228">
        <v>73349</v>
      </c>
      <c r="AX233" s="228">
        <v>24</v>
      </c>
      <c r="AY233" s="228">
        <v>1599</v>
      </c>
      <c r="AZ233" s="228">
        <v>6848</v>
      </c>
      <c r="BA233" s="228">
        <v>65</v>
      </c>
      <c r="BB233" s="228">
        <v>5936</v>
      </c>
      <c r="BC233" s="228">
        <v>43269</v>
      </c>
      <c r="BD233" s="228">
        <v>9</v>
      </c>
      <c r="BE233" s="228">
        <v>637</v>
      </c>
      <c r="BF233" s="228">
        <v>2302</v>
      </c>
      <c r="BG233" s="228">
        <v>80</v>
      </c>
      <c r="BH233" s="228">
        <v>13158</v>
      </c>
      <c r="BI233" s="228">
        <v>56554</v>
      </c>
      <c r="BJ233" s="228">
        <v>12401</v>
      </c>
      <c r="BK233" s="228">
        <v>67606</v>
      </c>
      <c r="BL233" s="228">
        <v>0</v>
      </c>
      <c r="BM233" s="228">
        <v>0</v>
      </c>
      <c r="BN233" s="228">
        <v>440</v>
      </c>
      <c r="BO233" s="228">
        <v>2640</v>
      </c>
      <c r="BP233" s="228">
        <v>0</v>
      </c>
      <c r="BQ233" s="228">
        <v>0</v>
      </c>
      <c r="BR233" s="228">
        <v>10147</v>
      </c>
      <c r="BS233" s="228">
        <v>55533</v>
      </c>
      <c r="BT233" s="228">
        <v>0</v>
      </c>
      <c r="BU233" s="228">
        <v>0</v>
      </c>
      <c r="BV233" s="233"/>
      <c r="BW233" s="233"/>
    </row>
    <row r="234" spans="1:75">
      <c r="A234" s="29">
        <v>40940</v>
      </c>
      <c r="B234" s="35">
        <v>15</v>
      </c>
      <c r="C234" s="35">
        <v>896</v>
      </c>
      <c r="D234" s="35">
        <v>6024</v>
      </c>
      <c r="E234" s="35">
        <v>135</v>
      </c>
      <c r="F234" s="35">
        <v>41016</v>
      </c>
      <c r="G234" s="35">
        <v>273328</v>
      </c>
      <c r="H234" s="35">
        <v>151</v>
      </c>
      <c r="I234" s="35">
        <v>13693</v>
      </c>
      <c r="J234" s="35">
        <v>75149</v>
      </c>
      <c r="K234" s="35">
        <v>0</v>
      </c>
      <c r="L234" s="35">
        <v>0</v>
      </c>
      <c r="M234" s="228">
        <v>101822</v>
      </c>
      <c r="N234" s="226">
        <v>698</v>
      </c>
      <c r="O234" s="227">
        <v>36705</v>
      </c>
      <c r="P234" s="229">
        <f t="shared" si="0"/>
        <v>55605</v>
      </c>
      <c r="Q234" s="228">
        <v>678</v>
      </c>
      <c r="R234" s="228">
        <v>153004</v>
      </c>
      <c r="S234" s="228">
        <v>872304</v>
      </c>
      <c r="T234" s="228">
        <v>83</v>
      </c>
      <c r="U234" s="228">
        <v>4218</v>
      </c>
      <c r="V234" s="228">
        <v>10982</v>
      </c>
      <c r="W234" s="228">
        <v>160</v>
      </c>
      <c r="X234" s="228">
        <v>32813</v>
      </c>
      <c r="Y234" s="228">
        <v>153736</v>
      </c>
      <c r="Z234" s="228">
        <v>8</v>
      </c>
      <c r="AA234" s="228">
        <v>451</v>
      </c>
      <c r="AB234" s="228">
        <v>2070</v>
      </c>
      <c r="AC234" s="228">
        <v>40</v>
      </c>
      <c r="AD234" s="228">
        <v>11600</v>
      </c>
      <c r="AE234" s="228">
        <v>53954</v>
      </c>
      <c r="AF234" s="228">
        <v>970</v>
      </c>
      <c r="AG234" s="228">
        <v>86222</v>
      </c>
      <c r="AH234" s="228">
        <v>434272</v>
      </c>
      <c r="AI234" s="228">
        <v>304</v>
      </c>
      <c r="AJ234" s="228">
        <v>22477</v>
      </c>
      <c r="AK234" s="228">
        <v>108253</v>
      </c>
      <c r="AL234" s="228">
        <v>60</v>
      </c>
      <c r="AM234" s="228">
        <v>4994</v>
      </c>
      <c r="AN234" s="228">
        <v>18542</v>
      </c>
      <c r="AO234" s="228">
        <v>2</v>
      </c>
      <c r="AP234" s="228">
        <v>142</v>
      </c>
      <c r="AQ234" s="228">
        <v>639</v>
      </c>
      <c r="AR234" s="228">
        <v>0</v>
      </c>
      <c r="AS234" s="228">
        <v>0</v>
      </c>
      <c r="AT234" s="228">
        <v>0</v>
      </c>
      <c r="AU234" s="228">
        <v>151</v>
      </c>
      <c r="AV234" s="228">
        <v>13693</v>
      </c>
      <c r="AW234" s="228">
        <v>75149</v>
      </c>
      <c r="AX234" s="228">
        <v>30</v>
      </c>
      <c r="AY234" s="228">
        <v>6660</v>
      </c>
      <c r="AZ234" s="228">
        <v>23246</v>
      </c>
      <c r="BA234" s="228">
        <v>369</v>
      </c>
      <c r="BB234" s="228">
        <v>31561</v>
      </c>
      <c r="BC234" s="228">
        <v>180894</v>
      </c>
      <c r="BD234" s="228">
        <v>12</v>
      </c>
      <c r="BE234" s="228">
        <v>2064</v>
      </c>
      <c r="BF234" s="228">
        <v>8256</v>
      </c>
      <c r="BG234" s="228">
        <v>42</v>
      </c>
      <c r="BH234" s="228">
        <v>4631</v>
      </c>
      <c r="BI234" s="228">
        <v>19293</v>
      </c>
      <c r="BJ234" s="228">
        <v>7773</v>
      </c>
      <c r="BK234" s="228">
        <v>31605</v>
      </c>
      <c r="BL234" s="228">
        <v>0</v>
      </c>
      <c r="BM234" s="228">
        <v>0</v>
      </c>
      <c r="BN234" s="228">
        <v>70</v>
      </c>
      <c r="BO234" s="228">
        <v>420</v>
      </c>
      <c r="BP234" s="228">
        <v>0</v>
      </c>
      <c r="BQ234" s="228">
        <v>0</v>
      </c>
      <c r="BR234" s="228">
        <v>1338</v>
      </c>
      <c r="BS234" s="228">
        <v>7020</v>
      </c>
      <c r="BT234" s="228">
        <v>0</v>
      </c>
      <c r="BU234" s="228">
        <v>0</v>
      </c>
      <c r="BV234" s="233"/>
      <c r="BW234" s="233"/>
    </row>
    <row r="235" spans="1:75">
      <c r="A235" s="29">
        <v>40969</v>
      </c>
      <c r="B235" s="35">
        <v>24</v>
      </c>
      <c r="C235" s="35">
        <v>1301</v>
      </c>
      <c r="D235" s="35">
        <v>8261</v>
      </c>
      <c r="E235" s="35">
        <v>111</v>
      </c>
      <c r="F235" s="35">
        <v>33677</v>
      </c>
      <c r="G235" s="35">
        <v>242334</v>
      </c>
      <c r="H235" s="35">
        <v>48</v>
      </c>
      <c r="I235" s="35">
        <v>8032</v>
      </c>
      <c r="J235" s="35">
        <v>54406</v>
      </c>
      <c r="K235" s="35">
        <v>0</v>
      </c>
      <c r="L235" s="35">
        <v>0</v>
      </c>
      <c r="M235" s="228">
        <v>96579</v>
      </c>
      <c r="N235" s="226">
        <v>636</v>
      </c>
      <c r="O235" s="227">
        <v>33438</v>
      </c>
      <c r="P235" s="229">
        <f t="shared" si="0"/>
        <v>43010</v>
      </c>
      <c r="Q235" s="228">
        <v>512</v>
      </c>
      <c r="R235" s="228">
        <v>112628</v>
      </c>
      <c r="S235" s="228">
        <v>657095</v>
      </c>
      <c r="T235" s="228">
        <v>32</v>
      </c>
      <c r="U235" s="228">
        <v>1870</v>
      </c>
      <c r="V235" s="228">
        <v>6262</v>
      </c>
      <c r="W235" s="228">
        <v>157</v>
      </c>
      <c r="X235" s="228">
        <v>32917</v>
      </c>
      <c r="Y235" s="228">
        <v>138284</v>
      </c>
      <c r="Z235" s="228">
        <v>14</v>
      </c>
      <c r="AA235" s="228">
        <v>914</v>
      </c>
      <c r="AB235" s="228">
        <v>5610</v>
      </c>
      <c r="AC235" s="228">
        <v>40</v>
      </c>
      <c r="AD235" s="228">
        <v>9432</v>
      </c>
      <c r="AE235" s="228">
        <v>47752</v>
      </c>
      <c r="AF235" s="228">
        <v>1111</v>
      </c>
      <c r="AG235" s="228">
        <v>101143</v>
      </c>
      <c r="AH235" s="228">
        <v>548906</v>
      </c>
      <c r="AI235" s="228">
        <v>265</v>
      </c>
      <c r="AJ235" s="228">
        <v>23385</v>
      </c>
      <c r="AK235" s="228">
        <v>118408</v>
      </c>
      <c r="AL235" s="228">
        <v>77</v>
      </c>
      <c r="AM235" s="228">
        <v>5331</v>
      </c>
      <c r="AN235" s="228">
        <v>23765</v>
      </c>
      <c r="AO235" s="228">
        <v>0</v>
      </c>
      <c r="AP235" s="228">
        <v>0</v>
      </c>
      <c r="AQ235" s="228">
        <v>0</v>
      </c>
      <c r="AR235" s="228">
        <v>86</v>
      </c>
      <c r="AS235" s="228">
        <v>6603</v>
      </c>
      <c r="AT235" s="228">
        <v>34077</v>
      </c>
      <c r="AU235" s="228">
        <v>48</v>
      </c>
      <c r="AV235" s="228">
        <v>8032</v>
      </c>
      <c r="AW235" s="228">
        <v>54406</v>
      </c>
      <c r="AX235" s="228">
        <v>90</v>
      </c>
      <c r="AY235" s="228">
        <v>4856</v>
      </c>
      <c r="AZ235" s="228">
        <v>21294</v>
      </c>
      <c r="BA235" s="228">
        <v>437</v>
      </c>
      <c r="BB235" s="228">
        <v>40751</v>
      </c>
      <c r="BC235" s="228">
        <v>236837</v>
      </c>
      <c r="BD235" s="228">
        <v>77</v>
      </c>
      <c r="BE235" s="228">
        <v>8934</v>
      </c>
      <c r="BF235" s="228">
        <v>45760</v>
      </c>
      <c r="BG235" s="228">
        <v>31</v>
      </c>
      <c r="BH235" s="228">
        <v>3251</v>
      </c>
      <c r="BI235" s="228">
        <v>14359</v>
      </c>
      <c r="BJ235" s="228">
        <v>3491</v>
      </c>
      <c r="BK235" s="228">
        <v>20114</v>
      </c>
      <c r="BL235" s="228">
        <v>2606</v>
      </c>
      <c r="BM235" s="228">
        <v>13655</v>
      </c>
      <c r="BN235" s="228">
        <v>190</v>
      </c>
      <c r="BO235" s="228">
        <v>1140</v>
      </c>
      <c r="BP235" s="228">
        <v>0</v>
      </c>
      <c r="BQ235" s="228">
        <v>0</v>
      </c>
      <c r="BR235" s="228">
        <v>0</v>
      </c>
      <c r="BS235" s="228">
        <v>0</v>
      </c>
      <c r="BT235" s="228">
        <v>0</v>
      </c>
      <c r="BU235" s="228">
        <v>0</v>
      </c>
      <c r="BV235" s="233"/>
      <c r="BW235" s="233"/>
    </row>
    <row r="236" spans="1:75">
      <c r="A236" s="29">
        <v>41000</v>
      </c>
      <c r="B236" s="35">
        <v>23</v>
      </c>
      <c r="C236" s="35">
        <v>1382</v>
      </c>
      <c r="D236" s="35">
        <v>8923</v>
      </c>
      <c r="E236" s="35">
        <v>82</v>
      </c>
      <c r="F236" s="35">
        <v>22016</v>
      </c>
      <c r="G236" s="35">
        <v>141642</v>
      </c>
      <c r="H236" s="35">
        <v>66</v>
      </c>
      <c r="I236" s="35">
        <v>17410</v>
      </c>
      <c r="J236" s="35">
        <v>101395</v>
      </c>
      <c r="K236" s="35">
        <v>0</v>
      </c>
      <c r="L236" s="35">
        <v>0</v>
      </c>
      <c r="M236" s="228"/>
      <c r="O236" s="227"/>
      <c r="P236" s="229">
        <f t="shared" si="0"/>
        <v>40808</v>
      </c>
      <c r="Q236" s="228"/>
      <c r="R236" s="228"/>
      <c r="S236" s="228"/>
      <c r="T236" s="228"/>
      <c r="U236" s="228"/>
      <c r="V236" s="228"/>
      <c r="W236" s="228"/>
      <c r="X236" s="228"/>
      <c r="Y236" s="228"/>
      <c r="Z236" s="228"/>
      <c r="AA236" s="228"/>
      <c r="AB236" s="228"/>
      <c r="AC236" s="228"/>
      <c r="AD236" s="228"/>
      <c r="AE236" s="228"/>
      <c r="AF236" s="228"/>
      <c r="AG236" s="228"/>
      <c r="AH236" s="228"/>
      <c r="AI236" s="228"/>
      <c r="AJ236" s="228"/>
      <c r="AK236" s="228"/>
      <c r="AL236" s="228"/>
      <c r="AM236" s="228"/>
      <c r="AN236" s="228"/>
      <c r="AO236" s="228"/>
      <c r="AP236" s="228"/>
      <c r="AQ236" s="228"/>
      <c r="AR236" s="228"/>
      <c r="AS236" s="228"/>
      <c r="AT236" s="228"/>
      <c r="AU236" s="228"/>
      <c r="AV236" s="228"/>
      <c r="AW236" s="228"/>
      <c r="AX236" s="228"/>
      <c r="AY236" s="228"/>
      <c r="AZ236" s="228"/>
      <c r="BA236" s="228"/>
      <c r="BB236" s="228"/>
      <c r="BC236" s="228"/>
      <c r="BD236" s="228"/>
      <c r="BE236" s="228"/>
      <c r="BF236" s="228"/>
      <c r="BG236" s="228"/>
      <c r="BH236" s="228"/>
      <c r="BI236" s="228"/>
      <c r="BJ236" s="228"/>
      <c r="BK236" s="228"/>
      <c r="BL236" s="228"/>
      <c r="BM236" s="228"/>
      <c r="BN236" s="228"/>
      <c r="BO236" s="228"/>
      <c r="BP236" s="228"/>
      <c r="BQ236" s="228"/>
      <c r="BR236" s="228"/>
      <c r="BS236" s="228"/>
      <c r="BT236" s="228"/>
      <c r="BU236" s="228"/>
      <c r="BV236" s="233"/>
      <c r="BW236" s="233"/>
    </row>
    <row r="237" spans="1:75">
      <c r="A237" s="29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228"/>
      <c r="O237" s="227"/>
      <c r="P237" s="228"/>
      <c r="Q237" s="228"/>
      <c r="R237" s="228"/>
      <c r="S237" s="228"/>
      <c r="T237" s="228"/>
      <c r="U237" s="228"/>
      <c r="V237" s="228"/>
      <c r="W237" s="228"/>
      <c r="X237" s="228"/>
      <c r="Y237" s="228"/>
      <c r="Z237" s="228"/>
      <c r="AA237" s="228"/>
      <c r="AB237" s="228"/>
      <c r="AC237" s="228"/>
      <c r="AD237" s="228"/>
      <c r="AE237" s="228"/>
      <c r="AF237" s="228"/>
      <c r="AG237" s="228"/>
      <c r="AH237" s="228"/>
      <c r="AI237" s="228"/>
      <c r="AJ237" s="228"/>
      <c r="AK237" s="228"/>
      <c r="AL237" s="228"/>
      <c r="AM237" s="228"/>
      <c r="AN237" s="228"/>
      <c r="AO237" s="228"/>
      <c r="AP237" s="228"/>
      <c r="AQ237" s="228"/>
      <c r="AR237" s="228"/>
      <c r="AS237" s="228"/>
      <c r="AT237" s="228"/>
      <c r="AU237" s="228"/>
      <c r="AV237" s="228"/>
      <c r="AW237" s="228"/>
      <c r="AX237" s="228"/>
      <c r="AY237" s="228"/>
      <c r="AZ237" s="228"/>
      <c r="BA237" s="228"/>
      <c r="BB237" s="228"/>
      <c r="BC237" s="228"/>
      <c r="BD237" s="228"/>
      <c r="BE237" s="228"/>
      <c r="BF237" s="228"/>
      <c r="BG237" s="228"/>
      <c r="BH237" s="228"/>
      <c r="BI237" s="228"/>
      <c r="BJ237" s="228"/>
      <c r="BK237" s="228"/>
      <c r="BL237" s="228"/>
      <c r="BM237" s="228"/>
      <c r="BN237" s="228"/>
      <c r="BO237" s="228"/>
      <c r="BP237" s="228"/>
      <c r="BQ237" s="228"/>
      <c r="BR237" s="228"/>
      <c r="BS237" s="228"/>
      <c r="BT237" s="228"/>
      <c r="BU237" s="228"/>
      <c r="BV237" s="233"/>
      <c r="BW237" s="233"/>
    </row>
    <row r="238" spans="1:75">
      <c r="A238" s="28" t="s">
        <v>9</v>
      </c>
      <c r="B238" s="35">
        <f>AVERAGE(B5:B16)</f>
        <v>142.25</v>
      </c>
      <c r="C238" s="35">
        <f t="shared" ref="C238:L238" si="1">AVERAGE(C5:C16)</f>
        <v>8362.8333333333339</v>
      </c>
      <c r="D238" s="35">
        <f t="shared" si="1"/>
        <v>7002.666666666667</v>
      </c>
      <c r="E238" s="35">
        <f t="shared" si="1"/>
        <v>310.16666666666669</v>
      </c>
      <c r="F238" s="35">
        <f t="shared" si="1"/>
        <v>49150.666666666664</v>
      </c>
      <c r="G238" s="35">
        <f t="shared" si="1"/>
        <v>42072.5</v>
      </c>
      <c r="H238" s="35">
        <f t="shared" si="1"/>
        <v>345.5</v>
      </c>
      <c r="I238" s="35">
        <f t="shared" si="1"/>
        <v>36251.333333333336</v>
      </c>
      <c r="J238" s="35">
        <f t="shared" si="1"/>
        <v>37568.5</v>
      </c>
      <c r="K238" s="35">
        <f t="shared" si="1"/>
        <v>749</v>
      </c>
      <c r="L238" s="35">
        <f t="shared" si="1"/>
        <v>689.33333333333337</v>
      </c>
      <c r="M238" s="233"/>
      <c r="N238" s="234"/>
      <c r="O238" s="234"/>
      <c r="P238" s="235"/>
      <c r="Q238" s="233"/>
      <c r="R238" s="233"/>
      <c r="S238" s="233"/>
      <c r="T238" s="233"/>
      <c r="U238" s="233"/>
      <c r="V238" s="233"/>
      <c r="W238" s="233"/>
      <c r="X238" s="233"/>
      <c r="Y238" s="233"/>
      <c r="Z238" s="233"/>
      <c r="AA238" s="233"/>
      <c r="AB238" s="233"/>
      <c r="AC238" s="233"/>
      <c r="AD238" s="233"/>
      <c r="AE238" s="233"/>
      <c r="AF238" s="233"/>
      <c r="AG238" s="233"/>
      <c r="AH238" s="233"/>
      <c r="AI238" s="233"/>
      <c r="AJ238" s="233"/>
      <c r="AK238" s="233"/>
      <c r="AL238" s="233"/>
      <c r="AM238" s="233"/>
      <c r="AN238" s="233"/>
      <c r="AO238" s="233"/>
      <c r="AP238" s="233"/>
      <c r="AQ238" s="233"/>
      <c r="AR238" s="233"/>
      <c r="AS238" s="233"/>
      <c r="AT238" s="233"/>
      <c r="AU238" s="233"/>
      <c r="AV238" s="233"/>
      <c r="AW238" s="233"/>
      <c r="AX238" s="233"/>
      <c r="AY238" s="233"/>
      <c r="AZ238" s="233"/>
      <c r="BA238" s="233"/>
      <c r="BB238" s="233"/>
      <c r="BC238" s="233"/>
      <c r="BD238" s="233"/>
      <c r="BE238" s="233"/>
      <c r="BF238" s="233"/>
      <c r="BG238" s="233"/>
      <c r="BH238" s="233"/>
      <c r="BI238" s="233"/>
      <c r="BJ238" s="233"/>
      <c r="BK238" s="233"/>
      <c r="BL238" s="233"/>
      <c r="BM238" s="233"/>
      <c r="BN238" s="233"/>
      <c r="BO238" s="233"/>
      <c r="BP238" s="233"/>
      <c r="BQ238" s="233"/>
      <c r="BR238" s="233"/>
      <c r="BS238" s="233"/>
      <c r="BT238" s="233"/>
      <c r="BU238" s="233"/>
      <c r="BV238" s="233"/>
      <c r="BW238" s="233"/>
    </row>
    <row r="239" spans="1:75">
      <c r="A239" s="28" t="s">
        <v>10</v>
      </c>
      <c r="B239" s="35">
        <f>AVERAGE(B17:B28)</f>
        <v>144.5</v>
      </c>
      <c r="C239" s="35">
        <f t="shared" ref="C239:L239" si="2">AVERAGE(C17:C28)</f>
        <v>8597.75</v>
      </c>
      <c r="D239" s="35">
        <f t="shared" si="2"/>
        <v>7902.916666666667</v>
      </c>
      <c r="E239" s="35">
        <f t="shared" si="2"/>
        <v>273.16666666666669</v>
      </c>
      <c r="F239" s="35">
        <f t="shared" si="2"/>
        <v>46004</v>
      </c>
      <c r="G239" s="35">
        <f t="shared" si="2"/>
        <v>43885.416666666664</v>
      </c>
      <c r="H239" s="35">
        <f t="shared" si="2"/>
        <v>331.58333333333331</v>
      </c>
      <c r="I239" s="35">
        <f t="shared" si="2"/>
        <v>30730.25</v>
      </c>
      <c r="J239" s="35">
        <f t="shared" si="2"/>
        <v>32276.333333333332</v>
      </c>
      <c r="K239" s="35">
        <f t="shared" si="2"/>
        <v>976.66666666666663</v>
      </c>
      <c r="L239" s="35">
        <f t="shared" si="2"/>
        <v>1638.5833333333333</v>
      </c>
      <c r="M239" s="233"/>
      <c r="N239" s="232"/>
      <c r="O239" s="232"/>
      <c r="P239" s="233"/>
      <c r="Q239" s="233"/>
      <c r="R239" s="233"/>
      <c r="S239" s="233"/>
      <c r="T239" s="233"/>
      <c r="U239" s="233"/>
      <c r="V239" s="233"/>
      <c r="W239" s="233"/>
      <c r="X239" s="233"/>
      <c r="Y239" s="233"/>
      <c r="Z239" s="233"/>
      <c r="AA239" s="233"/>
      <c r="AB239" s="233"/>
      <c r="AC239" s="233"/>
      <c r="AD239" s="233"/>
      <c r="AE239" s="233"/>
      <c r="AF239" s="233"/>
      <c r="AG239" s="233"/>
      <c r="AH239" s="233"/>
      <c r="AI239" s="233"/>
      <c r="AJ239" s="233"/>
      <c r="AK239" s="233"/>
      <c r="AL239" s="233"/>
      <c r="AM239" s="233"/>
      <c r="AN239" s="233"/>
      <c r="AO239" s="233"/>
      <c r="AP239" s="233"/>
      <c r="AQ239" s="233"/>
      <c r="AR239" s="233"/>
      <c r="AS239" s="233"/>
      <c r="AT239" s="233"/>
      <c r="AU239" s="233"/>
      <c r="AV239" s="233"/>
      <c r="AW239" s="233"/>
      <c r="AX239" s="233"/>
      <c r="AY239" s="233"/>
      <c r="AZ239" s="233"/>
      <c r="BA239" s="233"/>
      <c r="BB239" s="233"/>
      <c r="BC239" s="233"/>
      <c r="BD239" s="233"/>
      <c r="BE239" s="233"/>
      <c r="BF239" s="233"/>
      <c r="BG239" s="233"/>
      <c r="BH239" s="233"/>
      <c r="BI239" s="233"/>
      <c r="BJ239" s="233"/>
      <c r="BK239" s="233"/>
      <c r="BL239" s="233"/>
      <c r="BM239" s="233"/>
      <c r="BN239" s="233"/>
      <c r="BO239" s="233"/>
      <c r="BP239" s="233"/>
      <c r="BQ239" s="233"/>
      <c r="BR239" s="233"/>
      <c r="BS239" s="233"/>
      <c r="BT239" s="233"/>
      <c r="BU239" s="233"/>
      <c r="BV239" s="233"/>
      <c r="BW239" s="233"/>
    </row>
    <row r="240" spans="1:75">
      <c r="A240" s="28" t="s">
        <v>11</v>
      </c>
      <c r="B240" s="35">
        <f>AVERAGE(B29:B40)</f>
        <v>157.83333333333334</v>
      </c>
      <c r="C240" s="35">
        <f t="shared" ref="C240:L240" si="3">AVERAGE(C29:C40)</f>
        <v>9236.1666666666661</v>
      </c>
      <c r="D240" s="35">
        <f t="shared" si="3"/>
        <v>9582.1666666666661</v>
      </c>
      <c r="E240" s="35">
        <f t="shared" si="3"/>
        <v>327.33333333333331</v>
      </c>
      <c r="F240" s="35">
        <f t="shared" si="3"/>
        <v>53843.666666666664</v>
      </c>
      <c r="G240" s="35">
        <f t="shared" si="3"/>
        <v>54860.083333333336</v>
      </c>
      <c r="H240" s="35">
        <f t="shared" si="3"/>
        <v>379.5</v>
      </c>
      <c r="I240" s="35">
        <f t="shared" si="3"/>
        <v>40228.083333333336</v>
      </c>
      <c r="J240" s="35">
        <f t="shared" si="3"/>
        <v>45983.666666666664</v>
      </c>
      <c r="K240" s="35">
        <f t="shared" si="3"/>
        <v>564.08333333333337</v>
      </c>
      <c r="L240" s="35">
        <f t="shared" si="3"/>
        <v>616.66666666666663</v>
      </c>
      <c r="M240" s="233"/>
      <c r="N240" s="232"/>
      <c r="O240" s="232"/>
      <c r="P240" s="233"/>
      <c r="Q240" s="233"/>
      <c r="R240" s="233"/>
      <c r="S240" s="233"/>
      <c r="T240" s="233"/>
      <c r="U240" s="233"/>
      <c r="V240" s="233"/>
      <c r="W240" s="233"/>
      <c r="X240" s="233"/>
      <c r="Y240" s="233"/>
      <c r="Z240" s="233"/>
      <c r="AA240" s="233"/>
      <c r="AB240" s="233"/>
      <c r="AC240" s="233"/>
      <c r="AD240" s="233"/>
      <c r="AE240" s="233"/>
      <c r="AF240" s="233"/>
      <c r="AG240" s="233"/>
      <c r="AH240" s="233"/>
      <c r="AI240" s="233"/>
      <c r="AJ240" s="233"/>
      <c r="AK240" s="233"/>
      <c r="AL240" s="233"/>
      <c r="AM240" s="233"/>
      <c r="AN240" s="233"/>
      <c r="AO240" s="233"/>
      <c r="AP240" s="233"/>
      <c r="AQ240" s="233"/>
      <c r="AR240" s="233"/>
      <c r="AS240" s="233"/>
      <c r="AT240" s="233"/>
      <c r="AU240" s="233"/>
      <c r="AV240" s="233"/>
      <c r="AW240" s="233"/>
      <c r="AX240" s="233"/>
      <c r="AY240" s="233"/>
      <c r="AZ240" s="233"/>
      <c r="BA240" s="233"/>
      <c r="BB240" s="233"/>
      <c r="BC240" s="233"/>
      <c r="BD240" s="233"/>
      <c r="BE240" s="233"/>
      <c r="BF240" s="233"/>
      <c r="BG240" s="233"/>
      <c r="BH240" s="233"/>
      <c r="BI240" s="233"/>
      <c r="BJ240" s="233"/>
      <c r="BK240" s="233"/>
      <c r="BL240" s="233"/>
      <c r="BM240" s="233"/>
      <c r="BN240" s="233"/>
      <c r="BO240" s="233"/>
      <c r="BP240" s="233"/>
      <c r="BQ240" s="233"/>
      <c r="BR240" s="233"/>
      <c r="BS240" s="233"/>
      <c r="BT240" s="233"/>
      <c r="BU240" s="233"/>
      <c r="BV240" s="233"/>
      <c r="BW240" s="233"/>
    </row>
    <row r="241" spans="1:75">
      <c r="A241" s="28" t="s">
        <v>12</v>
      </c>
      <c r="B241" s="35">
        <f>AVERAGE(B41:B52)</f>
        <v>218</v>
      </c>
      <c r="C241" s="35">
        <f t="shared" ref="C241:L241" si="4">AVERAGE(C41:C52)</f>
        <v>12336.083333333334</v>
      </c>
      <c r="D241" s="35">
        <f t="shared" si="4"/>
        <v>13226</v>
      </c>
      <c r="E241" s="35">
        <f t="shared" si="4"/>
        <v>249</v>
      </c>
      <c r="F241" s="35">
        <f t="shared" si="4"/>
        <v>42175.083333333336</v>
      </c>
      <c r="G241" s="35">
        <f t="shared" si="4"/>
        <v>42982.416666666664</v>
      </c>
      <c r="H241" s="35">
        <f t="shared" si="4"/>
        <v>257.5</v>
      </c>
      <c r="I241" s="35">
        <f t="shared" si="4"/>
        <v>27082.333333333332</v>
      </c>
      <c r="J241" s="35">
        <f t="shared" si="4"/>
        <v>33921</v>
      </c>
      <c r="K241" s="35">
        <f t="shared" si="4"/>
        <v>2702.5</v>
      </c>
      <c r="L241" s="35">
        <f t="shared" si="4"/>
        <v>18173.583333333332</v>
      </c>
      <c r="M241" s="233"/>
      <c r="N241" s="232"/>
      <c r="O241" s="232"/>
      <c r="P241" s="233"/>
      <c r="Q241" s="233"/>
      <c r="R241" s="233"/>
      <c r="S241" s="233"/>
      <c r="T241" s="233"/>
      <c r="U241" s="233"/>
      <c r="V241" s="233"/>
      <c r="W241" s="233"/>
      <c r="X241" s="233"/>
      <c r="Y241" s="233"/>
      <c r="Z241" s="233"/>
      <c r="AA241" s="233"/>
      <c r="AB241" s="233"/>
      <c r="AC241" s="233"/>
      <c r="AD241" s="233"/>
      <c r="AE241" s="233"/>
      <c r="AF241" s="233"/>
      <c r="AG241" s="233"/>
      <c r="AH241" s="233"/>
      <c r="AI241" s="233"/>
      <c r="AJ241" s="233"/>
      <c r="AK241" s="233"/>
      <c r="AL241" s="233"/>
      <c r="AM241" s="233"/>
      <c r="AN241" s="233"/>
      <c r="AO241" s="233"/>
      <c r="AP241" s="233"/>
      <c r="AQ241" s="233"/>
      <c r="AR241" s="233"/>
      <c r="AS241" s="233"/>
      <c r="AT241" s="233"/>
      <c r="AU241" s="233"/>
      <c r="AV241" s="233"/>
      <c r="AW241" s="233"/>
      <c r="AX241" s="233"/>
      <c r="AY241" s="233"/>
      <c r="AZ241" s="233"/>
      <c r="BA241" s="233"/>
      <c r="BB241" s="233"/>
      <c r="BC241" s="233"/>
      <c r="BD241" s="233"/>
      <c r="BE241" s="233"/>
      <c r="BF241" s="233"/>
      <c r="BG241" s="233"/>
      <c r="BH241" s="233"/>
      <c r="BI241" s="233"/>
      <c r="BJ241" s="233"/>
      <c r="BK241" s="233"/>
      <c r="BL241" s="233"/>
      <c r="BM241" s="233"/>
      <c r="BN241" s="233"/>
      <c r="BO241" s="233"/>
      <c r="BP241" s="233"/>
      <c r="BQ241" s="233"/>
      <c r="BR241" s="233"/>
      <c r="BS241" s="233"/>
      <c r="BT241" s="233"/>
      <c r="BU241" s="233"/>
      <c r="BV241" s="233"/>
      <c r="BW241" s="233"/>
    </row>
    <row r="242" spans="1:75">
      <c r="A242" s="28" t="s">
        <v>13</v>
      </c>
      <c r="B242" s="35">
        <f>AVERAGE(B53:B64)</f>
        <v>188.91666666666666</v>
      </c>
      <c r="C242" s="35">
        <f t="shared" ref="C242:L242" si="5">AVERAGE(C53:C64)</f>
        <v>10219.25</v>
      </c>
      <c r="D242" s="35">
        <f t="shared" si="5"/>
        <v>11608.666666666666</v>
      </c>
      <c r="E242" s="35">
        <f t="shared" si="5"/>
        <v>200.25</v>
      </c>
      <c r="F242" s="35">
        <f t="shared" si="5"/>
        <v>33807.833333333336</v>
      </c>
      <c r="G242" s="35">
        <f t="shared" si="5"/>
        <v>40045.833333333336</v>
      </c>
      <c r="H242" s="35">
        <f t="shared" si="5"/>
        <v>244.25</v>
      </c>
      <c r="I242" s="35">
        <f t="shared" si="5"/>
        <v>26253.916666666668</v>
      </c>
      <c r="J242" s="35">
        <f t="shared" si="5"/>
        <v>36993.583333333336</v>
      </c>
      <c r="K242" s="35">
        <f t="shared" si="5"/>
        <v>2061.5833333333335</v>
      </c>
      <c r="L242" s="35">
        <f t="shared" si="5"/>
        <v>4863.166666666667</v>
      </c>
      <c r="N242" s="232"/>
      <c r="O242" s="232"/>
      <c r="P242" s="233"/>
      <c r="Q242" s="233"/>
      <c r="R242" s="233"/>
      <c r="S242" s="233"/>
      <c r="T242" s="233"/>
      <c r="U242" s="233"/>
      <c r="V242" s="233"/>
      <c r="W242" s="233"/>
      <c r="X242" s="233"/>
      <c r="Y242" s="233"/>
      <c r="Z242" s="233"/>
      <c r="AA242" s="233"/>
      <c r="AB242" s="233"/>
      <c r="AC242" s="233"/>
      <c r="AD242" s="233"/>
      <c r="AE242" s="233"/>
      <c r="AF242" s="233"/>
      <c r="AG242" s="233"/>
      <c r="AH242" s="233"/>
      <c r="AI242" s="233"/>
      <c r="AJ242" s="233"/>
      <c r="AK242" s="233"/>
      <c r="AL242" s="233"/>
      <c r="AM242" s="233"/>
      <c r="AN242" s="233"/>
      <c r="AO242" s="233"/>
      <c r="AP242" s="233"/>
      <c r="AQ242" s="233"/>
      <c r="AR242" s="233"/>
      <c r="AS242" s="233"/>
      <c r="AT242" s="233"/>
      <c r="AU242" s="233"/>
      <c r="AV242" s="233"/>
      <c r="AW242" s="233"/>
      <c r="AX242" s="233"/>
      <c r="AY242" s="233"/>
      <c r="AZ242" s="233"/>
      <c r="BA242" s="233"/>
      <c r="BB242" s="233"/>
      <c r="BC242" s="233"/>
      <c r="BD242" s="233"/>
      <c r="BE242" s="233"/>
      <c r="BF242" s="233"/>
      <c r="BG242" s="233"/>
      <c r="BH242" s="233"/>
      <c r="BI242" s="233"/>
      <c r="BJ242" s="233"/>
      <c r="BK242" s="233"/>
      <c r="BL242" s="233"/>
      <c r="BM242" s="233"/>
      <c r="BN242" s="233"/>
      <c r="BO242" s="233"/>
      <c r="BP242" s="233"/>
      <c r="BQ242" s="233"/>
      <c r="BR242" s="233"/>
      <c r="BS242" s="233"/>
      <c r="BT242" s="233"/>
      <c r="BU242" s="233"/>
      <c r="BV242" s="233"/>
      <c r="BW242" s="233"/>
    </row>
    <row r="243" spans="1:75">
      <c r="A243" s="28" t="s">
        <v>14</v>
      </c>
      <c r="B243" s="35">
        <f>AVERAGE(B65:B76)</f>
        <v>220.5</v>
      </c>
      <c r="C243" s="35">
        <f t="shared" ref="C243:L243" si="6">AVERAGE(C65:C76)</f>
        <v>10805.666666666666</v>
      </c>
      <c r="D243" s="35">
        <f t="shared" si="6"/>
        <v>10853.75</v>
      </c>
      <c r="E243" s="35">
        <f t="shared" si="6"/>
        <v>187.83333333333334</v>
      </c>
      <c r="F243" s="35">
        <f t="shared" si="6"/>
        <v>35337.083333333336</v>
      </c>
      <c r="G243" s="35">
        <f t="shared" si="6"/>
        <v>42286.416666666664</v>
      </c>
      <c r="H243" s="35">
        <f t="shared" si="6"/>
        <v>134.16666666666666</v>
      </c>
      <c r="I243" s="35">
        <f t="shared" si="6"/>
        <v>14789.5</v>
      </c>
      <c r="J243" s="35">
        <f t="shared" si="6"/>
        <v>21509.583333333332</v>
      </c>
      <c r="K243" s="35">
        <f t="shared" si="6"/>
        <v>1157.5833333333333</v>
      </c>
      <c r="L243" s="35">
        <f t="shared" si="6"/>
        <v>2381.5</v>
      </c>
      <c r="N243" s="232"/>
      <c r="O243" s="232"/>
      <c r="P243" s="233"/>
      <c r="Q243" s="233"/>
      <c r="R243" s="233"/>
      <c r="S243" s="233"/>
      <c r="T243" s="233"/>
      <c r="U243" s="233"/>
      <c r="V243" s="233"/>
      <c r="W243" s="233"/>
      <c r="X243" s="233"/>
      <c r="Y243" s="233"/>
      <c r="Z243" s="233"/>
      <c r="AA243" s="233"/>
      <c r="AB243" s="233"/>
      <c r="AC243" s="233"/>
      <c r="AD243" s="233"/>
      <c r="AE243" s="233"/>
      <c r="AF243" s="233"/>
      <c r="AG243" s="233"/>
      <c r="AH243" s="233"/>
      <c r="AI243" s="233"/>
      <c r="AJ243" s="233"/>
      <c r="AK243" s="233"/>
      <c r="AL243" s="233"/>
      <c r="AM243" s="233"/>
      <c r="AN243" s="233"/>
      <c r="AO243" s="233"/>
      <c r="AP243" s="233"/>
      <c r="AQ243" s="233"/>
      <c r="AR243" s="233"/>
      <c r="AS243" s="233"/>
      <c r="AT243" s="233"/>
      <c r="AU243" s="233"/>
      <c r="AV243" s="233"/>
      <c r="AW243" s="233"/>
      <c r="AX243" s="233"/>
      <c r="AY243" s="233"/>
      <c r="AZ243" s="233"/>
      <c r="BA243" s="233"/>
      <c r="BB243" s="233"/>
      <c r="BC243" s="233"/>
      <c r="BD243" s="233"/>
      <c r="BE243" s="233"/>
      <c r="BF243" s="233"/>
      <c r="BG243" s="233"/>
      <c r="BH243" s="233"/>
      <c r="BI243" s="233"/>
      <c r="BJ243" s="233"/>
      <c r="BK243" s="233"/>
      <c r="BL243" s="233"/>
      <c r="BM243" s="233"/>
      <c r="BN243" s="233"/>
      <c r="BO243" s="233"/>
      <c r="BP243" s="233"/>
      <c r="BQ243" s="233"/>
      <c r="BR243" s="233"/>
      <c r="BS243" s="233"/>
      <c r="BT243" s="233"/>
      <c r="BU243" s="233"/>
      <c r="BV243" s="233"/>
      <c r="BW243" s="233"/>
    </row>
    <row r="244" spans="1:75">
      <c r="A244" s="28" t="s">
        <v>15</v>
      </c>
      <c r="B244" s="35">
        <f>AVERAGE(B77:B88)</f>
        <v>357.16666666666669</v>
      </c>
      <c r="C244" s="35">
        <f t="shared" ref="C244:L244" si="7">AVERAGE(C77:C88)</f>
        <v>13502.666666666666</v>
      </c>
      <c r="D244" s="35">
        <f t="shared" si="7"/>
        <v>12713.166666666666</v>
      </c>
      <c r="E244" s="35">
        <f t="shared" si="7"/>
        <v>146.5</v>
      </c>
      <c r="F244" s="35">
        <f t="shared" si="7"/>
        <v>28354.25</v>
      </c>
      <c r="G244" s="35">
        <f t="shared" si="7"/>
        <v>38590.333333333336</v>
      </c>
      <c r="H244" s="35">
        <f t="shared" si="7"/>
        <v>60.5</v>
      </c>
      <c r="I244" s="35">
        <f t="shared" si="7"/>
        <v>8151</v>
      </c>
      <c r="J244" s="35">
        <f t="shared" si="7"/>
        <v>12462.666666666666</v>
      </c>
      <c r="K244" s="35">
        <f t="shared" si="7"/>
        <v>568.25</v>
      </c>
      <c r="L244" s="35">
        <f t="shared" si="7"/>
        <v>805.75</v>
      </c>
      <c r="N244" s="232"/>
      <c r="O244" s="232"/>
      <c r="P244" s="233"/>
      <c r="Q244" s="233"/>
      <c r="R244" s="233"/>
      <c r="S244" s="233"/>
      <c r="T244" s="233"/>
      <c r="U244" s="233"/>
      <c r="V244" s="233"/>
      <c r="W244" s="233"/>
      <c r="X244" s="233"/>
      <c r="Y244" s="233"/>
      <c r="Z244" s="233"/>
      <c r="AA244" s="233"/>
      <c r="AB244" s="233"/>
      <c r="AC244" s="233"/>
      <c r="AD244" s="233"/>
      <c r="AE244" s="233"/>
      <c r="AF244" s="233"/>
      <c r="AG244" s="233"/>
      <c r="AH244" s="233"/>
      <c r="AI244" s="233"/>
      <c r="AJ244" s="233"/>
      <c r="AK244" s="233"/>
      <c r="AL244" s="233"/>
      <c r="AM244" s="233"/>
      <c r="AN244" s="233"/>
      <c r="AO244" s="233"/>
      <c r="AP244" s="233"/>
      <c r="AQ244" s="233"/>
      <c r="AR244" s="233"/>
      <c r="AS244" s="233"/>
      <c r="AT244" s="233"/>
      <c r="AU244" s="233"/>
      <c r="AV244" s="233"/>
      <c r="AW244" s="233"/>
      <c r="AX244" s="233"/>
      <c r="AY244" s="233"/>
      <c r="AZ244" s="233"/>
      <c r="BA244" s="233"/>
      <c r="BB244" s="233"/>
      <c r="BC244" s="233"/>
      <c r="BD244" s="233"/>
      <c r="BE244" s="233"/>
      <c r="BF244" s="233"/>
      <c r="BG244" s="233"/>
      <c r="BH244" s="233"/>
      <c r="BI244" s="233"/>
      <c r="BJ244" s="233"/>
      <c r="BK244" s="233"/>
      <c r="BL244" s="233"/>
      <c r="BM244" s="233"/>
      <c r="BN244" s="233"/>
      <c r="BO244" s="233"/>
      <c r="BP244" s="233"/>
      <c r="BQ244" s="233"/>
      <c r="BR244" s="233"/>
      <c r="BS244" s="233"/>
      <c r="BT244" s="233"/>
      <c r="BU244" s="233"/>
      <c r="BV244" s="233"/>
      <c r="BW244" s="233"/>
    </row>
    <row r="245" spans="1:75">
      <c r="A245" s="28" t="s">
        <v>16</v>
      </c>
      <c r="B245" s="35">
        <f>AVERAGE(B89:B100)</f>
        <v>192.91666666666666</v>
      </c>
      <c r="C245" s="35">
        <f t="shared" ref="C245:L245" si="8">AVERAGE(C89:C100)</f>
        <v>8646.6666666666661</v>
      </c>
      <c r="D245" s="35">
        <f t="shared" si="8"/>
        <v>9060.4166666666661</v>
      </c>
      <c r="E245" s="35">
        <f t="shared" si="8"/>
        <v>159.66666666666666</v>
      </c>
      <c r="F245" s="35">
        <f t="shared" si="8"/>
        <v>33005.416666666664</v>
      </c>
      <c r="G245" s="35">
        <f t="shared" si="8"/>
        <v>48559.333333333336</v>
      </c>
      <c r="H245" s="35">
        <f t="shared" si="8"/>
        <v>65.333333333333329</v>
      </c>
      <c r="I245" s="35">
        <f t="shared" si="8"/>
        <v>9747</v>
      </c>
      <c r="J245" s="35">
        <f t="shared" si="8"/>
        <v>15927</v>
      </c>
      <c r="K245" s="35">
        <f t="shared" si="8"/>
        <v>1034.3333333333333</v>
      </c>
      <c r="L245" s="35">
        <f t="shared" si="8"/>
        <v>2071.25</v>
      </c>
      <c r="N245" s="232"/>
      <c r="O245" s="232"/>
      <c r="P245" s="233"/>
      <c r="Q245" s="233"/>
      <c r="R245" s="233"/>
      <c r="S245" s="233"/>
      <c r="T245" s="233"/>
      <c r="U245" s="233"/>
      <c r="V245" s="233"/>
      <c r="W245" s="233"/>
      <c r="X245" s="233"/>
      <c r="Y245" s="233"/>
      <c r="Z245" s="233"/>
      <c r="AA245" s="233"/>
      <c r="AB245" s="233"/>
      <c r="AC245" s="233"/>
      <c r="AD245" s="233"/>
      <c r="AE245" s="233"/>
      <c r="AF245" s="233"/>
      <c r="AG245" s="233"/>
      <c r="AH245" s="233"/>
      <c r="AI245" s="233"/>
      <c r="AJ245" s="233"/>
      <c r="AK245" s="233"/>
      <c r="AL245" s="233"/>
      <c r="AM245" s="233"/>
      <c r="AN245" s="233"/>
      <c r="AO245" s="233"/>
      <c r="AP245" s="233"/>
      <c r="AQ245" s="233"/>
      <c r="AR245" s="233"/>
      <c r="AS245" s="233"/>
      <c r="AT245" s="233"/>
      <c r="AU245" s="233"/>
      <c r="AV245" s="233"/>
      <c r="AW245" s="233"/>
      <c r="AX245" s="233"/>
      <c r="AY245" s="233"/>
      <c r="AZ245" s="233"/>
      <c r="BA245" s="233"/>
      <c r="BB245" s="233"/>
      <c r="BC245" s="233"/>
      <c r="BD245" s="233"/>
      <c r="BE245" s="233"/>
      <c r="BF245" s="233"/>
      <c r="BG245" s="233"/>
      <c r="BH245" s="233"/>
      <c r="BI245" s="233"/>
      <c r="BJ245" s="233"/>
      <c r="BK245" s="233"/>
      <c r="BL245" s="233"/>
      <c r="BM245" s="233"/>
      <c r="BN245" s="233"/>
      <c r="BO245" s="233"/>
      <c r="BP245" s="233"/>
      <c r="BQ245" s="233"/>
      <c r="BR245" s="233"/>
      <c r="BS245" s="233"/>
      <c r="BT245" s="233"/>
      <c r="BU245" s="233"/>
      <c r="BV245" s="233"/>
      <c r="BW245" s="233"/>
    </row>
    <row r="246" spans="1:75">
      <c r="A246" s="28" t="s">
        <v>17</v>
      </c>
      <c r="B246" s="35">
        <f>AVERAGE(B101:B112)</f>
        <v>192</v>
      </c>
      <c r="C246" s="35">
        <f t="shared" ref="C246:L246" si="9">AVERAGE(C101:C112)</f>
        <v>8365.9166666666661</v>
      </c>
      <c r="D246" s="35">
        <f t="shared" si="9"/>
        <v>8356.25</v>
      </c>
      <c r="E246" s="35">
        <f t="shared" si="9"/>
        <v>140.41666666666666</v>
      </c>
      <c r="F246" s="35">
        <f t="shared" si="9"/>
        <v>29737.916666666668</v>
      </c>
      <c r="G246" s="35">
        <f t="shared" si="9"/>
        <v>43928.5</v>
      </c>
      <c r="H246" s="35">
        <f t="shared" si="9"/>
        <v>72.333333333333329</v>
      </c>
      <c r="I246" s="35">
        <f t="shared" si="9"/>
        <v>10102.916666666666</v>
      </c>
      <c r="J246" s="35">
        <f t="shared" si="9"/>
        <v>17016.916666666668</v>
      </c>
      <c r="K246" s="35">
        <f t="shared" si="9"/>
        <v>1691.6666666666667</v>
      </c>
      <c r="L246" s="35">
        <f t="shared" si="9"/>
        <v>6879.833333333333</v>
      </c>
      <c r="N246" s="232"/>
      <c r="O246" s="232"/>
      <c r="P246" s="233"/>
      <c r="Q246" s="233"/>
      <c r="R246" s="233"/>
      <c r="S246" s="233"/>
      <c r="T246" s="233"/>
      <c r="U246" s="233"/>
      <c r="V246" s="233"/>
      <c r="W246" s="233"/>
      <c r="X246" s="233"/>
      <c r="Y246" s="233"/>
      <c r="Z246" s="233"/>
      <c r="AA246" s="233"/>
      <c r="AB246" s="233"/>
      <c r="AC246" s="233"/>
      <c r="AD246" s="233"/>
      <c r="AE246" s="233"/>
      <c r="AF246" s="233"/>
      <c r="AG246" s="233"/>
      <c r="AH246" s="233"/>
      <c r="AI246" s="233"/>
      <c r="AJ246" s="233"/>
      <c r="AK246" s="233"/>
      <c r="AL246" s="233"/>
      <c r="AM246" s="233"/>
      <c r="AN246" s="233"/>
      <c r="AO246" s="233"/>
      <c r="AP246" s="233"/>
      <c r="AQ246" s="233"/>
      <c r="AR246" s="233"/>
      <c r="AS246" s="233"/>
      <c r="AT246" s="233"/>
      <c r="AU246" s="233"/>
      <c r="AV246" s="233"/>
      <c r="AW246" s="233"/>
      <c r="AX246" s="233"/>
      <c r="AY246" s="233"/>
      <c r="AZ246" s="233"/>
      <c r="BA246" s="233"/>
      <c r="BB246" s="233"/>
      <c r="BC246" s="233"/>
      <c r="BD246" s="233"/>
      <c r="BE246" s="233"/>
      <c r="BF246" s="233"/>
      <c r="BG246" s="233"/>
      <c r="BH246" s="233"/>
      <c r="BI246" s="233"/>
      <c r="BJ246" s="233"/>
      <c r="BK246" s="233"/>
      <c r="BL246" s="233"/>
      <c r="BM246" s="233"/>
      <c r="BN246" s="233"/>
      <c r="BO246" s="233"/>
      <c r="BP246" s="233"/>
      <c r="BQ246" s="233"/>
      <c r="BR246" s="233"/>
      <c r="BS246" s="233"/>
      <c r="BT246" s="233"/>
      <c r="BU246" s="233"/>
      <c r="BV246" s="233"/>
      <c r="BW246" s="233"/>
    </row>
    <row r="247" spans="1:75">
      <c r="A247" s="28" t="s">
        <v>18</v>
      </c>
      <c r="B247" s="35">
        <f>AVERAGE(B113:B124)</f>
        <v>191.41666666666666</v>
      </c>
      <c r="C247" s="35">
        <f t="shared" ref="C247:L247" si="10">AVERAGE(C113:C124)</f>
        <v>7953.166666666667</v>
      </c>
      <c r="D247" s="35">
        <f t="shared" si="10"/>
        <v>7887.166666666667</v>
      </c>
      <c r="E247" s="35">
        <f t="shared" si="10"/>
        <v>160.83333333333334</v>
      </c>
      <c r="F247" s="35">
        <f t="shared" si="10"/>
        <v>36527.083333333336</v>
      </c>
      <c r="G247" s="35">
        <f t="shared" si="10"/>
        <v>59042</v>
      </c>
      <c r="H247" s="35">
        <f t="shared" si="10"/>
        <v>91.333333333333329</v>
      </c>
      <c r="I247" s="35">
        <f t="shared" si="10"/>
        <v>15495.666666666666</v>
      </c>
      <c r="J247" s="35">
        <f t="shared" si="10"/>
        <v>27388.75</v>
      </c>
      <c r="K247" s="35">
        <f t="shared" si="10"/>
        <v>5879.333333333333</v>
      </c>
      <c r="L247" s="35">
        <f t="shared" si="10"/>
        <v>41644.166666666664</v>
      </c>
      <c r="N247" s="232"/>
      <c r="O247" s="232"/>
      <c r="P247" s="233"/>
      <c r="Q247" s="233"/>
      <c r="R247" s="233"/>
      <c r="S247" s="233"/>
      <c r="T247" s="233"/>
      <c r="U247" s="233"/>
      <c r="V247" s="233"/>
      <c r="W247" s="233"/>
      <c r="X247" s="233"/>
      <c r="Y247" s="233"/>
      <c r="Z247" s="233"/>
      <c r="AA247" s="233"/>
      <c r="AB247" s="233"/>
      <c r="AC247" s="233"/>
      <c r="AD247" s="233"/>
      <c r="AE247" s="233"/>
      <c r="AF247" s="233"/>
      <c r="AG247" s="233"/>
      <c r="AH247" s="233"/>
      <c r="AI247" s="233"/>
      <c r="AJ247" s="233"/>
      <c r="AK247" s="233"/>
      <c r="AL247" s="233"/>
      <c r="AM247" s="233"/>
      <c r="AN247" s="233"/>
      <c r="AO247" s="233"/>
      <c r="AP247" s="233"/>
      <c r="AQ247" s="233"/>
      <c r="AR247" s="233"/>
      <c r="AS247" s="233"/>
      <c r="AT247" s="233"/>
      <c r="AU247" s="233"/>
      <c r="AV247" s="233"/>
      <c r="AW247" s="233"/>
      <c r="AX247" s="233"/>
      <c r="AY247" s="233"/>
      <c r="AZ247" s="233"/>
      <c r="BA247" s="233"/>
      <c r="BB247" s="233"/>
      <c r="BC247" s="233"/>
      <c r="BD247" s="233"/>
      <c r="BE247" s="233"/>
      <c r="BF247" s="233"/>
      <c r="BG247" s="233"/>
      <c r="BH247" s="233"/>
      <c r="BI247" s="233"/>
      <c r="BJ247" s="233"/>
      <c r="BK247" s="233"/>
      <c r="BL247" s="233"/>
      <c r="BM247" s="233"/>
      <c r="BN247" s="233"/>
      <c r="BO247" s="233"/>
      <c r="BP247" s="233"/>
      <c r="BQ247" s="233"/>
      <c r="BR247" s="233"/>
      <c r="BS247" s="233"/>
      <c r="BT247" s="233"/>
      <c r="BU247" s="233"/>
      <c r="BV247" s="233"/>
      <c r="BW247" s="233"/>
    </row>
    <row r="248" spans="1:75">
      <c r="A248" s="28" t="s">
        <v>19</v>
      </c>
      <c r="B248" s="35">
        <f>AVERAGE(B125:B136)</f>
        <v>854.58333333333337</v>
      </c>
      <c r="C248" s="35">
        <f t="shared" ref="C248:L248" si="11">AVERAGE(C125:C136)</f>
        <v>29804.666666666668</v>
      </c>
      <c r="D248" s="35">
        <f t="shared" si="11"/>
        <v>18388.25</v>
      </c>
      <c r="E248" s="35">
        <f t="shared" si="11"/>
        <v>187.91666666666666</v>
      </c>
      <c r="F248" s="35">
        <f t="shared" si="11"/>
        <v>43954.916666666664</v>
      </c>
      <c r="G248" s="35">
        <f t="shared" si="11"/>
        <v>80922.666666666672</v>
      </c>
      <c r="H248" s="35">
        <f t="shared" si="11"/>
        <v>178.58333333333334</v>
      </c>
      <c r="I248" s="35">
        <f t="shared" si="11"/>
        <v>29153.916666666668</v>
      </c>
      <c r="J248" s="35">
        <f t="shared" si="11"/>
        <v>68202.333333333328</v>
      </c>
      <c r="K248" s="35">
        <f t="shared" si="11"/>
        <v>2207.1666666666665</v>
      </c>
      <c r="L248" s="35">
        <f t="shared" si="11"/>
        <v>5816.5</v>
      </c>
      <c r="N248" s="232"/>
      <c r="O248" s="232"/>
      <c r="P248" s="233"/>
      <c r="Q248" s="233"/>
      <c r="R248" s="233"/>
      <c r="S248" s="233"/>
      <c r="T248" s="233"/>
      <c r="U248" s="233"/>
      <c r="V248" s="233"/>
      <c r="W248" s="233"/>
      <c r="X248" s="233"/>
      <c r="Y248" s="233"/>
      <c r="Z248" s="233"/>
      <c r="AA248" s="233"/>
      <c r="AB248" s="233"/>
      <c r="AC248" s="233"/>
      <c r="AD248" s="233"/>
      <c r="AE248" s="233"/>
      <c r="AF248" s="233"/>
      <c r="AG248" s="233"/>
      <c r="AH248" s="233"/>
      <c r="AI248" s="233"/>
      <c r="AJ248" s="233"/>
      <c r="AK248" s="233"/>
      <c r="AL248" s="233"/>
      <c r="AM248" s="233"/>
      <c r="AN248" s="233"/>
      <c r="AO248" s="233"/>
      <c r="AP248" s="233"/>
      <c r="AQ248" s="233"/>
      <c r="AR248" s="233"/>
      <c r="AS248" s="233"/>
      <c r="AT248" s="233"/>
      <c r="AU248" s="233"/>
      <c r="AV248" s="233"/>
      <c r="AW248" s="233"/>
      <c r="AX248" s="233"/>
      <c r="AY248" s="233"/>
      <c r="AZ248" s="233"/>
      <c r="BA248" s="233"/>
      <c r="BB248" s="233"/>
      <c r="BC248" s="233"/>
      <c r="BD248" s="233"/>
      <c r="BE248" s="233"/>
      <c r="BF248" s="233"/>
      <c r="BG248" s="233"/>
      <c r="BH248" s="233"/>
      <c r="BI248" s="233"/>
      <c r="BJ248" s="233"/>
      <c r="BK248" s="233"/>
      <c r="BL248" s="233"/>
      <c r="BM248" s="233"/>
      <c r="BN248" s="233"/>
      <c r="BO248" s="233"/>
      <c r="BP248" s="233"/>
      <c r="BQ248" s="233"/>
      <c r="BR248" s="233"/>
      <c r="BS248" s="233"/>
      <c r="BT248" s="233"/>
      <c r="BU248" s="233"/>
      <c r="BV248" s="233"/>
      <c r="BW248" s="233"/>
    </row>
    <row r="249" spans="1:75">
      <c r="A249" s="28" t="s">
        <v>20</v>
      </c>
      <c r="B249" s="35">
        <f>AVERAGE(B137:B148)</f>
        <v>396.5</v>
      </c>
      <c r="C249" s="35">
        <f t="shared" ref="C249:L249" si="12">AVERAGE(C137:C148)</f>
        <v>13668.166666666666</v>
      </c>
      <c r="D249" s="35">
        <f t="shared" si="12"/>
        <v>13124.583333333334</v>
      </c>
      <c r="E249" s="35">
        <f t="shared" si="12"/>
        <v>221.33333333333334</v>
      </c>
      <c r="F249" s="35">
        <f t="shared" si="12"/>
        <v>50620.5</v>
      </c>
      <c r="G249" s="35">
        <f t="shared" si="12"/>
        <v>102830.33333333333</v>
      </c>
      <c r="H249" s="35">
        <f t="shared" si="12"/>
        <v>230.83333333333334</v>
      </c>
      <c r="I249" s="35">
        <f t="shared" si="12"/>
        <v>43213.25</v>
      </c>
      <c r="J249" s="35">
        <f t="shared" si="12"/>
        <v>105660.91666666667</v>
      </c>
      <c r="K249" s="35">
        <f t="shared" si="12"/>
        <v>5505.416666666667</v>
      </c>
      <c r="L249" s="35">
        <f t="shared" si="12"/>
        <v>66929.25</v>
      </c>
      <c r="N249" s="232"/>
      <c r="O249" s="232"/>
      <c r="P249" s="233"/>
      <c r="Q249" s="233"/>
      <c r="R249" s="233"/>
      <c r="S249" s="233"/>
      <c r="T249" s="233"/>
      <c r="U249" s="233"/>
      <c r="V249" s="233"/>
      <c r="W249" s="233"/>
      <c r="X249" s="233"/>
      <c r="Y249" s="233"/>
      <c r="Z249" s="233"/>
      <c r="AA249" s="233"/>
      <c r="AB249" s="233"/>
      <c r="AC249" s="233"/>
      <c r="AD249" s="233"/>
      <c r="AE249" s="233"/>
      <c r="AF249" s="233"/>
      <c r="AG249" s="233"/>
      <c r="AH249" s="233"/>
      <c r="AI249" s="233"/>
      <c r="AJ249" s="233"/>
      <c r="AK249" s="233"/>
      <c r="AL249" s="233"/>
      <c r="AM249" s="233"/>
      <c r="AN249" s="233"/>
      <c r="AO249" s="233"/>
      <c r="AP249" s="233"/>
      <c r="AQ249" s="233"/>
      <c r="AR249" s="233"/>
      <c r="AS249" s="233"/>
      <c r="AT249" s="233"/>
      <c r="AU249" s="233"/>
      <c r="AV249" s="233"/>
      <c r="AW249" s="233"/>
      <c r="AX249" s="233"/>
      <c r="AY249" s="233"/>
      <c r="AZ249" s="233"/>
      <c r="BA249" s="233"/>
      <c r="BB249" s="233"/>
      <c r="BC249" s="233"/>
      <c r="BD249" s="233"/>
      <c r="BE249" s="233"/>
      <c r="BF249" s="233"/>
      <c r="BG249" s="233"/>
      <c r="BH249" s="233"/>
      <c r="BI249" s="233"/>
      <c r="BJ249" s="233"/>
      <c r="BK249" s="233"/>
      <c r="BL249" s="233"/>
      <c r="BM249" s="233"/>
      <c r="BN249" s="233"/>
      <c r="BO249" s="233"/>
      <c r="BP249" s="233"/>
      <c r="BQ249" s="233"/>
      <c r="BR249" s="233"/>
      <c r="BS249" s="233"/>
      <c r="BT249" s="233"/>
      <c r="BU249" s="233"/>
      <c r="BV249" s="233"/>
      <c r="BW249" s="233"/>
    </row>
    <row r="250" spans="1:75">
      <c r="A250" s="28" t="s">
        <v>21</v>
      </c>
      <c r="B250" s="35">
        <f>AVERAGE(B149:B160)</f>
        <v>216.5</v>
      </c>
      <c r="C250" s="35">
        <f t="shared" ref="C250:L250" si="13">AVERAGE(C149:C160)</f>
        <v>9015.1666666666661</v>
      </c>
      <c r="D250" s="35">
        <f t="shared" si="13"/>
        <v>11437.083333333334</v>
      </c>
      <c r="E250" s="35">
        <f t="shared" si="13"/>
        <v>227.91666666666666</v>
      </c>
      <c r="F250" s="35">
        <f t="shared" si="13"/>
        <v>51747.583333333336</v>
      </c>
      <c r="G250" s="35">
        <f t="shared" si="13"/>
        <v>129995.08333333333</v>
      </c>
      <c r="H250" s="35">
        <f t="shared" si="13"/>
        <v>473.5</v>
      </c>
      <c r="I250" s="35">
        <f t="shared" si="13"/>
        <v>86738.583333333328</v>
      </c>
      <c r="J250" s="35">
        <f t="shared" si="13"/>
        <v>259275.41666666666</v>
      </c>
      <c r="K250" s="35">
        <f t="shared" si="13"/>
        <v>853.83333333333337</v>
      </c>
      <c r="L250" s="35">
        <f t="shared" si="13"/>
        <v>2795.5</v>
      </c>
      <c r="N250" s="232"/>
      <c r="O250" s="232"/>
      <c r="P250" s="233"/>
      <c r="Q250" s="233"/>
      <c r="R250" s="233"/>
      <c r="S250" s="233"/>
      <c r="T250" s="233"/>
      <c r="U250" s="233"/>
      <c r="V250" s="233"/>
      <c r="W250" s="233"/>
      <c r="X250" s="233"/>
      <c r="Y250" s="233"/>
      <c r="Z250" s="233"/>
      <c r="AA250" s="233"/>
      <c r="AB250" s="233"/>
      <c r="AC250" s="233"/>
      <c r="AD250" s="233"/>
      <c r="AE250" s="233"/>
      <c r="AF250" s="233"/>
      <c r="AG250" s="233"/>
      <c r="AH250" s="233"/>
      <c r="AI250" s="233"/>
      <c r="AJ250" s="233"/>
      <c r="AK250" s="233"/>
      <c r="AL250" s="233"/>
      <c r="AM250" s="233"/>
      <c r="AN250" s="233"/>
      <c r="AO250" s="233"/>
      <c r="AP250" s="233"/>
      <c r="AQ250" s="233"/>
      <c r="AR250" s="233"/>
      <c r="AS250" s="233"/>
      <c r="AT250" s="233"/>
      <c r="AU250" s="233"/>
      <c r="AV250" s="233"/>
      <c r="AW250" s="233"/>
      <c r="AX250" s="233"/>
      <c r="AY250" s="233"/>
      <c r="AZ250" s="233"/>
      <c r="BA250" s="233"/>
      <c r="BB250" s="233"/>
      <c r="BC250" s="233"/>
      <c r="BD250" s="233"/>
      <c r="BE250" s="233"/>
      <c r="BF250" s="233"/>
      <c r="BG250" s="233"/>
      <c r="BH250" s="233"/>
      <c r="BI250" s="233"/>
      <c r="BJ250" s="233"/>
      <c r="BK250" s="233"/>
      <c r="BL250" s="233"/>
      <c r="BM250" s="233"/>
      <c r="BN250" s="233"/>
      <c r="BO250" s="233"/>
      <c r="BP250" s="233"/>
      <c r="BQ250" s="233"/>
      <c r="BR250" s="233"/>
      <c r="BS250" s="233"/>
      <c r="BT250" s="233"/>
      <c r="BU250" s="233"/>
      <c r="BV250" s="233"/>
      <c r="BW250" s="233"/>
    </row>
    <row r="251" spans="1:75">
      <c r="A251" s="28" t="s">
        <v>22</v>
      </c>
      <c r="B251" s="35">
        <f>AVERAGE(B161:B172)</f>
        <v>101.83333333333333</v>
      </c>
      <c r="C251" s="35">
        <f t="shared" ref="C251:L251" si="14">AVERAGE(C161:C172)</f>
        <v>5352.833333333333</v>
      </c>
      <c r="D251" s="35">
        <f t="shared" si="14"/>
        <v>13410.833333333334</v>
      </c>
      <c r="E251" s="35">
        <f t="shared" si="14"/>
        <v>249.08333333333334</v>
      </c>
      <c r="F251" s="35">
        <f t="shared" si="14"/>
        <v>56357.083333333336</v>
      </c>
      <c r="G251" s="35">
        <f t="shared" si="14"/>
        <v>177164.08333333334</v>
      </c>
      <c r="H251" s="35">
        <f t="shared" si="14"/>
        <v>371.75</v>
      </c>
      <c r="I251" s="35">
        <f t="shared" si="14"/>
        <v>62931.5</v>
      </c>
      <c r="J251" s="35">
        <f t="shared" si="14"/>
        <v>225838.58333333334</v>
      </c>
      <c r="K251" s="35">
        <f t="shared" si="14"/>
        <v>2518.0833333333335</v>
      </c>
      <c r="L251" s="35">
        <f t="shared" si="14"/>
        <v>12914.083333333334</v>
      </c>
      <c r="N251" s="232"/>
      <c r="O251" s="232"/>
      <c r="P251" s="233"/>
      <c r="Q251" s="233"/>
      <c r="R251" s="233"/>
      <c r="S251" s="233"/>
      <c r="T251" s="233"/>
      <c r="U251" s="233"/>
      <c r="V251" s="233"/>
      <c r="W251" s="233"/>
      <c r="X251" s="233"/>
      <c r="Y251" s="233"/>
      <c r="Z251" s="233"/>
      <c r="AA251" s="233"/>
      <c r="AB251" s="233"/>
      <c r="AC251" s="233"/>
      <c r="AD251" s="233"/>
      <c r="AE251" s="233"/>
      <c r="AF251" s="233"/>
      <c r="AG251" s="233"/>
      <c r="AH251" s="233"/>
      <c r="AI251" s="233"/>
      <c r="AJ251" s="233"/>
      <c r="AK251" s="233"/>
      <c r="AL251" s="233"/>
      <c r="AM251" s="233"/>
      <c r="AN251" s="233"/>
      <c r="AO251" s="233"/>
      <c r="AP251" s="233"/>
      <c r="AQ251" s="233"/>
      <c r="AR251" s="233"/>
      <c r="AS251" s="233"/>
      <c r="AT251" s="233"/>
      <c r="AU251" s="233"/>
      <c r="AV251" s="233"/>
      <c r="AW251" s="233"/>
      <c r="AX251" s="233"/>
      <c r="AY251" s="233"/>
      <c r="AZ251" s="233"/>
      <c r="BA251" s="233"/>
      <c r="BB251" s="233"/>
      <c r="BC251" s="233"/>
      <c r="BD251" s="233"/>
      <c r="BE251" s="233"/>
      <c r="BF251" s="233"/>
      <c r="BG251" s="233"/>
      <c r="BH251" s="233"/>
      <c r="BI251" s="233"/>
      <c r="BJ251" s="233"/>
      <c r="BK251" s="233"/>
      <c r="BL251" s="233"/>
      <c r="BM251" s="233"/>
      <c r="BN251" s="233"/>
      <c r="BO251" s="233"/>
      <c r="BP251" s="233"/>
      <c r="BQ251" s="233"/>
      <c r="BR251" s="233"/>
      <c r="BS251" s="233"/>
      <c r="BT251" s="233"/>
      <c r="BU251" s="233"/>
      <c r="BV251" s="233"/>
      <c r="BW251" s="233"/>
    </row>
    <row r="252" spans="1:75">
      <c r="A252" s="28" t="s">
        <v>23</v>
      </c>
      <c r="B252" s="35">
        <f>AVERAGE(B173:B184)</f>
        <v>173.66666666666666</v>
      </c>
      <c r="C252" s="35">
        <f t="shared" ref="C252:L252" si="15">AVERAGE(C173:C184)</f>
        <v>7592.25</v>
      </c>
      <c r="D252" s="35">
        <f t="shared" si="15"/>
        <v>20070.666666666668</v>
      </c>
      <c r="E252" s="35">
        <f t="shared" si="15"/>
        <v>215.16666666666666</v>
      </c>
      <c r="F252" s="35">
        <f t="shared" si="15"/>
        <v>51162.916666666664</v>
      </c>
      <c r="G252" s="35">
        <f t="shared" si="15"/>
        <v>203159</v>
      </c>
      <c r="H252" s="35">
        <f t="shared" si="15"/>
        <v>502.83333333333331</v>
      </c>
      <c r="I252" s="35">
        <f t="shared" si="15"/>
        <v>62257.333333333336</v>
      </c>
      <c r="J252" s="35">
        <f t="shared" si="15"/>
        <v>257618.58333333334</v>
      </c>
      <c r="K252" s="35">
        <f t="shared" si="15"/>
        <v>2044.3333333333333</v>
      </c>
      <c r="L252" s="35">
        <f t="shared" si="15"/>
        <v>9034.6666666666661</v>
      </c>
    </row>
    <row r="253" spans="1:75">
      <c r="A253" s="28" t="s">
        <v>24</v>
      </c>
      <c r="B253" s="35">
        <f>AVERAGE(B185:B196)</f>
        <v>265.91666666666669</v>
      </c>
      <c r="C253" s="35">
        <f t="shared" ref="C253:L253" si="16">AVERAGE(C185:C196)</f>
        <v>10405.416666666666</v>
      </c>
      <c r="D253" s="35">
        <f t="shared" si="16"/>
        <v>27466.416666666668</v>
      </c>
      <c r="E253" s="35">
        <f t="shared" si="16"/>
        <v>193.41666666666666</v>
      </c>
      <c r="F253" s="35">
        <f t="shared" si="16"/>
        <v>51678.5</v>
      </c>
      <c r="G253" s="35">
        <f t="shared" si="16"/>
        <v>240907</v>
      </c>
      <c r="H253" s="35">
        <f t="shared" si="16"/>
        <v>421.58333333333331</v>
      </c>
      <c r="I253" s="35">
        <f t="shared" si="16"/>
        <v>61256.083333333336</v>
      </c>
      <c r="J253" s="35">
        <f t="shared" si="16"/>
        <v>290795.41666666669</v>
      </c>
      <c r="K253" s="35">
        <f t="shared" si="16"/>
        <v>2785.1666666666665</v>
      </c>
      <c r="L253" s="35">
        <f t="shared" si="16"/>
        <v>13261.333333333334</v>
      </c>
      <c r="N253" s="227"/>
    </row>
    <row r="254" spans="1:75">
      <c r="A254" s="28" t="s">
        <v>25</v>
      </c>
      <c r="B254" s="35">
        <f>AVERAGE(B197:B208)</f>
        <v>50.75</v>
      </c>
      <c r="C254" s="35">
        <f>AVERAGE(C197:C208)</f>
        <v>2825.5833333333335</v>
      </c>
      <c r="D254" s="35">
        <f t="shared" ref="D254:L254" si="17">AVERAGE(D197:D208)</f>
        <v>13705.75</v>
      </c>
      <c r="E254" s="35">
        <f t="shared" si="17"/>
        <v>136.08333333333334</v>
      </c>
      <c r="F254" s="35">
        <f t="shared" si="17"/>
        <v>33376.583333333336</v>
      </c>
      <c r="G254" s="35">
        <f t="shared" si="17"/>
        <v>193269.91666666666</v>
      </c>
      <c r="H254" s="35">
        <f t="shared" si="17"/>
        <v>205.41666666666666</v>
      </c>
      <c r="I254" s="35">
        <f t="shared" si="17"/>
        <v>25177.166666666668</v>
      </c>
      <c r="J254" s="35">
        <f t="shared" si="17"/>
        <v>141464.66666666666</v>
      </c>
      <c r="K254" s="35">
        <f t="shared" si="17"/>
        <v>5419.833333333333</v>
      </c>
      <c r="L254" s="35">
        <f t="shared" si="17"/>
        <v>29687.75</v>
      </c>
      <c r="N254" s="227"/>
    </row>
    <row r="255" spans="1:75">
      <c r="A255" s="28" t="s">
        <v>430</v>
      </c>
      <c r="B255" s="35">
        <f>AVERAGE(B209:B220)</f>
        <v>46.583333333333336</v>
      </c>
      <c r="C255" s="35">
        <f>AVERAGE(C209:C220)</f>
        <v>2627.25</v>
      </c>
      <c r="D255" s="35">
        <f t="shared" ref="D255:L255" si="18">AVERAGE(D209:D220)</f>
        <v>14611.25</v>
      </c>
      <c r="E255" s="35">
        <f>AVERAGE(E209:E220)</f>
        <v>138.5</v>
      </c>
      <c r="F255" s="35">
        <f t="shared" si="18"/>
        <v>36099.916666666664</v>
      </c>
      <c r="G255" s="35">
        <f>AVERAGE(G209:G220)</f>
        <v>233918.08333333334</v>
      </c>
      <c r="H255" s="35">
        <f t="shared" si="18"/>
        <v>138.33333333333334</v>
      </c>
      <c r="I255" s="35">
        <f t="shared" si="18"/>
        <v>18194.666666666668</v>
      </c>
      <c r="J255" s="35">
        <f t="shared" si="18"/>
        <v>117949.33333333333</v>
      </c>
      <c r="K255" s="35">
        <f t="shared" si="18"/>
        <v>2973.5</v>
      </c>
      <c r="L255" s="35">
        <f t="shared" si="18"/>
        <v>17233.5</v>
      </c>
      <c r="N255" s="227"/>
    </row>
    <row r="256" spans="1:75">
      <c r="A256" s="28" t="s">
        <v>472</v>
      </c>
      <c r="B256" s="35">
        <f>AVERAGE(B221:B232)</f>
        <v>53.916666666666664</v>
      </c>
      <c r="C256" s="35">
        <f t="shared" ref="C256:K256" si="19">AVERAGE(C221:C232)</f>
        <v>2832.75</v>
      </c>
      <c r="D256" s="35">
        <f t="shared" si="19"/>
        <v>14846.083333333334</v>
      </c>
      <c r="E256" s="35">
        <f t="shared" si="19"/>
        <v>115.33333333333333</v>
      </c>
      <c r="F256" s="35">
        <f t="shared" si="19"/>
        <v>31869.833333333332</v>
      </c>
      <c r="G256" s="35">
        <f t="shared" si="19"/>
        <v>218805.58333333334</v>
      </c>
      <c r="H256" s="35">
        <f t="shared" si="19"/>
        <v>183.5</v>
      </c>
      <c r="I256" s="35">
        <f t="shared" si="19"/>
        <v>18829.75</v>
      </c>
      <c r="J256" s="35">
        <f t="shared" si="19"/>
        <v>129461.33333333333</v>
      </c>
      <c r="K256" s="35">
        <f t="shared" si="19"/>
        <v>151.33333333333334</v>
      </c>
      <c r="L256" s="35">
        <f>AVERAGE(L221:L232)</f>
        <v>680.75</v>
      </c>
      <c r="N256" s="227"/>
    </row>
    <row r="257" spans="1:12" s="28" customFormat="1">
      <c r="A257" s="28" t="s">
        <v>519</v>
      </c>
      <c r="B257" s="35">
        <f>AVERAGE(B233:B236)</f>
        <v>25</v>
      </c>
      <c r="C257" s="35">
        <f t="shared" ref="C257:L257" si="20">AVERAGE(C233:C236)</f>
        <v>1446.25</v>
      </c>
      <c r="D257" s="35">
        <f t="shared" si="20"/>
        <v>9507.75</v>
      </c>
      <c r="E257" s="35">
        <f t="shared" si="20"/>
        <v>100.75</v>
      </c>
      <c r="F257" s="35">
        <f t="shared" si="20"/>
        <v>29551.5</v>
      </c>
      <c r="G257" s="35">
        <f t="shared" si="20"/>
        <v>205196</v>
      </c>
      <c r="H257" s="35">
        <f t="shared" si="20"/>
        <v>90.75</v>
      </c>
      <c r="I257" s="35">
        <f t="shared" si="20"/>
        <v>12497.5</v>
      </c>
      <c r="J257" s="35">
        <f t="shared" si="20"/>
        <v>76074.75</v>
      </c>
      <c r="K257" s="35">
        <f t="shared" si="20"/>
        <v>0</v>
      </c>
      <c r="L257" s="35">
        <f t="shared" si="20"/>
        <v>0</v>
      </c>
    </row>
    <row r="259" spans="1:12" s="28" customFormat="1" ht="25.5">
      <c r="A259" s="36" t="s">
        <v>83</v>
      </c>
      <c r="B259" s="37">
        <f>(B239-B238)/B238*100</f>
        <v>1.5817223198594026</v>
      </c>
      <c r="C259" s="37">
        <f t="shared" ref="C259:L259" si="21">(C239-C238)/C238*100</f>
        <v>2.8090559419654348</v>
      </c>
      <c r="D259" s="37">
        <f t="shared" si="21"/>
        <v>12.855816831683168</v>
      </c>
      <c r="E259" s="37">
        <f t="shared" si="21"/>
        <v>-11.929070392262224</v>
      </c>
      <c r="F259" s="37">
        <f t="shared" si="21"/>
        <v>-6.4020833898488947</v>
      </c>
      <c r="G259" s="37">
        <f t="shared" si="21"/>
        <v>4.3090300473389131</v>
      </c>
      <c r="H259" s="37">
        <f t="shared" si="21"/>
        <v>-4.0279787747226301</v>
      </c>
      <c r="I259" s="37">
        <f t="shared" si="21"/>
        <v>-15.230014528201266</v>
      </c>
      <c r="J259" s="37">
        <f t="shared" si="21"/>
        <v>-14.086712715883435</v>
      </c>
      <c r="K259" s="37">
        <f t="shared" si="21"/>
        <v>30.3960836671117</v>
      </c>
      <c r="L259" s="37">
        <f t="shared" si="21"/>
        <v>137.70551257253382</v>
      </c>
    </row>
    <row r="260" spans="1:12" s="28" customFormat="1" ht="25.5">
      <c r="A260" s="36" t="s">
        <v>84</v>
      </c>
      <c r="B260" s="37">
        <f t="shared" ref="B260:L276" si="22">(B240-B239)/B239*100</f>
        <v>9.2272202998846673</v>
      </c>
      <c r="C260" s="37">
        <f t="shared" si="22"/>
        <v>7.4253923022496133</v>
      </c>
      <c r="D260" s="37">
        <f t="shared" si="22"/>
        <v>21.248484209416343</v>
      </c>
      <c r="E260" s="37">
        <f t="shared" si="22"/>
        <v>19.829164124466121</v>
      </c>
      <c r="F260" s="37">
        <f t="shared" si="22"/>
        <v>17.041271773468971</v>
      </c>
      <c r="G260" s="37">
        <f t="shared" si="22"/>
        <v>25.007548065511525</v>
      </c>
      <c r="H260" s="37">
        <f t="shared" si="22"/>
        <v>14.450867052023128</v>
      </c>
      <c r="I260" s="37">
        <f t="shared" si="22"/>
        <v>30.907113783107317</v>
      </c>
      <c r="J260" s="37">
        <f t="shared" si="22"/>
        <v>42.468681903148848</v>
      </c>
      <c r="K260" s="37">
        <f t="shared" si="22"/>
        <v>-42.244027303754258</v>
      </c>
      <c r="L260" s="37">
        <f t="shared" si="22"/>
        <v>-62.365864822254999</v>
      </c>
    </row>
    <row r="261" spans="1:12" s="28" customFormat="1" ht="25.5">
      <c r="A261" s="36" t="s">
        <v>85</v>
      </c>
      <c r="B261" s="37">
        <f t="shared" si="22"/>
        <v>38.120380147835256</v>
      </c>
      <c r="C261" s="37">
        <f t="shared" si="22"/>
        <v>33.562805637259338</v>
      </c>
      <c r="D261" s="37">
        <f t="shared" si="22"/>
        <v>38.027238098551138</v>
      </c>
      <c r="E261" s="37">
        <f t="shared" si="22"/>
        <v>-23.930753564154784</v>
      </c>
      <c r="F261" s="37">
        <f t="shared" si="22"/>
        <v>-21.671227194779942</v>
      </c>
      <c r="G261" s="37">
        <f t="shared" si="22"/>
        <v>-21.650835990345144</v>
      </c>
      <c r="H261" s="37">
        <f t="shared" si="22"/>
        <v>-32.147562582345188</v>
      </c>
      <c r="I261" s="37">
        <f t="shared" si="22"/>
        <v>-32.67804208088463</v>
      </c>
      <c r="J261" s="37">
        <f t="shared" si="22"/>
        <v>-26.232502845213151</v>
      </c>
      <c r="K261" s="37">
        <f t="shared" si="22"/>
        <v>379.09587826857728</v>
      </c>
      <c r="L261" s="37">
        <f t="shared" si="22"/>
        <v>2847.067567567567</v>
      </c>
    </row>
    <row r="262" spans="1:12" s="28" customFormat="1" ht="25.5">
      <c r="A262" s="36" t="s">
        <v>86</v>
      </c>
      <c r="B262" s="37">
        <f t="shared" si="22"/>
        <v>-13.340978593272176</v>
      </c>
      <c r="C262" s="37">
        <f t="shared" si="22"/>
        <v>-17.159687367006011</v>
      </c>
      <c r="D262" s="37">
        <f t="shared" si="22"/>
        <v>-12.228438933413987</v>
      </c>
      <c r="E262" s="37">
        <f t="shared" si="22"/>
        <v>-19.578313253012048</v>
      </c>
      <c r="F262" s="37">
        <f t="shared" si="22"/>
        <v>-19.839320609917781</v>
      </c>
      <c r="G262" s="37">
        <f t="shared" si="22"/>
        <v>-6.8320572947464839</v>
      </c>
      <c r="H262" s="37">
        <f t="shared" si="22"/>
        <v>-5.1456310679611654</v>
      </c>
      <c r="I262" s="37">
        <f t="shared" si="22"/>
        <v>-3.058882174111035</v>
      </c>
      <c r="J262" s="37">
        <f t="shared" si="22"/>
        <v>9.0580564645303365</v>
      </c>
      <c r="K262" s="37">
        <f t="shared" si="22"/>
        <v>-23.715695343817448</v>
      </c>
      <c r="L262" s="37">
        <f t="shared" si="22"/>
        <v>-73.240463493257153</v>
      </c>
    </row>
    <row r="263" spans="1:12" s="28" customFormat="1" ht="25.5">
      <c r="A263" s="36" t="s">
        <v>87</v>
      </c>
      <c r="B263" s="37">
        <f t="shared" si="22"/>
        <v>16.718129686810769</v>
      </c>
      <c r="C263" s="37">
        <f t="shared" si="22"/>
        <v>5.7383532711956953</v>
      </c>
      <c r="D263" s="37">
        <f t="shared" si="22"/>
        <v>-6.503043702980527</v>
      </c>
      <c r="E263" s="37">
        <f t="shared" si="22"/>
        <v>-6.200582605076983</v>
      </c>
      <c r="F263" s="37">
        <f t="shared" si="22"/>
        <v>4.5233599708154415</v>
      </c>
      <c r="G263" s="37">
        <f t="shared" si="22"/>
        <v>5.5950473415877511</v>
      </c>
      <c r="H263" s="37">
        <f t="shared" si="22"/>
        <v>-45.069941999317642</v>
      </c>
      <c r="I263" s="37">
        <f t="shared" si="22"/>
        <v>-43.667452792757913</v>
      </c>
      <c r="J263" s="37">
        <f t="shared" si="22"/>
        <v>-41.855907443407986</v>
      </c>
      <c r="K263" s="37">
        <f t="shared" si="22"/>
        <v>-43.849791826670447</v>
      </c>
      <c r="L263" s="37">
        <f t="shared" si="22"/>
        <v>-51.02985023475788</v>
      </c>
    </row>
    <row r="264" spans="1:12" s="28" customFormat="1" ht="25.5">
      <c r="A264" s="36" t="s">
        <v>88</v>
      </c>
      <c r="B264" s="37">
        <f t="shared" si="22"/>
        <v>61.980347694633423</v>
      </c>
      <c r="C264" s="37">
        <f t="shared" si="22"/>
        <v>24.959126384304533</v>
      </c>
      <c r="D264" s="37">
        <f t="shared" si="22"/>
        <v>17.131559752773615</v>
      </c>
      <c r="E264" s="37">
        <f t="shared" si="22"/>
        <v>-22.005323868677909</v>
      </c>
      <c r="F264" s="37">
        <f t="shared" si="22"/>
        <v>-19.760638611468128</v>
      </c>
      <c r="G264" s="37">
        <f t="shared" si="22"/>
        <v>-8.7405924282226053</v>
      </c>
      <c r="H264" s="37">
        <f t="shared" si="22"/>
        <v>-54.906832298136642</v>
      </c>
      <c r="I264" s="37">
        <f t="shared" si="22"/>
        <v>-44.886574934920041</v>
      </c>
      <c r="J264" s="37">
        <f t="shared" si="22"/>
        <v>-42.059934525308485</v>
      </c>
      <c r="K264" s="37">
        <f t="shared" si="22"/>
        <v>-50.910661579439918</v>
      </c>
      <c r="L264" s="37">
        <f t="shared" si="22"/>
        <v>-66.166281755196309</v>
      </c>
    </row>
    <row r="265" spans="1:12" s="28" customFormat="1" ht="25.5">
      <c r="A265" s="36" t="s">
        <v>89</v>
      </c>
      <c r="B265" s="37">
        <f t="shared" si="22"/>
        <v>-45.98693420438638</v>
      </c>
      <c r="C265" s="37">
        <f t="shared" si="22"/>
        <v>-35.963266515256251</v>
      </c>
      <c r="D265" s="37">
        <f t="shared" si="22"/>
        <v>-28.73202323050905</v>
      </c>
      <c r="E265" s="37">
        <f t="shared" si="22"/>
        <v>8.9874857792946461</v>
      </c>
      <c r="F265" s="37">
        <f t="shared" si="22"/>
        <v>16.403772509118262</v>
      </c>
      <c r="G265" s="37">
        <f t="shared" si="22"/>
        <v>25.832894248127769</v>
      </c>
      <c r="H265" s="37">
        <f t="shared" si="22"/>
        <v>7.988980716253435</v>
      </c>
      <c r="I265" s="37">
        <f t="shared" si="22"/>
        <v>19.58041958041958</v>
      </c>
      <c r="J265" s="37">
        <f t="shared" si="22"/>
        <v>27.79768909810635</v>
      </c>
      <c r="K265" s="37">
        <f t="shared" si="22"/>
        <v>82.02082416776652</v>
      </c>
      <c r="L265" s="37">
        <f t="shared" si="22"/>
        <v>157.05864101768537</v>
      </c>
    </row>
    <row r="266" spans="1:12" s="28" customFormat="1" ht="25.5">
      <c r="A266" s="36" t="s">
        <v>90</v>
      </c>
      <c r="B266" s="37">
        <f t="shared" si="22"/>
        <v>-0.4751619870410318</v>
      </c>
      <c r="C266" s="37">
        <f t="shared" si="22"/>
        <v>-3.2469159599074788</v>
      </c>
      <c r="D266" s="37">
        <f t="shared" si="22"/>
        <v>-7.7719015865716194</v>
      </c>
      <c r="E266" s="37">
        <f t="shared" si="22"/>
        <v>-12.056367432150314</v>
      </c>
      <c r="F266" s="37">
        <f t="shared" si="22"/>
        <v>-9.8998901695428678</v>
      </c>
      <c r="G266" s="37">
        <f t="shared" si="22"/>
        <v>-9.5364433888438924</v>
      </c>
      <c r="H266" s="37">
        <f t="shared" si="22"/>
        <v>10.714285714285715</v>
      </c>
      <c r="I266" s="37">
        <f t="shared" si="22"/>
        <v>3.6515509045518217</v>
      </c>
      <c r="J266" s="37">
        <f t="shared" si="22"/>
        <v>6.8432012724723297</v>
      </c>
      <c r="K266" s="37">
        <f t="shared" si="22"/>
        <v>63.551401869158894</v>
      </c>
      <c r="L266" s="37">
        <f t="shared" si="22"/>
        <v>232.15851941259302</v>
      </c>
    </row>
    <row r="267" spans="1:12" s="28" customFormat="1" ht="25.5">
      <c r="A267" s="36" t="s">
        <v>91</v>
      </c>
      <c r="B267" s="37">
        <f t="shared" si="22"/>
        <v>-0.30381944444444942</v>
      </c>
      <c r="C267" s="37">
        <f t="shared" si="22"/>
        <v>-4.9337091970395646</v>
      </c>
      <c r="D267" s="37">
        <f t="shared" si="22"/>
        <v>-5.6135627025679344</v>
      </c>
      <c r="E267" s="37">
        <f t="shared" si="22"/>
        <v>14.540059347181023</v>
      </c>
      <c r="F267" s="37">
        <f t="shared" si="22"/>
        <v>22.830000980790523</v>
      </c>
      <c r="G267" s="37">
        <f t="shared" si="22"/>
        <v>34.404771389872181</v>
      </c>
      <c r="H267" s="37">
        <f t="shared" si="22"/>
        <v>26.267281105990786</v>
      </c>
      <c r="I267" s="37">
        <f t="shared" si="22"/>
        <v>53.378149874211246</v>
      </c>
      <c r="J267" s="37">
        <f t="shared" si="22"/>
        <v>60.950132955931089</v>
      </c>
      <c r="K267" s="37">
        <f t="shared" si="22"/>
        <v>247.54679802955661</v>
      </c>
      <c r="L267" s="37">
        <f t="shared" si="22"/>
        <v>505.30778361878913</v>
      </c>
    </row>
    <row r="268" spans="1:12" s="28" customFormat="1" ht="25.5">
      <c r="A268" s="36" t="s">
        <v>92</v>
      </c>
      <c r="B268" s="37">
        <f t="shared" si="22"/>
        <v>346.45189377448855</v>
      </c>
      <c r="C268" s="37">
        <f t="shared" si="22"/>
        <v>274.75219514239609</v>
      </c>
      <c r="D268" s="37">
        <f t="shared" si="22"/>
        <v>133.14139002176532</v>
      </c>
      <c r="E268" s="37">
        <f t="shared" si="22"/>
        <v>16.839378238341958</v>
      </c>
      <c r="F268" s="37">
        <f t="shared" si="22"/>
        <v>20.335139451320352</v>
      </c>
      <c r="G268" s="37">
        <f t="shared" si="22"/>
        <v>37.059494371238557</v>
      </c>
      <c r="H268" s="37">
        <f t="shared" si="22"/>
        <v>95.529197080291993</v>
      </c>
      <c r="I268" s="37">
        <f t="shared" si="22"/>
        <v>88.142383892270971</v>
      </c>
      <c r="J268" s="37">
        <f t="shared" si="22"/>
        <v>149.015867220422</v>
      </c>
      <c r="K268" s="37">
        <f t="shared" si="22"/>
        <v>-62.458895566390751</v>
      </c>
      <c r="L268" s="37">
        <f t="shared" si="22"/>
        <v>-86.03285774318131</v>
      </c>
    </row>
    <row r="269" spans="1:12" s="28" customFormat="1" ht="25.5">
      <c r="A269" s="36" t="s">
        <v>93</v>
      </c>
      <c r="B269" s="37">
        <f t="shared" si="22"/>
        <v>-53.60312042905899</v>
      </c>
      <c r="C269" s="37">
        <f t="shared" si="22"/>
        <v>-54.140850426107768</v>
      </c>
      <c r="D269" s="37">
        <f t="shared" si="22"/>
        <v>-28.625163714147167</v>
      </c>
      <c r="E269" s="37">
        <f t="shared" si="22"/>
        <v>17.78270509977828</v>
      </c>
      <c r="F269" s="37">
        <f t="shared" si="22"/>
        <v>15.164590991906488</v>
      </c>
      <c r="G269" s="37">
        <f t="shared" si="22"/>
        <v>27.072348909246674</v>
      </c>
      <c r="H269" s="37">
        <f t="shared" si="22"/>
        <v>29.258049463369108</v>
      </c>
      <c r="I269" s="37">
        <f t="shared" si="22"/>
        <v>48.224509571326891</v>
      </c>
      <c r="J269" s="37">
        <f t="shared" si="22"/>
        <v>54.922729916376291</v>
      </c>
      <c r="K269" s="37">
        <f t="shared" si="22"/>
        <v>149.43366306728086</v>
      </c>
      <c r="L269" s="37">
        <f t="shared" si="22"/>
        <v>1050.6791025530817</v>
      </c>
    </row>
    <row r="270" spans="1:12" s="28" customFormat="1" ht="25.5">
      <c r="A270" s="36" t="s">
        <v>94</v>
      </c>
      <c r="B270" s="37">
        <f t="shared" si="22"/>
        <v>-45.397225725094579</v>
      </c>
      <c r="C270" s="37">
        <f t="shared" si="22"/>
        <v>-34.042605079930254</v>
      </c>
      <c r="D270" s="37">
        <f t="shared" si="22"/>
        <v>-12.857551033366137</v>
      </c>
      <c r="E270" s="37">
        <f t="shared" si="22"/>
        <v>2.9743975903614368</v>
      </c>
      <c r="F270" s="37">
        <f t="shared" si="22"/>
        <v>2.2265353628141478</v>
      </c>
      <c r="G270" s="37">
        <f t="shared" si="22"/>
        <v>26.417059168662941</v>
      </c>
      <c r="H270" s="37">
        <f t="shared" si="22"/>
        <v>105.12635379061371</v>
      </c>
      <c r="I270" s="37">
        <f t="shared" si="22"/>
        <v>100.72219361731258</v>
      </c>
      <c r="J270" s="37">
        <f t="shared" si="22"/>
        <v>145.38440971945633</v>
      </c>
      <c r="K270" s="37">
        <f t="shared" si="22"/>
        <v>-84.491031559827448</v>
      </c>
      <c r="L270" s="37">
        <f t="shared" si="22"/>
        <v>-95.823201365621159</v>
      </c>
    </row>
    <row r="271" spans="1:12" s="28" customFormat="1" ht="25.5">
      <c r="A271" s="36" t="s">
        <v>95</v>
      </c>
      <c r="B271" s="37">
        <f t="shared" si="22"/>
        <v>-52.963818321785993</v>
      </c>
      <c r="C271" s="37">
        <f t="shared" si="22"/>
        <v>-40.624133404817812</v>
      </c>
      <c r="D271" s="37">
        <f t="shared" si="22"/>
        <v>17.257459288134356</v>
      </c>
      <c r="E271" s="37">
        <f t="shared" si="22"/>
        <v>9.2870201096892231</v>
      </c>
      <c r="F271" s="37">
        <f t="shared" si="22"/>
        <v>8.9076623546027101</v>
      </c>
      <c r="G271" s="37">
        <f t="shared" si="22"/>
        <v>36.285218479416862</v>
      </c>
      <c r="H271" s="37">
        <f t="shared" si="22"/>
        <v>-21.488912354804647</v>
      </c>
      <c r="I271" s="37">
        <f t="shared" si="22"/>
        <v>-27.446935859954667</v>
      </c>
      <c r="J271" s="37">
        <f t="shared" si="22"/>
        <v>-12.896260572332183</v>
      </c>
      <c r="K271" s="37">
        <f t="shared" si="22"/>
        <v>194.91508881514736</v>
      </c>
      <c r="L271" s="37">
        <f t="shared" si="22"/>
        <v>361.95969713229601</v>
      </c>
    </row>
    <row r="272" spans="1:12" s="28" customFormat="1" ht="25.5">
      <c r="A272" s="36" t="s">
        <v>96</v>
      </c>
      <c r="B272" s="37">
        <f t="shared" si="22"/>
        <v>70.540098199672656</v>
      </c>
      <c r="C272" s="37">
        <f t="shared" si="22"/>
        <v>41.836099262073049</v>
      </c>
      <c r="D272" s="37">
        <f t="shared" si="22"/>
        <v>49.660100664885356</v>
      </c>
      <c r="E272" s="37">
        <f t="shared" si="22"/>
        <v>-13.616594178655076</v>
      </c>
      <c r="F272" s="37">
        <f t="shared" si="22"/>
        <v>-9.2165285345675354</v>
      </c>
      <c r="G272" s="37">
        <f t="shared" si="22"/>
        <v>14.672791559989815</v>
      </c>
      <c r="H272" s="37">
        <f t="shared" si="22"/>
        <v>35.261152208025102</v>
      </c>
      <c r="I272" s="37">
        <f t="shared" si="22"/>
        <v>-1.0712706143452233</v>
      </c>
      <c r="J272" s="37">
        <f t="shared" si="22"/>
        <v>14.071997588247948</v>
      </c>
      <c r="K272" s="37">
        <f t="shared" si="22"/>
        <v>-18.813912698150055</v>
      </c>
      <c r="L272" s="37">
        <f t="shared" si="22"/>
        <v>-30.040201588704846</v>
      </c>
    </row>
    <row r="273" spans="1:12" s="28" customFormat="1" ht="25.5">
      <c r="A273" s="36" t="s">
        <v>97</v>
      </c>
      <c r="B273" s="37">
        <f t="shared" si="22"/>
        <v>53.119001919385809</v>
      </c>
      <c r="C273" s="37">
        <f t="shared" si="22"/>
        <v>37.053135324398781</v>
      </c>
      <c r="D273" s="37">
        <f t="shared" si="22"/>
        <v>36.848551783697594</v>
      </c>
      <c r="E273" s="37">
        <f t="shared" si="22"/>
        <v>-10.10844306738962</v>
      </c>
      <c r="F273" s="37">
        <f t="shared" si="22"/>
        <v>1.0077285794561539</v>
      </c>
      <c r="G273" s="37">
        <f t="shared" si="22"/>
        <v>18.580520675923783</v>
      </c>
      <c r="H273" s="37">
        <f t="shared" si="22"/>
        <v>-16.158435531985415</v>
      </c>
      <c r="I273" s="37">
        <f t="shared" si="22"/>
        <v>-1.6082442764440066</v>
      </c>
      <c r="J273" s="37">
        <f t="shared" si="22"/>
        <v>12.878276444213558</v>
      </c>
      <c r="K273" s="37">
        <f t="shared" si="22"/>
        <v>36.238382520789173</v>
      </c>
      <c r="L273" s="37">
        <f t="shared" si="22"/>
        <v>46.78276269185362</v>
      </c>
    </row>
    <row r="274" spans="1:12" s="28" customFormat="1" ht="25.5">
      <c r="A274" s="36" t="s">
        <v>98</v>
      </c>
      <c r="B274" s="37">
        <f t="shared" si="22"/>
        <v>-80.915073644625508</v>
      </c>
      <c r="C274" s="37">
        <f t="shared" si="22"/>
        <v>-72.845072678492755</v>
      </c>
      <c r="D274" s="37">
        <f t="shared" si="22"/>
        <v>-50.099970570120476</v>
      </c>
      <c r="E274" s="37">
        <f t="shared" si="22"/>
        <v>-29.642395519172759</v>
      </c>
      <c r="F274" s="37">
        <f t="shared" si="22"/>
        <v>-35.414953349394168</v>
      </c>
      <c r="G274" s="37">
        <f t="shared" si="22"/>
        <v>-19.77405527167469</v>
      </c>
      <c r="H274" s="37">
        <f t="shared" si="22"/>
        <v>-51.274955524807275</v>
      </c>
      <c r="I274" s="37">
        <f t="shared" si="22"/>
        <v>-58.898503958110297</v>
      </c>
      <c r="J274" s="37">
        <f t="shared" si="22"/>
        <v>-51.352511573858493</v>
      </c>
      <c r="K274" s="37">
        <f t="shared" si="22"/>
        <v>94.59637364610137</v>
      </c>
      <c r="L274" s="37">
        <f t="shared" si="22"/>
        <v>123.86700683691933</v>
      </c>
    </row>
    <row r="275" spans="1:12" s="28" customFormat="1" ht="25.5">
      <c r="A275" s="36" t="s">
        <v>436</v>
      </c>
      <c r="B275" s="37">
        <f>(B255-B254)/B254*100</f>
        <v>-8.2101806239737236</v>
      </c>
      <c r="C275" s="37">
        <f t="shared" si="22"/>
        <v>-7.0191995753089378</v>
      </c>
      <c r="D275" s="37">
        <f t="shared" si="22"/>
        <v>6.6067161592762158</v>
      </c>
      <c r="E275" s="37">
        <f t="shared" si="22"/>
        <v>1.7758726270667411</v>
      </c>
      <c r="F275" s="37">
        <f t="shared" si="22"/>
        <v>8.1594131614230392</v>
      </c>
      <c r="G275" s="37">
        <f t="shared" si="22"/>
        <v>21.031812590250521</v>
      </c>
      <c r="H275" s="37">
        <f t="shared" si="22"/>
        <v>-32.657200811359019</v>
      </c>
      <c r="I275" s="37">
        <f t="shared" si="22"/>
        <v>-27.733462197890944</v>
      </c>
      <c r="J275" s="37">
        <f t="shared" si="22"/>
        <v>-16.622760924989514</v>
      </c>
      <c r="K275" s="37">
        <f t="shared" si="22"/>
        <v>-45.136689320089793</v>
      </c>
      <c r="L275" s="37">
        <f t="shared" si="22"/>
        <v>-41.950804624803162</v>
      </c>
    </row>
    <row r="276" spans="1:12" s="28" customFormat="1" ht="25.5">
      <c r="A276" s="36" t="s">
        <v>482</v>
      </c>
      <c r="B276" s="37">
        <f>(B256-B255)/B255*100</f>
        <v>15.742397137745964</v>
      </c>
      <c r="C276" s="37">
        <f t="shared" si="22"/>
        <v>7.8218669711675712</v>
      </c>
      <c r="D276" s="37">
        <f>(D256-D255)/D255*100</f>
        <v>1.6072090569481321</v>
      </c>
      <c r="E276" s="37">
        <f t="shared" si="22"/>
        <v>-16.726835138387489</v>
      </c>
      <c r="F276" s="37">
        <f t="shared" ref="F276:L276" si="23">(F256-F255)/F255*100</f>
        <v>-11.71770941299495</v>
      </c>
      <c r="G276" s="37">
        <f t="shared" si="23"/>
        <v>-6.4605950017402813</v>
      </c>
      <c r="H276" s="37">
        <f>(H256-H255)/H255*100</f>
        <v>32.650602409638545</v>
      </c>
      <c r="I276" s="37">
        <f t="shared" si="23"/>
        <v>3.4904917191851021</v>
      </c>
      <c r="J276" s="37">
        <f t="shared" si="23"/>
        <v>9.7601229906626585</v>
      </c>
      <c r="K276" s="37">
        <f t="shared" si="23"/>
        <v>-94.910599181660217</v>
      </c>
      <c r="L276" s="37">
        <f t="shared" si="23"/>
        <v>-96.049844779064031</v>
      </c>
    </row>
    <row r="277" spans="1:12" s="28" customFormat="1" ht="25.5">
      <c r="A277" s="36" t="s">
        <v>523</v>
      </c>
      <c r="B277" s="37">
        <f>(B257-B256)/B256*100</f>
        <v>-53.632148377125191</v>
      </c>
      <c r="C277" s="37">
        <f t="shared" ref="C277:L277" si="24">(C257-C256)/C256*100</f>
        <v>-48.945371105815902</v>
      </c>
      <c r="D277" s="37">
        <f t="shared" si="24"/>
        <v>-35.957856449231848</v>
      </c>
      <c r="E277" s="37">
        <f t="shared" si="24"/>
        <v>-12.644508670520228</v>
      </c>
      <c r="F277" s="37">
        <f t="shared" si="24"/>
        <v>-7.2743817298490177</v>
      </c>
      <c r="G277" s="37">
        <f t="shared" si="24"/>
        <v>-6.2199433515369664</v>
      </c>
      <c r="H277" s="37">
        <f t="shared" si="24"/>
        <v>-50.544959128065393</v>
      </c>
      <c r="I277" s="37">
        <f t="shared" si="24"/>
        <v>-33.628964803037746</v>
      </c>
      <c r="J277" s="37">
        <f t="shared" si="24"/>
        <v>-41.237473737332124</v>
      </c>
      <c r="K277" s="37">
        <f t="shared" si="24"/>
        <v>-100</v>
      </c>
      <c r="L277" s="37">
        <f t="shared" si="24"/>
        <v>-100</v>
      </c>
    </row>
  </sheetData>
  <mergeCells count="6">
    <mergeCell ref="B1:L1"/>
    <mergeCell ref="A1:A4"/>
    <mergeCell ref="B2:D2"/>
    <mergeCell ref="E2:G2"/>
    <mergeCell ref="H2:J2"/>
    <mergeCell ref="K2:L2"/>
  </mergeCells>
  <phoneticPr fontId="13" type="noConversion"/>
  <conditionalFormatting sqref="F197:F20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225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F225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I225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K225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224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F22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I224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K224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97:F237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97:C237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I197:I237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C226:C233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F226:F233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I226:I233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K197:K237">
    <cfRule type="iconSet" priority="120">
      <iconSet iconSet="3Arrows">
        <cfvo type="percent" val="0"/>
        <cfvo type="percent" val="33"/>
        <cfvo type="percent" val="67"/>
      </iconSet>
    </cfRule>
  </conditionalFormatting>
  <conditionalFormatting sqref="K226:K233">
    <cfRule type="iconSet" priority="123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L278"/>
  <sheetViews>
    <sheetView workbookViewId="0">
      <selection activeCell="B1" sqref="B1:I1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1" width="9.140625" style="228"/>
    <col min="12" max="16384" width="9.140625" style="28"/>
  </cols>
  <sheetData>
    <row r="1" spans="1:12" ht="32.25" customHeight="1" thickBot="1">
      <c r="A1" s="389" t="s">
        <v>78</v>
      </c>
      <c r="B1" s="387" t="s">
        <v>77</v>
      </c>
      <c r="C1" s="387"/>
      <c r="D1" s="387"/>
      <c r="E1" s="387"/>
      <c r="F1" s="387"/>
      <c r="G1" s="387"/>
      <c r="H1" s="387"/>
      <c r="I1" s="388"/>
    </row>
    <row r="2" spans="1:12" ht="36.75" customHeight="1">
      <c r="A2" s="390"/>
      <c r="B2" s="392" t="s">
        <v>79</v>
      </c>
      <c r="C2" s="392"/>
      <c r="D2" s="392" t="s">
        <v>80</v>
      </c>
      <c r="E2" s="392"/>
      <c r="F2" s="392" t="s">
        <v>81</v>
      </c>
      <c r="G2" s="392"/>
      <c r="H2" s="392" t="s">
        <v>82</v>
      </c>
      <c r="I2" s="392"/>
      <c r="J2" s="232"/>
      <c r="K2" s="226"/>
      <c r="L2" s="232"/>
    </row>
    <row r="3" spans="1:12" ht="20.25" customHeight="1">
      <c r="A3" s="390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  <c r="J3" s="232"/>
      <c r="K3" s="226"/>
      <c r="L3" s="232"/>
    </row>
    <row r="4" spans="1:12" ht="33" customHeight="1" thickBot="1">
      <c r="A4" s="391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  <c r="J4" s="232"/>
      <c r="K4" s="226"/>
      <c r="L4" s="232"/>
    </row>
    <row r="5" spans="1:12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  <c r="J5" s="232"/>
      <c r="K5" s="226"/>
      <c r="L5" s="232"/>
    </row>
    <row r="6" spans="1:12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  <c r="J6" s="232"/>
      <c r="K6" s="226"/>
      <c r="L6" s="232"/>
    </row>
    <row r="7" spans="1:12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  <c r="J7" s="232"/>
      <c r="K7" s="226"/>
      <c r="L7" s="232"/>
    </row>
    <row r="8" spans="1:12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  <c r="J8" s="232"/>
      <c r="K8" s="226"/>
      <c r="L8" s="232"/>
    </row>
    <row r="9" spans="1:12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  <c r="J9" s="232"/>
      <c r="K9" s="226"/>
      <c r="L9" s="232"/>
    </row>
    <row r="10" spans="1:12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  <c r="J10" s="232"/>
      <c r="K10" s="226"/>
      <c r="L10" s="232"/>
    </row>
    <row r="11" spans="1:12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  <c r="J11" s="232"/>
      <c r="K11" s="226"/>
      <c r="L11" s="232"/>
    </row>
    <row r="12" spans="1:12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  <c r="J12" s="232"/>
      <c r="K12" s="226"/>
      <c r="L12" s="232"/>
    </row>
    <row r="13" spans="1:12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  <c r="J13" s="232"/>
      <c r="K13" s="226"/>
      <c r="L13" s="232"/>
    </row>
    <row r="14" spans="1:12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  <c r="J14" s="232"/>
      <c r="K14" s="226"/>
      <c r="L14" s="232"/>
    </row>
    <row r="15" spans="1:12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  <c r="J15" s="232"/>
      <c r="K15" s="226"/>
      <c r="L15" s="232"/>
    </row>
    <row r="16" spans="1:12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  <c r="J16" s="232"/>
      <c r="K16" s="226"/>
      <c r="L16" s="232"/>
    </row>
    <row r="17" spans="1:12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  <c r="J17" s="232"/>
      <c r="K17" s="226"/>
      <c r="L17" s="232"/>
    </row>
    <row r="18" spans="1:12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  <c r="J18" s="232"/>
      <c r="K18" s="226"/>
      <c r="L18" s="232"/>
    </row>
    <row r="19" spans="1:12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  <c r="J19" s="232"/>
      <c r="K19" s="226"/>
      <c r="L19" s="232"/>
    </row>
    <row r="20" spans="1:12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  <c r="J20" s="232"/>
      <c r="K20" s="226"/>
      <c r="L20" s="232"/>
    </row>
    <row r="21" spans="1:12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  <c r="J21" s="232"/>
      <c r="K21" s="226"/>
      <c r="L21" s="232"/>
    </row>
    <row r="22" spans="1:12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  <c r="J22" s="232"/>
      <c r="K22" s="226"/>
      <c r="L22" s="232"/>
    </row>
    <row r="23" spans="1:12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  <c r="J23" s="232"/>
      <c r="K23" s="226"/>
      <c r="L23" s="232"/>
    </row>
    <row r="24" spans="1:12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  <c r="J24" s="232"/>
      <c r="K24" s="226"/>
      <c r="L24" s="232"/>
    </row>
    <row r="25" spans="1:12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  <c r="J25" s="232"/>
      <c r="K25" s="226"/>
      <c r="L25" s="232"/>
    </row>
    <row r="26" spans="1:12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  <c r="J26" s="232"/>
      <c r="K26" s="226"/>
      <c r="L26" s="232"/>
    </row>
    <row r="27" spans="1:12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  <c r="J27" s="232"/>
      <c r="K27" s="226"/>
      <c r="L27" s="232"/>
    </row>
    <row r="28" spans="1:12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  <c r="J28" s="232"/>
      <c r="K28" s="226"/>
      <c r="L28" s="232"/>
    </row>
    <row r="29" spans="1:12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  <c r="J29" s="232"/>
      <c r="K29" s="226"/>
      <c r="L29" s="232"/>
    </row>
    <row r="30" spans="1:12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  <c r="J30" s="232"/>
      <c r="K30" s="226"/>
      <c r="L30" s="232"/>
    </row>
    <row r="31" spans="1:12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  <c r="J31" s="232"/>
      <c r="K31" s="226"/>
      <c r="L31" s="232"/>
    </row>
    <row r="32" spans="1:12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  <c r="J32" s="232"/>
      <c r="K32" s="226"/>
      <c r="L32" s="232"/>
    </row>
    <row r="33" spans="1:12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  <c r="J33" s="232"/>
      <c r="K33" s="226"/>
      <c r="L33" s="232"/>
    </row>
    <row r="34" spans="1:12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  <c r="J34" s="232"/>
      <c r="K34" s="226"/>
      <c r="L34" s="232"/>
    </row>
    <row r="35" spans="1:12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  <c r="J35" s="232"/>
      <c r="K35" s="226"/>
      <c r="L35" s="232"/>
    </row>
    <row r="36" spans="1:12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  <c r="J36" s="232"/>
      <c r="K36" s="226"/>
      <c r="L36" s="232"/>
    </row>
    <row r="37" spans="1:12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  <c r="J37" s="232"/>
      <c r="K37" s="226"/>
      <c r="L37" s="232"/>
    </row>
    <row r="38" spans="1:12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  <c r="J38" s="232"/>
      <c r="K38" s="226"/>
      <c r="L38" s="232"/>
    </row>
    <row r="39" spans="1:12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  <c r="J39" s="232"/>
      <c r="K39" s="226"/>
      <c r="L39" s="232"/>
    </row>
    <row r="40" spans="1:12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  <c r="J40" s="232"/>
      <c r="K40" s="226"/>
      <c r="L40" s="232"/>
    </row>
    <row r="41" spans="1:12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  <c r="J41" s="232"/>
      <c r="K41" s="226"/>
      <c r="L41" s="232"/>
    </row>
    <row r="42" spans="1:12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  <c r="J42" s="232"/>
      <c r="K42" s="226"/>
      <c r="L42" s="232"/>
    </row>
    <row r="43" spans="1:12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  <c r="J43" s="232"/>
      <c r="K43" s="226"/>
      <c r="L43" s="232"/>
    </row>
    <row r="44" spans="1:12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  <c r="J44" s="232"/>
      <c r="K44" s="226"/>
      <c r="L44" s="232"/>
    </row>
    <row r="45" spans="1:12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  <c r="J45" s="232"/>
      <c r="K45" s="226"/>
      <c r="L45" s="232"/>
    </row>
    <row r="46" spans="1:12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  <c r="J46" s="232"/>
      <c r="K46" s="226"/>
      <c r="L46" s="232"/>
    </row>
    <row r="47" spans="1:12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  <c r="J47" s="232"/>
      <c r="K47" s="226"/>
      <c r="L47" s="232"/>
    </row>
    <row r="48" spans="1:12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  <c r="J48" s="232"/>
      <c r="K48" s="226"/>
      <c r="L48" s="232"/>
    </row>
    <row r="49" spans="1:12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  <c r="J49" s="232"/>
      <c r="K49" s="226"/>
      <c r="L49" s="232"/>
    </row>
    <row r="50" spans="1:12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  <c r="J50" s="232"/>
      <c r="K50" s="226"/>
      <c r="L50" s="232"/>
    </row>
    <row r="51" spans="1:12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  <c r="J51" s="232"/>
      <c r="K51" s="226"/>
      <c r="L51" s="232"/>
    </row>
    <row r="52" spans="1:12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  <c r="J52" s="232"/>
      <c r="K52" s="226"/>
      <c r="L52" s="232"/>
    </row>
    <row r="53" spans="1:12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  <c r="J53" s="232"/>
      <c r="K53" s="226"/>
      <c r="L53" s="232"/>
    </row>
    <row r="54" spans="1:12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  <c r="J54" s="232"/>
      <c r="K54" s="226"/>
      <c r="L54" s="232"/>
    </row>
    <row r="55" spans="1:12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  <c r="J55" s="232"/>
      <c r="K55" s="226"/>
      <c r="L55" s="232"/>
    </row>
    <row r="56" spans="1:12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  <c r="J56" s="232"/>
      <c r="K56" s="226"/>
      <c r="L56" s="232"/>
    </row>
    <row r="57" spans="1:12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  <c r="J57" s="232"/>
      <c r="K57" s="226"/>
      <c r="L57" s="232"/>
    </row>
    <row r="58" spans="1:12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  <c r="J58" s="232"/>
      <c r="K58" s="226"/>
      <c r="L58" s="232"/>
    </row>
    <row r="59" spans="1:12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  <c r="J59" s="232"/>
      <c r="K59" s="226"/>
      <c r="L59" s="232"/>
    </row>
    <row r="60" spans="1:12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  <c r="J60" s="232"/>
      <c r="K60" s="226"/>
      <c r="L60" s="232"/>
    </row>
    <row r="61" spans="1:12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  <c r="J61" s="232"/>
      <c r="K61" s="226"/>
      <c r="L61" s="232"/>
    </row>
    <row r="62" spans="1:12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  <c r="J62" s="232"/>
      <c r="K62" s="226"/>
      <c r="L62" s="232"/>
    </row>
    <row r="63" spans="1:12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  <c r="J63" s="232"/>
      <c r="K63" s="226"/>
      <c r="L63" s="232"/>
    </row>
    <row r="64" spans="1:12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  <c r="J64" s="232"/>
      <c r="K64" s="226"/>
      <c r="L64" s="232"/>
    </row>
    <row r="65" spans="1:12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  <c r="J65" s="232"/>
      <c r="K65" s="226"/>
      <c r="L65" s="232"/>
    </row>
    <row r="66" spans="1:12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  <c r="J66" s="232"/>
      <c r="K66" s="226"/>
      <c r="L66" s="232"/>
    </row>
    <row r="67" spans="1:12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  <c r="J67" s="232"/>
      <c r="K67" s="226"/>
      <c r="L67" s="232"/>
    </row>
    <row r="68" spans="1:12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  <c r="J68" s="232"/>
      <c r="K68" s="226"/>
      <c r="L68" s="232"/>
    </row>
    <row r="69" spans="1:12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  <c r="J69" s="232"/>
      <c r="K69" s="226"/>
      <c r="L69" s="232"/>
    </row>
    <row r="70" spans="1:12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  <c r="J70" s="232"/>
      <c r="K70" s="226"/>
      <c r="L70" s="232"/>
    </row>
    <row r="71" spans="1:12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  <c r="J71" s="232"/>
      <c r="K71" s="226"/>
      <c r="L71" s="232"/>
    </row>
    <row r="72" spans="1:12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  <c r="J72" s="232"/>
      <c r="K72" s="226"/>
      <c r="L72" s="232"/>
    </row>
    <row r="73" spans="1:12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  <c r="J73" s="232"/>
      <c r="K73" s="226"/>
      <c r="L73" s="232"/>
    </row>
    <row r="74" spans="1:12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  <c r="J74" s="232"/>
      <c r="K74" s="226"/>
      <c r="L74" s="232"/>
    </row>
    <row r="75" spans="1:12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  <c r="J75" s="232"/>
      <c r="K75" s="226"/>
      <c r="L75" s="232"/>
    </row>
    <row r="76" spans="1:12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  <c r="J76" s="232"/>
      <c r="K76" s="226"/>
      <c r="L76" s="232"/>
    </row>
    <row r="77" spans="1:12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  <c r="J77" s="232"/>
      <c r="K77" s="226"/>
      <c r="L77" s="232"/>
    </row>
    <row r="78" spans="1:12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  <c r="J78" s="232"/>
      <c r="K78" s="226"/>
      <c r="L78" s="232"/>
    </row>
    <row r="79" spans="1:12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  <c r="J79" s="232"/>
      <c r="K79" s="226"/>
      <c r="L79" s="232"/>
    </row>
    <row r="80" spans="1:12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  <c r="J80" s="232"/>
      <c r="K80" s="226"/>
      <c r="L80" s="232"/>
    </row>
    <row r="81" spans="1:12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  <c r="J81" s="232"/>
      <c r="K81" s="226"/>
      <c r="L81" s="232"/>
    </row>
    <row r="82" spans="1:12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  <c r="J82" s="232"/>
      <c r="K82" s="226"/>
      <c r="L82" s="232"/>
    </row>
    <row r="83" spans="1:12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  <c r="J83" s="232"/>
      <c r="K83" s="226"/>
      <c r="L83" s="232"/>
    </row>
    <row r="84" spans="1:12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  <c r="J84" s="232"/>
      <c r="K84" s="226"/>
      <c r="L84" s="232"/>
    </row>
    <row r="85" spans="1:12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  <c r="J85" s="232"/>
      <c r="K85" s="226"/>
      <c r="L85" s="232"/>
    </row>
    <row r="86" spans="1:12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  <c r="J86" s="232"/>
      <c r="K86" s="226"/>
      <c r="L86" s="232"/>
    </row>
    <row r="87" spans="1:12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  <c r="J87" s="232"/>
      <c r="K87" s="226"/>
      <c r="L87" s="232"/>
    </row>
    <row r="88" spans="1:12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  <c r="J88" s="232"/>
      <c r="K88" s="226"/>
      <c r="L88" s="232"/>
    </row>
    <row r="89" spans="1:12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1984</v>
      </c>
      <c r="I89" s="30">
        <v>2184</v>
      </c>
      <c r="J89" s="232"/>
      <c r="K89" s="226"/>
      <c r="L89" s="232"/>
    </row>
    <row r="90" spans="1:12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1102</v>
      </c>
      <c r="I90" s="30">
        <v>1400</v>
      </c>
      <c r="J90" s="232"/>
      <c r="K90" s="226"/>
      <c r="L90" s="232"/>
    </row>
    <row r="91" spans="1:12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0</v>
      </c>
      <c r="I91" s="30">
        <v>0</v>
      </c>
      <c r="J91" s="232"/>
      <c r="K91" s="226"/>
      <c r="L91" s="232"/>
    </row>
    <row r="92" spans="1:12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2408</v>
      </c>
      <c r="I92" s="30">
        <v>2296</v>
      </c>
      <c r="J92" s="232"/>
      <c r="K92" s="226"/>
      <c r="L92" s="232"/>
    </row>
    <row r="93" spans="1:12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2884</v>
      </c>
      <c r="I93" s="30">
        <v>3351</v>
      </c>
      <c r="J93" s="232"/>
      <c r="K93" s="226"/>
      <c r="L93" s="232"/>
    </row>
    <row r="94" spans="1:12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5336</v>
      </c>
      <c r="I94" s="30">
        <v>5770</v>
      </c>
      <c r="J94" s="232"/>
      <c r="K94" s="226"/>
      <c r="L94" s="232"/>
    </row>
    <row r="95" spans="1:12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1338</v>
      </c>
      <c r="I95" s="30">
        <v>2213</v>
      </c>
      <c r="J95" s="232"/>
      <c r="K95" s="226"/>
      <c r="L95" s="232"/>
    </row>
    <row r="96" spans="1:12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2874</v>
      </c>
      <c r="I96" s="30">
        <v>5639</v>
      </c>
      <c r="J96" s="232"/>
      <c r="K96" s="226"/>
      <c r="L96" s="232"/>
    </row>
    <row r="97" spans="1:12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1880</v>
      </c>
      <c r="I97" s="30">
        <v>2378</v>
      </c>
      <c r="J97" s="232"/>
      <c r="K97" s="226"/>
      <c r="L97" s="232"/>
    </row>
    <row r="98" spans="1:12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928</v>
      </c>
      <c r="I98" s="30">
        <v>1100</v>
      </c>
      <c r="J98" s="232"/>
      <c r="K98" s="226"/>
      <c r="L98" s="232"/>
    </row>
    <row r="99" spans="1:12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3784</v>
      </c>
      <c r="I99" s="30">
        <v>4580</v>
      </c>
      <c r="J99" s="232"/>
      <c r="K99" s="226"/>
      <c r="L99" s="232"/>
    </row>
    <row r="100" spans="1:12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2624</v>
      </c>
      <c r="I100" s="30">
        <v>6760</v>
      </c>
      <c r="J100" s="232"/>
      <c r="K100" s="226"/>
      <c r="L100" s="232"/>
    </row>
    <row r="101" spans="1:12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1267</v>
      </c>
      <c r="I101" s="30">
        <v>1378</v>
      </c>
      <c r="J101" s="232"/>
      <c r="K101" s="226"/>
      <c r="L101" s="232"/>
    </row>
    <row r="102" spans="1:12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2417</v>
      </c>
      <c r="I102" s="30">
        <v>3300</v>
      </c>
      <c r="J102" s="232"/>
      <c r="K102" s="226"/>
      <c r="L102" s="232"/>
    </row>
    <row r="103" spans="1:12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1298</v>
      </c>
      <c r="I103" s="30">
        <v>1362</v>
      </c>
      <c r="J103" s="232"/>
      <c r="K103" s="226"/>
      <c r="L103" s="232"/>
    </row>
    <row r="104" spans="1:12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2691</v>
      </c>
      <c r="I104" s="30">
        <v>2430</v>
      </c>
      <c r="J104" s="232"/>
      <c r="K104" s="226"/>
      <c r="L104" s="232"/>
    </row>
    <row r="105" spans="1:12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480</v>
      </c>
      <c r="I105" s="30">
        <v>516</v>
      </c>
      <c r="J105" s="232"/>
      <c r="K105" s="226"/>
      <c r="L105" s="232"/>
    </row>
    <row r="106" spans="1:12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3599</v>
      </c>
      <c r="I106" s="30">
        <v>4467</v>
      </c>
      <c r="J106" s="232"/>
      <c r="K106" s="226"/>
      <c r="L106" s="232"/>
    </row>
    <row r="107" spans="1:12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2132</v>
      </c>
      <c r="I107" s="30">
        <v>2342</v>
      </c>
      <c r="J107" s="232"/>
      <c r="K107" s="226"/>
      <c r="L107" s="232"/>
    </row>
    <row r="108" spans="1:12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1664</v>
      </c>
      <c r="I108" s="30">
        <v>2735</v>
      </c>
      <c r="J108" s="232"/>
      <c r="K108" s="226"/>
      <c r="L108" s="232"/>
    </row>
    <row r="109" spans="1:12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3231</v>
      </c>
      <c r="I109" s="30">
        <v>3231</v>
      </c>
      <c r="J109" s="232"/>
      <c r="K109" s="226"/>
      <c r="L109" s="232"/>
    </row>
    <row r="110" spans="1:12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7447</v>
      </c>
      <c r="I110" s="30">
        <v>9609</v>
      </c>
      <c r="J110" s="232"/>
      <c r="K110" s="226"/>
      <c r="L110" s="232"/>
    </row>
    <row r="111" spans="1:12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1146</v>
      </c>
      <c r="I111" s="30">
        <v>1242</v>
      </c>
      <c r="J111" s="232"/>
      <c r="K111" s="226"/>
      <c r="L111" s="232"/>
    </row>
    <row r="112" spans="1:12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2712</v>
      </c>
      <c r="I112" s="30">
        <v>3014</v>
      </c>
      <c r="J112" s="232"/>
      <c r="K112" s="226"/>
      <c r="L112" s="232"/>
    </row>
    <row r="113" spans="1:12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1253</v>
      </c>
      <c r="I113" s="30">
        <v>1374</v>
      </c>
      <c r="J113" s="232"/>
      <c r="K113" s="226"/>
      <c r="L113" s="232"/>
    </row>
    <row r="114" spans="1:12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4495</v>
      </c>
      <c r="I114" s="30">
        <v>7393</v>
      </c>
      <c r="J114" s="232"/>
      <c r="K114" s="226"/>
      <c r="L114" s="232"/>
    </row>
    <row r="115" spans="1:12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2297</v>
      </c>
      <c r="I115" s="30">
        <v>3584</v>
      </c>
      <c r="J115" s="232"/>
      <c r="K115" s="226"/>
      <c r="L115" s="232"/>
    </row>
    <row r="116" spans="1:12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4194</v>
      </c>
      <c r="I116" s="30">
        <v>6180</v>
      </c>
      <c r="J116" s="232"/>
      <c r="K116" s="226"/>
      <c r="L116" s="232"/>
    </row>
    <row r="117" spans="1:12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1324</v>
      </c>
      <c r="I117" s="30">
        <v>1325</v>
      </c>
      <c r="J117" s="232"/>
      <c r="K117" s="226"/>
      <c r="L117" s="232"/>
    </row>
    <row r="118" spans="1:12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1582</v>
      </c>
      <c r="I118" s="30">
        <v>1900</v>
      </c>
      <c r="J118" s="232"/>
      <c r="K118" s="226"/>
      <c r="L118" s="232"/>
    </row>
    <row r="119" spans="1:12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4435</v>
      </c>
      <c r="I119" s="30">
        <v>6509</v>
      </c>
      <c r="J119" s="232"/>
      <c r="K119" s="226"/>
      <c r="L119" s="232"/>
    </row>
    <row r="120" spans="1:12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1182</v>
      </c>
      <c r="I120" s="30">
        <v>3300</v>
      </c>
      <c r="J120" s="232"/>
      <c r="K120" s="226"/>
      <c r="L120" s="232"/>
    </row>
    <row r="121" spans="1:12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2342</v>
      </c>
      <c r="I121" s="30">
        <v>2643</v>
      </c>
      <c r="J121" s="232"/>
      <c r="K121" s="226"/>
      <c r="L121" s="232"/>
    </row>
    <row r="122" spans="1:12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2692</v>
      </c>
      <c r="I122" s="30">
        <v>4017</v>
      </c>
      <c r="J122" s="232"/>
      <c r="K122" s="226"/>
      <c r="L122" s="232"/>
    </row>
    <row r="123" spans="1:12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5569</v>
      </c>
      <c r="I123" s="30">
        <v>9575</v>
      </c>
      <c r="J123" s="232"/>
      <c r="K123" s="226"/>
      <c r="L123" s="232"/>
    </row>
    <row r="124" spans="1:12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11349</v>
      </c>
      <c r="I124" s="30">
        <v>16332</v>
      </c>
      <c r="J124" s="232"/>
      <c r="K124" s="226"/>
      <c r="L124" s="232"/>
    </row>
    <row r="125" spans="1:12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1046</v>
      </c>
      <c r="I125" s="30">
        <v>1136</v>
      </c>
      <c r="J125" s="232"/>
      <c r="K125" s="226"/>
      <c r="L125" s="232"/>
    </row>
    <row r="126" spans="1:12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4037</v>
      </c>
      <c r="I126" s="30">
        <v>7210</v>
      </c>
      <c r="J126" s="232"/>
      <c r="K126" s="226"/>
      <c r="L126" s="232"/>
    </row>
    <row r="127" spans="1:12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1602</v>
      </c>
      <c r="I127" s="30">
        <v>3245</v>
      </c>
      <c r="J127" s="232"/>
      <c r="K127" s="226"/>
      <c r="L127" s="232"/>
    </row>
    <row r="128" spans="1:12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2000</v>
      </c>
      <c r="I128" s="30">
        <v>4000</v>
      </c>
      <c r="J128" s="232"/>
      <c r="K128" s="226"/>
      <c r="L128" s="232"/>
    </row>
    <row r="129" spans="1:12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3349</v>
      </c>
      <c r="I129" s="30">
        <v>4668</v>
      </c>
      <c r="J129" s="232"/>
      <c r="K129" s="226"/>
      <c r="L129" s="232"/>
    </row>
    <row r="130" spans="1:12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4726</v>
      </c>
      <c r="I130" s="30">
        <v>10334</v>
      </c>
      <c r="J130" s="232"/>
      <c r="K130" s="226"/>
      <c r="L130" s="232"/>
    </row>
    <row r="131" spans="1:12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662</v>
      </c>
      <c r="I131" s="30">
        <v>1210</v>
      </c>
      <c r="J131" s="232"/>
      <c r="K131" s="226"/>
      <c r="L131" s="232"/>
    </row>
    <row r="132" spans="1:12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2854</v>
      </c>
      <c r="I132" s="30">
        <v>10830</v>
      </c>
      <c r="J132" s="232"/>
      <c r="K132" s="226"/>
      <c r="L132" s="232"/>
    </row>
    <row r="133" spans="1:12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2811</v>
      </c>
      <c r="I133" s="30">
        <v>4918</v>
      </c>
      <c r="J133" s="232"/>
      <c r="K133" s="226"/>
      <c r="L133" s="232"/>
    </row>
    <row r="134" spans="1:12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1855</v>
      </c>
      <c r="I134" s="30">
        <v>1842</v>
      </c>
      <c r="J134" s="232"/>
      <c r="K134" s="226"/>
      <c r="L134" s="232"/>
    </row>
    <row r="135" spans="1:12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670</v>
      </c>
      <c r="I135" s="30">
        <v>908</v>
      </c>
      <c r="J135" s="232"/>
      <c r="K135" s="226"/>
      <c r="L135" s="232"/>
    </row>
    <row r="136" spans="1:12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2168</v>
      </c>
      <c r="I136" s="30">
        <v>2630</v>
      </c>
      <c r="J136" s="232"/>
      <c r="K136" s="226"/>
      <c r="L136" s="232"/>
    </row>
    <row r="137" spans="1:12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1264</v>
      </c>
      <c r="I137" s="30">
        <v>2898</v>
      </c>
      <c r="J137" s="232"/>
      <c r="K137" s="226"/>
      <c r="L137" s="232"/>
    </row>
    <row r="138" spans="1:12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1263</v>
      </c>
      <c r="I138" s="30">
        <v>1291</v>
      </c>
      <c r="J138" s="232"/>
      <c r="K138" s="226"/>
      <c r="L138" s="232"/>
    </row>
    <row r="139" spans="1:12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1339</v>
      </c>
      <c r="I139" s="30">
        <v>2700</v>
      </c>
      <c r="J139" s="232"/>
      <c r="K139" s="226"/>
      <c r="L139" s="232"/>
    </row>
    <row r="140" spans="1:12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0</v>
      </c>
      <c r="I140" s="30">
        <v>0</v>
      </c>
      <c r="J140" s="232"/>
      <c r="K140" s="226"/>
      <c r="L140" s="232"/>
    </row>
    <row r="141" spans="1:12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1203</v>
      </c>
      <c r="I141" s="30">
        <v>4060</v>
      </c>
      <c r="J141" s="232"/>
      <c r="K141" s="226"/>
      <c r="L141" s="232"/>
    </row>
    <row r="142" spans="1:12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993</v>
      </c>
      <c r="I142" s="30">
        <v>1213</v>
      </c>
      <c r="J142" s="232"/>
      <c r="K142" s="226"/>
      <c r="L142" s="232"/>
    </row>
    <row r="143" spans="1:12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5401</v>
      </c>
      <c r="I143" s="30">
        <v>15392</v>
      </c>
      <c r="J143" s="232"/>
      <c r="K143" s="226"/>
      <c r="L143" s="232"/>
    </row>
    <row r="144" spans="1:12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151</v>
      </c>
      <c r="I144" s="30">
        <v>181</v>
      </c>
      <c r="J144" s="232"/>
      <c r="K144" s="226"/>
      <c r="L144" s="232"/>
    </row>
    <row r="145" spans="1:12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1513</v>
      </c>
      <c r="I145" s="30">
        <v>3780</v>
      </c>
      <c r="J145" s="232"/>
      <c r="K145" s="226"/>
      <c r="L145" s="232"/>
    </row>
    <row r="146" spans="1:12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527</v>
      </c>
      <c r="I146" s="30">
        <v>1920</v>
      </c>
      <c r="J146" s="232"/>
      <c r="K146" s="226"/>
      <c r="L146" s="232"/>
    </row>
    <row r="147" spans="1:12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3375</v>
      </c>
      <c r="I147" s="30">
        <v>4819</v>
      </c>
      <c r="J147" s="232"/>
      <c r="K147" s="226"/>
      <c r="L147" s="232"/>
    </row>
    <row r="148" spans="1:12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0</v>
      </c>
      <c r="I148" s="30">
        <v>0</v>
      </c>
      <c r="J148" s="232"/>
      <c r="K148" s="226"/>
      <c r="L148" s="232"/>
    </row>
    <row r="149" spans="1:12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51965</v>
      </c>
      <c r="I149" s="30">
        <v>129700</v>
      </c>
      <c r="J149" s="232"/>
      <c r="K149" s="226"/>
      <c r="L149" s="232"/>
    </row>
    <row r="150" spans="1:12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1245</v>
      </c>
      <c r="I150" s="30">
        <v>2533</v>
      </c>
      <c r="J150" s="232"/>
      <c r="K150" s="226"/>
      <c r="L150" s="232"/>
    </row>
    <row r="151" spans="1:12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716</v>
      </c>
      <c r="I151" s="30">
        <v>1485</v>
      </c>
      <c r="J151" s="232"/>
      <c r="K151" s="226"/>
      <c r="L151" s="232"/>
    </row>
    <row r="152" spans="1:12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1284</v>
      </c>
      <c r="I152" s="30">
        <v>2156</v>
      </c>
      <c r="J152" s="232"/>
      <c r="K152" s="226"/>
      <c r="L152" s="232"/>
    </row>
    <row r="153" spans="1:12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714</v>
      </c>
      <c r="I153" s="30">
        <v>1785</v>
      </c>
      <c r="J153" s="232"/>
      <c r="K153" s="226"/>
      <c r="L153" s="232"/>
    </row>
    <row r="154" spans="1:12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997</v>
      </c>
      <c r="I154" s="30">
        <v>600</v>
      </c>
      <c r="J154" s="232"/>
      <c r="K154" s="226"/>
      <c r="L154" s="232"/>
    </row>
    <row r="155" spans="1:12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1574</v>
      </c>
      <c r="I155" s="30">
        <v>4332</v>
      </c>
      <c r="J155" s="232"/>
      <c r="K155" s="226"/>
      <c r="L155" s="232"/>
    </row>
    <row r="156" spans="1:12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4152</v>
      </c>
      <c r="I156" s="30">
        <v>9623</v>
      </c>
      <c r="J156" s="232"/>
      <c r="K156" s="226"/>
      <c r="L156" s="232"/>
    </row>
    <row r="157" spans="1:12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3754</v>
      </c>
      <c r="I157" s="30">
        <v>18635</v>
      </c>
      <c r="J157" s="232"/>
      <c r="K157" s="226"/>
      <c r="L157" s="232"/>
    </row>
    <row r="158" spans="1:12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285</v>
      </c>
      <c r="I158" s="30">
        <v>428</v>
      </c>
      <c r="J158" s="232"/>
      <c r="K158" s="226"/>
      <c r="L158" s="232"/>
    </row>
    <row r="159" spans="1:12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3309</v>
      </c>
      <c r="I159" s="30">
        <v>7175</v>
      </c>
      <c r="J159" s="232"/>
      <c r="K159" s="226"/>
      <c r="L159" s="232"/>
    </row>
    <row r="160" spans="1:12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98</v>
      </c>
      <c r="I160" s="30">
        <v>200</v>
      </c>
      <c r="J160" s="232"/>
      <c r="K160" s="226"/>
      <c r="L160" s="232"/>
    </row>
    <row r="161" spans="1:12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3160</v>
      </c>
      <c r="I161" s="30">
        <v>9357</v>
      </c>
      <c r="J161" s="232"/>
      <c r="K161" s="226"/>
      <c r="L161" s="232"/>
    </row>
    <row r="162" spans="1:12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6321</v>
      </c>
      <c r="I162" s="30">
        <v>12339</v>
      </c>
      <c r="J162" s="232"/>
      <c r="K162" s="226"/>
      <c r="L162" s="232"/>
    </row>
    <row r="163" spans="1:12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1543</v>
      </c>
      <c r="I163" s="30">
        <v>5330</v>
      </c>
      <c r="J163" s="232"/>
      <c r="K163" s="226"/>
      <c r="L163" s="232"/>
    </row>
    <row r="164" spans="1:12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209</v>
      </c>
      <c r="I164" s="30">
        <v>739</v>
      </c>
      <c r="J164" s="232"/>
      <c r="K164" s="226"/>
      <c r="L164" s="232"/>
    </row>
    <row r="165" spans="1:12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7230</v>
      </c>
      <c r="I165" s="30">
        <v>24432</v>
      </c>
      <c r="J165" s="232"/>
      <c r="K165" s="226"/>
      <c r="L165" s="232"/>
    </row>
    <row r="166" spans="1:12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2513</v>
      </c>
      <c r="I166" s="30">
        <v>9305</v>
      </c>
      <c r="J166" s="232"/>
      <c r="K166" s="226"/>
      <c r="L166" s="232"/>
    </row>
    <row r="167" spans="1:12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3145</v>
      </c>
      <c r="I167" s="30">
        <v>10000</v>
      </c>
      <c r="J167" s="232"/>
      <c r="K167" s="226"/>
      <c r="L167" s="232"/>
    </row>
    <row r="168" spans="1:12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2988</v>
      </c>
      <c r="I168" s="30">
        <v>4303</v>
      </c>
      <c r="J168" s="232"/>
      <c r="K168" s="226"/>
      <c r="L168" s="232"/>
    </row>
    <row r="169" spans="1:12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0</v>
      </c>
      <c r="I169" s="30">
        <v>0</v>
      </c>
      <c r="J169" s="232"/>
      <c r="K169" s="226"/>
      <c r="L169" s="232"/>
    </row>
    <row r="170" spans="1:12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0</v>
      </c>
      <c r="I170" s="30">
        <v>0</v>
      </c>
      <c r="J170" s="232"/>
      <c r="K170" s="226"/>
      <c r="L170" s="232"/>
    </row>
    <row r="171" spans="1:12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154</v>
      </c>
      <c r="I171" s="30">
        <v>310</v>
      </c>
      <c r="J171" s="232"/>
      <c r="K171" s="226"/>
      <c r="L171" s="232"/>
    </row>
    <row r="172" spans="1:12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542</v>
      </c>
      <c r="I172" s="30">
        <v>2305</v>
      </c>
      <c r="J172" s="232"/>
      <c r="K172" s="226"/>
      <c r="L172" s="232"/>
    </row>
    <row r="173" spans="1:12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0</v>
      </c>
      <c r="I173" s="30">
        <v>0</v>
      </c>
      <c r="J173" s="232"/>
      <c r="K173" s="226"/>
      <c r="L173" s="232"/>
    </row>
    <row r="174" spans="1:12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6921</v>
      </c>
      <c r="F174" s="30">
        <v>17030</v>
      </c>
      <c r="G174" s="30">
        <v>46188</v>
      </c>
      <c r="H174" s="30">
        <v>5349</v>
      </c>
      <c r="I174" s="30">
        <v>22009</v>
      </c>
      <c r="J174" s="232"/>
      <c r="K174" s="226"/>
      <c r="L174" s="232"/>
    </row>
    <row r="175" spans="1:12" ht="15" hidden="1">
      <c r="A175" s="29">
        <v>39142</v>
      </c>
      <c r="B175" s="30">
        <v>7558</v>
      </c>
      <c r="C175" s="30">
        <v>25905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573</v>
      </c>
      <c r="I175" s="30">
        <v>1514</v>
      </c>
      <c r="J175" s="232"/>
      <c r="K175" s="226"/>
      <c r="L175" s="232"/>
    </row>
    <row r="176" spans="1:12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3755</v>
      </c>
      <c r="I176" s="30">
        <v>13182</v>
      </c>
      <c r="J176" s="232"/>
      <c r="K176" s="226"/>
      <c r="L176" s="232"/>
    </row>
    <row r="177" spans="1:12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46203</v>
      </c>
      <c r="H177" s="30">
        <v>3154</v>
      </c>
      <c r="I177" s="30">
        <v>9243</v>
      </c>
      <c r="J177" s="232"/>
      <c r="K177" s="226"/>
      <c r="L177" s="232"/>
    </row>
    <row r="178" spans="1:12" ht="15" hidden="1">
      <c r="A178" s="29">
        <v>39234</v>
      </c>
      <c r="B178" s="30">
        <v>10308</v>
      </c>
      <c r="C178" s="30">
        <v>37648</v>
      </c>
      <c r="D178" s="30">
        <v>11224</v>
      </c>
      <c r="E178" s="30">
        <v>30089</v>
      </c>
      <c r="F178" s="30">
        <v>41799</v>
      </c>
      <c r="G178" s="30">
        <v>109767</v>
      </c>
      <c r="H178" s="30">
        <v>2395</v>
      </c>
      <c r="I178" s="30">
        <v>6600</v>
      </c>
      <c r="J178" s="232"/>
      <c r="K178" s="226"/>
      <c r="L178" s="232"/>
    </row>
    <row r="179" spans="1:12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40142</v>
      </c>
      <c r="H179" s="30">
        <v>3080</v>
      </c>
      <c r="I179" s="30">
        <v>8181</v>
      </c>
      <c r="J179" s="232"/>
      <c r="K179" s="226"/>
      <c r="L179" s="232"/>
    </row>
    <row r="180" spans="1:12" ht="15" hidden="1">
      <c r="A180" s="29">
        <v>39295</v>
      </c>
      <c r="B180" s="30">
        <v>24077</v>
      </c>
      <c r="C180" s="30">
        <v>137106</v>
      </c>
      <c r="D180" s="30">
        <v>84911</v>
      </c>
      <c r="E180" s="30">
        <v>462045</v>
      </c>
      <c r="F180" s="30">
        <v>72333</v>
      </c>
      <c r="G180" s="30">
        <v>206469</v>
      </c>
      <c r="H180" s="30">
        <v>249</v>
      </c>
      <c r="I180" s="30">
        <v>658</v>
      </c>
      <c r="J180" s="232"/>
      <c r="K180" s="226"/>
      <c r="L180" s="232"/>
    </row>
    <row r="181" spans="1:12" ht="15" hidden="1">
      <c r="A181" s="29">
        <v>39326</v>
      </c>
      <c r="B181" s="30">
        <v>17692</v>
      </c>
      <c r="C181" s="30">
        <v>57948</v>
      </c>
      <c r="D181" s="30">
        <v>6373</v>
      </c>
      <c r="E181" s="30">
        <v>20394</v>
      </c>
      <c r="F181" s="30">
        <v>30455</v>
      </c>
      <c r="G181" s="30">
        <v>78018</v>
      </c>
      <c r="H181" s="30">
        <v>4160</v>
      </c>
      <c r="I181" s="30">
        <v>20978</v>
      </c>
      <c r="J181" s="232"/>
      <c r="K181" s="226"/>
      <c r="L181" s="232"/>
    </row>
    <row r="182" spans="1:12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8727</v>
      </c>
      <c r="F182" s="30">
        <v>59202</v>
      </c>
      <c r="G182" s="30">
        <v>166233</v>
      </c>
      <c r="H182" s="30">
        <v>2231</v>
      </c>
      <c r="I182" s="30">
        <v>8514</v>
      </c>
      <c r="J182" s="232"/>
      <c r="K182" s="226"/>
      <c r="L182" s="232"/>
    </row>
    <row r="183" spans="1:12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51747</v>
      </c>
      <c r="H183" s="30">
        <v>2053</v>
      </c>
      <c r="I183" s="30">
        <v>7813</v>
      </c>
      <c r="J183" s="232"/>
      <c r="K183" s="226"/>
      <c r="L183" s="232"/>
    </row>
    <row r="184" spans="1:12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43616</v>
      </c>
      <c r="F184" s="30">
        <v>9288</v>
      </c>
      <c r="G184" s="30">
        <v>29960</v>
      </c>
      <c r="H184" s="30">
        <v>2477</v>
      </c>
      <c r="I184" s="30">
        <v>12385</v>
      </c>
      <c r="J184" s="232"/>
      <c r="K184" s="226"/>
      <c r="L184" s="232"/>
    </row>
    <row r="185" spans="1:12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2616</v>
      </c>
      <c r="I185" s="30">
        <v>13080</v>
      </c>
      <c r="J185" s="232"/>
      <c r="K185" s="226"/>
      <c r="L185" s="232"/>
    </row>
    <row r="186" spans="1:12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186709</v>
      </c>
      <c r="H186" s="30">
        <v>3842</v>
      </c>
      <c r="I186" s="30">
        <v>14658</v>
      </c>
      <c r="J186" s="232"/>
      <c r="K186" s="226"/>
      <c r="L186" s="232"/>
    </row>
    <row r="187" spans="1:12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0</v>
      </c>
      <c r="I187" s="30">
        <v>0</v>
      </c>
      <c r="J187" s="232"/>
      <c r="K187" s="226"/>
      <c r="L187" s="232"/>
    </row>
    <row r="188" spans="1:12" ht="15" hidden="1">
      <c r="A188" s="29">
        <v>39539</v>
      </c>
      <c r="B188" s="30">
        <v>28509</v>
      </c>
      <c r="C188" s="30">
        <v>101267</v>
      </c>
      <c r="D188" s="30">
        <v>5986</v>
      </c>
      <c r="E188" s="30">
        <v>30527</v>
      </c>
      <c r="F188" s="30">
        <v>29100</v>
      </c>
      <c r="G188" s="30">
        <v>92214</v>
      </c>
      <c r="H188" s="30">
        <v>706</v>
      </c>
      <c r="I188" s="30">
        <v>3455</v>
      </c>
      <c r="J188" s="232"/>
      <c r="K188" s="226"/>
      <c r="L188" s="232"/>
    </row>
    <row r="189" spans="1:12" ht="15" hidden="1">
      <c r="A189" s="29">
        <v>39569</v>
      </c>
      <c r="B189" s="30">
        <v>18993</v>
      </c>
      <c r="C189" s="30">
        <v>90679</v>
      </c>
      <c r="D189" s="30">
        <v>18571</v>
      </c>
      <c r="E189" s="30">
        <v>67480</v>
      </c>
      <c r="F189" s="30">
        <v>31682</v>
      </c>
      <c r="G189" s="30">
        <v>92559</v>
      </c>
      <c r="H189" s="30">
        <v>381</v>
      </c>
      <c r="I189" s="30">
        <v>1905</v>
      </c>
      <c r="J189" s="232"/>
      <c r="K189" s="226"/>
      <c r="L189" s="232"/>
    </row>
    <row r="190" spans="1:12" ht="15" hidden="1">
      <c r="A190" s="29">
        <v>39600</v>
      </c>
      <c r="B190" s="30">
        <v>22285</v>
      </c>
      <c r="C190" s="30">
        <v>122955</v>
      </c>
      <c r="D190" s="30">
        <v>4450</v>
      </c>
      <c r="E190" s="30">
        <v>17049</v>
      </c>
      <c r="F190" s="30">
        <v>61204</v>
      </c>
      <c r="G190" s="30">
        <v>181293</v>
      </c>
      <c r="H190" s="30">
        <v>1228</v>
      </c>
      <c r="I190" s="30">
        <v>2825</v>
      </c>
      <c r="J190" s="232"/>
      <c r="K190" s="226"/>
      <c r="L190" s="232"/>
    </row>
    <row r="191" spans="1:12" ht="15" hidden="1">
      <c r="A191" s="29">
        <v>39630</v>
      </c>
      <c r="B191" s="30">
        <v>42120</v>
      </c>
      <c r="C191" s="30">
        <v>219883</v>
      </c>
      <c r="D191" s="30">
        <v>77127</v>
      </c>
      <c r="E191" s="30">
        <v>543307</v>
      </c>
      <c r="F191" s="30">
        <v>43006</v>
      </c>
      <c r="G191" s="30">
        <v>130601</v>
      </c>
      <c r="H191" s="30">
        <v>2735</v>
      </c>
      <c r="I191" s="30">
        <v>12300</v>
      </c>
      <c r="J191" s="232"/>
      <c r="K191" s="226"/>
      <c r="L191" s="232"/>
    </row>
    <row r="192" spans="1:12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104491</v>
      </c>
      <c r="H192" s="30">
        <v>644</v>
      </c>
      <c r="I192" s="30">
        <v>3053</v>
      </c>
      <c r="J192" s="232"/>
      <c r="K192" s="226"/>
      <c r="L192" s="232"/>
    </row>
    <row r="193" spans="1:12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130499</v>
      </c>
      <c r="G193" s="30">
        <v>405081</v>
      </c>
      <c r="H193" s="30">
        <v>2648</v>
      </c>
      <c r="I193" s="30">
        <v>13240</v>
      </c>
      <c r="J193" s="232"/>
      <c r="K193" s="226"/>
      <c r="L193" s="232"/>
    </row>
    <row r="194" spans="1:12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6018</v>
      </c>
      <c r="F194" s="30">
        <v>39529</v>
      </c>
      <c r="G194" s="30">
        <v>104051</v>
      </c>
      <c r="H194" s="30">
        <v>455</v>
      </c>
      <c r="I194" s="30">
        <v>2113</v>
      </c>
      <c r="J194" s="232"/>
      <c r="K194" s="226"/>
      <c r="L194" s="232"/>
    </row>
    <row r="195" spans="1:12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24860</v>
      </c>
      <c r="F195" s="30">
        <v>37572</v>
      </c>
      <c r="G195" s="30">
        <v>149457</v>
      </c>
      <c r="H195" s="30">
        <v>0</v>
      </c>
      <c r="I195" s="30">
        <v>0</v>
      </c>
      <c r="J195" s="232"/>
      <c r="K195" s="226"/>
      <c r="L195" s="232"/>
    </row>
    <row r="196" spans="1:12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  <c r="J196" s="232"/>
      <c r="K196" s="226"/>
      <c r="L196" s="232"/>
    </row>
    <row r="197" spans="1:12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15008</v>
      </c>
      <c r="I197" s="35">
        <v>54463</v>
      </c>
      <c r="J197" s="226"/>
      <c r="K197" s="227">
        <f>B197+D197+F197+H197</f>
        <v>101198</v>
      </c>
      <c r="L197" s="226"/>
    </row>
    <row r="198" spans="1:12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0</v>
      </c>
      <c r="I198" s="35">
        <v>0</v>
      </c>
      <c r="J198" s="226"/>
      <c r="K198" s="227">
        <f t="shared" ref="K198:K220" si="0">B198+D198+F198+H198</f>
        <v>67590</v>
      </c>
      <c r="L198" s="226"/>
    </row>
    <row r="199" spans="1:12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498</v>
      </c>
      <c r="I199" s="35">
        <v>2736</v>
      </c>
      <c r="J199" s="226"/>
      <c r="K199" s="227">
        <f t="shared" si="0"/>
        <v>47385</v>
      </c>
      <c r="L199" s="226"/>
    </row>
    <row r="200" spans="1:12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0</v>
      </c>
      <c r="I200" s="35">
        <v>0</v>
      </c>
      <c r="J200" s="226"/>
      <c r="K200" s="227">
        <f t="shared" si="0"/>
        <v>68897</v>
      </c>
      <c r="L200" s="226"/>
    </row>
    <row r="201" spans="1:12">
      <c r="A201" s="29">
        <v>39934</v>
      </c>
      <c r="B201" s="35">
        <v>41165</v>
      </c>
      <c r="C201" s="35">
        <v>205464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1414</v>
      </c>
      <c r="I201" s="35">
        <v>7070</v>
      </c>
      <c r="J201" s="226"/>
      <c r="K201" s="227">
        <f t="shared" si="0"/>
        <v>114853</v>
      </c>
      <c r="L201" s="226"/>
    </row>
    <row r="202" spans="1:12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570</v>
      </c>
      <c r="I202" s="35">
        <v>2850</v>
      </c>
      <c r="J202" s="226"/>
      <c r="K202" s="227">
        <f t="shared" si="0"/>
        <v>33345</v>
      </c>
      <c r="L202" s="226"/>
    </row>
    <row r="203" spans="1:12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0</v>
      </c>
      <c r="I203" s="35">
        <v>0</v>
      </c>
      <c r="J203" s="226"/>
      <c r="K203" s="227">
        <f t="shared" si="0"/>
        <v>54208</v>
      </c>
      <c r="L203" s="226"/>
    </row>
    <row r="204" spans="1:12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1876</v>
      </c>
      <c r="I204" s="35">
        <v>10302</v>
      </c>
      <c r="J204" s="226"/>
      <c r="K204" s="227">
        <f t="shared" si="0"/>
        <v>28254</v>
      </c>
      <c r="L204" s="226"/>
    </row>
    <row r="205" spans="1:12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959</v>
      </c>
      <c r="I205" s="35">
        <v>2907</v>
      </c>
      <c r="J205" s="226"/>
      <c r="K205" s="227">
        <f t="shared" si="0"/>
        <v>49795</v>
      </c>
      <c r="L205" s="226"/>
    </row>
    <row r="206" spans="1:12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0</v>
      </c>
      <c r="I206" s="35">
        <v>0</v>
      </c>
      <c r="J206" s="226"/>
      <c r="K206" s="227">
        <f t="shared" si="0"/>
        <v>20674</v>
      </c>
      <c r="L206" s="226"/>
    </row>
    <row r="207" spans="1:12">
      <c r="A207" s="29">
        <v>40118</v>
      </c>
      <c r="B207" s="35">
        <v>25115</v>
      </c>
      <c r="C207" s="35">
        <v>179099</v>
      </c>
      <c r="D207" s="35">
        <v>35159</v>
      </c>
      <c r="E207" s="35">
        <v>247528</v>
      </c>
      <c r="F207" s="35">
        <v>17866</v>
      </c>
      <c r="G207" s="35">
        <v>68699</v>
      </c>
      <c r="H207" s="35">
        <v>20849</v>
      </c>
      <c r="I207" s="35">
        <v>108402</v>
      </c>
      <c r="J207" s="226"/>
      <c r="K207" s="227">
        <f t="shared" si="0"/>
        <v>98989</v>
      </c>
      <c r="L207" s="226"/>
    </row>
    <row r="208" spans="1:12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483</v>
      </c>
      <c r="I208" s="35">
        <v>3194</v>
      </c>
      <c r="J208" s="226"/>
      <c r="K208" s="227">
        <f t="shared" si="0"/>
        <v>19847</v>
      </c>
      <c r="L208" s="226"/>
    </row>
    <row r="209" spans="1:12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0</v>
      </c>
      <c r="I209" s="35">
        <v>0</v>
      </c>
      <c r="J209" s="226"/>
      <c r="K209" s="227">
        <f t="shared" si="0"/>
        <v>17946</v>
      </c>
      <c r="L209" s="226"/>
    </row>
    <row r="210" spans="1:12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1894</v>
      </c>
      <c r="I210" s="35">
        <v>10141</v>
      </c>
      <c r="J210" s="226"/>
      <c r="K210" s="227">
        <f t="shared" si="0"/>
        <v>67150</v>
      </c>
      <c r="L210" s="226"/>
    </row>
    <row r="211" spans="1:12">
      <c r="A211" s="29">
        <v>40238</v>
      </c>
      <c r="B211" s="35">
        <v>44491</v>
      </c>
      <c r="C211" s="35">
        <v>319609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859</v>
      </c>
      <c r="I211" s="35">
        <v>3866</v>
      </c>
      <c r="J211" s="226"/>
      <c r="K211" s="227">
        <f t="shared" si="0"/>
        <v>69799</v>
      </c>
      <c r="L211" s="226"/>
    </row>
    <row r="212" spans="1:12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2070</v>
      </c>
      <c r="I212" s="35">
        <v>12948</v>
      </c>
      <c r="J212" s="226"/>
      <c r="K212" s="227">
        <f t="shared" si="0"/>
        <v>27620</v>
      </c>
      <c r="L212" s="226"/>
    </row>
    <row r="213" spans="1:12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1113</v>
      </c>
      <c r="I213" s="35">
        <v>3967</v>
      </c>
      <c r="J213" s="226"/>
      <c r="K213" s="227">
        <f t="shared" si="0"/>
        <v>26775</v>
      </c>
      <c r="L213" s="226"/>
    </row>
    <row r="214" spans="1:12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2612</v>
      </c>
      <c r="I214" s="35">
        <v>14178</v>
      </c>
      <c r="J214" s="226"/>
      <c r="K214" s="227">
        <f t="shared" si="0"/>
        <v>37712</v>
      </c>
      <c r="L214" s="226"/>
    </row>
    <row r="215" spans="1:12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0</v>
      </c>
      <c r="I215" s="35">
        <v>0</v>
      </c>
      <c r="J215" s="226"/>
      <c r="K215" s="227">
        <f t="shared" si="0"/>
        <v>34770</v>
      </c>
      <c r="L215" s="226"/>
    </row>
    <row r="216" spans="1:12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853</v>
      </c>
      <c r="I216" s="35">
        <v>1991</v>
      </c>
      <c r="J216" s="226"/>
      <c r="K216" s="227">
        <f t="shared" si="0"/>
        <v>16285</v>
      </c>
      <c r="L216" s="226"/>
    </row>
    <row r="217" spans="1:12">
      <c r="A217" s="29">
        <v>40422</v>
      </c>
      <c r="B217" s="35">
        <v>3174</v>
      </c>
      <c r="C217" s="35">
        <v>21496</v>
      </c>
      <c r="D217" s="35">
        <v>373</v>
      </c>
      <c r="E217" s="35">
        <v>1265</v>
      </c>
      <c r="F217" s="35">
        <v>26039</v>
      </c>
      <c r="G217" s="35">
        <v>94315</v>
      </c>
      <c r="H217" s="35">
        <v>4146</v>
      </c>
      <c r="I217" s="35">
        <v>23245</v>
      </c>
      <c r="J217" s="226"/>
      <c r="K217" s="227">
        <f t="shared" si="0"/>
        <v>33732</v>
      </c>
      <c r="L217" s="226"/>
    </row>
    <row r="218" spans="1:12">
      <c r="A218" s="29">
        <v>40452</v>
      </c>
      <c r="B218" s="35">
        <v>11223</v>
      </c>
      <c r="C218" s="35">
        <v>83048</v>
      </c>
      <c r="D218" s="35">
        <v>0</v>
      </c>
      <c r="E218" s="35">
        <v>0</v>
      </c>
      <c r="F218" s="35">
        <v>24890</v>
      </c>
      <c r="G218" s="35">
        <v>110105</v>
      </c>
      <c r="H218" s="35">
        <v>0</v>
      </c>
      <c r="I218" s="35">
        <v>0</v>
      </c>
      <c r="J218" s="226"/>
      <c r="K218" s="227">
        <f t="shared" si="0"/>
        <v>36113</v>
      </c>
      <c r="L218" s="226"/>
    </row>
    <row r="219" spans="1:12">
      <c r="A219" s="29">
        <v>40483</v>
      </c>
      <c r="B219" s="35">
        <v>10307</v>
      </c>
      <c r="C219" s="35">
        <v>72006</v>
      </c>
      <c r="D219" s="35">
        <v>412</v>
      </c>
      <c r="E219" s="35">
        <v>3049</v>
      </c>
      <c r="F219" s="35">
        <v>8575</v>
      </c>
      <c r="G219" s="35">
        <v>32584</v>
      </c>
      <c r="H219" s="35">
        <v>741</v>
      </c>
      <c r="I219" s="35">
        <v>2724</v>
      </c>
      <c r="J219" s="226"/>
      <c r="K219" s="227">
        <f t="shared" si="0"/>
        <v>20035</v>
      </c>
      <c r="L219" s="226"/>
    </row>
    <row r="220" spans="1:12">
      <c r="A220" s="29">
        <v>40513</v>
      </c>
      <c r="B220" s="35">
        <v>4012</v>
      </c>
      <c r="C220" s="35">
        <v>18616</v>
      </c>
      <c r="D220" s="35">
        <v>1102</v>
      </c>
      <c r="E220" s="35">
        <v>7132</v>
      </c>
      <c r="F220" s="35">
        <v>20421</v>
      </c>
      <c r="G220" s="35">
        <v>70458</v>
      </c>
      <c r="H220" s="35">
        <v>1224</v>
      </c>
      <c r="I220" s="35">
        <v>5194</v>
      </c>
      <c r="J220" s="226"/>
      <c r="K220" s="227">
        <f t="shared" si="0"/>
        <v>26759</v>
      </c>
      <c r="L220" s="226"/>
    </row>
    <row r="221" spans="1:12">
      <c r="A221" s="29">
        <v>40544</v>
      </c>
      <c r="B221" s="35">
        <v>2123</v>
      </c>
      <c r="C221" s="35">
        <v>15710</v>
      </c>
      <c r="D221" s="35">
        <v>104693</v>
      </c>
      <c r="E221" s="35">
        <v>616880</v>
      </c>
      <c r="F221" s="35">
        <v>13906</v>
      </c>
      <c r="G221" s="35">
        <v>52892</v>
      </c>
      <c r="H221" s="35">
        <v>931</v>
      </c>
      <c r="I221" s="35">
        <v>5561</v>
      </c>
      <c r="J221" s="226"/>
      <c r="K221" s="227">
        <f t="shared" ref="K221:K228" si="1">B221+D221+F221+H221</f>
        <v>121653</v>
      </c>
      <c r="L221" s="226"/>
    </row>
    <row r="222" spans="1:12">
      <c r="A222" s="29">
        <v>40575</v>
      </c>
      <c r="B222" s="35">
        <v>6512</v>
      </c>
      <c r="C222" s="35">
        <v>44550</v>
      </c>
      <c r="D222" s="35">
        <v>9038</v>
      </c>
      <c r="E222" s="35">
        <v>60292</v>
      </c>
      <c r="F222" s="35">
        <v>19626</v>
      </c>
      <c r="G222" s="35">
        <v>79209</v>
      </c>
      <c r="H222" s="35">
        <v>528</v>
      </c>
      <c r="I222" s="35">
        <v>3379</v>
      </c>
      <c r="J222" s="226"/>
      <c r="K222" s="227">
        <f t="shared" si="1"/>
        <v>35704</v>
      </c>
      <c r="L222" s="226"/>
    </row>
    <row r="223" spans="1:12">
      <c r="A223" s="29">
        <v>40603</v>
      </c>
      <c r="B223" s="35">
        <v>37991</v>
      </c>
      <c r="C223" s="35">
        <v>275700</v>
      </c>
      <c r="D223" s="35">
        <v>3010</v>
      </c>
      <c r="E223" s="35">
        <v>20902</v>
      </c>
      <c r="F223" s="35">
        <v>20414</v>
      </c>
      <c r="G223" s="35">
        <v>79175</v>
      </c>
      <c r="H223" s="35">
        <v>1677</v>
      </c>
      <c r="I223" s="35">
        <v>10733</v>
      </c>
      <c r="J223" s="226"/>
      <c r="K223" s="227">
        <f t="shared" si="1"/>
        <v>63092</v>
      </c>
      <c r="L223" s="226"/>
    </row>
    <row r="224" spans="1:12">
      <c r="A224" s="29">
        <v>40634</v>
      </c>
      <c r="B224" s="35">
        <v>133</v>
      </c>
      <c r="C224" s="35">
        <v>399</v>
      </c>
      <c r="D224" s="35">
        <v>91</v>
      </c>
      <c r="E224" s="35">
        <v>673</v>
      </c>
      <c r="F224" s="35">
        <v>29577</v>
      </c>
      <c r="G224" s="35">
        <v>114815</v>
      </c>
      <c r="H224" s="35">
        <v>0</v>
      </c>
      <c r="I224" s="35">
        <v>0</v>
      </c>
      <c r="J224" s="226"/>
      <c r="K224" s="227">
        <f t="shared" si="1"/>
        <v>29801</v>
      </c>
      <c r="L224" s="226"/>
    </row>
    <row r="225" spans="1:12">
      <c r="A225" s="29">
        <v>40664</v>
      </c>
      <c r="B225" s="35">
        <v>0</v>
      </c>
      <c r="C225" s="35">
        <v>0</v>
      </c>
      <c r="D225" s="35">
        <v>5324</v>
      </c>
      <c r="E225" s="35">
        <v>19360</v>
      </c>
      <c r="F225" s="35">
        <v>40848</v>
      </c>
      <c r="G225" s="35">
        <v>161762</v>
      </c>
      <c r="H225" s="35">
        <v>1768</v>
      </c>
      <c r="I225" s="35">
        <v>10946</v>
      </c>
      <c r="J225" s="226"/>
      <c r="K225" s="227">
        <f t="shared" si="1"/>
        <v>47940</v>
      </c>
      <c r="L225" s="226"/>
    </row>
    <row r="226" spans="1:12">
      <c r="A226" s="29">
        <v>40695</v>
      </c>
      <c r="B226" s="35">
        <v>1566</v>
      </c>
      <c r="C226" s="35">
        <v>5638</v>
      </c>
      <c r="D226" s="35">
        <v>31051</v>
      </c>
      <c r="E226" s="35">
        <v>227898</v>
      </c>
      <c r="F226" s="35">
        <v>17636</v>
      </c>
      <c r="G226" s="35">
        <v>70834</v>
      </c>
      <c r="H226" s="35">
        <v>3465</v>
      </c>
      <c r="I226" s="35">
        <v>25498</v>
      </c>
      <c r="J226" s="226"/>
      <c r="K226" s="227">
        <f t="shared" si="1"/>
        <v>53718</v>
      </c>
      <c r="L226" s="226"/>
    </row>
    <row r="227" spans="1:12">
      <c r="A227" s="29">
        <v>40725</v>
      </c>
      <c r="B227" s="35">
        <v>0</v>
      </c>
      <c r="C227" s="35">
        <v>0</v>
      </c>
      <c r="D227" s="35">
        <v>14657</v>
      </c>
      <c r="E227" s="35">
        <v>81329</v>
      </c>
      <c r="F227" s="35">
        <v>91855</v>
      </c>
      <c r="G227" s="35">
        <v>367712</v>
      </c>
      <c r="H227" s="35">
        <v>21213</v>
      </c>
      <c r="I227" s="35">
        <v>114717</v>
      </c>
      <c r="J227" s="226"/>
      <c r="K227" s="227">
        <f t="shared" si="1"/>
        <v>127725</v>
      </c>
      <c r="L227" s="226"/>
    </row>
    <row r="228" spans="1:12">
      <c r="A228" s="29">
        <v>40756</v>
      </c>
      <c r="B228" s="35">
        <v>7727</v>
      </c>
      <c r="C228" s="35">
        <v>47764</v>
      </c>
      <c r="D228" s="35">
        <v>7791</v>
      </c>
      <c r="E228" s="35">
        <v>40076</v>
      </c>
      <c r="F228" s="35">
        <v>8571</v>
      </c>
      <c r="G228" s="35">
        <v>35083</v>
      </c>
      <c r="H228" s="35">
        <v>14557</v>
      </c>
      <c r="I228" s="35">
        <v>58228</v>
      </c>
      <c r="J228" s="226"/>
      <c r="K228" s="227">
        <f t="shared" si="1"/>
        <v>38646</v>
      </c>
      <c r="L228" s="226"/>
    </row>
    <row r="229" spans="1:12">
      <c r="A229" s="29">
        <v>40787</v>
      </c>
      <c r="B229" s="35">
        <v>6768</v>
      </c>
      <c r="C229" s="35">
        <v>46416</v>
      </c>
      <c r="D229" s="35">
        <v>7412</v>
      </c>
      <c r="E229" s="35">
        <v>34250</v>
      </c>
      <c r="F229" s="35">
        <v>56113</v>
      </c>
      <c r="G229" s="35">
        <v>222929</v>
      </c>
      <c r="H229" s="35">
        <v>1382</v>
      </c>
      <c r="I229" s="35">
        <v>7482</v>
      </c>
      <c r="J229" s="226"/>
      <c r="K229" s="227">
        <f t="shared" ref="K229:K236" si="2">B229+D229+F229+H229</f>
        <v>71675</v>
      </c>
      <c r="L229" s="226"/>
    </row>
    <row r="230" spans="1:12">
      <c r="A230" s="29">
        <v>40817</v>
      </c>
      <c r="B230" s="35">
        <v>27590</v>
      </c>
      <c r="C230" s="35">
        <v>182025</v>
      </c>
      <c r="D230" s="35">
        <v>2184</v>
      </c>
      <c r="E230" s="35">
        <v>16093</v>
      </c>
      <c r="F230" s="35">
        <v>34004</v>
      </c>
      <c r="G230" s="35">
        <v>138946</v>
      </c>
      <c r="H230" s="35">
        <v>50038</v>
      </c>
      <c r="I230" s="35">
        <v>367705</v>
      </c>
      <c r="J230" s="226"/>
      <c r="K230" s="227">
        <f t="shared" si="2"/>
        <v>113816</v>
      </c>
      <c r="L230" s="226"/>
    </row>
    <row r="231" spans="1:12">
      <c r="A231" s="29">
        <v>40848</v>
      </c>
      <c r="B231" s="35">
        <v>13630</v>
      </c>
      <c r="C231" s="35">
        <v>100431</v>
      </c>
      <c r="D231" s="35">
        <v>5231</v>
      </c>
      <c r="E231" s="35">
        <v>34971</v>
      </c>
      <c r="F231" s="35">
        <v>31189</v>
      </c>
      <c r="G231" s="35">
        <v>103071</v>
      </c>
      <c r="H231" s="35">
        <v>3296</v>
      </c>
      <c r="I231" s="35">
        <v>19136</v>
      </c>
      <c r="J231" s="226"/>
      <c r="K231" s="227">
        <f t="shared" si="2"/>
        <v>53346</v>
      </c>
      <c r="L231" s="226"/>
    </row>
    <row r="232" spans="1:12">
      <c r="A232" s="29">
        <v>40878</v>
      </c>
      <c r="B232" s="35">
        <v>12673</v>
      </c>
      <c r="C232" s="35">
        <v>82884</v>
      </c>
      <c r="D232" s="35">
        <v>0</v>
      </c>
      <c r="E232" s="35">
        <v>0</v>
      </c>
      <c r="F232" s="35">
        <v>15987</v>
      </c>
      <c r="G232" s="35">
        <v>69344</v>
      </c>
      <c r="H232" s="35">
        <v>5113</v>
      </c>
      <c r="I232" s="35">
        <v>21393</v>
      </c>
      <c r="J232" s="226"/>
      <c r="K232" s="227">
        <f t="shared" si="2"/>
        <v>33773</v>
      </c>
      <c r="L232" s="226"/>
    </row>
    <row r="233" spans="1:12">
      <c r="A233" s="29">
        <v>40909</v>
      </c>
      <c r="B233" s="35">
        <v>624</v>
      </c>
      <c r="C233" s="35">
        <v>2500</v>
      </c>
      <c r="D233" s="35">
        <v>6549</v>
      </c>
      <c r="E233" s="35">
        <v>42688</v>
      </c>
      <c r="F233" s="35">
        <v>16742</v>
      </c>
      <c r="G233" s="35">
        <v>63657</v>
      </c>
      <c r="H233" s="35">
        <v>3325</v>
      </c>
      <c r="I233" s="35">
        <v>17731</v>
      </c>
      <c r="J233" s="226"/>
      <c r="K233" s="227">
        <f t="shared" si="2"/>
        <v>27240</v>
      </c>
      <c r="L233" s="232"/>
    </row>
    <row r="234" spans="1:12">
      <c r="A234" s="29">
        <v>40940</v>
      </c>
      <c r="B234" s="35">
        <v>8263</v>
      </c>
      <c r="C234" s="35">
        <v>68097</v>
      </c>
      <c r="D234" s="35">
        <v>0</v>
      </c>
      <c r="E234" s="35">
        <v>0</v>
      </c>
      <c r="F234" s="35">
        <v>16541</v>
      </c>
      <c r="G234" s="35">
        <v>66796</v>
      </c>
      <c r="H234" s="35">
        <v>444</v>
      </c>
      <c r="I234" s="35">
        <v>2886</v>
      </c>
      <c r="J234" s="226"/>
      <c r="K234" s="227">
        <f t="shared" si="2"/>
        <v>25248</v>
      </c>
      <c r="L234" s="232"/>
    </row>
    <row r="235" spans="1:12">
      <c r="A235" s="29">
        <v>40969</v>
      </c>
      <c r="B235" s="35">
        <v>7588</v>
      </c>
      <c r="C235" s="35">
        <v>57666</v>
      </c>
      <c r="D235" s="35">
        <v>1577</v>
      </c>
      <c r="E235" s="35">
        <v>7258</v>
      </c>
      <c r="F235" s="35">
        <v>21740</v>
      </c>
      <c r="G235" s="35">
        <v>86146</v>
      </c>
      <c r="H235" s="35">
        <v>497</v>
      </c>
      <c r="I235" s="35">
        <v>3231</v>
      </c>
      <c r="J235" s="226"/>
      <c r="K235" s="227">
        <f t="shared" si="2"/>
        <v>31402</v>
      </c>
      <c r="L235" s="232"/>
    </row>
    <row r="236" spans="1:12">
      <c r="A236" s="29">
        <v>41000</v>
      </c>
      <c r="B236" s="35">
        <v>670</v>
      </c>
      <c r="C236" s="35">
        <v>3300</v>
      </c>
      <c r="D236" s="35">
        <v>2761</v>
      </c>
      <c r="E236" s="35">
        <v>17168</v>
      </c>
      <c r="F236" s="35">
        <v>21742</v>
      </c>
      <c r="G236" s="35">
        <v>87933</v>
      </c>
      <c r="H236" s="35">
        <v>1700</v>
      </c>
      <c r="I236" s="35">
        <v>10441</v>
      </c>
      <c r="J236" s="226"/>
      <c r="K236" s="227">
        <f t="shared" si="2"/>
        <v>26873</v>
      </c>
      <c r="L236" s="232"/>
    </row>
    <row r="237" spans="1:12">
      <c r="A237" s="29"/>
      <c r="B237" s="35"/>
      <c r="C237" s="35"/>
      <c r="D237" s="35"/>
      <c r="E237" s="35"/>
      <c r="F237" s="35"/>
      <c r="G237" s="35"/>
      <c r="H237" s="35"/>
      <c r="I237" s="35"/>
      <c r="J237" s="232"/>
      <c r="K237" s="227"/>
      <c r="L237" s="232"/>
    </row>
    <row r="238" spans="1:12">
      <c r="A238" s="28" t="s">
        <v>9</v>
      </c>
      <c r="B238" s="35">
        <f>AVERAGE(B5:B16)</f>
        <v>3840.0833333333335</v>
      </c>
      <c r="C238" s="35">
        <f t="shared" ref="C238:I238" si="3">AVERAGE(C5:C16)</f>
        <v>4589.833333333333</v>
      </c>
      <c r="D238" s="35">
        <f t="shared" si="3"/>
        <v>7911.75</v>
      </c>
      <c r="E238" s="35">
        <f t="shared" si="3"/>
        <v>8521.9166666666661</v>
      </c>
      <c r="F238" s="35">
        <f t="shared" si="3"/>
        <v>19273.166666666668</v>
      </c>
      <c r="G238" s="35">
        <f t="shared" si="3"/>
        <v>14460.416666666666</v>
      </c>
      <c r="H238" s="35">
        <f t="shared" si="3"/>
        <v>4569</v>
      </c>
      <c r="I238" s="35">
        <f t="shared" si="3"/>
        <v>4149.25</v>
      </c>
      <c r="J238" s="227"/>
      <c r="K238" s="227"/>
      <c r="L238" s="252"/>
    </row>
    <row r="239" spans="1:12">
      <c r="A239" s="28" t="s">
        <v>10</v>
      </c>
      <c r="B239" s="35">
        <f>AVERAGE(B17:B28)</f>
        <v>14243.75</v>
      </c>
      <c r="C239" s="35">
        <f t="shared" ref="C239:I239" si="4">AVERAGE(C17:C28)</f>
        <v>27548</v>
      </c>
      <c r="D239" s="35">
        <f t="shared" si="4"/>
        <v>9089</v>
      </c>
      <c r="E239" s="35">
        <f t="shared" si="4"/>
        <v>7273</v>
      </c>
      <c r="F239" s="35">
        <f t="shared" si="4"/>
        <v>29577.666666666668</v>
      </c>
      <c r="G239" s="35">
        <f t="shared" si="4"/>
        <v>23658.416666666668</v>
      </c>
      <c r="H239" s="35">
        <f t="shared" si="4"/>
        <v>7634.166666666667</v>
      </c>
      <c r="I239" s="35">
        <f t="shared" si="4"/>
        <v>6637.666666666667</v>
      </c>
      <c r="J239" s="227"/>
      <c r="K239" s="227"/>
      <c r="L239" s="252"/>
    </row>
    <row r="240" spans="1:12">
      <c r="A240" s="28" t="s">
        <v>11</v>
      </c>
      <c r="B240" s="35">
        <f>AVERAGE(B29:B40)</f>
        <v>5982.916666666667</v>
      </c>
      <c r="C240" s="35">
        <f t="shared" ref="C240:I240" si="5">AVERAGE(C29:C40)</f>
        <v>7632.833333333333</v>
      </c>
      <c r="D240" s="35">
        <f t="shared" si="5"/>
        <v>12454.333333333334</v>
      </c>
      <c r="E240" s="35">
        <f t="shared" si="5"/>
        <v>14592.083333333334</v>
      </c>
      <c r="F240" s="35">
        <f t="shared" si="5"/>
        <v>51713.583333333336</v>
      </c>
      <c r="G240" s="35">
        <f t="shared" si="5"/>
        <v>62975.083333333336</v>
      </c>
      <c r="H240" s="35">
        <f t="shared" si="5"/>
        <v>6208.583333333333</v>
      </c>
      <c r="I240" s="35">
        <f t="shared" si="5"/>
        <v>9236.3333333333339</v>
      </c>
      <c r="J240" s="227"/>
      <c r="K240" s="227"/>
      <c r="L240" s="252"/>
    </row>
    <row r="241" spans="1:12">
      <c r="A241" s="28" t="s">
        <v>12</v>
      </c>
      <c r="B241" s="35">
        <f>AVERAGE(B41:B52)</f>
        <v>7401</v>
      </c>
      <c r="C241" s="35">
        <f t="shared" ref="C241:I241" si="6">AVERAGE(C41:C52)</f>
        <v>11382</v>
      </c>
      <c r="D241" s="35">
        <f t="shared" si="6"/>
        <v>6991.166666666667</v>
      </c>
      <c r="E241" s="35">
        <f t="shared" si="6"/>
        <v>7548.666666666667</v>
      </c>
      <c r="F241" s="35">
        <f t="shared" si="6"/>
        <v>33714.916666666664</v>
      </c>
      <c r="G241" s="35">
        <f t="shared" si="6"/>
        <v>31883.166666666668</v>
      </c>
      <c r="H241" s="35">
        <f t="shared" si="6"/>
        <v>8724.4166666666661</v>
      </c>
      <c r="I241" s="35">
        <f t="shared" si="6"/>
        <v>10698.916666666666</v>
      </c>
      <c r="J241" s="227"/>
      <c r="K241" s="227"/>
      <c r="L241" s="252"/>
    </row>
    <row r="242" spans="1:12">
      <c r="A242" s="28" t="s">
        <v>13</v>
      </c>
      <c r="B242" s="35">
        <f>AVERAGE(B53:B64)</f>
        <v>8324.8333333333339</v>
      </c>
      <c r="C242" s="35">
        <f t="shared" ref="C242:I242" si="7">AVERAGE(C53:C64)</f>
        <v>12204</v>
      </c>
      <c r="D242" s="35">
        <f t="shared" si="7"/>
        <v>9341.1666666666661</v>
      </c>
      <c r="E242" s="35">
        <f t="shared" si="7"/>
        <v>10886.083333333334</v>
      </c>
      <c r="F242" s="35">
        <f t="shared" si="7"/>
        <v>19005.25</v>
      </c>
      <c r="G242" s="35">
        <f t="shared" si="7"/>
        <v>19974</v>
      </c>
      <c r="H242" s="35">
        <f t="shared" si="7"/>
        <v>7786.416666666667</v>
      </c>
      <c r="I242" s="35">
        <f t="shared" si="7"/>
        <v>10343.75</v>
      </c>
      <c r="J242" s="227"/>
      <c r="K242" s="227"/>
      <c r="L242" s="252"/>
    </row>
    <row r="243" spans="1:12">
      <c r="A243" s="28" t="s">
        <v>14</v>
      </c>
      <c r="B243" s="35">
        <f>AVERAGE(B65:B76)</f>
        <v>7065.166666666667</v>
      </c>
      <c r="C243" s="35">
        <f t="shared" ref="C243:I243" si="8">AVERAGE(C65:C76)</f>
        <v>12456.75</v>
      </c>
      <c r="D243" s="35">
        <f t="shared" si="8"/>
        <v>8364.5</v>
      </c>
      <c r="E243" s="35">
        <f t="shared" si="8"/>
        <v>13279.583333333334</v>
      </c>
      <c r="F243" s="35">
        <f t="shared" si="8"/>
        <v>18962.166666666668</v>
      </c>
      <c r="G243" s="35">
        <f t="shared" si="8"/>
        <v>21669.333333333332</v>
      </c>
      <c r="H243" s="35">
        <f t="shared" si="8"/>
        <v>6520.666666666667</v>
      </c>
      <c r="I243" s="35">
        <f t="shared" si="8"/>
        <v>7928.083333333333</v>
      </c>
      <c r="J243" s="227"/>
      <c r="K243" s="227"/>
      <c r="L243" s="252"/>
    </row>
    <row r="244" spans="1:12">
      <c r="A244" s="28" t="s">
        <v>15</v>
      </c>
      <c r="B244" s="35">
        <f>AVERAGE(B77:B88)</f>
        <v>9990.25</v>
      </c>
      <c r="C244" s="35">
        <f t="shared" ref="C244:I244" si="9">AVERAGE(C77:C88)</f>
        <v>20132</v>
      </c>
      <c r="D244" s="35">
        <f t="shared" si="9"/>
        <v>26515.833333333332</v>
      </c>
      <c r="E244" s="35">
        <f t="shared" si="9"/>
        <v>89936.583333333328</v>
      </c>
      <c r="F244" s="35">
        <f t="shared" si="9"/>
        <v>8909.75</v>
      </c>
      <c r="G244" s="35">
        <f t="shared" si="9"/>
        <v>11261.833333333334</v>
      </c>
      <c r="H244" s="35">
        <f t="shared" si="9"/>
        <v>7421.75</v>
      </c>
      <c r="I244" s="35">
        <f t="shared" si="9"/>
        <v>9889.5833333333339</v>
      </c>
      <c r="J244" s="227"/>
      <c r="K244" s="227"/>
      <c r="L244" s="252"/>
    </row>
    <row r="245" spans="1:12">
      <c r="A245" s="28" t="s">
        <v>16</v>
      </c>
      <c r="B245" s="35">
        <f>AVERAGE(B89:B100)</f>
        <v>4690.666666666667</v>
      </c>
      <c r="C245" s="35">
        <f t="shared" ref="C245:I245" si="10">AVERAGE(C89:C100)</f>
        <v>8566.1666666666661</v>
      </c>
      <c r="D245" s="35">
        <f t="shared" si="10"/>
        <v>7060.75</v>
      </c>
      <c r="E245" s="35">
        <f t="shared" si="10"/>
        <v>28239.25</v>
      </c>
      <c r="F245" s="35">
        <f t="shared" si="10"/>
        <v>14173.083333333334</v>
      </c>
      <c r="G245" s="35">
        <f t="shared" si="10"/>
        <v>18105.833333333332</v>
      </c>
      <c r="H245" s="35">
        <f t="shared" si="10"/>
        <v>2261.8333333333335</v>
      </c>
      <c r="I245" s="35">
        <f t="shared" si="10"/>
        <v>3139.25</v>
      </c>
      <c r="J245" s="227"/>
      <c r="K245" s="227"/>
      <c r="L245" s="252"/>
    </row>
    <row r="246" spans="1:12">
      <c r="A246" s="28" t="s">
        <v>17</v>
      </c>
      <c r="B246" s="35">
        <f>AVERAGE(B101:B112)</f>
        <v>11529.75</v>
      </c>
      <c r="C246" s="35">
        <f t="shared" ref="C246:I246" si="11">AVERAGE(C101:C112)</f>
        <v>23872.666666666668</v>
      </c>
      <c r="D246" s="35">
        <f t="shared" si="11"/>
        <v>3186</v>
      </c>
      <c r="E246" s="35">
        <f t="shared" si="11"/>
        <v>4859.333333333333</v>
      </c>
      <c r="F246" s="35">
        <f t="shared" si="11"/>
        <v>11034</v>
      </c>
      <c r="G246" s="35">
        <f t="shared" si="11"/>
        <v>16001.25</v>
      </c>
      <c r="H246" s="35">
        <f t="shared" si="11"/>
        <v>2507</v>
      </c>
      <c r="I246" s="35">
        <f t="shared" si="11"/>
        <v>2968.8333333333335</v>
      </c>
      <c r="J246" s="229"/>
      <c r="K246" s="229"/>
      <c r="L246" s="35"/>
    </row>
    <row r="247" spans="1:12">
      <c r="A247" s="28" t="s">
        <v>18</v>
      </c>
      <c r="B247" s="35">
        <f>AVERAGE(B113:B124)</f>
        <v>4412.583333333333</v>
      </c>
      <c r="C247" s="35">
        <f t="shared" ref="C247:I247" si="12">AVERAGE(C113:C124)</f>
        <v>10190.5</v>
      </c>
      <c r="D247" s="35">
        <f t="shared" si="12"/>
        <v>10516.583333333334</v>
      </c>
      <c r="E247" s="35">
        <f t="shared" si="12"/>
        <v>24836.833333333332</v>
      </c>
      <c r="F247" s="35">
        <f t="shared" si="12"/>
        <v>13680.166666666666</v>
      </c>
      <c r="G247" s="35">
        <f t="shared" si="12"/>
        <v>25362.833333333332</v>
      </c>
      <c r="H247" s="35">
        <f t="shared" si="12"/>
        <v>3559.5</v>
      </c>
      <c r="I247" s="35">
        <f t="shared" si="12"/>
        <v>5344.333333333333</v>
      </c>
      <c r="J247" s="229"/>
      <c r="K247" s="229"/>
      <c r="L247" s="35"/>
    </row>
    <row r="248" spans="1:12">
      <c r="A248" s="28" t="s">
        <v>19</v>
      </c>
      <c r="B248" s="35">
        <f>AVERAGE(B125:B136)</f>
        <v>2711.0833333333335</v>
      </c>
      <c r="C248" s="35">
        <f t="shared" ref="C248:I248" si="13">AVERAGE(C125:C136)</f>
        <v>5636.166666666667</v>
      </c>
      <c r="D248" s="35">
        <f t="shared" si="13"/>
        <v>11288.083333333334</v>
      </c>
      <c r="E248" s="35">
        <f t="shared" si="13"/>
        <v>58835.75</v>
      </c>
      <c r="F248" s="35">
        <f t="shared" si="13"/>
        <v>14080.916666666666</v>
      </c>
      <c r="G248" s="35">
        <f t="shared" si="13"/>
        <v>19439.166666666668</v>
      </c>
      <c r="H248" s="35">
        <f t="shared" si="13"/>
        <v>2315</v>
      </c>
      <c r="I248" s="35">
        <f t="shared" si="13"/>
        <v>4410.916666666667</v>
      </c>
      <c r="J248" s="229"/>
      <c r="K248" s="229"/>
      <c r="L248" s="35"/>
    </row>
    <row r="249" spans="1:12">
      <c r="A249" s="28" t="s">
        <v>20</v>
      </c>
      <c r="B249" s="35">
        <f>AVERAGE(B137:B148)</f>
        <v>6691.416666666667</v>
      </c>
      <c r="C249" s="35">
        <f t="shared" ref="C249:I249" si="14">AVERAGE(C137:C148)</f>
        <v>15010.916666666666</v>
      </c>
      <c r="D249" s="35">
        <f t="shared" si="14"/>
        <v>7099.083333333333</v>
      </c>
      <c r="E249" s="35">
        <f t="shared" si="14"/>
        <v>28198.75</v>
      </c>
      <c r="F249" s="35">
        <f t="shared" si="14"/>
        <v>15809</v>
      </c>
      <c r="G249" s="35">
        <f t="shared" si="14"/>
        <v>28292.416666666668</v>
      </c>
      <c r="H249" s="35">
        <f t="shared" si="14"/>
        <v>1419.0833333333333</v>
      </c>
      <c r="I249" s="35">
        <f t="shared" si="14"/>
        <v>3187.8333333333335</v>
      </c>
      <c r="J249" s="229"/>
      <c r="K249" s="229"/>
      <c r="L249" s="35"/>
    </row>
    <row r="250" spans="1:12">
      <c r="A250" s="28" t="s">
        <v>21</v>
      </c>
      <c r="B250" s="35">
        <f>AVERAGE(B149:B160)</f>
        <v>5342.583333333333</v>
      </c>
      <c r="C250" s="35">
        <f t="shared" ref="C250:I250" si="15">AVERAGE(C149:C160)</f>
        <v>12175.833333333334</v>
      </c>
      <c r="D250" s="35">
        <f t="shared" si="15"/>
        <v>13125.25</v>
      </c>
      <c r="E250" s="35">
        <f t="shared" si="15"/>
        <v>39097.666666666664</v>
      </c>
      <c r="F250" s="35">
        <f t="shared" si="15"/>
        <v>30065.666666666668</v>
      </c>
      <c r="G250" s="35">
        <f t="shared" si="15"/>
        <v>55472.5</v>
      </c>
      <c r="H250" s="35">
        <f t="shared" si="15"/>
        <v>5841.083333333333</v>
      </c>
      <c r="I250" s="35">
        <f t="shared" si="15"/>
        <v>14887.666666666666</v>
      </c>
      <c r="J250" s="229"/>
      <c r="K250" s="229"/>
      <c r="L250" s="35"/>
    </row>
    <row r="251" spans="1:12">
      <c r="A251" s="28" t="s">
        <v>22</v>
      </c>
      <c r="B251" s="35">
        <f>AVERAGE(B161:B172)</f>
        <v>13978.25</v>
      </c>
      <c r="C251" s="35">
        <f t="shared" ref="C251:I251" si="16">AVERAGE(C161:C172)</f>
        <v>53851.083333333336</v>
      </c>
      <c r="D251" s="35">
        <f t="shared" si="16"/>
        <v>9684.8333333333339</v>
      </c>
      <c r="E251" s="35">
        <f t="shared" si="16"/>
        <v>32899.916666666664</v>
      </c>
      <c r="F251" s="35">
        <f t="shared" si="16"/>
        <v>37507.5</v>
      </c>
      <c r="G251" s="35">
        <f t="shared" si="16"/>
        <v>90039.166666666672</v>
      </c>
      <c r="H251" s="35">
        <f t="shared" si="16"/>
        <v>2317.0833333333335</v>
      </c>
      <c r="I251" s="35">
        <f t="shared" si="16"/>
        <v>6535</v>
      </c>
      <c r="J251" s="229"/>
      <c r="K251" s="229"/>
      <c r="L251" s="35"/>
    </row>
    <row r="252" spans="1:12">
      <c r="A252" s="28" t="s">
        <v>23</v>
      </c>
      <c r="B252" s="35">
        <f>AVERAGE(B173:B184)</f>
        <v>10468</v>
      </c>
      <c r="C252" s="35">
        <f t="shared" ref="C252:I252" si="17">AVERAGE(C173:C184)</f>
        <v>46490.833333333336</v>
      </c>
      <c r="D252" s="35">
        <f t="shared" si="17"/>
        <v>16172.166666666666</v>
      </c>
      <c r="E252" s="35">
        <f t="shared" si="17"/>
        <v>71490</v>
      </c>
      <c r="F252" s="35">
        <f t="shared" si="17"/>
        <v>32661.916666666668</v>
      </c>
      <c r="G252" s="35">
        <f t="shared" si="17"/>
        <v>88731.916666666672</v>
      </c>
      <c r="H252" s="35">
        <f t="shared" si="17"/>
        <v>2456.3333333333335</v>
      </c>
      <c r="I252" s="35">
        <f t="shared" si="17"/>
        <v>9256.4166666666661</v>
      </c>
      <c r="J252" s="229"/>
      <c r="K252" s="229"/>
      <c r="L252" s="35"/>
    </row>
    <row r="253" spans="1:12">
      <c r="A253" s="28" t="s">
        <v>24</v>
      </c>
      <c r="B253" s="35">
        <f>AVERAGE(B185:B196)</f>
        <v>20702.416666666668</v>
      </c>
      <c r="C253" s="35">
        <f t="shared" ref="C253:I253" si="18">AVERAGE(C185:C196)</f>
        <v>99056.25</v>
      </c>
      <c r="D253" s="35">
        <f t="shared" si="18"/>
        <v>22294</v>
      </c>
      <c r="E253" s="35">
        <f t="shared" si="18"/>
        <v>118539.16666666667</v>
      </c>
      <c r="F253" s="35">
        <f t="shared" si="18"/>
        <v>47463.75</v>
      </c>
      <c r="G253" s="35">
        <f t="shared" si="18"/>
        <v>146946.25</v>
      </c>
      <c r="H253" s="35">
        <f t="shared" si="18"/>
        <v>1271.25</v>
      </c>
      <c r="I253" s="35">
        <f t="shared" si="18"/>
        <v>5552.416666666667</v>
      </c>
      <c r="J253" s="229"/>
      <c r="K253" s="229"/>
      <c r="L253" s="35"/>
    </row>
    <row r="254" spans="1:12">
      <c r="A254" s="28" t="s">
        <v>25</v>
      </c>
      <c r="B254" s="35">
        <f>AVERAGE(B197:B208)</f>
        <v>15723.833333333334</v>
      </c>
      <c r="C254" s="35">
        <f t="shared" ref="C254:I254" si="19">AVERAGE(C197:C208)</f>
        <v>88906.916666666672</v>
      </c>
      <c r="D254" s="35">
        <f t="shared" si="19"/>
        <v>12915.75</v>
      </c>
      <c r="E254" s="35">
        <f t="shared" si="19"/>
        <v>69732.25</v>
      </c>
      <c r="F254" s="35">
        <f t="shared" si="19"/>
        <v>26641.916666666668</v>
      </c>
      <c r="G254" s="35">
        <f t="shared" si="19"/>
        <v>94567.833333333328</v>
      </c>
      <c r="H254" s="35">
        <f t="shared" si="19"/>
        <v>3471.4166666666665</v>
      </c>
      <c r="I254" s="35">
        <f t="shared" si="19"/>
        <v>15993.666666666666</v>
      </c>
      <c r="J254" s="229"/>
      <c r="K254" s="229"/>
      <c r="L254" s="35"/>
    </row>
    <row r="255" spans="1:12">
      <c r="A255" s="28" t="s">
        <v>430</v>
      </c>
      <c r="B255" s="35">
        <f>AVERAGE(B209:B220)</f>
        <v>9268.5</v>
      </c>
      <c r="C255" s="35">
        <f t="shared" ref="C255:I255" si="20">AVERAGE(C209:C220)</f>
        <v>65719.666666666672</v>
      </c>
      <c r="D255" s="35">
        <f t="shared" si="20"/>
        <v>4207</v>
      </c>
      <c r="E255" s="35">
        <f t="shared" si="20"/>
        <v>23878</v>
      </c>
      <c r="F255" s="35">
        <f t="shared" si="20"/>
        <v>19789.833333333332</v>
      </c>
      <c r="G255" s="35">
        <f t="shared" si="20"/>
        <v>78350.416666666672</v>
      </c>
      <c r="H255" s="35">
        <f t="shared" si="20"/>
        <v>1292.6666666666667</v>
      </c>
      <c r="I255" s="35">
        <f t="shared" si="20"/>
        <v>6521.166666666667</v>
      </c>
      <c r="J255" s="229"/>
      <c r="K255" s="229"/>
      <c r="L255" s="35"/>
    </row>
    <row r="256" spans="1:12">
      <c r="A256" s="28" t="s">
        <v>472</v>
      </c>
      <c r="B256" s="35">
        <f>AVERAGE(B221:B232)</f>
        <v>9726.0833333333339</v>
      </c>
      <c r="C256" s="35">
        <f t="shared" ref="C256:I256" si="21">AVERAGE(C221:C232)</f>
        <v>66793.083333333328</v>
      </c>
      <c r="D256" s="35">
        <f t="shared" si="21"/>
        <v>15873.5</v>
      </c>
      <c r="E256" s="35">
        <f t="shared" si="21"/>
        <v>96060.333333333328</v>
      </c>
      <c r="F256" s="35">
        <f t="shared" si="21"/>
        <v>31643.833333333332</v>
      </c>
      <c r="G256" s="35">
        <f t="shared" si="21"/>
        <v>124647.66666666667</v>
      </c>
      <c r="H256" s="35">
        <f t="shared" si="21"/>
        <v>8664</v>
      </c>
      <c r="I256" s="35">
        <f t="shared" si="21"/>
        <v>53731.5</v>
      </c>
      <c r="J256" s="229"/>
      <c r="K256" s="229"/>
      <c r="L256" s="35"/>
    </row>
    <row r="257" spans="1:12">
      <c r="A257" s="28" t="s">
        <v>519</v>
      </c>
      <c r="B257" s="35">
        <f>AVERAGE(B233:B236)</f>
        <v>4286.25</v>
      </c>
      <c r="C257" s="35">
        <f t="shared" ref="C257:I257" si="22">AVERAGE(C233:C236)</f>
        <v>32890.75</v>
      </c>
      <c r="D257" s="35">
        <f t="shared" si="22"/>
        <v>2721.75</v>
      </c>
      <c r="E257" s="35">
        <f t="shared" si="22"/>
        <v>16778.5</v>
      </c>
      <c r="F257" s="35">
        <f t="shared" si="22"/>
        <v>19191.25</v>
      </c>
      <c r="G257" s="35">
        <f t="shared" si="22"/>
        <v>76133</v>
      </c>
      <c r="H257" s="35">
        <f t="shared" si="22"/>
        <v>1491.5</v>
      </c>
      <c r="I257" s="35">
        <f t="shared" si="22"/>
        <v>8572.25</v>
      </c>
    </row>
    <row r="259" spans="1:12" ht="15.75" customHeight="1">
      <c r="A259" s="36" t="s">
        <v>83</v>
      </c>
      <c r="B259" s="37">
        <f>(B239-B238)/B238*100</f>
        <v>270.9229400403637</v>
      </c>
      <c r="C259" s="37">
        <f t="shared" ref="C259:I259" si="23">(C239-C238)/C238*100</f>
        <v>500.19608555139985</v>
      </c>
      <c r="D259" s="37">
        <f t="shared" si="23"/>
        <v>14.879767434511958</v>
      </c>
      <c r="E259" s="37">
        <f t="shared" si="23"/>
        <v>-14.655349442124713</v>
      </c>
      <c r="F259" s="37">
        <f t="shared" si="23"/>
        <v>53.465526336270628</v>
      </c>
      <c r="G259" s="37">
        <f t="shared" si="23"/>
        <v>63.608125630312649</v>
      </c>
      <c r="H259" s="37">
        <f t="shared" si="23"/>
        <v>67.086160356022475</v>
      </c>
      <c r="I259" s="37">
        <f t="shared" si="23"/>
        <v>59.972685826755843</v>
      </c>
      <c r="K259" s="230"/>
      <c r="L259" s="37"/>
    </row>
    <row r="260" spans="1:12" ht="15" customHeight="1">
      <c r="A260" s="36" t="s">
        <v>84</v>
      </c>
      <c r="B260" s="37">
        <f>(B240-B239)/B239*100</f>
        <v>-57.996197162498163</v>
      </c>
      <c r="C260" s="37">
        <f t="shared" ref="C260:I261" si="24">(C240-C239)/C239*100</f>
        <v>-72.292604423793634</v>
      </c>
      <c r="D260" s="37">
        <f t="shared" si="24"/>
        <v>37.026442219532775</v>
      </c>
      <c r="E260" s="37">
        <f t="shared" si="24"/>
        <v>100.63362207250562</v>
      </c>
      <c r="F260" s="37">
        <f t="shared" si="24"/>
        <v>74.839969346240977</v>
      </c>
      <c r="G260" s="37">
        <f t="shared" si="24"/>
        <v>166.18469114233486</v>
      </c>
      <c r="H260" s="37">
        <f t="shared" si="24"/>
        <v>-18.673725575810508</v>
      </c>
      <c r="I260" s="37">
        <f t="shared" si="24"/>
        <v>39.150303821624064</v>
      </c>
      <c r="K260" s="230"/>
      <c r="L260" s="37"/>
    </row>
    <row r="261" spans="1:12" ht="15.75" customHeight="1">
      <c r="A261" s="36" t="s">
        <v>85</v>
      </c>
      <c r="B261" s="37">
        <f>(B241-B240)/B240*100</f>
        <v>23.702207674629147</v>
      </c>
      <c r="C261" s="37">
        <f t="shared" si="24"/>
        <v>49.118937921697935</v>
      </c>
      <c r="D261" s="37">
        <f t="shared" si="24"/>
        <v>-43.865588951636646</v>
      </c>
      <c r="E261" s="37">
        <f t="shared" si="24"/>
        <v>-48.268753033893951</v>
      </c>
      <c r="F261" s="37">
        <f t="shared" si="24"/>
        <v>-34.804524278759779</v>
      </c>
      <c r="G261" s="37">
        <f t="shared" si="24"/>
        <v>-49.371775345010796</v>
      </c>
      <c r="H261" s="37">
        <f t="shared" si="24"/>
        <v>40.521858180207502</v>
      </c>
      <c r="I261" s="37">
        <f t="shared" si="24"/>
        <v>15.835107726731373</v>
      </c>
      <c r="J261" s="230"/>
      <c r="K261" s="230"/>
      <c r="L261" s="37"/>
    </row>
    <row r="262" spans="1:12" ht="15.75" customHeight="1">
      <c r="A262" s="36" t="s">
        <v>86</v>
      </c>
      <c r="B262" s="37">
        <f t="shared" ref="B262:I276" si="25">(B242-B241)/B241*100</f>
        <v>12.482547403504039</v>
      </c>
      <c r="C262" s="37">
        <f t="shared" si="25"/>
        <v>7.2219293621507639</v>
      </c>
      <c r="D262" s="37">
        <f t="shared" si="25"/>
        <v>33.613846043817183</v>
      </c>
      <c r="E262" s="37">
        <f t="shared" si="25"/>
        <v>44.212002119579616</v>
      </c>
      <c r="F262" s="37">
        <f t="shared" si="25"/>
        <v>-43.629550718153929</v>
      </c>
      <c r="G262" s="37">
        <f t="shared" si="25"/>
        <v>-37.352521445485863</v>
      </c>
      <c r="H262" s="37">
        <f t="shared" si="25"/>
        <v>-10.751435148481741</v>
      </c>
      <c r="I262" s="37">
        <f t="shared" si="25"/>
        <v>-3.3196507434553291</v>
      </c>
      <c r="J262" s="230"/>
      <c r="K262" s="230"/>
      <c r="L262" s="37"/>
    </row>
    <row r="263" spans="1:12" ht="15" customHeight="1">
      <c r="A263" s="36" t="s">
        <v>87</v>
      </c>
      <c r="B263" s="37">
        <f t="shared" si="25"/>
        <v>-15.131434062744001</v>
      </c>
      <c r="C263" s="37">
        <f t="shared" si="25"/>
        <v>2.0710422812192721</v>
      </c>
      <c r="D263" s="37">
        <f t="shared" si="25"/>
        <v>-10.455510553642473</v>
      </c>
      <c r="E263" s="37">
        <f t="shared" si="25"/>
        <v>21.9867874120628</v>
      </c>
      <c r="F263" s="37">
        <f t="shared" si="25"/>
        <v>-0.2266917474557405</v>
      </c>
      <c r="G263" s="37">
        <f t="shared" si="25"/>
        <v>8.4877006775474726</v>
      </c>
      <c r="H263" s="37">
        <f t="shared" si="25"/>
        <v>-16.255872941126107</v>
      </c>
      <c r="I263" s="37">
        <f t="shared" si="25"/>
        <v>-23.353877139979861</v>
      </c>
      <c r="J263" s="230"/>
      <c r="K263" s="230"/>
      <c r="L263" s="37"/>
    </row>
    <row r="264" spans="1:12" ht="15" customHeight="1">
      <c r="A264" s="36" t="s">
        <v>88</v>
      </c>
      <c r="B264" s="37">
        <f t="shared" si="25"/>
        <v>41.401476728550868</v>
      </c>
      <c r="C264" s="37">
        <f t="shared" si="25"/>
        <v>61.615188552391274</v>
      </c>
      <c r="D264" s="37">
        <f t="shared" si="25"/>
        <v>217.0044035307948</v>
      </c>
      <c r="E264" s="37">
        <f t="shared" si="25"/>
        <v>577.25455743465841</v>
      </c>
      <c r="F264" s="37">
        <f t="shared" si="25"/>
        <v>-53.013017148181028</v>
      </c>
      <c r="G264" s="37">
        <f t="shared" si="25"/>
        <v>-48.028704159488058</v>
      </c>
      <c r="H264" s="37">
        <f t="shared" si="25"/>
        <v>13.818883549739287</v>
      </c>
      <c r="I264" s="37">
        <f t="shared" si="25"/>
        <v>24.741162744253035</v>
      </c>
      <c r="J264" s="230"/>
      <c r="K264" s="230"/>
      <c r="L264" s="37"/>
    </row>
    <row r="265" spans="1:12" ht="16.5" customHeight="1">
      <c r="A265" s="36" t="s">
        <v>89</v>
      </c>
      <c r="B265" s="37">
        <f t="shared" si="25"/>
        <v>-53.047554699165012</v>
      </c>
      <c r="C265" s="37">
        <f t="shared" si="25"/>
        <v>-57.449996688522418</v>
      </c>
      <c r="D265" s="37">
        <f t="shared" si="25"/>
        <v>-73.3715704453314</v>
      </c>
      <c r="E265" s="37">
        <f t="shared" si="25"/>
        <v>-68.600930841083397</v>
      </c>
      <c r="F265" s="37">
        <f t="shared" si="25"/>
        <v>59.073861032389615</v>
      </c>
      <c r="G265" s="37">
        <f t="shared" si="25"/>
        <v>60.771632801053684</v>
      </c>
      <c r="H265" s="37">
        <f t="shared" si="25"/>
        <v>-69.524258654180841</v>
      </c>
      <c r="I265" s="37">
        <f t="shared" si="25"/>
        <v>-68.257004423846652</v>
      </c>
      <c r="J265" s="230"/>
      <c r="K265" s="230"/>
      <c r="L265" s="37"/>
    </row>
    <row r="266" spans="1:12" ht="17.25" customHeight="1">
      <c r="A266" s="36" t="s">
        <v>90</v>
      </c>
      <c r="B266" s="37">
        <f t="shared" si="25"/>
        <v>145.8019471290506</v>
      </c>
      <c r="C266" s="37">
        <f t="shared" si="25"/>
        <v>178.68552639259104</v>
      </c>
      <c r="D266" s="37">
        <f t="shared" si="25"/>
        <v>-54.877314732854153</v>
      </c>
      <c r="E266" s="37">
        <f t="shared" si="25"/>
        <v>-82.792271985504811</v>
      </c>
      <c r="F266" s="37">
        <f t="shared" si="25"/>
        <v>-22.148203460785414</v>
      </c>
      <c r="G266" s="37">
        <f t="shared" si="25"/>
        <v>-11.623786072628521</v>
      </c>
      <c r="H266" s="37">
        <f t="shared" si="25"/>
        <v>10.839289661778786</v>
      </c>
      <c r="I266" s="37">
        <f t="shared" si="25"/>
        <v>-5.428579013033894</v>
      </c>
      <c r="J266" s="230"/>
      <c r="K266" s="230"/>
      <c r="L266" s="37"/>
    </row>
    <row r="267" spans="1:12" ht="14.25" customHeight="1">
      <c r="A267" s="36" t="s">
        <v>91</v>
      </c>
      <c r="B267" s="37">
        <f t="shared" si="25"/>
        <v>-61.72871629191151</v>
      </c>
      <c r="C267" s="37">
        <f t="shared" si="25"/>
        <v>-57.313105643832564</v>
      </c>
      <c r="D267" s="37">
        <f t="shared" si="25"/>
        <v>230.08736137267212</v>
      </c>
      <c r="E267" s="37">
        <f t="shared" si="25"/>
        <v>411.11606530388258</v>
      </c>
      <c r="F267" s="37">
        <f t="shared" si="25"/>
        <v>23.981934626306561</v>
      </c>
      <c r="G267" s="37">
        <f t="shared" si="25"/>
        <v>58.505325104809515</v>
      </c>
      <c r="H267" s="37">
        <f t="shared" si="25"/>
        <v>41.982449142401279</v>
      </c>
      <c r="I267" s="37">
        <f t="shared" si="25"/>
        <v>80.014596081513474</v>
      </c>
      <c r="J267" s="230"/>
      <c r="K267" s="230"/>
      <c r="L267" s="37"/>
    </row>
    <row r="268" spans="1:12" ht="16.5" customHeight="1">
      <c r="A268" s="36" t="s">
        <v>92</v>
      </c>
      <c r="B268" s="37">
        <f t="shared" si="25"/>
        <v>-38.560178278030627</v>
      </c>
      <c r="C268" s="37">
        <f t="shared" si="25"/>
        <v>-44.691951654318565</v>
      </c>
      <c r="D268" s="37">
        <f t="shared" si="25"/>
        <v>7.3360327736352895</v>
      </c>
      <c r="E268" s="37">
        <f t="shared" si="25"/>
        <v>136.88909616765426</v>
      </c>
      <c r="F268" s="37">
        <f t="shared" si="25"/>
        <v>2.9294233744715585</v>
      </c>
      <c r="G268" s="37">
        <f t="shared" si="25"/>
        <v>-23.35569764156212</v>
      </c>
      <c r="H268" s="37">
        <f t="shared" si="25"/>
        <v>-34.962775670740271</v>
      </c>
      <c r="I268" s="37">
        <f t="shared" si="25"/>
        <v>-17.465539824112756</v>
      </c>
      <c r="J268" s="230"/>
      <c r="K268" s="230"/>
      <c r="L268" s="37"/>
    </row>
    <row r="269" spans="1:12" ht="15.75" customHeight="1">
      <c r="A269" s="36" t="s">
        <v>93</v>
      </c>
      <c r="B269" s="37">
        <f t="shared" si="25"/>
        <v>146.81707804383242</v>
      </c>
      <c r="C269" s="37">
        <f t="shared" si="25"/>
        <v>166.33202235561996</v>
      </c>
      <c r="D269" s="37">
        <f t="shared" si="25"/>
        <v>-37.109931564998497</v>
      </c>
      <c r="E269" s="37">
        <f t="shared" si="25"/>
        <v>-52.072082024959307</v>
      </c>
      <c r="F269" s="37">
        <f t="shared" si="25"/>
        <v>12.272520136591492</v>
      </c>
      <c r="G269" s="37">
        <f t="shared" si="25"/>
        <v>45.543361769623182</v>
      </c>
      <c r="H269" s="37">
        <f t="shared" si="25"/>
        <v>-38.700503959683232</v>
      </c>
      <c r="I269" s="37">
        <f t="shared" si="25"/>
        <v>-27.728552266157831</v>
      </c>
      <c r="J269" s="230"/>
      <c r="K269" s="230"/>
      <c r="L269" s="37"/>
    </row>
    <row r="270" spans="1:12" ht="15.75" customHeight="1">
      <c r="A270" s="36" t="s">
        <v>94</v>
      </c>
      <c r="B270" s="37">
        <f t="shared" si="25"/>
        <v>-20.157664669912954</v>
      </c>
      <c r="C270" s="37">
        <f t="shared" si="25"/>
        <v>-18.886810154831753</v>
      </c>
      <c r="D270" s="37">
        <f t="shared" si="25"/>
        <v>84.886546385096679</v>
      </c>
      <c r="E270" s="37">
        <f t="shared" si="25"/>
        <v>38.650353886844854</v>
      </c>
      <c r="F270" s="37">
        <f t="shared" si="25"/>
        <v>90.180698758091395</v>
      </c>
      <c r="G270" s="37">
        <f t="shared" si="25"/>
        <v>96.068440011899526</v>
      </c>
      <c r="H270" s="37">
        <f t="shared" si="25"/>
        <v>311.60960714075992</v>
      </c>
      <c r="I270" s="37">
        <f t="shared" si="25"/>
        <v>367.01521409525799</v>
      </c>
      <c r="J270" s="230"/>
      <c r="K270" s="230"/>
      <c r="L270" s="37"/>
    </row>
    <row r="271" spans="1:12" ht="15.75" customHeight="1">
      <c r="A271" s="36" t="s">
        <v>95</v>
      </c>
      <c r="B271" s="37">
        <f t="shared" si="25"/>
        <v>161.6384083854565</v>
      </c>
      <c r="C271" s="37">
        <f t="shared" si="25"/>
        <v>342.27842036821568</v>
      </c>
      <c r="D271" s="37">
        <f t="shared" si="25"/>
        <v>-26.212199132714925</v>
      </c>
      <c r="E271" s="37">
        <f t="shared" si="25"/>
        <v>-15.85196900070763</v>
      </c>
      <c r="F271" s="37">
        <f t="shared" si="25"/>
        <v>24.751931882435109</v>
      </c>
      <c r="G271" s="37">
        <f t="shared" si="25"/>
        <v>62.313158171466355</v>
      </c>
      <c r="H271" s="37">
        <f t="shared" si="25"/>
        <v>-60.331274164324533</v>
      </c>
      <c r="I271" s="37">
        <f t="shared" si="25"/>
        <v>-56.104605601952393</v>
      </c>
      <c r="J271" s="230"/>
      <c r="K271" s="230"/>
      <c r="L271" s="37"/>
    </row>
    <row r="272" spans="1:12" ht="15.75" customHeight="1">
      <c r="A272" s="36" t="s">
        <v>96</v>
      </c>
      <c r="B272" s="37">
        <f t="shared" si="25"/>
        <v>-25.112227925527158</v>
      </c>
      <c r="C272" s="37">
        <f t="shared" si="25"/>
        <v>-13.66778446116064</v>
      </c>
      <c r="D272" s="37">
        <f t="shared" si="25"/>
        <v>66.984460238517258</v>
      </c>
      <c r="E272" s="37">
        <f t="shared" si="25"/>
        <v>117.29538322032225</v>
      </c>
      <c r="F272" s="37">
        <f t="shared" si="25"/>
        <v>-12.918971761203313</v>
      </c>
      <c r="G272" s="37">
        <f t="shared" si="25"/>
        <v>-1.4518681684822345</v>
      </c>
      <c r="H272" s="37">
        <f t="shared" si="25"/>
        <v>6.0097104837259483</v>
      </c>
      <c r="I272" s="37">
        <f t="shared" si="25"/>
        <v>41.643713338434061</v>
      </c>
      <c r="J272" s="230"/>
      <c r="K272" s="230"/>
      <c r="L272" s="37"/>
    </row>
    <row r="273" spans="1:12" ht="15.75" customHeight="1">
      <c r="A273" s="36" t="s">
        <v>97</v>
      </c>
      <c r="B273" s="37">
        <f t="shared" si="25"/>
        <v>97.768596357151978</v>
      </c>
      <c r="C273" s="37">
        <f t="shared" si="25"/>
        <v>113.06619584505906</v>
      </c>
      <c r="D273" s="37">
        <f t="shared" si="25"/>
        <v>37.85413209938887</v>
      </c>
      <c r="E273" s="37">
        <f t="shared" si="25"/>
        <v>65.812234811395541</v>
      </c>
      <c r="F273" s="37">
        <f t="shared" si="25"/>
        <v>45.318324348183275</v>
      </c>
      <c r="G273" s="37">
        <f t="shared" si="25"/>
        <v>65.606982831243542</v>
      </c>
      <c r="H273" s="37">
        <f t="shared" si="25"/>
        <v>-48.246030669018865</v>
      </c>
      <c r="I273" s="37">
        <f t="shared" si="25"/>
        <v>-40.015484753819415</v>
      </c>
      <c r="J273" s="230"/>
      <c r="K273" s="230"/>
      <c r="L273" s="37"/>
    </row>
    <row r="274" spans="1:12" ht="15.75" customHeight="1">
      <c r="A274" s="36" t="s">
        <v>98</v>
      </c>
      <c r="B274" s="37">
        <f t="shared" si="25"/>
        <v>-24.048319640621667</v>
      </c>
      <c r="C274" s="37">
        <f t="shared" si="25"/>
        <v>-10.246030243758803</v>
      </c>
      <c r="D274" s="37">
        <f t="shared" si="25"/>
        <v>-42.066251009240155</v>
      </c>
      <c r="E274" s="37">
        <f t="shared" si="25"/>
        <v>-41.173662713449147</v>
      </c>
      <c r="F274" s="37">
        <f t="shared" si="25"/>
        <v>-43.868917507220416</v>
      </c>
      <c r="G274" s="37">
        <f t="shared" si="25"/>
        <v>-35.644609281738511</v>
      </c>
      <c r="H274" s="37">
        <f t="shared" si="25"/>
        <v>173.07112422156669</v>
      </c>
      <c r="I274" s="37">
        <f t="shared" si="25"/>
        <v>188.04874754236144</v>
      </c>
      <c r="J274" s="230"/>
      <c r="K274" s="230"/>
      <c r="L274" s="37"/>
    </row>
    <row r="275" spans="1:12" ht="15.75" customHeight="1">
      <c r="A275" s="36" t="s">
        <v>436</v>
      </c>
      <c r="B275" s="37">
        <f>(B255-B254)/B254*100</f>
        <v>-41.054450250681029</v>
      </c>
      <c r="C275" s="37">
        <f>(C255-C254)/C254*100</f>
        <v>-26.080366825603178</v>
      </c>
      <c r="D275" s="37">
        <f t="shared" si="25"/>
        <v>-67.427365813057705</v>
      </c>
      <c r="E275" s="37">
        <f t="shared" si="25"/>
        <v>-65.757594226487754</v>
      </c>
      <c r="F275" s="37">
        <f t="shared" si="25"/>
        <v>-25.719183116830319</v>
      </c>
      <c r="G275" s="37">
        <f t="shared" si="25"/>
        <v>-17.148977717934383</v>
      </c>
      <c r="H275" s="37">
        <f t="shared" si="25"/>
        <v>-62.762560914132081</v>
      </c>
      <c r="I275" s="37">
        <f t="shared" si="25"/>
        <v>-59.226568850169855</v>
      </c>
      <c r="J275" s="230"/>
      <c r="K275" s="230"/>
      <c r="L275" s="37"/>
    </row>
    <row r="276" spans="1:12" ht="15.75" customHeight="1">
      <c r="A276" s="36" t="s">
        <v>482</v>
      </c>
      <c r="B276" s="37">
        <f>(B256-B255)/B255*100</f>
        <v>4.9369729010447641</v>
      </c>
      <c r="C276" s="37">
        <f>(C256-C255)/C255*100</f>
        <v>1.6333264015337725</v>
      </c>
      <c r="D276" s="37">
        <f t="shared" si="25"/>
        <v>277.31162348466842</v>
      </c>
      <c r="E276" s="37">
        <f t="shared" si="25"/>
        <v>302.29639556635118</v>
      </c>
      <c r="F276" s="37">
        <f t="shared" si="25"/>
        <v>59.899443316854615</v>
      </c>
      <c r="G276" s="37">
        <f t="shared" si="25"/>
        <v>59.089985694609148</v>
      </c>
      <c r="H276" s="37">
        <f t="shared" si="25"/>
        <v>570.24239298607529</v>
      </c>
      <c r="I276" s="37">
        <f t="shared" si="25"/>
        <v>723.95532496741384</v>
      </c>
    </row>
    <row r="277" spans="1:12" ht="15.75" customHeight="1">
      <c r="A277" s="36" t="s">
        <v>523</v>
      </c>
      <c r="B277" s="37">
        <f>(B257-B256)/B256*100</f>
        <v>-55.930359085963012</v>
      </c>
      <c r="C277" s="37">
        <f t="shared" ref="C277:I277" si="26">(C257-C256)/C256*100</f>
        <v>-50.757251561726072</v>
      </c>
      <c r="D277" s="37">
        <f t="shared" si="26"/>
        <v>-82.853497968311956</v>
      </c>
      <c r="E277" s="37">
        <f t="shared" si="26"/>
        <v>-82.533373123141359</v>
      </c>
      <c r="F277" s="37">
        <f t="shared" si="26"/>
        <v>-39.352322464092524</v>
      </c>
      <c r="G277" s="37">
        <f t="shared" si="26"/>
        <v>-38.921439898594173</v>
      </c>
      <c r="H277" s="37">
        <f t="shared" si="26"/>
        <v>-82.785087719298247</v>
      </c>
      <c r="I277" s="37">
        <f t="shared" si="26"/>
        <v>-84.046136809878746</v>
      </c>
    </row>
    <row r="278" spans="1:12">
      <c r="A278" s="36"/>
    </row>
  </sheetData>
  <mergeCells count="6">
    <mergeCell ref="A1:A4"/>
    <mergeCell ref="B1:I1"/>
    <mergeCell ref="B2:C2"/>
    <mergeCell ref="D2:E2"/>
    <mergeCell ref="F2:G2"/>
    <mergeCell ref="H2:I2"/>
  </mergeCells>
  <phoneticPr fontId="13" type="noConversion"/>
  <conditionalFormatting sqref="B197:B220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D197:D220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H197:H220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B221:B237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D221:D237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F221:F237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H221:H237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B226:B232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D226:D232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F226:F232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H226:H232">
    <cfRule type="iconSet" priority="2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B752"/>
  <sheetViews>
    <sheetView zoomScale="90" zoomScaleNormal="90" workbookViewId="0"/>
  </sheetViews>
  <sheetFormatPr defaultRowHeight="12.75"/>
  <cols>
    <col min="1" max="1" width="17.42578125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28" width="9.140625" style="168"/>
  </cols>
  <sheetData>
    <row r="1" spans="1:12" s="168" customFormat="1" ht="42.75" customHeight="1" thickBot="1">
      <c r="B1" s="384" t="s">
        <v>414</v>
      </c>
      <c r="C1" s="385"/>
      <c r="D1" s="385"/>
      <c r="E1" s="385"/>
      <c r="F1" s="385"/>
      <c r="G1" s="385"/>
      <c r="H1" s="385"/>
      <c r="I1" s="385"/>
      <c r="J1" s="385"/>
      <c r="K1" s="385"/>
      <c r="L1" s="386"/>
    </row>
    <row r="2" spans="1:12" s="168" customFormat="1" hidden="1"/>
    <row r="3" spans="1:12" ht="21" customHeight="1">
      <c r="A3" s="21"/>
      <c r="B3" s="68" t="s">
        <v>209</v>
      </c>
      <c r="C3" s="68" t="s">
        <v>210</v>
      </c>
      <c r="D3" s="68" t="s">
        <v>207</v>
      </c>
      <c r="E3" s="68" t="s">
        <v>206</v>
      </c>
      <c r="F3" s="169" t="s">
        <v>78</v>
      </c>
      <c r="G3" s="68" t="s">
        <v>415</v>
      </c>
      <c r="H3" s="68" t="s">
        <v>416</v>
      </c>
      <c r="I3" s="68" t="s">
        <v>417</v>
      </c>
      <c r="J3" s="68" t="s">
        <v>418</v>
      </c>
      <c r="K3" s="68" t="s">
        <v>419</v>
      </c>
      <c r="L3" s="68" t="s">
        <v>214</v>
      </c>
    </row>
    <row r="4" spans="1:12" hidden="1">
      <c r="A4" s="67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7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7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7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7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7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7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7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7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7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7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7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7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7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7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7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7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7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7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7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7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7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7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7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7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7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7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7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7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7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7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7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7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7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7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7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7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7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7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7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7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7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7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7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7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7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7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7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7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7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7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7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7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7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7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7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7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7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7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7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7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7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7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7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7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7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9" si="1">SUM(B69:K69)</f>
        <v>1227985.8499999996</v>
      </c>
    </row>
    <row r="70" spans="1:12" hidden="1">
      <c r="A70" s="67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7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7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7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7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7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7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7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7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7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7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7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7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7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7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7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7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7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 hidden="1">
      <c r="A88" s="67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 hidden="1">
      <c r="A89" s="67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 hidden="1">
      <c r="A90" s="67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 hidden="1">
      <c r="A91" s="67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 hidden="1">
      <c r="A92" s="67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 hidden="1">
      <c r="A93" s="67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 hidden="1">
      <c r="A94" s="67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 hidden="1">
      <c r="A95" s="67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 hidden="1">
      <c r="A96" s="67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 hidden="1">
      <c r="A97" s="67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1084980.2499999995</v>
      </c>
    </row>
    <row r="98" spans="1:12" hidden="1">
      <c r="A98" s="67">
        <v>40118</v>
      </c>
      <c r="B98" s="19">
        <v>113267.25</v>
      </c>
      <c r="C98" s="19">
        <v>88431.93</v>
      </c>
      <c r="D98" s="19">
        <v>343402.4</v>
      </c>
      <c r="E98" s="19">
        <v>39648.870000000003</v>
      </c>
      <c r="F98" s="19">
        <v>179623.4</v>
      </c>
      <c r="G98" s="19">
        <v>31607.52</v>
      </c>
      <c r="H98" s="19">
        <v>42478.080000000002</v>
      </c>
      <c r="I98" s="19">
        <v>72773.149999999994</v>
      </c>
      <c r="J98" s="19">
        <v>18738.04</v>
      </c>
      <c r="K98" s="19">
        <v>95014.36</v>
      </c>
      <c r="L98" s="19">
        <f t="shared" si="1"/>
        <v>1024985.0000000001</v>
      </c>
    </row>
    <row r="99" spans="1:12" hidden="1">
      <c r="A99" s="67">
        <v>40148</v>
      </c>
      <c r="B99" s="19">
        <v>87047.87</v>
      </c>
      <c r="C99" s="19">
        <v>67961.5</v>
      </c>
      <c r="D99" s="19">
        <v>263910.78999999998</v>
      </c>
      <c r="E99" s="19">
        <v>30470.85</v>
      </c>
      <c r="F99" s="19">
        <v>138043.74</v>
      </c>
      <c r="G99" s="19">
        <v>24290.93</v>
      </c>
      <c r="H99" s="19">
        <v>32645.15</v>
      </c>
      <c r="I99" s="19">
        <v>55927.45</v>
      </c>
      <c r="J99" s="19">
        <v>14400.51</v>
      </c>
      <c r="K99" s="19">
        <v>73020.210000000006</v>
      </c>
      <c r="L99" s="19">
        <f t="shared" si="1"/>
        <v>787719</v>
      </c>
    </row>
    <row r="100" spans="1:12">
      <c r="A100" s="67">
        <v>40179</v>
      </c>
      <c r="B100" s="19">
        <v>74335</v>
      </c>
      <c r="C100" s="19">
        <v>58036</v>
      </c>
      <c r="D100" s="19">
        <v>225368</v>
      </c>
      <c r="E100" s="19">
        <v>26021</v>
      </c>
      <c r="F100" s="19">
        <v>117883</v>
      </c>
      <c r="G100" s="19">
        <v>20743</v>
      </c>
      <c r="H100" s="19">
        <v>27877</v>
      </c>
      <c r="I100" s="19">
        <v>47759</v>
      </c>
      <c r="J100" s="19">
        <v>12297</v>
      </c>
      <c r="K100" s="19">
        <v>62356</v>
      </c>
      <c r="L100" s="19">
        <f t="shared" si="1"/>
        <v>672675</v>
      </c>
    </row>
    <row r="101" spans="1:12">
      <c r="A101" s="67">
        <v>40210</v>
      </c>
      <c r="B101" s="19">
        <v>92890</v>
      </c>
      <c r="C101" s="19">
        <v>72523</v>
      </c>
      <c r="D101" s="19">
        <v>281623</v>
      </c>
      <c r="E101" s="19">
        <v>32516</v>
      </c>
      <c r="F101" s="19">
        <v>147308</v>
      </c>
      <c r="G101" s="19">
        <v>25921</v>
      </c>
      <c r="H101" s="19">
        <v>34836</v>
      </c>
      <c r="I101" s="19">
        <v>59681</v>
      </c>
      <c r="J101" s="19">
        <v>15367</v>
      </c>
      <c r="K101" s="19">
        <v>77921</v>
      </c>
      <c r="L101" s="19">
        <f t="shared" si="1"/>
        <v>840586</v>
      </c>
    </row>
    <row r="102" spans="1:12">
      <c r="A102" s="67">
        <v>40238</v>
      </c>
      <c r="B102" s="19">
        <v>113912</v>
      </c>
      <c r="C102" s="19">
        <v>88935</v>
      </c>
      <c r="D102" s="19">
        <v>345356</v>
      </c>
      <c r="E102" s="19">
        <v>39874</v>
      </c>
      <c r="F102" s="19">
        <v>180645</v>
      </c>
      <c r="G102" s="19">
        <v>31787</v>
      </c>
      <c r="H102" s="19">
        <v>42720</v>
      </c>
      <c r="I102" s="19">
        <v>73187</v>
      </c>
      <c r="J102" s="19">
        <v>18845</v>
      </c>
      <c r="K102" s="19">
        <v>95555</v>
      </c>
      <c r="L102" s="19">
        <f t="shared" si="1"/>
        <v>1030816</v>
      </c>
    </row>
    <row r="103" spans="1:12">
      <c r="A103" s="67">
        <v>40269</v>
      </c>
      <c r="B103" s="19">
        <v>89269</v>
      </c>
      <c r="C103" s="19">
        <v>69696</v>
      </c>
      <c r="D103" s="19">
        <v>270645</v>
      </c>
      <c r="E103" s="19">
        <v>31248</v>
      </c>
      <c r="F103" s="19">
        <v>141566</v>
      </c>
      <c r="G103" s="19">
        <v>24911</v>
      </c>
      <c r="H103" s="19">
        <v>33478</v>
      </c>
      <c r="I103" s="19">
        <v>57355</v>
      </c>
      <c r="J103" s="19">
        <v>14768</v>
      </c>
      <c r="K103" s="19">
        <v>74884</v>
      </c>
      <c r="L103" s="19">
        <f t="shared" si="1"/>
        <v>807820</v>
      </c>
    </row>
    <row r="104" spans="1:12">
      <c r="A104" s="67">
        <v>40299</v>
      </c>
      <c r="B104" s="19">
        <v>103801</v>
      </c>
      <c r="C104" s="19">
        <v>81041</v>
      </c>
      <c r="D104" s="19">
        <v>314701</v>
      </c>
      <c r="E104" s="19">
        <v>36335</v>
      </c>
      <c r="F104" s="19">
        <v>164611</v>
      </c>
      <c r="G104" s="19">
        <v>28966</v>
      </c>
      <c r="H104" s="19">
        <v>38928</v>
      </c>
      <c r="I104" s="19">
        <v>66691</v>
      </c>
      <c r="J104" s="19">
        <v>17172</v>
      </c>
      <c r="K104" s="19">
        <v>87073</v>
      </c>
      <c r="L104" s="19">
        <f t="shared" si="1"/>
        <v>939319</v>
      </c>
    </row>
    <row r="105" spans="1:12">
      <c r="A105" s="67">
        <v>40330</v>
      </c>
      <c r="B105" s="19">
        <v>99882</v>
      </c>
      <c r="C105" s="19">
        <v>77981</v>
      </c>
      <c r="D105" s="19">
        <v>302821</v>
      </c>
      <c r="E105" s="19">
        <v>34963</v>
      </c>
      <c r="F105" s="19">
        <v>158396</v>
      </c>
      <c r="G105" s="19">
        <v>27872</v>
      </c>
      <c r="H105" s="19">
        <v>37458</v>
      </c>
      <c r="I105" s="19">
        <v>64173</v>
      </c>
      <c r="J105" s="19">
        <v>16524</v>
      </c>
      <c r="K105" s="19">
        <v>83786</v>
      </c>
      <c r="L105" s="19">
        <f t="shared" si="1"/>
        <v>903856</v>
      </c>
    </row>
    <row r="106" spans="1:12">
      <c r="A106" s="67">
        <v>40360</v>
      </c>
      <c r="B106" s="19">
        <v>107859</v>
      </c>
      <c r="C106" s="19">
        <v>84209</v>
      </c>
      <c r="D106" s="19">
        <v>327005</v>
      </c>
      <c r="E106" s="19">
        <v>37756</v>
      </c>
      <c r="F106" s="19">
        <v>171046</v>
      </c>
      <c r="G106" s="19">
        <v>30098</v>
      </c>
      <c r="H106" s="19">
        <v>40450</v>
      </c>
      <c r="I106" s="19">
        <v>69298</v>
      </c>
      <c r="J106" s="19">
        <v>17843</v>
      </c>
      <c r="K106" s="19">
        <v>90477</v>
      </c>
      <c r="L106" s="19">
        <f t="shared" si="1"/>
        <v>976041</v>
      </c>
    </row>
    <row r="107" spans="1:12">
      <c r="A107" s="67">
        <v>40391</v>
      </c>
      <c r="B107" s="19">
        <v>107192</v>
      </c>
      <c r="C107" s="19">
        <v>83688</v>
      </c>
      <c r="D107" s="19">
        <v>324982</v>
      </c>
      <c r="E107" s="19">
        <v>37522</v>
      </c>
      <c r="F107" s="19">
        <v>169988</v>
      </c>
      <c r="G107" s="19">
        <v>29912</v>
      </c>
      <c r="H107" s="19">
        <v>40200</v>
      </c>
      <c r="I107" s="19">
        <v>68870</v>
      </c>
      <c r="J107" s="19">
        <v>17733</v>
      </c>
      <c r="K107" s="19">
        <v>89918</v>
      </c>
      <c r="L107" s="19">
        <f>SUM(B107:K107)</f>
        <v>970005</v>
      </c>
    </row>
    <row r="108" spans="1:12">
      <c r="A108" s="67">
        <v>40422</v>
      </c>
      <c r="B108" s="19">
        <v>108304</v>
      </c>
      <c r="C108" s="19">
        <v>84557</v>
      </c>
      <c r="D108" s="19">
        <v>328355</v>
      </c>
      <c r="E108" s="19">
        <v>37911</v>
      </c>
      <c r="F108" s="19">
        <v>171752</v>
      </c>
      <c r="G108" s="19">
        <v>30223</v>
      </c>
      <c r="H108" s="19">
        <v>40617</v>
      </c>
      <c r="I108" s="19">
        <v>69584</v>
      </c>
      <c r="J108" s="19">
        <v>17917</v>
      </c>
      <c r="K108" s="19">
        <v>90851</v>
      </c>
      <c r="L108" s="19">
        <f t="shared" si="1"/>
        <v>980071</v>
      </c>
    </row>
    <row r="109" spans="1:12">
      <c r="A109" s="67">
        <v>40452</v>
      </c>
      <c r="B109" s="19">
        <v>105730</v>
      </c>
      <c r="C109" s="19">
        <v>82548</v>
      </c>
      <c r="D109" s="19">
        <v>320553</v>
      </c>
      <c r="E109" s="19">
        <v>37011</v>
      </c>
      <c r="F109" s="19">
        <v>167671</v>
      </c>
      <c r="G109" s="19">
        <v>29504</v>
      </c>
      <c r="H109" s="19">
        <v>39652</v>
      </c>
      <c r="I109" s="19">
        <v>67931</v>
      </c>
      <c r="J109" s="19">
        <v>17491</v>
      </c>
      <c r="K109" s="19">
        <v>88692</v>
      </c>
      <c r="L109" s="19">
        <f t="shared" si="1"/>
        <v>956783</v>
      </c>
    </row>
    <row r="110" spans="1:12">
      <c r="A110" s="67">
        <v>40483</v>
      </c>
      <c r="B110" s="19">
        <v>115579</v>
      </c>
      <c r="C110" s="19">
        <v>90237</v>
      </c>
      <c r="D110" s="19">
        <v>350412</v>
      </c>
      <c r="E110" s="19">
        <v>40458</v>
      </c>
      <c r="F110" s="19">
        <v>183290</v>
      </c>
      <c r="G110" s="19">
        <v>32253</v>
      </c>
      <c r="H110" s="19">
        <v>43345</v>
      </c>
      <c r="I110" s="19">
        <v>74259</v>
      </c>
      <c r="J110" s="19">
        <v>19121</v>
      </c>
      <c r="K110" s="19">
        <v>96954</v>
      </c>
      <c r="L110" s="19">
        <f>SUM(B110:K110)</f>
        <v>1045908</v>
      </c>
    </row>
    <row r="111" spans="1:12">
      <c r="A111" s="67">
        <v>40513</v>
      </c>
      <c r="B111" s="19">
        <v>82494</v>
      </c>
      <c r="C111" s="19">
        <v>64406</v>
      </c>
      <c r="D111" s="19">
        <v>250106</v>
      </c>
      <c r="E111" s="19">
        <v>28877</v>
      </c>
      <c r="F111" s="19">
        <v>130823</v>
      </c>
      <c r="G111" s="19">
        <v>23020</v>
      </c>
      <c r="H111" s="19">
        <v>30938</v>
      </c>
      <c r="I111" s="19">
        <v>53002</v>
      </c>
      <c r="J111" s="19">
        <v>13647</v>
      </c>
      <c r="K111" s="19">
        <v>69201</v>
      </c>
      <c r="L111" s="19">
        <f t="shared" ref="L111:L116" si="2">SUM(B111:K111)</f>
        <v>746514</v>
      </c>
    </row>
    <row r="112" spans="1:12" ht="15">
      <c r="A112" s="67">
        <v>40544</v>
      </c>
      <c r="B112" s="249">
        <v>70585.954457947752</v>
      </c>
      <c r="C112" s="248">
        <v>55108.985712268186</v>
      </c>
      <c r="D112" s="19">
        <v>214001.68674619988</v>
      </c>
      <c r="E112" s="248">
        <v>24708.644931058832</v>
      </c>
      <c r="F112" s="19">
        <v>111937.63461850076</v>
      </c>
      <c r="G112" s="19">
        <v>19696.83800795332</v>
      </c>
      <c r="H112" s="19">
        <v>26471.038574348684</v>
      </c>
      <c r="I112" s="19">
        <v>45350.300651874975</v>
      </c>
      <c r="J112" s="19">
        <v>11676.807452335823</v>
      </c>
      <c r="K112" s="19">
        <v>59211.108847511801</v>
      </c>
      <c r="L112" s="19">
        <f t="shared" si="2"/>
        <v>638749</v>
      </c>
    </row>
    <row r="113" spans="1:12">
      <c r="A113" s="67">
        <v>40575</v>
      </c>
      <c r="B113" s="19">
        <v>91051.327275430187</v>
      </c>
      <c r="C113" s="19">
        <v>71087.036116995572</v>
      </c>
      <c r="D113" s="19">
        <v>276048.36921247258</v>
      </c>
      <c r="E113" s="19">
        <v>31872.557839967292</v>
      </c>
      <c r="F113" s="19">
        <v>144392.32680715056</v>
      </c>
      <c r="G113" s="19">
        <v>25407.650254580592</v>
      </c>
      <c r="H113" s="19">
        <v>34145.931935927452</v>
      </c>
      <c r="I113" s="19">
        <v>58498.961987586874</v>
      </c>
      <c r="J113" s="19">
        <v>15062.328264020514</v>
      </c>
      <c r="K113" s="19">
        <v>76378.51030586836</v>
      </c>
      <c r="L113" s="19">
        <f t="shared" si="2"/>
        <v>823945</v>
      </c>
    </row>
    <row r="114" spans="1:12">
      <c r="A114" s="67">
        <v>40603</v>
      </c>
      <c r="B114" s="19">
        <v>111490.39953172037</v>
      </c>
      <c r="C114" s="19">
        <v>87044.552730516225</v>
      </c>
      <c r="D114" s="19">
        <v>338015.31393912365</v>
      </c>
      <c r="E114" s="19">
        <v>39027.264225666178</v>
      </c>
      <c r="F114" s="19">
        <v>176805.31066116624</v>
      </c>
      <c r="G114" s="19">
        <v>31111.123393912363</v>
      </c>
      <c r="H114" s="19">
        <v>41810.962100568628</v>
      </c>
      <c r="I114" s="19">
        <v>71630.725650574197</v>
      </c>
      <c r="J114" s="19">
        <v>18443.498258445758</v>
      </c>
      <c r="K114" s="19">
        <v>93523.84950830639</v>
      </c>
      <c r="L114" s="19">
        <f>SUM(B114:K114)</f>
        <v>1008902.9999999999</v>
      </c>
    </row>
    <row r="115" spans="1:12">
      <c r="A115" s="67">
        <v>40634</v>
      </c>
      <c r="B115" s="19">
        <v>90210.703876314714</v>
      </c>
      <c r="C115" s="19">
        <v>70430.731286282375</v>
      </c>
      <c r="D115" s="19">
        <v>273499.77683725423</v>
      </c>
      <c r="E115" s="19">
        <v>31578.297243096589</v>
      </c>
      <c r="F115" s="19">
        <v>143059.23730479059</v>
      </c>
      <c r="G115" s="19">
        <v>25173.07635039209</v>
      </c>
      <c r="H115" s="19">
        <v>33830.68261195971</v>
      </c>
      <c r="I115" s="19">
        <v>57958.875448024679</v>
      </c>
      <c r="J115" s="19">
        <v>14923.266638421228</v>
      </c>
      <c r="K115" s="19">
        <v>75673.352403463781</v>
      </c>
      <c r="L115" s="19">
        <f t="shared" si="2"/>
        <v>816338.00000000012</v>
      </c>
    </row>
    <row r="116" spans="1:12">
      <c r="A116" s="67">
        <v>40664</v>
      </c>
      <c r="B116" s="19">
        <v>100846.62872115063</v>
      </c>
      <c r="C116" s="19">
        <v>78734.579195005019</v>
      </c>
      <c r="D116" s="19">
        <v>305745.6517337496</v>
      </c>
      <c r="E116" s="19">
        <v>35301.407492474078</v>
      </c>
      <c r="F116" s="19">
        <v>159926.052781804</v>
      </c>
      <c r="G116" s="19">
        <v>28141.005173374957</v>
      </c>
      <c r="H116" s="19">
        <v>37819.351165124317</v>
      </c>
      <c r="I116" s="19">
        <v>64792.280098115734</v>
      </c>
      <c r="J116" s="19">
        <v>16682.733481993531</v>
      </c>
      <c r="K116" s="19">
        <v>84595.310157208165</v>
      </c>
      <c r="L116" s="19">
        <f t="shared" si="2"/>
        <v>912585</v>
      </c>
    </row>
    <row r="117" spans="1:12">
      <c r="A117" s="67">
        <v>40695</v>
      </c>
      <c r="B117" s="19">
        <v>110119.786672613</v>
      </c>
      <c r="C117" s="19">
        <v>85974.46612405694</v>
      </c>
      <c r="D117" s="19">
        <v>333859.90560077305</v>
      </c>
      <c r="E117" s="19">
        <v>38547.480581261378</v>
      </c>
      <c r="F117" s="19">
        <v>174631.7456423979</v>
      </c>
      <c r="G117" s="19">
        <v>30728.65722674397</v>
      </c>
      <c r="H117" s="19">
        <v>41296.956925707069</v>
      </c>
      <c r="I117" s="19">
        <v>70750.129706024454</v>
      </c>
      <c r="J117" s="19">
        <v>18216.7621808451</v>
      </c>
      <c r="K117" s="19">
        <v>92374.109339577059</v>
      </c>
      <c r="L117" s="19">
        <f t="shared" ref="L117:L123" si="3">SUM(B117:K117)</f>
        <v>996499.99999999988</v>
      </c>
    </row>
    <row r="118" spans="1:12">
      <c r="A118" s="67">
        <v>40725</v>
      </c>
      <c r="B118" s="19">
        <v>108127.57441558001</v>
      </c>
      <c r="C118" s="19">
        <v>84419.074578362488</v>
      </c>
      <c r="D118" s="19">
        <v>327819.93934069201</v>
      </c>
      <c r="E118" s="19">
        <v>37850.105789571484</v>
      </c>
      <c r="F118" s="19">
        <v>171472.4269164158</v>
      </c>
      <c r="G118" s="19">
        <v>30172.735267402531</v>
      </c>
      <c r="H118" s="19">
        <v>40549.840478685801</v>
      </c>
      <c r="I118" s="19">
        <v>69470.166496450707</v>
      </c>
      <c r="J118" s="19">
        <v>17887.196913814249</v>
      </c>
      <c r="K118" s="19">
        <v>90702.939803025307</v>
      </c>
      <c r="L118" s="19">
        <f t="shared" si="3"/>
        <v>978472.00000000035</v>
      </c>
    </row>
    <row r="119" spans="1:12">
      <c r="A119" s="67">
        <v>40756</v>
      </c>
      <c r="B119" s="19">
        <v>112157.41712565496</v>
      </c>
      <c r="C119" s="19">
        <v>87565.317283978162</v>
      </c>
      <c r="D119" s="19">
        <v>340037.5702263352</v>
      </c>
      <c r="E119" s="19">
        <v>39260.754032779572</v>
      </c>
      <c r="F119" s="19">
        <v>177863.09010592042</v>
      </c>
      <c r="G119" s="19">
        <v>31297.253022633518</v>
      </c>
      <c r="H119" s="19">
        <v>42061.106036347424</v>
      </c>
      <c r="I119" s="19">
        <v>72059.27335042927</v>
      </c>
      <c r="J119" s="19">
        <v>18553.84083398369</v>
      </c>
      <c r="K119" s="19">
        <v>94083.377981937796</v>
      </c>
      <c r="L119" s="19">
        <f t="shared" si="3"/>
        <v>1014939.0000000001</v>
      </c>
    </row>
    <row r="120" spans="1:12">
      <c r="A120" s="67">
        <v>40787</v>
      </c>
      <c r="B120" s="19">
        <v>122096.15608577686</v>
      </c>
      <c r="C120" s="19">
        <v>95324.847172854657</v>
      </c>
      <c r="D120" s="19">
        <v>370169.72495781776</v>
      </c>
      <c r="E120" s="19">
        <v>42739.814051362097</v>
      </c>
      <c r="F120" s="19">
        <v>193624.28422492291</v>
      </c>
      <c r="G120" s="19">
        <v>34070.633829115104</v>
      </c>
      <c r="H120" s="19">
        <v>45788.316986657752</v>
      </c>
      <c r="I120" s="19">
        <v>78444.747676069441</v>
      </c>
      <c r="J120" s="19">
        <v>20197.974458691013</v>
      </c>
      <c r="K120" s="19">
        <v>102420.50055673247</v>
      </c>
      <c r="L120" s="19">
        <f t="shared" si="3"/>
        <v>1104877</v>
      </c>
    </row>
    <row r="121" spans="1:12">
      <c r="A121" s="67">
        <v>40817</v>
      </c>
      <c r="B121" s="19">
        <v>116658.34929943873</v>
      </c>
      <c r="C121" s="19">
        <v>91079.356426208804</v>
      </c>
      <c r="D121" s="19">
        <v>353683.44474226044</v>
      </c>
      <c r="E121" s="19">
        <v>40836.30735347679</v>
      </c>
      <c r="F121" s="19">
        <v>185000.8231716654</v>
      </c>
      <c r="G121" s="19">
        <v>32553.227140892712</v>
      </c>
      <c r="H121" s="19">
        <v>43749.038856803068</v>
      </c>
      <c r="I121" s="19">
        <v>74951.047342327292</v>
      </c>
      <c r="J121" s="19">
        <v>19298.415569182707</v>
      </c>
      <c r="K121" s="19">
        <v>97858.990097744099</v>
      </c>
      <c r="L121" s="19">
        <f t="shared" si="3"/>
        <v>1055669.0000000002</v>
      </c>
    </row>
    <row r="122" spans="1:12">
      <c r="A122" s="67">
        <v>40848</v>
      </c>
      <c r="B122" s="19">
        <v>126115.39016612766</v>
      </c>
      <c r="C122" s="19">
        <v>98462.807340840664</v>
      </c>
      <c r="D122" s="19">
        <v>382355.19272159663</v>
      </c>
      <c r="E122" s="19">
        <v>44146.748738989845</v>
      </c>
      <c r="F122" s="19">
        <v>199998.12388449101</v>
      </c>
      <c r="G122" s="19">
        <v>35192.19127215966</v>
      </c>
      <c r="H122" s="19">
        <v>47295.604111941124</v>
      </c>
      <c r="I122" s="19">
        <v>81027.038662058199</v>
      </c>
      <c r="J122" s="19">
        <v>20862.86342736087</v>
      </c>
      <c r="K122" s="19">
        <v>105792.03967443416</v>
      </c>
      <c r="L122" s="19">
        <f t="shared" si="3"/>
        <v>1141247.9999999998</v>
      </c>
    </row>
    <row r="123" spans="1:12">
      <c r="A123" s="67">
        <v>40878</v>
      </c>
      <c r="B123" s="19">
        <v>80996.998453933847</v>
      </c>
      <c r="C123" s="19">
        <v>63237.261078529744</v>
      </c>
      <c r="D123" s="19">
        <v>245565.77046567807</v>
      </c>
      <c r="E123" s="19">
        <v>28353.035538707394</v>
      </c>
      <c r="F123" s="19">
        <v>128447.82630988219</v>
      </c>
      <c r="G123" s="19">
        <v>22602.014379901138</v>
      </c>
      <c r="H123" s="19">
        <v>30375.37264949641</v>
      </c>
      <c r="I123" s="19">
        <v>52039.223100308467</v>
      </c>
      <c r="J123" s="19">
        <v>13399.072980265333</v>
      </c>
      <c r="K123" s="19">
        <v>67944.425043297277</v>
      </c>
      <c r="L123" s="19">
        <f t="shared" si="3"/>
        <v>732960.99999999988</v>
      </c>
    </row>
    <row r="124" spans="1:12">
      <c r="A124" s="67">
        <v>40909</v>
      </c>
      <c r="B124" s="19">
        <v>86084.941472479215</v>
      </c>
      <c r="C124" s="19">
        <v>67209.600636265663</v>
      </c>
      <c r="D124" s="19">
        <v>260991.33772475569</v>
      </c>
      <c r="E124" s="19">
        <v>30134.072268182998</v>
      </c>
      <c r="F124" s="19">
        <v>136516.46136544395</v>
      </c>
      <c r="G124" s="19">
        <v>24021.792439142231</v>
      </c>
      <c r="H124" s="19">
        <v>32283.445394878658</v>
      </c>
      <c r="I124" s="19">
        <v>55308.141787638917</v>
      </c>
      <c r="J124" s="19">
        <v>14240.755031776092</v>
      </c>
      <c r="K124" s="19">
        <v>72212.451879436572</v>
      </c>
      <c r="L124" s="19">
        <f>SUM(B124:K124)</f>
        <v>779003.00000000012</v>
      </c>
    </row>
    <row r="125" spans="1:12">
      <c r="A125" s="67">
        <v>40940</v>
      </c>
      <c r="B125" s="19">
        <f>$L$125*0.11</f>
        <v>97317</v>
      </c>
      <c r="C125" s="19">
        <f>$L$125*0.08</f>
        <v>70776</v>
      </c>
      <c r="D125" s="19">
        <f>$L$125*0.33</f>
        <v>291951</v>
      </c>
      <c r="E125" s="19">
        <f>$L$125*0.0387</f>
        <v>34237.89</v>
      </c>
      <c r="F125" s="19">
        <f>$L$125*0.1753</f>
        <v>155087.91</v>
      </c>
      <c r="G125" s="19">
        <f>$L$125*0.0308</f>
        <v>27248.760000000002</v>
      </c>
      <c r="H125" s="19">
        <f>$L$125*0.0414</f>
        <v>36626.58</v>
      </c>
      <c r="I125" s="19">
        <f>$L$125*0.071</f>
        <v>62813.7</v>
      </c>
      <c r="J125" s="19">
        <f>$L$125*0.0183</f>
        <v>16190.01</v>
      </c>
      <c r="K125" s="19">
        <f>$L$125*0.0927</f>
        <v>82011.69</v>
      </c>
      <c r="L125" s="19">
        <v>884700</v>
      </c>
    </row>
    <row r="126" spans="1:12">
      <c r="A126" s="67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  <row r="127" spans="1:12" ht="25.5">
      <c r="A127" s="284" t="s">
        <v>532</v>
      </c>
      <c r="B127" s="285">
        <f>(B125/$L$125)*100</f>
        <v>11</v>
      </c>
      <c r="C127" s="285">
        <f t="shared" ref="C127:L127" si="4">(C125/$L$125)*100</f>
        <v>8</v>
      </c>
      <c r="D127" s="285">
        <f t="shared" si="4"/>
        <v>33</v>
      </c>
      <c r="E127" s="285">
        <f t="shared" si="4"/>
        <v>3.8699999999999997</v>
      </c>
      <c r="F127" s="285">
        <f t="shared" si="4"/>
        <v>17.53</v>
      </c>
      <c r="G127" s="285">
        <f t="shared" si="4"/>
        <v>3.08</v>
      </c>
      <c r="H127" s="285">
        <f t="shared" si="4"/>
        <v>4.1399999999999997</v>
      </c>
      <c r="I127" s="285">
        <f t="shared" si="4"/>
        <v>7.1</v>
      </c>
      <c r="J127" s="285">
        <f t="shared" si="4"/>
        <v>1.83</v>
      </c>
      <c r="K127" s="285">
        <f t="shared" si="4"/>
        <v>9.27</v>
      </c>
      <c r="L127" s="285">
        <f t="shared" si="4"/>
        <v>100</v>
      </c>
    </row>
    <row r="128" spans="1:12">
      <c r="A128" s="283"/>
      <c r="B128" s="282"/>
      <c r="C128" s="282"/>
      <c r="D128" s="282"/>
      <c r="E128" s="282"/>
      <c r="F128" s="282"/>
      <c r="G128" s="282"/>
      <c r="H128" s="282"/>
      <c r="I128" s="282"/>
      <c r="J128" s="282"/>
      <c r="K128" s="282"/>
      <c r="L128" s="282"/>
    </row>
    <row r="129" spans="1:12">
      <c r="A129" s="63" t="s">
        <v>18</v>
      </c>
      <c r="B129" s="55">
        <f>AVERAGE(B4:B15)</f>
        <v>64890.583333333336</v>
      </c>
      <c r="C129" s="55">
        <f t="shared" ref="C129:L129" si="5">AVERAGE(C4:C15)</f>
        <v>48896</v>
      </c>
      <c r="D129" s="55">
        <f t="shared" si="5"/>
        <v>257535.66666666666</v>
      </c>
      <c r="E129" s="55">
        <f t="shared" si="5"/>
        <v>29297</v>
      </c>
      <c r="F129" s="55">
        <f>AVERAGE(F4:F15)</f>
        <v>105870.91666666667</v>
      </c>
      <c r="G129" s="55">
        <f t="shared" si="5"/>
        <v>18269.083333333332</v>
      </c>
      <c r="H129" s="55">
        <f t="shared" si="5"/>
        <v>24023.583333333332</v>
      </c>
      <c r="I129" s="55">
        <f t="shared" si="5"/>
        <v>59548.833333333336</v>
      </c>
      <c r="J129" s="55">
        <f t="shared" si="5"/>
        <v>13396.166666666666</v>
      </c>
      <c r="K129" s="55">
        <f t="shared" si="5"/>
        <v>87632.833333333328</v>
      </c>
      <c r="L129" s="55">
        <f t="shared" si="5"/>
        <v>709360.66666666663</v>
      </c>
    </row>
    <row r="130" spans="1:12">
      <c r="A130" s="63" t="s">
        <v>19</v>
      </c>
      <c r="B130" s="55">
        <f>AVERAGE(B16:B27)</f>
        <v>64205.75</v>
      </c>
      <c r="C130" s="55">
        <f t="shared" ref="C130:L130" si="6">AVERAGE(C16:C27)</f>
        <v>52205</v>
      </c>
      <c r="D130" s="55">
        <f t="shared" si="6"/>
        <v>267456.33333333331</v>
      </c>
      <c r="E130" s="55">
        <f t="shared" si="6"/>
        <v>32393.25</v>
      </c>
      <c r="F130" s="55">
        <f>AVERAGE(F16:F27)</f>
        <v>120019.5</v>
      </c>
      <c r="G130" s="55">
        <f t="shared" si="6"/>
        <v>30597</v>
      </c>
      <c r="H130" s="55">
        <f t="shared" si="6"/>
        <v>30320.583333333332</v>
      </c>
      <c r="I130" s="55">
        <f>AVERAGE(I16:I27)</f>
        <v>57980.083333333336</v>
      </c>
      <c r="J130" s="55">
        <f>AVERAGE(J16:J27)</f>
        <v>13071.166666666666</v>
      </c>
      <c r="K130" s="55">
        <f t="shared" si="6"/>
        <v>90540.666666666672</v>
      </c>
      <c r="L130" s="55">
        <f t="shared" si="6"/>
        <v>758789.33333333337</v>
      </c>
    </row>
    <row r="131" spans="1:12">
      <c r="A131" s="63" t="s">
        <v>20</v>
      </c>
      <c r="B131" s="55">
        <f>AVERAGE(B28:B39)</f>
        <v>71458.333333333328</v>
      </c>
      <c r="C131" s="55">
        <f t="shared" ref="C131:L131" si="7">AVERAGE(C28:C39)</f>
        <v>62360.333333333336</v>
      </c>
      <c r="D131" s="55">
        <f t="shared" si="7"/>
        <v>317479.91666666669</v>
      </c>
      <c r="E131" s="55">
        <f t="shared" si="7"/>
        <v>38315.833333333336</v>
      </c>
      <c r="F131" s="55">
        <f>AVERAGE(F28:F39)</f>
        <v>134766.16666666666</v>
      </c>
      <c r="G131" s="55">
        <f t="shared" si="7"/>
        <v>40062.666666666664</v>
      </c>
      <c r="H131" s="55">
        <f t="shared" si="7"/>
        <v>38158.25</v>
      </c>
      <c r="I131" s="55">
        <f>AVERAGE(I28:I39)</f>
        <v>60282.416666666664</v>
      </c>
      <c r="J131" s="55">
        <f>AVERAGE(J28:J39)</f>
        <v>14959.416666666666</v>
      </c>
      <c r="K131" s="55">
        <f t="shared" si="7"/>
        <v>113012.33333333333</v>
      </c>
      <c r="L131" s="55">
        <f t="shared" si="7"/>
        <v>890855.66666666663</v>
      </c>
    </row>
    <row r="132" spans="1:12">
      <c r="A132" s="63" t="s">
        <v>21</v>
      </c>
      <c r="B132" s="55">
        <f>AVERAGE(B40:B51)</f>
        <v>78330.435833333308</v>
      </c>
      <c r="C132" s="55">
        <f t="shared" ref="C132:L132" si="8">AVERAGE(C40:C51)</f>
        <v>72835.585833333302</v>
      </c>
      <c r="D132" s="55">
        <f t="shared" si="8"/>
        <v>359880.74500000005</v>
      </c>
      <c r="E132" s="55">
        <f t="shared" si="8"/>
        <v>42348.073333333276</v>
      </c>
      <c r="F132" s="55">
        <f>AVERAGE(F40:F51)</f>
        <v>154524.12000000002</v>
      </c>
      <c r="G132" s="55">
        <f t="shared" si="8"/>
        <v>32984.628333333334</v>
      </c>
      <c r="H132" s="55">
        <f t="shared" si="8"/>
        <v>39322.341666666631</v>
      </c>
      <c r="I132" s="55">
        <f>AVERAGE(I40:I51)</f>
        <v>65529.352499999979</v>
      </c>
      <c r="J132" s="55">
        <f>AVERAGE(J40:J51)</f>
        <v>13649.462499999992</v>
      </c>
      <c r="K132" s="55">
        <f t="shared" si="8"/>
        <v>135164.07916666669</v>
      </c>
      <c r="L132" s="55">
        <f t="shared" si="8"/>
        <v>994568.8241666666</v>
      </c>
    </row>
    <row r="133" spans="1:12">
      <c r="A133" s="63" t="s">
        <v>22</v>
      </c>
      <c r="B133" s="55">
        <f>AVERAGE(B52:B63)</f>
        <v>90956.720833333282</v>
      </c>
      <c r="C133" s="55">
        <f t="shared" ref="C133:L133" si="9">AVERAGE(C52:C63)</f>
        <v>81636.404999999955</v>
      </c>
      <c r="D133" s="55">
        <f t="shared" si="9"/>
        <v>412334.15749999997</v>
      </c>
      <c r="E133" s="55">
        <f t="shared" si="9"/>
        <v>43573.721666666635</v>
      </c>
      <c r="F133" s="55">
        <f>AVERAGE(F52:F63)</f>
        <v>165973.48750000002</v>
      </c>
      <c r="G133" s="55">
        <f t="shared" si="9"/>
        <v>30863.757500000003</v>
      </c>
      <c r="H133" s="55">
        <f t="shared" si="9"/>
        <v>42051.011666666607</v>
      </c>
      <c r="I133" s="55">
        <f>AVERAGE(I52:I63)</f>
        <v>73733.733333333294</v>
      </c>
      <c r="J133" s="55">
        <f>AVERAGE(J52:J63)</f>
        <v>18542.933333333316</v>
      </c>
      <c r="K133" s="55">
        <f t="shared" si="9"/>
        <v>144664.27833333335</v>
      </c>
      <c r="L133" s="55">
        <f t="shared" si="9"/>
        <v>1104330.2066666665</v>
      </c>
    </row>
    <row r="134" spans="1:12">
      <c r="A134" s="63" t="s">
        <v>23</v>
      </c>
      <c r="B134" s="55">
        <f>AVERAGE(B64:B75)</f>
        <v>91014.517499999958</v>
      </c>
      <c r="C134" s="55">
        <f t="shared" ref="C134:L134" si="10">AVERAGE(C64:C75)</f>
        <v>87560.431666666627</v>
      </c>
      <c r="D134" s="55">
        <f t="shared" si="10"/>
        <v>455099.8575000001</v>
      </c>
      <c r="E134" s="55">
        <f t="shared" si="10"/>
        <v>45574.163333333301</v>
      </c>
      <c r="F134" s="55">
        <f>AVERAGE(F64:F75)</f>
        <v>176981.66416666665</v>
      </c>
      <c r="G134" s="55">
        <f t="shared" si="10"/>
        <v>34939.121666666659</v>
      </c>
      <c r="H134" s="55">
        <f t="shared" si="10"/>
        <v>47174.274166666619</v>
      </c>
      <c r="I134" s="55">
        <f>AVERAGE(I64:I75)</f>
        <v>75556.986666666635</v>
      </c>
      <c r="J134" s="55">
        <f>AVERAGE(J64:J75)</f>
        <v>20861.836666666659</v>
      </c>
      <c r="K134" s="55">
        <f t="shared" si="10"/>
        <v>142259.82166666668</v>
      </c>
      <c r="L134" s="55">
        <f t="shared" si="10"/>
        <v>1177022.6749999998</v>
      </c>
    </row>
    <row r="135" spans="1:12">
      <c r="A135" s="63" t="s">
        <v>24</v>
      </c>
      <c r="B135" s="55">
        <f>AVERAGE(B76:B87)</f>
        <v>91572.079999999973</v>
      </c>
      <c r="C135" s="55">
        <f t="shared" ref="C135:L135" si="11">AVERAGE(C76:C87)</f>
        <v>95048.792499999967</v>
      </c>
      <c r="D135" s="55">
        <f t="shared" si="11"/>
        <v>404819.18250000011</v>
      </c>
      <c r="E135" s="55">
        <f t="shared" si="11"/>
        <v>44412.119999999944</v>
      </c>
      <c r="F135" s="55">
        <f>AVERAGE(F76:F87)</f>
        <v>179746.96</v>
      </c>
      <c r="G135" s="55">
        <f t="shared" si="11"/>
        <v>38374.309166666666</v>
      </c>
      <c r="H135" s="55">
        <f t="shared" si="11"/>
        <v>40893.044166666594</v>
      </c>
      <c r="I135" s="55">
        <f>AVERAGE(I76:I87)</f>
        <v>75871.791666666628</v>
      </c>
      <c r="J135" s="55">
        <f>AVERAGE(J76:J87)</f>
        <v>20931.527499999949</v>
      </c>
      <c r="K135" s="55">
        <f t="shared" si="11"/>
        <v>131068.09583333333</v>
      </c>
      <c r="L135" s="55">
        <f t="shared" si="11"/>
        <v>1122737.9033333333</v>
      </c>
    </row>
    <row r="136" spans="1:12">
      <c r="A136" s="63" t="s">
        <v>25</v>
      </c>
      <c r="B136" s="55">
        <f>AVERAGE(B88:B99)</f>
        <v>108408.23583333334</v>
      </c>
      <c r="C136" s="55">
        <f t="shared" ref="C136:L136" si="12">AVERAGE(C88:C99)</f>
        <v>84416.972499999974</v>
      </c>
      <c r="D136" s="55">
        <f t="shared" si="12"/>
        <v>328358.74000000005</v>
      </c>
      <c r="E136" s="55">
        <f t="shared" si="12"/>
        <v>37870.576666666624</v>
      </c>
      <c r="F136" s="55">
        <f t="shared" si="12"/>
        <v>172409.55724999998</v>
      </c>
      <c r="G136" s="55">
        <f t="shared" si="12"/>
        <v>30297.077499999999</v>
      </c>
      <c r="H136" s="55">
        <f t="shared" si="12"/>
        <v>40641.464999999982</v>
      </c>
      <c r="I136" s="55">
        <f t="shared" si="12"/>
        <v>69728.176666666652</v>
      </c>
      <c r="J136" s="55">
        <f t="shared" si="12"/>
        <v>18057.577499999985</v>
      </c>
      <c r="K136" s="55">
        <f t="shared" si="12"/>
        <v>91216.604166666672</v>
      </c>
      <c r="L136" s="55">
        <f t="shared" si="12"/>
        <v>981404.98308333324</v>
      </c>
    </row>
    <row r="137" spans="1:12">
      <c r="A137" s="63" t="s">
        <v>430</v>
      </c>
      <c r="B137" s="55">
        <f>AVERAGE(B100:B111)</f>
        <v>100103.91666666667</v>
      </c>
      <c r="C137" s="55">
        <f>AVERAGE(C100:C111)</f>
        <v>78154.75</v>
      </c>
      <c r="D137" s="55">
        <f t="shared" ref="D137:K137" si="13">AVERAGE(D100:D111)</f>
        <v>303493.91666666669</v>
      </c>
      <c r="E137" s="55">
        <f t="shared" si="13"/>
        <v>35041</v>
      </c>
      <c r="F137" s="55">
        <f t="shared" si="13"/>
        <v>158748.25</v>
      </c>
      <c r="G137" s="55">
        <f t="shared" si="13"/>
        <v>27934.166666666668</v>
      </c>
      <c r="H137" s="55">
        <f t="shared" si="13"/>
        <v>37541.583333333336</v>
      </c>
      <c r="I137" s="55">
        <f>AVERAGE(I100:I111)</f>
        <v>64315.833333333336</v>
      </c>
      <c r="J137" s="55">
        <f t="shared" si="13"/>
        <v>16560.416666666668</v>
      </c>
      <c r="K137" s="55">
        <f t="shared" si="13"/>
        <v>83972.333333333328</v>
      </c>
      <c r="L137" s="55">
        <f>AVERAGE(L100:L111)</f>
        <v>905866.16666666663</v>
      </c>
    </row>
    <row r="138" spans="1:12">
      <c r="A138" s="63" t="s">
        <v>472</v>
      </c>
      <c r="B138" s="55">
        <f>AVERAGE(B112:B124)</f>
        <v>102041.6636580129</v>
      </c>
      <c r="C138" s="55">
        <f t="shared" ref="C138:K138" si="14">AVERAGE(C112:C124)</f>
        <v>79667.585821704968</v>
      </c>
      <c r="D138" s="55">
        <f t="shared" si="14"/>
        <v>309368.74494220834</v>
      </c>
      <c r="E138" s="55">
        <f t="shared" si="14"/>
        <v>35719.730006661113</v>
      </c>
      <c r="F138" s="55">
        <f t="shared" si="14"/>
        <v>161821.1802918886</v>
      </c>
      <c r="G138" s="55">
        <f t="shared" si="14"/>
        <v>28474.476750631093</v>
      </c>
      <c r="H138" s="55">
        <f t="shared" si="14"/>
        <v>38267.511371418936</v>
      </c>
      <c r="I138" s="55">
        <f t="shared" si="14"/>
        <v>65560.07015057563</v>
      </c>
      <c r="J138" s="55">
        <f t="shared" si="14"/>
        <v>16880.424268548915</v>
      </c>
      <c r="K138" s="55">
        <f t="shared" si="14"/>
        <v>85597.766584503333</v>
      </c>
      <c r="L138" s="55">
        <f>AVERAGE(L112:L124)</f>
        <v>923399.15384615387</v>
      </c>
    </row>
    <row r="139" spans="1:12">
      <c r="A139" s="63" t="s">
        <v>519</v>
      </c>
      <c r="B139" s="55">
        <f t="shared" ref="B139:L139" si="15">AVERAGE(B124:B125)</f>
        <v>91700.9707362396</v>
      </c>
      <c r="C139" s="55">
        <f t="shared" si="15"/>
        <v>68992.800318132824</v>
      </c>
      <c r="D139" s="55">
        <f t="shared" si="15"/>
        <v>276471.16886237788</v>
      </c>
      <c r="E139" s="55">
        <f t="shared" si="15"/>
        <v>32185.981134091497</v>
      </c>
      <c r="F139" s="55">
        <f t="shared" si="15"/>
        <v>145802.18568272196</v>
      </c>
      <c r="G139" s="55">
        <f t="shared" si="15"/>
        <v>25635.276219571118</v>
      </c>
      <c r="H139" s="55">
        <f t="shared" si="15"/>
        <v>34455.012697439328</v>
      </c>
      <c r="I139" s="55">
        <f t="shared" si="15"/>
        <v>59060.920893819457</v>
      </c>
      <c r="J139" s="55">
        <f t="shared" si="15"/>
        <v>15215.382515888046</v>
      </c>
      <c r="K139" s="55">
        <f t="shared" si="15"/>
        <v>77112.07093971828</v>
      </c>
      <c r="L139" s="55">
        <f t="shared" si="15"/>
        <v>831851.5</v>
      </c>
    </row>
    <row r="140" spans="1:12">
      <c r="A140" s="63"/>
      <c r="B140" s="55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63" t="s">
        <v>217</v>
      </c>
      <c r="B141" s="69">
        <f>(B130-B129)/B129*100</f>
        <v>-1.0553662768223984</v>
      </c>
      <c r="C141" s="69">
        <f t="shared" ref="C141:L141" si="16">(C130-C129)/C129*100</f>
        <v>6.7674247382198942</v>
      </c>
      <c r="D141" s="69">
        <f t="shared" si="16"/>
        <v>3.8521525173859379</v>
      </c>
      <c r="E141" s="69">
        <f t="shared" si="16"/>
        <v>10.568488241116839</v>
      </c>
      <c r="F141" s="69">
        <f t="shared" ref="F141:F148" si="17">(F130-F129)/F129*100</f>
        <v>13.363994361057605</v>
      </c>
      <c r="G141" s="69">
        <f t="shared" si="16"/>
        <v>67.47966737977184</v>
      </c>
      <c r="H141" s="69">
        <f t="shared" si="16"/>
        <v>26.21174332166656</v>
      </c>
      <c r="I141" s="69">
        <f t="shared" ref="I141:J148" si="18">(I130-I129)/I129*100</f>
        <v>-2.6343925013924143</v>
      </c>
      <c r="J141" s="69">
        <f t="shared" si="18"/>
        <v>-2.4260671585154956</v>
      </c>
      <c r="K141" s="69">
        <f t="shared" si="16"/>
        <v>3.3182007504797593</v>
      </c>
      <c r="L141" s="69">
        <f t="shared" si="16"/>
        <v>6.96805856165318</v>
      </c>
    </row>
    <row r="142" spans="1:12">
      <c r="A142" s="63" t="s">
        <v>218</v>
      </c>
      <c r="B142" s="69">
        <f t="shared" ref="B142:L148" si="19">(B131-B130)/B130*100</f>
        <v>11.295847074963424</v>
      </c>
      <c r="C142" s="69">
        <f t="shared" si="19"/>
        <v>19.452798263257037</v>
      </c>
      <c r="D142" s="69">
        <f t="shared" si="19"/>
        <v>18.703458134598936</v>
      </c>
      <c r="E142" s="69">
        <f t="shared" si="19"/>
        <v>18.283387228306317</v>
      </c>
      <c r="F142" s="69">
        <f t="shared" si="17"/>
        <v>12.286892268895185</v>
      </c>
      <c r="G142" s="69">
        <f t="shared" si="19"/>
        <v>30.936584196707727</v>
      </c>
      <c r="H142" s="69">
        <f t="shared" si="19"/>
        <v>25.84932677746416</v>
      </c>
      <c r="I142" s="69">
        <f t="shared" si="18"/>
        <v>3.9709038017365068</v>
      </c>
      <c r="J142" s="69">
        <f t="shared" si="18"/>
        <v>14.445917859920691</v>
      </c>
      <c r="K142" s="69">
        <f t="shared" si="19"/>
        <v>24.819418162004538</v>
      </c>
      <c r="L142" s="69">
        <f t="shared" si="19"/>
        <v>17.404874782987626</v>
      </c>
    </row>
    <row r="143" spans="1:12">
      <c r="A143" s="63" t="s">
        <v>219</v>
      </c>
      <c r="B143" s="69">
        <f t="shared" si="19"/>
        <v>9.6169364431486581</v>
      </c>
      <c r="C143" s="69">
        <f t="shared" si="19"/>
        <v>16.797941800610374</v>
      </c>
      <c r="D143" s="69">
        <f t="shared" si="19"/>
        <v>13.35543639374565</v>
      </c>
      <c r="E143" s="69">
        <f t="shared" si="19"/>
        <v>10.523691250353265</v>
      </c>
      <c r="F143" s="69">
        <f t="shared" si="17"/>
        <v>14.660915140669605</v>
      </c>
      <c r="G143" s="69">
        <f t="shared" si="19"/>
        <v>-17.66741688022098</v>
      </c>
      <c r="H143" s="69">
        <f t="shared" si="19"/>
        <v>3.0506945854870984</v>
      </c>
      <c r="I143" s="69">
        <f t="shared" si="18"/>
        <v>8.7039241680478661</v>
      </c>
      <c r="J143" s="69">
        <f t="shared" si="18"/>
        <v>-8.7567195690563278</v>
      </c>
      <c r="K143" s="69">
        <f t="shared" si="19"/>
        <v>19.601175535413567</v>
      </c>
      <c r="L143" s="69">
        <f t="shared" si="19"/>
        <v>11.64197090288101</v>
      </c>
    </row>
    <row r="144" spans="1:12">
      <c r="A144" s="63" t="s">
        <v>220</v>
      </c>
      <c r="B144" s="69">
        <f t="shared" si="19"/>
        <v>16.119257943190064</v>
      </c>
      <c r="C144" s="69">
        <f t="shared" si="19"/>
        <v>12.083130884407533</v>
      </c>
      <c r="D144" s="69">
        <f t="shared" si="19"/>
        <v>14.575220605370234</v>
      </c>
      <c r="E144" s="69">
        <f t="shared" si="19"/>
        <v>2.894224546382421</v>
      </c>
      <c r="F144" s="69">
        <f t="shared" si="17"/>
        <v>7.4094371157072372</v>
      </c>
      <c r="G144" s="69">
        <f t="shared" si="19"/>
        <v>-6.4298764015177285</v>
      </c>
      <c r="H144" s="69">
        <f t="shared" si="19"/>
        <v>6.9392357737256978</v>
      </c>
      <c r="I144" s="69">
        <f t="shared" si="18"/>
        <v>12.520161607477073</v>
      </c>
      <c r="J144" s="69">
        <f t="shared" si="18"/>
        <v>35.851014890390928</v>
      </c>
      <c r="K144" s="69">
        <f t="shared" si="19"/>
        <v>7.0286419478005344</v>
      </c>
      <c r="L144" s="69">
        <f t="shared" si="19"/>
        <v>11.036077125378153</v>
      </c>
    </row>
    <row r="145" spans="1:12">
      <c r="A145" s="63" t="s">
        <v>221</v>
      </c>
      <c r="B145" s="69">
        <f t="shared" si="19"/>
        <v>6.3543041280678184E-2</v>
      </c>
      <c r="C145" s="69">
        <f t="shared" si="19"/>
        <v>7.2565991442992566</v>
      </c>
      <c r="D145" s="69">
        <f t="shared" si="19"/>
        <v>10.371612252375703</v>
      </c>
      <c r="E145" s="69">
        <f t="shared" si="19"/>
        <v>4.5909359819429403</v>
      </c>
      <c r="F145" s="69">
        <f t="shared" si="17"/>
        <v>6.6324910276206834</v>
      </c>
      <c r="G145" s="69">
        <f t="shared" si="19"/>
        <v>13.204368154676743</v>
      </c>
      <c r="H145" s="69">
        <f t="shared" si="19"/>
        <v>12.183446478319016</v>
      </c>
      <c r="I145" s="69">
        <f t="shared" si="18"/>
        <v>2.4727533123690226</v>
      </c>
      <c r="J145" s="69">
        <f t="shared" si="18"/>
        <v>12.505590629314375</v>
      </c>
      <c r="K145" s="69">
        <f t="shared" si="19"/>
        <v>-1.6620942601506299</v>
      </c>
      <c r="L145" s="69">
        <f t="shared" si="19"/>
        <v>6.582493885841421</v>
      </c>
    </row>
    <row r="146" spans="1:12">
      <c r="A146" s="63" t="s">
        <v>222</v>
      </c>
      <c r="B146" s="69">
        <f t="shared" si="19"/>
        <v>0.61260831273430072</v>
      </c>
      <c r="C146" s="69">
        <f t="shared" si="19"/>
        <v>8.5522200962196528</v>
      </c>
      <c r="D146" s="69">
        <f t="shared" si="19"/>
        <v>-11.048273070487607</v>
      </c>
      <c r="E146" s="69">
        <f t="shared" si="19"/>
        <v>-2.5497853352437283</v>
      </c>
      <c r="F146" s="69">
        <f t="shared" si="17"/>
        <v>1.5624758905697773</v>
      </c>
      <c r="G146" s="69">
        <f t="shared" si="19"/>
        <v>9.8319228879680622</v>
      </c>
      <c r="H146" s="69">
        <f t="shared" si="19"/>
        <v>-13.314947841716551</v>
      </c>
      <c r="I146" s="69">
        <f t="shared" si="18"/>
        <v>0.41664578470924529</v>
      </c>
      <c r="J146" s="69">
        <f t="shared" si="18"/>
        <v>0.33405895390142404</v>
      </c>
      <c r="K146" s="69">
        <f t="shared" si="19"/>
        <v>-7.8671023920984755</v>
      </c>
      <c r="L146" s="69">
        <f t="shared" si="19"/>
        <v>-4.6120412817592067</v>
      </c>
    </row>
    <row r="147" spans="1:12">
      <c r="A147" s="63" t="s">
        <v>223</v>
      </c>
      <c r="B147" s="69">
        <f>(B136-B135)/B135*100</f>
        <v>18.385686809050718</v>
      </c>
      <c r="C147" s="69">
        <f t="shared" si="19"/>
        <v>-11.185644467813724</v>
      </c>
      <c r="D147" s="69">
        <f t="shared" si="19"/>
        <v>-18.887554198348798</v>
      </c>
      <c r="E147" s="69">
        <f t="shared" si="19"/>
        <v>-14.729185036276874</v>
      </c>
      <c r="F147" s="69">
        <f t="shared" si="17"/>
        <v>-4.0820733491125578</v>
      </c>
      <c r="G147" s="69">
        <f t="shared" si="19"/>
        <v>-21.048539614317921</v>
      </c>
      <c r="H147" s="69">
        <f t="shared" si="19"/>
        <v>-0.61521261572324604</v>
      </c>
      <c r="I147" s="69">
        <f t="shared" si="18"/>
        <v>-8.0973638094526521</v>
      </c>
      <c r="J147" s="69">
        <f t="shared" si="18"/>
        <v>-13.730244961816435</v>
      </c>
      <c r="K147" s="69">
        <f t="shared" si="19"/>
        <v>-30.405180920108855</v>
      </c>
      <c r="L147" s="69">
        <f t="shared" si="19"/>
        <v>-12.588238076793537</v>
      </c>
    </row>
    <row r="148" spans="1:12">
      <c r="A148" s="63" t="s">
        <v>431</v>
      </c>
      <c r="B148" s="69">
        <f>(B137-B136)/B136*100</f>
        <v>-7.6602290433299887</v>
      </c>
      <c r="C148" s="69">
        <f t="shared" si="19"/>
        <v>-7.4182031344466619</v>
      </c>
      <c r="D148" s="69">
        <f t="shared" si="19"/>
        <v>-7.5724566775147686</v>
      </c>
      <c r="E148" s="69">
        <f t="shared" si="19"/>
        <v>-7.4717020856912244</v>
      </c>
      <c r="F148" s="69">
        <f t="shared" si="17"/>
        <v>-7.9237528753644453</v>
      </c>
      <c r="G148" s="69">
        <f t="shared" si="19"/>
        <v>-7.7991378321335834</v>
      </c>
      <c r="H148" s="69">
        <f t="shared" si="19"/>
        <v>-7.627386627589944</v>
      </c>
      <c r="I148" s="69">
        <f t="shared" si="18"/>
        <v>-7.7620606074454699</v>
      </c>
      <c r="J148" s="69">
        <f t="shared" si="18"/>
        <v>-8.2910392234690296</v>
      </c>
      <c r="K148" s="69">
        <f t="shared" si="19"/>
        <v>-7.9418335066463923</v>
      </c>
      <c r="L148" s="69">
        <f t="shared" si="19"/>
        <v>-7.6970076287306206</v>
      </c>
    </row>
    <row r="149" spans="1:12">
      <c r="A149" s="63" t="s">
        <v>473</v>
      </c>
      <c r="B149" s="69">
        <f>(B138-B137)/B137*100</f>
        <v>1.9357354396019069</v>
      </c>
      <c r="C149" s="69">
        <f t="shared" ref="C149:L149" si="20">(C138-C137)/C137*100</f>
        <v>1.9356927399869721</v>
      </c>
      <c r="D149" s="69">
        <f t="shared" si="20"/>
        <v>1.9357318064447724</v>
      </c>
      <c r="E149" s="69">
        <f t="shared" si="20"/>
        <v>1.9369595806658295</v>
      </c>
      <c r="F149" s="69">
        <f t="shared" si="20"/>
        <v>1.9357254595805593</v>
      </c>
      <c r="G149" s="69">
        <f t="shared" si="20"/>
        <v>1.9342266064774614</v>
      </c>
      <c r="H149" s="69">
        <f t="shared" si="20"/>
        <v>1.9336638831667103</v>
      </c>
      <c r="I149" s="69">
        <f t="shared" si="20"/>
        <v>1.9345731101604746</v>
      </c>
      <c r="J149" s="69">
        <f t="shared" si="20"/>
        <v>1.9323644345638287</v>
      </c>
      <c r="K149" s="69">
        <f t="shared" si="20"/>
        <v>1.935677129177473</v>
      </c>
      <c r="L149" s="69">
        <f t="shared" si="20"/>
        <v>1.9354942070530925</v>
      </c>
    </row>
    <row r="150" spans="1:12">
      <c r="A150" s="63" t="s">
        <v>520</v>
      </c>
      <c r="B150" s="69">
        <f>(B139-B138)/B138*100</f>
        <v>-10.13379491383987</v>
      </c>
      <c r="C150" s="69">
        <f t="shared" ref="C150:K150" si="21">(C139-C138)/C138*100</f>
        <v>-13.399157754650904</v>
      </c>
      <c r="D150" s="69">
        <f t="shared" si="21"/>
        <v>-10.633774942577313</v>
      </c>
      <c r="E150" s="69">
        <f t="shared" si="21"/>
        <v>-9.892988754144092</v>
      </c>
      <c r="F150" s="69">
        <f t="shared" si="21"/>
        <v>-9.8991952600222124</v>
      </c>
      <c r="G150" s="69">
        <f t="shared" si="21"/>
        <v>-9.9710367144746481</v>
      </c>
      <c r="H150" s="69">
        <f t="shared" si="21"/>
        <v>-9.9627557093432237</v>
      </c>
      <c r="I150" s="69">
        <f t="shared" si="21"/>
        <v>-9.9132737988675093</v>
      </c>
      <c r="J150" s="69">
        <f t="shared" si="21"/>
        <v>-9.8637435065131829</v>
      </c>
      <c r="K150" s="69">
        <f t="shared" si="21"/>
        <v>-9.9134545016520423</v>
      </c>
      <c r="L150" s="69">
        <f>(L139-L138)/L138*100</f>
        <v>-9.9142016174520435</v>
      </c>
    </row>
    <row r="151" spans="1:12">
      <c r="A151" s="63"/>
      <c r="B151" s="69"/>
      <c r="C151" s="69"/>
      <c r="D151" s="69"/>
      <c r="E151" s="69"/>
      <c r="F151" s="69"/>
      <c r="G151" s="69"/>
      <c r="H151" s="69"/>
      <c r="I151" s="69"/>
      <c r="J151" s="69"/>
      <c r="K151" s="69"/>
      <c r="L151" s="69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</row>
    <row r="207" spans="1:1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1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1:1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  <row r="211" spans="1:1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</row>
    <row r="212" spans="1:1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</row>
    <row r="213" spans="1:1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</row>
    <row r="214" spans="1:1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</row>
    <row r="215" spans="1:1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</row>
    <row r="216" spans="1:1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</row>
    <row r="217" spans="1:1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</row>
    <row r="218" spans="1:1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</row>
    <row r="219" spans="1:1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</row>
    <row r="220" spans="1:1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</row>
    <row r="221" spans="1:1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</row>
    <row r="222" spans="1:1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</row>
    <row r="223" spans="1:1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</row>
    <row r="224" spans="1:1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</row>
    <row r="225" spans="1:1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</row>
    <row r="226" spans="1:1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</row>
    <row r="227" spans="1:1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</row>
    <row r="228" spans="1:1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</row>
    <row r="229" spans="1:1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</row>
    <row r="230" spans="1:1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</row>
    <row r="231" spans="1:12" s="168" customFormat="1"/>
    <row r="232" spans="1:12" s="168" customFormat="1"/>
    <row r="233" spans="1:12" s="168" customFormat="1"/>
    <row r="234" spans="1:12" s="168" customFormat="1"/>
    <row r="235" spans="1:12" s="168" customFormat="1"/>
    <row r="236" spans="1:12" s="168" customFormat="1"/>
    <row r="237" spans="1:12" s="168" customFormat="1"/>
    <row r="238" spans="1:12" s="168" customFormat="1"/>
    <row r="239" spans="1:12" s="168" customFormat="1"/>
    <row r="240" spans="1:12" s="168" customFormat="1"/>
    <row r="241" s="168" customFormat="1"/>
    <row r="242" s="168" customFormat="1"/>
    <row r="243" s="168" customFormat="1"/>
    <row r="244" s="168" customFormat="1"/>
    <row r="245" s="168" customFormat="1"/>
    <row r="246" s="168" customFormat="1"/>
    <row r="247" s="168" customFormat="1"/>
    <row r="248" s="168" customFormat="1"/>
    <row r="249" s="168" customFormat="1"/>
    <row r="250" s="168" customFormat="1"/>
    <row r="251" s="168" customFormat="1"/>
    <row r="252" s="168" customFormat="1"/>
    <row r="253" s="168" customFormat="1"/>
    <row r="254" s="168" customFormat="1"/>
    <row r="255" s="168" customFormat="1"/>
    <row r="256" s="168" customFormat="1"/>
    <row r="257" s="168" customFormat="1"/>
    <row r="258" s="168" customFormat="1"/>
    <row r="259" s="168" customFormat="1"/>
    <row r="260" s="168" customFormat="1"/>
    <row r="261" s="168" customFormat="1"/>
    <row r="262" s="168" customFormat="1"/>
    <row r="263" s="168" customFormat="1"/>
    <row r="264" s="168" customFormat="1"/>
    <row r="265" s="168" customFormat="1"/>
    <row r="266" s="168" customFormat="1"/>
    <row r="267" s="168" customFormat="1"/>
    <row r="268" s="168" customFormat="1"/>
    <row r="269" s="168" customFormat="1"/>
    <row r="270" s="168" customFormat="1"/>
    <row r="271" s="168" customFormat="1"/>
    <row r="272" s="168" customFormat="1"/>
    <row r="273" s="168" customFormat="1"/>
    <row r="274" s="168" customFormat="1"/>
    <row r="275" s="168" customFormat="1"/>
    <row r="276" s="168" customFormat="1"/>
    <row r="277" s="168" customFormat="1"/>
    <row r="278" s="168" customFormat="1"/>
    <row r="279" s="168" customFormat="1"/>
    <row r="280" s="168" customFormat="1"/>
    <row r="281" s="168" customFormat="1"/>
    <row r="282" s="168" customFormat="1"/>
    <row r="283" s="168" customFormat="1"/>
    <row r="284" s="168" customFormat="1"/>
    <row r="285" s="168" customFormat="1"/>
    <row r="286" s="168" customFormat="1"/>
    <row r="287" s="168" customFormat="1"/>
    <row r="288" s="168" customFormat="1"/>
    <row r="289" s="168" customFormat="1"/>
    <row r="290" s="168" customFormat="1"/>
    <row r="291" s="168" customFormat="1"/>
    <row r="292" s="168" customFormat="1"/>
    <row r="293" s="168" customFormat="1"/>
    <row r="294" s="168" customFormat="1"/>
    <row r="295" s="168" customFormat="1"/>
    <row r="296" s="168" customFormat="1"/>
    <row r="297" s="168" customFormat="1"/>
    <row r="298" s="168" customFormat="1"/>
    <row r="299" s="168" customFormat="1"/>
    <row r="300" s="168" customFormat="1"/>
    <row r="301" s="168" customFormat="1"/>
    <row r="302" s="168" customFormat="1"/>
    <row r="303" s="168" customFormat="1"/>
    <row r="304" s="168" customFormat="1"/>
    <row r="305" s="168" customFormat="1"/>
    <row r="306" s="168" customFormat="1"/>
    <row r="307" s="168" customFormat="1"/>
    <row r="308" s="168" customFormat="1"/>
    <row r="309" s="168" customFormat="1"/>
    <row r="310" s="168" customFormat="1"/>
    <row r="311" s="168" customFormat="1"/>
    <row r="312" s="168" customFormat="1"/>
    <row r="313" s="168" customFormat="1"/>
    <row r="314" s="168" customFormat="1"/>
    <row r="315" s="168" customFormat="1"/>
    <row r="316" s="168" customFormat="1"/>
    <row r="317" s="168" customFormat="1"/>
    <row r="318" s="168" customFormat="1"/>
    <row r="319" s="168" customFormat="1"/>
    <row r="320" s="168" customFormat="1"/>
    <row r="321" s="168" customFormat="1"/>
    <row r="322" s="168" customFormat="1"/>
    <row r="323" s="168" customFormat="1"/>
    <row r="324" s="168" customFormat="1"/>
    <row r="325" s="168" customFormat="1"/>
    <row r="326" s="168" customFormat="1"/>
    <row r="327" s="168" customFormat="1"/>
    <row r="328" s="168" customFormat="1"/>
    <row r="329" s="168" customFormat="1"/>
    <row r="330" s="168" customFormat="1"/>
    <row r="331" s="168" customFormat="1"/>
    <row r="332" s="168" customFormat="1"/>
    <row r="333" s="168" customFormat="1"/>
    <row r="334" s="168" customFormat="1"/>
    <row r="335" s="168" customFormat="1"/>
    <row r="336" s="168" customFormat="1"/>
    <row r="337" s="168" customFormat="1"/>
    <row r="338" s="168" customFormat="1"/>
    <row r="339" s="168" customFormat="1"/>
    <row r="340" s="168" customFormat="1"/>
    <row r="341" s="168" customFormat="1"/>
    <row r="342" s="168" customFormat="1"/>
    <row r="343" s="168" customFormat="1"/>
    <row r="344" s="168" customFormat="1"/>
    <row r="345" s="168" customFormat="1"/>
    <row r="346" s="168" customFormat="1"/>
    <row r="347" s="168" customFormat="1"/>
    <row r="348" s="168" customFormat="1"/>
    <row r="349" s="168" customFormat="1"/>
    <row r="350" s="168" customFormat="1"/>
    <row r="351" s="168" customFormat="1"/>
    <row r="352" s="168" customFormat="1"/>
    <row r="353" s="168" customFormat="1"/>
    <row r="354" s="168" customFormat="1"/>
    <row r="355" s="168" customFormat="1"/>
    <row r="356" s="168" customFormat="1"/>
    <row r="357" s="168" customFormat="1"/>
    <row r="358" s="168" customFormat="1"/>
    <row r="359" s="168" customFormat="1"/>
    <row r="360" s="168" customFormat="1"/>
    <row r="361" s="168" customFormat="1"/>
    <row r="362" s="168" customFormat="1"/>
    <row r="363" s="168" customFormat="1"/>
    <row r="364" s="168" customFormat="1"/>
    <row r="365" s="168" customFormat="1"/>
    <row r="366" s="168" customFormat="1"/>
    <row r="367" s="168" customFormat="1"/>
    <row r="368" s="168" customFormat="1"/>
    <row r="369" s="168" customFormat="1"/>
    <row r="370" s="168" customFormat="1"/>
    <row r="371" s="168" customFormat="1"/>
    <row r="372" s="168" customFormat="1"/>
    <row r="373" s="168" customFormat="1"/>
    <row r="374" s="168" customFormat="1"/>
    <row r="375" s="168" customFormat="1"/>
    <row r="376" s="168" customFormat="1"/>
    <row r="377" s="168" customFormat="1"/>
    <row r="378" s="168" customFormat="1"/>
    <row r="379" s="168" customFormat="1"/>
    <row r="380" s="168" customFormat="1"/>
    <row r="381" s="168" customFormat="1"/>
    <row r="382" s="168" customFormat="1"/>
    <row r="383" s="168" customFormat="1"/>
    <row r="384" s="168" customFormat="1"/>
    <row r="385" s="168" customFormat="1"/>
    <row r="386" s="168" customFormat="1"/>
    <row r="387" s="168" customFormat="1"/>
    <row r="388" s="168" customFormat="1"/>
    <row r="389" s="168" customFormat="1"/>
    <row r="390" s="168" customFormat="1"/>
    <row r="391" s="168" customFormat="1"/>
    <row r="392" s="168" customFormat="1"/>
    <row r="393" s="168" customFormat="1"/>
    <row r="394" s="168" customFormat="1"/>
    <row r="395" s="168" customFormat="1"/>
    <row r="396" s="168" customFormat="1"/>
    <row r="397" s="168" customFormat="1"/>
    <row r="398" s="168" customFormat="1"/>
    <row r="399" s="168" customFormat="1"/>
    <row r="400" s="168" customFormat="1"/>
    <row r="401" s="168" customFormat="1"/>
    <row r="402" s="168" customFormat="1"/>
    <row r="403" s="168" customFormat="1"/>
    <row r="404" s="168" customFormat="1"/>
    <row r="405" s="168" customFormat="1"/>
    <row r="406" s="168" customFormat="1"/>
    <row r="407" s="168" customFormat="1"/>
    <row r="408" s="168" customFormat="1"/>
    <row r="409" s="168" customFormat="1"/>
    <row r="410" s="168" customFormat="1"/>
    <row r="411" s="168" customFormat="1"/>
    <row r="412" s="168" customFormat="1"/>
    <row r="413" s="168" customFormat="1"/>
    <row r="414" s="168" customFormat="1"/>
    <row r="415" s="168" customFormat="1"/>
    <row r="416" s="168" customFormat="1"/>
    <row r="417" s="168" customFormat="1"/>
    <row r="418" s="168" customFormat="1"/>
    <row r="419" s="168" customFormat="1"/>
    <row r="420" s="168" customFormat="1"/>
    <row r="421" s="168" customFormat="1"/>
    <row r="422" s="168" customFormat="1"/>
    <row r="423" s="168" customFormat="1"/>
    <row r="424" s="168" customFormat="1"/>
    <row r="425" s="168" customFormat="1"/>
    <row r="426" s="168" customFormat="1"/>
    <row r="427" s="168" customFormat="1"/>
    <row r="428" s="168" customFormat="1"/>
    <row r="429" s="168" customFormat="1"/>
    <row r="430" s="168" customFormat="1"/>
    <row r="431" s="168" customFormat="1"/>
    <row r="432" s="168" customFormat="1"/>
    <row r="433" s="168" customFormat="1"/>
    <row r="434" s="168" customFormat="1"/>
    <row r="435" s="168" customFormat="1"/>
    <row r="436" s="168" customFormat="1"/>
    <row r="437" s="168" customFormat="1"/>
    <row r="438" s="168" customFormat="1"/>
    <row r="439" s="168" customFormat="1"/>
    <row r="440" s="168" customFormat="1"/>
    <row r="441" s="168" customFormat="1"/>
    <row r="442" s="168" customFormat="1"/>
    <row r="443" s="168" customFormat="1"/>
    <row r="444" s="168" customFormat="1"/>
    <row r="445" s="168" customFormat="1"/>
    <row r="446" s="168" customFormat="1"/>
    <row r="447" s="168" customFormat="1"/>
    <row r="448" s="168" customFormat="1"/>
    <row r="449" s="168" customFormat="1"/>
    <row r="450" s="168" customFormat="1"/>
    <row r="451" s="168" customFormat="1"/>
    <row r="452" s="168" customFormat="1"/>
    <row r="453" s="168" customFormat="1"/>
    <row r="454" s="168" customFormat="1"/>
    <row r="455" s="168" customFormat="1"/>
    <row r="456" s="168" customFormat="1"/>
    <row r="457" s="168" customFormat="1"/>
    <row r="458" s="168" customFormat="1"/>
    <row r="459" s="168" customFormat="1"/>
    <row r="460" s="168" customFormat="1"/>
    <row r="461" s="168" customFormat="1"/>
    <row r="462" s="168" customFormat="1"/>
    <row r="463" s="168" customFormat="1"/>
    <row r="464" s="168" customFormat="1"/>
    <row r="465" s="168" customFormat="1"/>
    <row r="466" s="168" customFormat="1"/>
    <row r="467" s="168" customFormat="1"/>
    <row r="468" s="168" customFormat="1"/>
    <row r="469" s="168" customFormat="1"/>
    <row r="470" s="168" customFormat="1"/>
    <row r="471" s="168" customFormat="1"/>
    <row r="472" s="168" customFormat="1"/>
    <row r="473" s="168" customFormat="1"/>
    <row r="474" s="168" customFormat="1"/>
    <row r="475" s="168" customFormat="1"/>
    <row r="476" s="168" customFormat="1"/>
    <row r="477" s="168" customFormat="1"/>
    <row r="478" s="168" customFormat="1"/>
    <row r="479" s="168" customFormat="1"/>
    <row r="480" s="168" customFormat="1"/>
    <row r="481" s="168" customFormat="1"/>
    <row r="482" s="168" customFormat="1"/>
    <row r="483" s="168" customFormat="1"/>
    <row r="484" s="168" customFormat="1"/>
    <row r="485" s="168" customFormat="1"/>
    <row r="486" s="168" customFormat="1"/>
    <row r="487" s="168" customFormat="1"/>
    <row r="488" s="168" customFormat="1"/>
    <row r="489" s="168" customFormat="1"/>
    <row r="490" s="168" customFormat="1"/>
    <row r="491" s="168" customFormat="1"/>
    <row r="492" s="168" customFormat="1"/>
    <row r="493" s="168" customFormat="1"/>
    <row r="494" s="168" customFormat="1"/>
    <row r="495" s="168" customFormat="1"/>
    <row r="496" s="168" customFormat="1"/>
    <row r="497" s="168" customFormat="1"/>
    <row r="498" s="168" customFormat="1"/>
    <row r="499" s="168" customFormat="1"/>
    <row r="500" s="168" customFormat="1"/>
    <row r="501" s="168" customFormat="1"/>
    <row r="502" s="168" customFormat="1"/>
    <row r="503" s="168" customFormat="1"/>
    <row r="504" s="168" customFormat="1"/>
    <row r="505" s="168" customFormat="1"/>
    <row r="506" s="168" customFormat="1"/>
    <row r="507" s="168" customFormat="1"/>
    <row r="508" s="168" customFormat="1"/>
    <row r="509" s="168" customFormat="1"/>
    <row r="510" s="168" customFormat="1"/>
    <row r="511" s="168" customFormat="1"/>
    <row r="512" s="168" customFormat="1"/>
    <row r="513" s="168" customFormat="1"/>
    <row r="514" s="168" customFormat="1"/>
    <row r="515" s="168" customFormat="1"/>
    <row r="516" s="168" customFormat="1"/>
    <row r="517" s="168" customFormat="1"/>
    <row r="518" s="168" customFormat="1"/>
    <row r="519" s="168" customFormat="1"/>
    <row r="520" s="168" customFormat="1"/>
    <row r="521" s="168" customFormat="1"/>
    <row r="522" s="168" customFormat="1"/>
    <row r="523" s="168" customFormat="1"/>
    <row r="524" s="168" customFormat="1"/>
    <row r="525" s="168" customFormat="1"/>
    <row r="526" s="168" customFormat="1"/>
    <row r="527" s="168" customFormat="1"/>
    <row r="528" s="168" customFormat="1"/>
    <row r="529" s="168" customFormat="1"/>
    <row r="530" s="168" customFormat="1"/>
    <row r="531" s="168" customFormat="1"/>
    <row r="532" s="168" customFormat="1"/>
    <row r="533" s="168" customFormat="1"/>
    <row r="534" s="168" customFormat="1"/>
    <row r="535" s="168" customFormat="1"/>
    <row r="536" s="168" customFormat="1"/>
    <row r="537" s="168" customFormat="1"/>
    <row r="538" s="168" customFormat="1"/>
    <row r="539" s="168" customFormat="1"/>
    <row r="540" s="168" customFormat="1"/>
    <row r="541" s="168" customFormat="1"/>
    <row r="542" s="168" customFormat="1"/>
    <row r="543" s="168" customFormat="1"/>
    <row r="544" s="168" customFormat="1"/>
    <row r="545" s="168" customFormat="1"/>
    <row r="546" s="168" customFormat="1"/>
    <row r="547" s="168" customFormat="1"/>
    <row r="548" s="168" customFormat="1"/>
    <row r="549" s="168" customFormat="1"/>
    <row r="550" s="168" customFormat="1"/>
    <row r="551" s="168" customFormat="1"/>
    <row r="552" s="168" customFormat="1"/>
    <row r="553" s="168" customFormat="1"/>
    <row r="554" s="168" customFormat="1"/>
    <row r="555" s="168" customFormat="1"/>
    <row r="556" s="168" customFormat="1"/>
    <row r="557" s="168" customFormat="1"/>
    <row r="558" s="168" customFormat="1"/>
    <row r="559" s="168" customFormat="1"/>
    <row r="560" s="168" customFormat="1"/>
    <row r="561" s="168" customFormat="1"/>
    <row r="562" s="168" customFormat="1"/>
    <row r="563" s="168" customFormat="1"/>
    <row r="564" s="168" customFormat="1"/>
    <row r="565" s="168" customFormat="1"/>
    <row r="566" s="168" customFormat="1"/>
    <row r="567" s="168" customFormat="1"/>
    <row r="568" s="168" customFormat="1"/>
    <row r="569" s="168" customFormat="1"/>
    <row r="570" s="168" customFormat="1"/>
    <row r="571" s="168" customFormat="1"/>
    <row r="572" s="168" customFormat="1"/>
    <row r="573" s="168" customFormat="1"/>
    <row r="574" s="168" customFormat="1"/>
    <row r="575" s="168" customFormat="1"/>
    <row r="576" s="168" customFormat="1"/>
    <row r="577" s="168" customFormat="1"/>
    <row r="578" s="168" customFormat="1"/>
    <row r="579" s="168" customFormat="1"/>
    <row r="580" s="168" customFormat="1"/>
    <row r="581" s="168" customFormat="1"/>
    <row r="582" s="168" customFormat="1"/>
    <row r="583" s="168" customFormat="1"/>
    <row r="584" s="168" customFormat="1"/>
    <row r="585" s="168" customFormat="1"/>
    <row r="586" s="168" customFormat="1"/>
    <row r="587" s="168" customFormat="1"/>
    <row r="588" s="168" customFormat="1"/>
    <row r="589" s="168" customFormat="1"/>
    <row r="590" s="168" customFormat="1"/>
    <row r="591" s="168" customFormat="1"/>
    <row r="592" s="168" customFormat="1"/>
    <row r="593" s="168" customFormat="1"/>
    <row r="594" s="168" customFormat="1"/>
    <row r="595" s="168" customFormat="1"/>
    <row r="596" s="168" customFormat="1"/>
    <row r="597" s="168" customFormat="1"/>
    <row r="598" s="168" customFormat="1"/>
    <row r="599" s="168" customFormat="1"/>
    <row r="600" s="168" customFormat="1"/>
    <row r="601" s="168" customFormat="1"/>
    <row r="602" s="168" customFormat="1"/>
    <row r="603" s="168" customFormat="1"/>
    <row r="604" s="168" customFormat="1"/>
    <row r="605" s="168" customFormat="1"/>
    <row r="606" s="168" customFormat="1"/>
    <row r="607" s="168" customFormat="1"/>
    <row r="608" s="168" customFormat="1"/>
    <row r="609" s="168" customFormat="1"/>
    <row r="610" s="168" customFormat="1"/>
    <row r="611" s="168" customFormat="1"/>
    <row r="612" s="168" customFormat="1"/>
    <row r="613" s="168" customFormat="1"/>
    <row r="614" s="168" customFormat="1"/>
    <row r="615" s="168" customFormat="1"/>
    <row r="616" s="168" customFormat="1"/>
    <row r="617" s="168" customFormat="1"/>
    <row r="618" s="168" customFormat="1"/>
    <row r="619" s="168" customFormat="1"/>
    <row r="620" s="168" customFormat="1"/>
    <row r="621" s="168" customFormat="1"/>
    <row r="622" s="168" customFormat="1"/>
    <row r="623" s="168" customFormat="1"/>
    <row r="624" s="168" customFormat="1"/>
    <row r="625" s="168" customFormat="1"/>
    <row r="626" s="168" customFormat="1"/>
    <row r="627" s="168" customFormat="1"/>
    <row r="628" s="168" customFormat="1"/>
    <row r="629" s="168" customFormat="1"/>
    <row r="630" s="168" customFormat="1"/>
    <row r="631" s="168" customFormat="1"/>
    <row r="632" s="168" customFormat="1"/>
    <row r="633" s="168" customFormat="1"/>
    <row r="634" s="168" customFormat="1"/>
    <row r="635" s="168" customFormat="1"/>
    <row r="636" s="168" customFormat="1"/>
    <row r="637" s="168" customFormat="1"/>
    <row r="638" s="168" customFormat="1"/>
    <row r="639" s="168" customFormat="1"/>
    <row r="640" s="168" customFormat="1"/>
    <row r="641" s="168" customFormat="1"/>
    <row r="642" s="168" customFormat="1"/>
    <row r="643" s="168" customFormat="1"/>
    <row r="644" s="168" customFormat="1"/>
    <row r="645" s="168" customFormat="1"/>
    <row r="646" s="168" customFormat="1"/>
    <row r="647" s="168" customFormat="1"/>
    <row r="648" s="168" customFormat="1"/>
    <row r="649" s="168" customFormat="1"/>
    <row r="650" s="168" customFormat="1"/>
    <row r="651" s="168" customFormat="1"/>
    <row r="652" s="168" customFormat="1"/>
    <row r="653" s="168" customFormat="1"/>
    <row r="654" s="168" customFormat="1"/>
    <row r="655" s="168" customFormat="1"/>
    <row r="656" s="168" customFormat="1"/>
    <row r="657" s="168" customFormat="1"/>
    <row r="658" s="168" customFormat="1"/>
    <row r="659" s="168" customFormat="1"/>
    <row r="660" s="168" customFormat="1"/>
    <row r="661" s="168" customFormat="1"/>
    <row r="662" s="168" customFormat="1"/>
    <row r="663" s="168" customFormat="1"/>
    <row r="664" s="168" customFormat="1"/>
    <row r="665" s="168" customFormat="1"/>
    <row r="666" s="168" customFormat="1"/>
    <row r="667" s="168" customFormat="1"/>
    <row r="668" s="168" customFormat="1"/>
    <row r="669" s="168" customFormat="1"/>
    <row r="670" s="168" customFormat="1"/>
    <row r="671" s="168" customFormat="1"/>
    <row r="672" s="168" customFormat="1"/>
    <row r="673" s="168" customFormat="1"/>
    <row r="674" s="168" customFormat="1"/>
    <row r="675" s="168" customFormat="1"/>
    <row r="676" s="168" customFormat="1"/>
    <row r="677" s="168" customFormat="1"/>
    <row r="678" s="168" customFormat="1"/>
    <row r="679" s="168" customFormat="1"/>
    <row r="680" s="168" customFormat="1"/>
    <row r="681" s="168" customFormat="1"/>
    <row r="682" s="168" customFormat="1"/>
    <row r="683" s="168" customFormat="1"/>
    <row r="684" s="168" customFormat="1"/>
    <row r="685" s="168" customFormat="1"/>
    <row r="686" s="168" customFormat="1"/>
    <row r="687" s="168" customFormat="1"/>
    <row r="688" s="168" customFormat="1"/>
    <row r="689" s="168" customFormat="1"/>
    <row r="690" s="168" customFormat="1"/>
    <row r="691" s="168" customFormat="1"/>
    <row r="692" s="168" customFormat="1"/>
    <row r="693" s="168" customFormat="1"/>
    <row r="694" s="168" customFormat="1"/>
    <row r="695" s="168" customFormat="1"/>
    <row r="696" s="168" customFormat="1"/>
    <row r="697" s="168" customFormat="1"/>
    <row r="698" s="168" customFormat="1"/>
    <row r="699" s="168" customFormat="1"/>
    <row r="700" s="168" customFormat="1"/>
    <row r="701" s="168" customFormat="1"/>
    <row r="702" s="168" customFormat="1"/>
    <row r="703" s="168" customFormat="1"/>
    <row r="704" s="168" customFormat="1"/>
    <row r="705" s="168" customFormat="1"/>
    <row r="706" s="168" customFormat="1"/>
    <row r="707" s="168" customFormat="1"/>
    <row r="708" s="168" customFormat="1"/>
    <row r="709" s="168" customFormat="1"/>
    <row r="710" s="168" customFormat="1"/>
    <row r="711" s="168" customFormat="1"/>
    <row r="712" s="168" customFormat="1"/>
    <row r="713" s="168" customFormat="1"/>
    <row r="714" s="168" customFormat="1"/>
    <row r="715" s="168" customFormat="1"/>
    <row r="716" s="168" customFormat="1"/>
    <row r="717" s="168" customFormat="1"/>
    <row r="718" s="168" customFormat="1"/>
    <row r="719" s="168" customFormat="1"/>
    <row r="720" s="168" customFormat="1"/>
    <row r="721" s="168" customFormat="1"/>
    <row r="722" s="168" customFormat="1"/>
    <row r="723" s="168" customFormat="1"/>
    <row r="724" s="168" customFormat="1"/>
    <row r="725" s="168" customFormat="1"/>
    <row r="726" s="168" customFormat="1"/>
    <row r="727" s="168" customFormat="1"/>
    <row r="728" s="168" customFormat="1"/>
    <row r="729" s="168" customFormat="1"/>
    <row r="730" s="168" customFormat="1"/>
    <row r="731" s="168" customFormat="1"/>
    <row r="732" s="168" customFormat="1"/>
    <row r="733" s="168" customFormat="1"/>
    <row r="734" s="168" customFormat="1"/>
    <row r="735" s="168" customFormat="1"/>
    <row r="736" s="168" customFormat="1"/>
    <row r="737" s="168" customFormat="1"/>
    <row r="738" s="168" customFormat="1"/>
    <row r="739" s="168" customFormat="1"/>
    <row r="740" s="168" customFormat="1"/>
    <row r="741" s="168" customFormat="1"/>
    <row r="742" s="168" customFormat="1"/>
    <row r="743" s="168" customFormat="1"/>
    <row r="744" s="168" customFormat="1"/>
    <row r="745" s="168" customFormat="1"/>
    <row r="746" s="168" customFormat="1"/>
    <row r="747" s="168" customFormat="1"/>
    <row r="748" s="168" customFormat="1"/>
    <row r="749" s="168" customFormat="1"/>
    <row r="750" s="168" customFormat="1"/>
    <row r="751" s="168" customFormat="1"/>
    <row r="752" s="168" customFormat="1"/>
  </sheetData>
  <mergeCells count="1">
    <mergeCell ref="B1:L1"/>
  </mergeCells>
  <conditionalFormatting sqref="F88:F118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F115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F116:F118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F119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F120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21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F122:F123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F12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F12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182"/>
  <sheetViews>
    <sheetView workbookViewId="0"/>
  </sheetViews>
  <sheetFormatPr defaultRowHeight="12.75"/>
  <cols>
    <col min="1" max="1" width="16.5703125" style="168" bestFit="1" customWidth="1"/>
    <col min="2" max="2" width="13.140625" style="168" customWidth="1"/>
    <col min="3" max="3" width="11.5703125" style="168" bestFit="1" customWidth="1"/>
    <col min="4" max="4" width="13" style="168" customWidth="1"/>
    <col min="5" max="5" width="11.85546875" style="168" customWidth="1"/>
    <col min="6" max="6" width="10.7109375" style="168" customWidth="1"/>
    <col min="7" max="7" width="9.7109375" style="168" customWidth="1"/>
    <col min="8" max="8" width="12.28515625" style="168" customWidth="1"/>
    <col min="9" max="9" width="12" style="168" customWidth="1"/>
    <col min="10" max="10" width="11.5703125" style="168" customWidth="1"/>
    <col min="11" max="11" width="15" style="168" customWidth="1"/>
    <col min="12" max="16384" width="9.140625" style="168"/>
  </cols>
  <sheetData>
    <row r="1" spans="1:11" ht="44.25" customHeight="1" thickBot="1">
      <c r="B1" s="384" t="s">
        <v>420</v>
      </c>
      <c r="C1" s="385"/>
      <c r="D1" s="385"/>
      <c r="E1" s="385"/>
      <c r="F1" s="385"/>
      <c r="G1" s="385"/>
      <c r="H1" s="385"/>
      <c r="I1" s="385"/>
      <c r="J1" s="385"/>
      <c r="K1" s="386"/>
    </row>
    <row r="2" spans="1:11" ht="17.25" customHeight="1">
      <c r="A2" s="21"/>
      <c r="B2" s="68" t="s">
        <v>209</v>
      </c>
      <c r="C2" s="68" t="s">
        <v>210</v>
      </c>
      <c r="D2" s="68" t="s">
        <v>207</v>
      </c>
      <c r="E2" s="68" t="s">
        <v>206</v>
      </c>
      <c r="F2" s="169" t="s">
        <v>78</v>
      </c>
      <c r="G2" s="68" t="s">
        <v>415</v>
      </c>
      <c r="H2" s="68" t="s">
        <v>417</v>
      </c>
      <c r="I2" s="68" t="s">
        <v>418</v>
      </c>
      <c r="J2" s="68" t="s">
        <v>419</v>
      </c>
      <c r="K2" s="68" t="s">
        <v>214</v>
      </c>
    </row>
    <row r="3" spans="1:11" hidden="1">
      <c r="A3" s="170">
        <v>35155</v>
      </c>
      <c r="B3" s="55">
        <v>155194.5</v>
      </c>
      <c r="C3" s="55">
        <v>137321.29999999999</v>
      </c>
      <c r="D3" s="55">
        <v>190274</v>
      </c>
      <c r="E3" s="55">
        <v>134123.20000000001</v>
      </c>
      <c r="F3" s="55">
        <v>174130.5</v>
      </c>
      <c r="G3" s="55">
        <v>161013.5</v>
      </c>
      <c r="H3" s="55">
        <v>144361.9</v>
      </c>
      <c r="I3" s="55">
        <v>130432.6</v>
      </c>
      <c r="J3" s="55">
        <v>184372.7</v>
      </c>
      <c r="K3" s="55">
        <v>176409.4</v>
      </c>
    </row>
    <row r="4" spans="1:11" hidden="1">
      <c r="A4" s="170">
        <v>35246</v>
      </c>
      <c r="B4" s="55">
        <v>160635.6</v>
      </c>
      <c r="C4" s="55">
        <v>145221.1</v>
      </c>
      <c r="D4" s="55">
        <v>191736</v>
      </c>
      <c r="E4" s="55">
        <v>131239.1</v>
      </c>
      <c r="F4" s="55">
        <v>175092</v>
      </c>
      <c r="G4" s="55">
        <v>161982.6</v>
      </c>
      <c r="H4" s="55">
        <v>146737.4</v>
      </c>
      <c r="I4" s="55">
        <v>135206.6</v>
      </c>
      <c r="J4" s="55">
        <v>190347</v>
      </c>
      <c r="K4" s="55">
        <v>177912.4</v>
      </c>
    </row>
    <row r="5" spans="1:11" hidden="1">
      <c r="A5" s="170">
        <v>35338</v>
      </c>
      <c r="B5" s="55">
        <v>166789.79999999999</v>
      </c>
      <c r="C5" s="55">
        <v>148726.70000000001</v>
      </c>
      <c r="D5" s="55">
        <v>192554.9</v>
      </c>
      <c r="E5" s="55">
        <v>133756.1</v>
      </c>
      <c r="F5" s="55">
        <v>176987.6</v>
      </c>
      <c r="G5" s="55">
        <v>158862</v>
      </c>
      <c r="H5" s="55">
        <v>149287.4</v>
      </c>
      <c r="I5" s="55">
        <v>134871.79999999999</v>
      </c>
      <c r="J5" s="55">
        <v>194423.4</v>
      </c>
      <c r="K5" s="55">
        <v>178947.1</v>
      </c>
    </row>
    <row r="6" spans="1:11" hidden="1">
      <c r="A6" s="170">
        <v>35430</v>
      </c>
      <c r="B6" s="55">
        <v>171235.3</v>
      </c>
      <c r="C6" s="55">
        <v>149904.4</v>
      </c>
      <c r="D6" s="55">
        <v>193736.7</v>
      </c>
      <c r="E6" s="55">
        <v>135515.20000000001</v>
      </c>
      <c r="F6" s="55">
        <v>180836.5</v>
      </c>
      <c r="G6" s="55">
        <v>157084.6</v>
      </c>
      <c r="H6" s="55">
        <v>143810</v>
      </c>
      <c r="I6" s="55">
        <v>127209.5</v>
      </c>
      <c r="J6" s="55">
        <v>200619.1</v>
      </c>
      <c r="K6" s="55">
        <v>180673.3</v>
      </c>
    </row>
    <row r="7" spans="1:11" hidden="1">
      <c r="A7" s="170">
        <v>35520</v>
      </c>
      <c r="B7" s="55">
        <v>174035.8</v>
      </c>
      <c r="C7" s="55">
        <v>144610.79999999999</v>
      </c>
      <c r="D7" s="55">
        <v>195568.8</v>
      </c>
      <c r="E7" s="55">
        <v>132704</v>
      </c>
      <c r="F7" s="55">
        <v>177434.5</v>
      </c>
      <c r="G7" s="55">
        <v>164003.29999999999</v>
      </c>
      <c r="H7" s="55">
        <v>147056.1</v>
      </c>
      <c r="I7" s="55">
        <v>126828.3</v>
      </c>
      <c r="J7" s="55">
        <v>204981.4</v>
      </c>
      <c r="K7" s="55">
        <v>182865.7</v>
      </c>
    </row>
    <row r="8" spans="1:11" hidden="1">
      <c r="A8" s="170">
        <v>35611</v>
      </c>
      <c r="B8" s="55">
        <v>177750.6</v>
      </c>
      <c r="C8" s="55">
        <v>138013.9</v>
      </c>
      <c r="D8" s="55">
        <v>201510.8</v>
      </c>
      <c r="E8" s="55">
        <v>140893.70000000001</v>
      </c>
      <c r="F8" s="55">
        <v>177576.1</v>
      </c>
      <c r="G8" s="55">
        <v>174183.2</v>
      </c>
      <c r="H8" s="55">
        <v>152011</v>
      </c>
      <c r="I8" s="55">
        <v>127140.3</v>
      </c>
      <c r="J8" s="55">
        <v>213940.8</v>
      </c>
      <c r="K8" s="55">
        <v>188379</v>
      </c>
    </row>
    <row r="9" spans="1:11" hidden="1">
      <c r="A9" s="170">
        <v>35703</v>
      </c>
      <c r="B9" s="55">
        <v>182296.6</v>
      </c>
      <c r="C9" s="55">
        <v>150154.6</v>
      </c>
      <c r="D9" s="55">
        <v>206718.1</v>
      </c>
      <c r="E9" s="55">
        <v>147491.70000000001</v>
      </c>
      <c r="F9" s="55">
        <v>184548.1</v>
      </c>
      <c r="G9" s="55">
        <v>183820.1</v>
      </c>
      <c r="H9" s="55">
        <v>160955.4</v>
      </c>
      <c r="I9" s="55">
        <v>126624.6</v>
      </c>
      <c r="J9" s="55">
        <v>230176.6</v>
      </c>
      <c r="K9" s="55">
        <v>198024.7</v>
      </c>
    </row>
    <row r="10" spans="1:11" hidden="1">
      <c r="A10" s="170">
        <v>35795</v>
      </c>
      <c r="B10" s="55">
        <v>187701.8</v>
      </c>
      <c r="C10" s="55">
        <v>169242.3</v>
      </c>
      <c r="D10" s="55">
        <v>215604.1</v>
      </c>
      <c r="E10" s="55">
        <v>161667.1</v>
      </c>
      <c r="F10" s="55">
        <v>192226.9</v>
      </c>
      <c r="G10" s="55">
        <v>192380</v>
      </c>
      <c r="H10" s="55">
        <v>168436.5</v>
      </c>
      <c r="I10" s="55">
        <v>137900.5</v>
      </c>
      <c r="J10" s="55">
        <v>247494.9</v>
      </c>
      <c r="K10" s="55">
        <v>208471.4</v>
      </c>
    </row>
    <row r="11" spans="1:11" hidden="1">
      <c r="A11" s="170">
        <v>35885</v>
      </c>
      <c r="B11" s="55">
        <v>194392.1</v>
      </c>
      <c r="C11" s="55">
        <v>181633.8</v>
      </c>
      <c r="D11" s="55">
        <v>218748.1</v>
      </c>
      <c r="E11" s="55">
        <v>168260.4</v>
      </c>
      <c r="F11" s="55">
        <v>200820</v>
      </c>
      <c r="G11" s="55">
        <v>195175.9</v>
      </c>
      <c r="H11" s="55">
        <v>170598.7</v>
      </c>
      <c r="I11" s="55">
        <v>151020.4</v>
      </c>
      <c r="J11" s="55">
        <v>259868.7</v>
      </c>
      <c r="K11" s="55">
        <v>215087.1</v>
      </c>
    </row>
    <row r="12" spans="1:11" hidden="1">
      <c r="A12" s="170">
        <v>35976</v>
      </c>
      <c r="B12" s="55">
        <v>199960.7</v>
      </c>
      <c r="C12" s="55">
        <v>185643.5</v>
      </c>
      <c r="D12" s="55">
        <v>220734.7</v>
      </c>
      <c r="E12" s="55">
        <v>173220.6</v>
      </c>
      <c r="F12" s="55">
        <v>208614</v>
      </c>
      <c r="G12" s="55">
        <v>197203.20000000001</v>
      </c>
      <c r="H12" s="55">
        <v>171005.7</v>
      </c>
      <c r="I12" s="55">
        <v>161906</v>
      </c>
      <c r="J12" s="55">
        <v>272643.40000000002</v>
      </c>
      <c r="K12" s="55">
        <v>219392.6</v>
      </c>
    </row>
    <row r="13" spans="1:11" hidden="1">
      <c r="A13" s="170">
        <v>36068</v>
      </c>
      <c r="B13" s="55">
        <v>201736.2</v>
      </c>
      <c r="C13" s="55">
        <v>181993.60000000001</v>
      </c>
      <c r="D13" s="55">
        <v>227125</v>
      </c>
      <c r="E13" s="55">
        <v>169976.1</v>
      </c>
      <c r="F13" s="55">
        <v>214268.5</v>
      </c>
      <c r="G13" s="55">
        <v>203065.8</v>
      </c>
      <c r="H13" s="55">
        <v>173625.9</v>
      </c>
      <c r="I13" s="55">
        <v>169852.1</v>
      </c>
      <c r="J13" s="55">
        <v>281029.7</v>
      </c>
      <c r="K13" s="55">
        <v>225215.7</v>
      </c>
    </row>
    <row r="14" spans="1:11" hidden="1">
      <c r="A14" s="170">
        <v>36160</v>
      </c>
      <c r="B14" s="55">
        <v>198016.3</v>
      </c>
      <c r="C14" s="55">
        <v>179650.6</v>
      </c>
      <c r="D14" s="55">
        <v>226656.4</v>
      </c>
      <c r="E14" s="55">
        <v>167262</v>
      </c>
      <c r="F14" s="55">
        <v>212535.9</v>
      </c>
      <c r="G14" s="55">
        <v>201113.3</v>
      </c>
      <c r="H14" s="55">
        <v>179431.9</v>
      </c>
      <c r="I14" s="55">
        <v>159790.70000000001</v>
      </c>
      <c r="J14" s="55">
        <v>282948.8</v>
      </c>
      <c r="K14" s="55">
        <v>225439.6</v>
      </c>
    </row>
    <row r="15" spans="1:11" hidden="1">
      <c r="A15" s="170">
        <v>36250</v>
      </c>
      <c r="B15" s="55">
        <v>190932.7</v>
      </c>
      <c r="C15" s="55">
        <v>179514.7</v>
      </c>
      <c r="D15" s="55">
        <v>224756.5</v>
      </c>
      <c r="E15" s="55">
        <v>171054.7</v>
      </c>
      <c r="F15" s="55">
        <v>209217.8</v>
      </c>
      <c r="G15" s="55">
        <v>194420.8</v>
      </c>
      <c r="H15" s="55">
        <v>183167.5</v>
      </c>
      <c r="I15" s="55">
        <v>143477.6</v>
      </c>
      <c r="J15" s="55">
        <v>285677.09999999998</v>
      </c>
      <c r="K15" s="55">
        <v>224867.8</v>
      </c>
    </row>
    <row r="16" spans="1:11" hidden="1">
      <c r="A16" s="170">
        <v>36341</v>
      </c>
      <c r="B16" s="55">
        <v>185781.2</v>
      </c>
      <c r="C16" s="55">
        <v>178626.3</v>
      </c>
      <c r="D16" s="55">
        <v>232761.60000000001</v>
      </c>
      <c r="E16" s="55">
        <v>177015</v>
      </c>
      <c r="F16" s="55">
        <v>218334.5</v>
      </c>
      <c r="G16" s="55">
        <v>197864.4</v>
      </c>
      <c r="H16" s="55">
        <v>185178.6</v>
      </c>
      <c r="I16" s="55">
        <v>147593</v>
      </c>
      <c r="J16" s="55">
        <v>288643.3</v>
      </c>
      <c r="K16" s="55">
        <v>229986.5</v>
      </c>
    </row>
    <row r="17" spans="1:11" hidden="1">
      <c r="A17" s="170">
        <v>36433</v>
      </c>
      <c r="B17" s="55">
        <v>185050.3</v>
      </c>
      <c r="C17" s="55">
        <v>178543.9</v>
      </c>
      <c r="D17" s="55">
        <v>236709.3</v>
      </c>
      <c r="E17" s="55">
        <v>178673.1</v>
      </c>
      <c r="F17" s="55">
        <v>218420.1</v>
      </c>
      <c r="G17" s="55">
        <v>200689.3</v>
      </c>
      <c r="H17" s="55">
        <v>191456.4</v>
      </c>
      <c r="I17" s="55">
        <v>166970.9</v>
      </c>
      <c r="J17" s="55">
        <v>293269.40000000002</v>
      </c>
      <c r="K17" s="55">
        <v>233186.9</v>
      </c>
    </row>
    <row r="18" spans="1:11" hidden="1">
      <c r="A18" s="170">
        <v>36525</v>
      </c>
      <c r="B18" s="55">
        <v>191039.9</v>
      </c>
      <c r="C18" s="55">
        <v>178230.1</v>
      </c>
      <c r="D18" s="55">
        <v>245369.8</v>
      </c>
      <c r="E18" s="55">
        <v>188159.2</v>
      </c>
      <c r="F18" s="55">
        <v>222801</v>
      </c>
      <c r="G18" s="55">
        <v>200285.6</v>
      </c>
      <c r="H18" s="55">
        <v>204303.5</v>
      </c>
      <c r="I18" s="55">
        <v>185951.3</v>
      </c>
      <c r="J18" s="55">
        <v>303447.8</v>
      </c>
      <c r="K18" s="55">
        <v>240467.9</v>
      </c>
    </row>
    <row r="19" spans="1:11" hidden="1">
      <c r="A19" s="170">
        <v>36616</v>
      </c>
      <c r="B19" s="55">
        <v>201143.5</v>
      </c>
      <c r="C19" s="55">
        <v>179505.4</v>
      </c>
      <c r="D19" s="55">
        <v>262341</v>
      </c>
      <c r="E19" s="55">
        <v>205426.1</v>
      </c>
      <c r="F19" s="55">
        <v>229474.4</v>
      </c>
      <c r="G19" s="55">
        <v>215996.79999999999</v>
      </c>
      <c r="H19" s="55">
        <v>213726.8</v>
      </c>
      <c r="I19" s="55">
        <v>196700.79999999999</v>
      </c>
      <c r="J19" s="55">
        <v>314819.3</v>
      </c>
      <c r="K19" s="55">
        <v>256088.2</v>
      </c>
    </row>
    <row r="20" spans="1:11" hidden="1">
      <c r="A20" s="170">
        <v>36707</v>
      </c>
      <c r="B20" s="55">
        <v>211414.1</v>
      </c>
      <c r="C20" s="55">
        <v>188463.1</v>
      </c>
      <c r="D20" s="55">
        <v>274144.2</v>
      </c>
      <c r="E20" s="55">
        <v>205265.1</v>
      </c>
      <c r="F20" s="55">
        <v>229013.9</v>
      </c>
      <c r="G20" s="55">
        <v>226110.7</v>
      </c>
      <c r="H20" s="55">
        <v>221069.7</v>
      </c>
      <c r="I20" s="55">
        <v>195245.5</v>
      </c>
      <c r="J20" s="55">
        <v>322887.5</v>
      </c>
      <c r="K20" s="55">
        <v>267259.8</v>
      </c>
    </row>
    <row r="21" spans="1:11" hidden="1">
      <c r="A21" s="170">
        <v>36799</v>
      </c>
      <c r="B21" s="55">
        <v>221643.8</v>
      </c>
      <c r="C21" s="55">
        <v>198481.3</v>
      </c>
      <c r="D21" s="55">
        <v>284965.40000000002</v>
      </c>
      <c r="E21" s="55">
        <v>199935.2</v>
      </c>
      <c r="F21" s="55">
        <v>231189.9</v>
      </c>
      <c r="G21" s="55">
        <v>229635.4</v>
      </c>
      <c r="H21" s="55">
        <v>230060.7</v>
      </c>
      <c r="I21" s="55">
        <v>185199.9</v>
      </c>
      <c r="J21" s="55">
        <v>330944</v>
      </c>
      <c r="K21" s="55">
        <v>276225</v>
      </c>
    </row>
    <row r="22" spans="1:11" hidden="1">
      <c r="A22" s="170">
        <v>36891</v>
      </c>
      <c r="B22" s="55">
        <v>231353.4</v>
      </c>
      <c r="C22" s="55">
        <v>211495.6</v>
      </c>
      <c r="D22" s="55">
        <v>299709.3</v>
      </c>
      <c r="E22" s="55">
        <v>206034.2</v>
      </c>
      <c r="F22" s="55">
        <v>236636.5</v>
      </c>
      <c r="G22" s="55">
        <v>238273.9</v>
      </c>
      <c r="H22" s="55">
        <v>239338.1</v>
      </c>
      <c r="I22" s="55">
        <v>188772.6</v>
      </c>
      <c r="J22" s="55">
        <v>338500.8</v>
      </c>
      <c r="K22" s="55">
        <v>287878.5</v>
      </c>
    </row>
    <row r="23" spans="1:11" hidden="1">
      <c r="A23" s="170">
        <v>36981</v>
      </c>
      <c r="B23" s="55">
        <v>239977.9</v>
      </c>
      <c r="C23" s="55">
        <v>223375</v>
      </c>
      <c r="D23" s="55">
        <v>311886.8</v>
      </c>
      <c r="E23" s="55">
        <v>213700</v>
      </c>
      <c r="F23" s="55">
        <v>245985.3</v>
      </c>
      <c r="G23" s="55">
        <v>248697</v>
      </c>
      <c r="H23" s="55">
        <v>247956.5</v>
      </c>
      <c r="I23" s="55">
        <v>193878.7</v>
      </c>
      <c r="J23" s="55">
        <v>345653.7</v>
      </c>
      <c r="K23" s="55">
        <v>295777.8</v>
      </c>
    </row>
    <row r="24" spans="1:11" hidden="1">
      <c r="A24" s="170">
        <v>37072</v>
      </c>
      <c r="B24" s="55">
        <v>247944</v>
      </c>
      <c r="C24" s="55">
        <v>226690.4</v>
      </c>
      <c r="D24" s="55">
        <v>321825.09999999998</v>
      </c>
      <c r="E24" s="55">
        <v>218609.6</v>
      </c>
      <c r="F24" s="55">
        <v>255411.7</v>
      </c>
      <c r="G24" s="55">
        <v>250628</v>
      </c>
      <c r="H24" s="55">
        <v>265192.90000000002</v>
      </c>
      <c r="I24" s="55">
        <v>190267.7</v>
      </c>
      <c r="J24" s="55">
        <v>356049.3</v>
      </c>
      <c r="K24" s="55">
        <v>303995</v>
      </c>
    </row>
    <row r="25" spans="1:11" hidden="1">
      <c r="A25" s="170">
        <v>37164</v>
      </c>
      <c r="B25" s="55">
        <v>256463.3</v>
      </c>
      <c r="C25" s="55">
        <v>231543.4</v>
      </c>
      <c r="D25" s="55">
        <v>337607</v>
      </c>
      <c r="E25" s="55">
        <v>228315.4</v>
      </c>
      <c r="F25" s="55">
        <v>264329.5</v>
      </c>
      <c r="G25" s="55">
        <v>256539.9</v>
      </c>
      <c r="H25" s="55">
        <v>274804.59999999998</v>
      </c>
      <c r="I25" s="55">
        <v>197794.5</v>
      </c>
      <c r="J25" s="55">
        <v>363362</v>
      </c>
      <c r="K25" s="55">
        <v>315716</v>
      </c>
    </row>
    <row r="26" spans="1:11" hidden="1">
      <c r="A26" s="170">
        <v>37256</v>
      </c>
      <c r="B26" s="55">
        <v>265341.40000000002</v>
      </c>
      <c r="C26" s="55">
        <v>239973.9</v>
      </c>
      <c r="D26" s="55">
        <v>356985.7</v>
      </c>
      <c r="E26" s="55">
        <v>227538.2</v>
      </c>
      <c r="F26" s="55">
        <v>271315.59999999998</v>
      </c>
      <c r="G26" s="55">
        <v>264458.8</v>
      </c>
      <c r="H26" s="55">
        <v>279406.2</v>
      </c>
      <c r="I26" s="55">
        <v>205079.4</v>
      </c>
      <c r="J26" s="55">
        <v>369715.9</v>
      </c>
      <c r="K26" s="55">
        <v>327250.59999999998</v>
      </c>
    </row>
    <row r="27" spans="1:11" hidden="1">
      <c r="A27" s="170">
        <v>37346</v>
      </c>
      <c r="B27" s="55">
        <v>272936.8</v>
      </c>
      <c r="C27" s="55">
        <v>246413.9</v>
      </c>
      <c r="D27" s="55">
        <v>380015.5</v>
      </c>
      <c r="E27" s="55">
        <v>231476.2</v>
      </c>
      <c r="F27" s="55">
        <v>274124.5</v>
      </c>
      <c r="G27" s="55">
        <v>270458.7</v>
      </c>
      <c r="H27" s="55">
        <v>288745.8</v>
      </c>
      <c r="I27" s="55">
        <v>213098.2</v>
      </c>
      <c r="J27" s="55">
        <v>378277.5</v>
      </c>
      <c r="K27" s="55">
        <v>336370.8</v>
      </c>
    </row>
    <row r="28" spans="1:11" hidden="1">
      <c r="A28" s="170">
        <v>37437</v>
      </c>
      <c r="B28" s="55">
        <v>279342.40000000002</v>
      </c>
      <c r="C28" s="55">
        <v>254168.3</v>
      </c>
      <c r="D28" s="55">
        <v>393001.1</v>
      </c>
      <c r="E28" s="55">
        <v>240982.6</v>
      </c>
      <c r="F28" s="55">
        <v>281862.40000000002</v>
      </c>
      <c r="G28" s="55">
        <v>272612.90000000002</v>
      </c>
      <c r="H28" s="55">
        <v>291839.3</v>
      </c>
      <c r="I28" s="55">
        <v>224090.5</v>
      </c>
      <c r="J28" s="55">
        <v>389601</v>
      </c>
      <c r="K28" s="55">
        <v>348488.1</v>
      </c>
    </row>
    <row r="29" spans="1:11" hidden="1">
      <c r="A29" s="170">
        <v>37529</v>
      </c>
      <c r="B29" s="55">
        <v>285767.90000000002</v>
      </c>
      <c r="C29" s="55">
        <v>263448.90000000002</v>
      </c>
      <c r="D29" s="55">
        <v>416395.9</v>
      </c>
      <c r="E29" s="55">
        <v>252113.6</v>
      </c>
      <c r="F29" s="55">
        <v>299420.5</v>
      </c>
      <c r="G29" s="55">
        <v>285760</v>
      </c>
      <c r="H29" s="55">
        <v>289204.09999999998</v>
      </c>
      <c r="I29" s="55">
        <v>227235</v>
      </c>
      <c r="J29" s="55">
        <v>410524.7</v>
      </c>
      <c r="K29" s="55">
        <v>365805.2</v>
      </c>
    </row>
    <row r="30" spans="1:11" hidden="1">
      <c r="A30" s="170">
        <v>37621</v>
      </c>
      <c r="B30" s="55">
        <v>293160.40000000002</v>
      </c>
      <c r="C30" s="55">
        <v>271077.59999999998</v>
      </c>
      <c r="D30" s="55">
        <v>424731.3</v>
      </c>
      <c r="E30" s="55">
        <v>259667.3</v>
      </c>
      <c r="F30" s="55">
        <v>324617.2</v>
      </c>
      <c r="G30" s="55">
        <v>302163.8</v>
      </c>
      <c r="H30" s="55">
        <v>301931.40000000002</v>
      </c>
      <c r="I30" s="55">
        <v>227947.1</v>
      </c>
      <c r="J30" s="55">
        <v>432481.4</v>
      </c>
      <c r="K30" s="55">
        <v>381859.7</v>
      </c>
    </row>
    <row r="31" spans="1:11" hidden="1">
      <c r="A31" s="170">
        <v>37711</v>
      </c>
      <c r="B31" s="55">
        <v>303694.59999999998</v>
      </c>
      <c r="C31" s="55">
        <v>282961</v>
      </c>
      <c r="D31" s="55">
        <v>443507</v>
      </c>
      <c r="E31" s="55">
        <v>277571.8</v>
      </c>
      <c r="F31" s="55">
        <v>354156.9</v>
      </c>
      <c r="G31" s="55">
        <v>316014.8</v>
      </c>
      <c r="H31" s="55">
        <v>320147.20000000001</v>
      </c>
      <c r="I31" s="55">
        <v>242759.2</v>
      </c>
      <c r="J31" s="55">
        <v>453068.4</v>
      </c>
      <c r="K31" s="55">
        <v>400113.3</v>
      </c>
    </row>
    <row r="32" spans="1:11" hidden="1">
      <c r="A32" s="170">
        <v>37802</v>
      </c>
      <c r="B32" s="55">
        <v>320416.5</v>
      </c>
      <c r="C32" s="55">
        <v>299208.8</v>
      </c>
      <c r="D32" s="55">
        <v>469855.6</v>
      </c>
      <c r="E32" s="55">
        <v>286799.59999999998</v>
      </c>
      <c r="F32" s="55">
        <v>389409.7</v>
      </c>
      <c r="G32" s="55">
        <v>333210.3</v>
      </c>
      <c r="H32" s="55">
        <v>323824</v>
      </c>
      <c r="I32" s="55">
        <v>259511.1</v>
      </c>
      <c r="J32" s="55">
        <v>470193.5</v>
      </c>
      <c r="K32" s="55">
        <v>421971.9</v>
      </c>
    </row>
    <row r="33" spans="1:11" hidden="1">
      <c r="A33" s="170">
        <v>37894</v>
      </c>
      <c r="B33" s="55">
        <v>343464.7</v>
      </c>
      <c r="C33" s="55">
        <v>309871.09999999998</v>
      </c>
      <c r="D33" s="55">
        <v>486075.8</v>
      </c>
      <c r="E33" s="55">
        <v>306639.40000000002</v>
      </c>
      <c r="F33" s="55">
        <v>438251.8</v>
      </c>
      <c r="G33" s="55">
        <v>359034.5</v>
      </c>
      <c r="H33" s="55">
        <v>336662.6</v>
      </c>
      <c r="I33" s="55">
        <v>278914.3</v>
      </c>
      <c r="J33" s="55">
        <v>484677</v>
      </c>
      <c r="K33" s="55">
        <v>442570.8</v>
      </c>
    </row>
    <row r="34" spans="1:11" hidden="1">
      <c r="A34" s="170">
        <v>37986</v>
      </c>
      <c r="B34" s="55">
        <v>369953.3</v>
      </c>
      <c r="C34" s="55">
        <v>320433.2</v>
      </c>
      <c r="D34" s="55">
        <v>507236.9</v>
      </c>
      <c r="E34" s="55">
        <v>331070.40000000002</v>
      </c>
      <c r="F34" s="55">
        <v>471763.3</v>
      </c>
      <c r="G34" s="55">
        <v>393472.4</v>
      </c>
      <c r="H34" s="55">
        <v>350821.1</v>
      </c>
      <c r="I34" s="55">
        <v>303989.7</v>
      </c>
      <c r="J34" s="55">
        <v>516528.5</v>
      </c>
      <c r="K34" s="55">
        <v>471225</v>
      </c>
    </row>
    <row r="35" spans="1:11" hidden="1">
      <c r="A35" s="170">
        <v>38077</v>
      </c>
      <c r="B35" s="55">
        <v>397542.8</v>
      </c>
      <c r="C35" s="55">
        <v>350486.8</v>
      </c>
      <c r="D35" s="55">
        <v>547190.6</v>
      </c>
      <c r="E35" s="55">
        <v>357907</v>
      </c>
      <c r="F35" s="55">
        <v>509277.6</v>
      </c>
      <c r="G35" s="55">
        <v>439103.4</v>
      </c>
      <c r="H35" s="55">
        <v>369953</v>
      </c>
      <c r="I35" s="55">
        <v>324873.3</v>
      </c>
      <c r="J35" s="55">
        <v>570479.69999999995</v>
      </c>
      <c r="K35" s="55">
        <v>511599.8</v>
      </c>
    </row>
    <row r="36" spans="1:11" hidden="1">
      <c r="A36" s="170">
        <v>38168</v>
      </c>
      <c r="B36" s="55">
        <v>424742.7</v>
      </c>
      <c r="C36" s="55">
        <v>385601.6</v>
      </c>
      <c r="D36" s="55">
        <v>587122.6</v>
      </c>
      <c r="E36" s="55">
        <v>394444.1</v>
      </c>
      <c r="F36" s="55">
        <v>537886.30000000005</v>
      </c>
      <c r="G36" s="55">
        <v>493409</v>
      </c>
      <c r="H36" s="55">
        <v>405324.2</v>
      </c>
      <c r="I36" s="55">
        <v>354692.6</v>
      </c>
      <c r="J36" s="55">
        <v>622576.6</v>
      </c>
      <c r="K36" s="55">
        <v>553284.69999999995</v>
      </c>
    </row>
    <row r="37" spans="1:11" hidden="1">
      <c r="A37" s="170">
        <v>38260</v>
      </c>
      <c r="B37" s="55">
        <v>451949.8</v>
      </c>
      <c r="C37" s="55">
        <v>427200.4</v>
      </c>
      <c r="D37" s="55">
        <v>628432.1</v>
      </c>
      <c r="E37" s="55">
        <v>429166</v>
      </c>
      <c r="F37" s="55">
        <v>556202.9</v>
      </c>
      <c r="G37" s="55">
        <v>541952</v>
      </c>
      <c r="H37" s="55">
        <v>437920.1</v>
      </c>
      <c r="I37" s="55">
        <v>384436.2</v>
      </c>
      <c r="J37" s="55">
        <v>674123.9</v>
      </c>
      <c r="K37" s="55">
        <v>596250.80000000005</v>
      </c>
    </row>
    <row r="38" spans="1:11" hidden="1">
      <c r="A38" s="170">
        <v>38352</v>
      </c>
      <c r="B38" s="55">
        <v>477316</v>
      </c>
      <c r="C38" s="55">
        <v>467536.8</v>
      </c>
      <c r="D38" s="55">
        <v>670706</v>
      </c>
      <c r="E38" s="55">
        <v>442962.3</v>
      </c>
      <c r="F38" s="55">
        <v>594687.9</v>
      </c>
      <c r="G38" s="55">
        <v>580056.5</v>
      </c>
      <c r="H38" s="55">
        <v>460572.2</v>
      </c>
      <c r="I38" s="55">
        <v>407522.9</v>
      </c>
      <c r="J38" s="55">
        <v>718770.6</v>
      </c>
      <c r="K38" s="55">
        <v>634409.9</v>
      </c>
    </row>
    <row r="39" spans="1:11" hidden="1">
      <c r="A39" s="170">
        <v>38442</v>
      </c>
      <c r="B39" s="55">
        <v>503843.4</v>
      </c>
      <c r="C39" s="55">
        <v>494795.6</v>
      </c>
      <c r="D39" s="55">
        <v>694309.9</v>
      </c>
      <c r="E39" s="55">
        <v>464936.4</v>
      </c>
      <c r="F39" s="55">
        <v>631538.6</v>
      </c>
      <c r="G39" s="55">
        <v>604340.30000000005</v>
      </c>
      <c r="H39" s="55">
        <v>489338.8</v>
      </c>
      <c r="I39" s="55">
        <v>427172.5</v>
      </c>
      <c r="J39" s="55">
        <v>758752</v>
      </c>
      <c r="K39" s="55">
        <v>663056</v>
      </c>
    </row>
    <row r="40" spans="1:11" hidden="1">
      <c r="A40" s="170">
        <v>38533</v>
      </c>
      <c r="B40" s="55">
        <v>541544</v>
      </c>
      <c r="C40" s="55">
        <v>517470.6</v>
      </c>
      <c r="D40" s="55">
        <v>719377.9</v>
      </c>
      <c r="E40" s="55">
        <v>493033.9</v>
      </c>
      <c r="F40" s="55">
        <v>668940.5</v>
      </c>
      <c r="G40" s="55">
        <v>637686.9</v>
      </c>
      <c r="H40" s="55">
        <v>516412.7</v>
      </c>
      <c r="I40" s="55">
        <v>439349.7</v>
      </c>
      <c r="J40" s="55">
        <v>808478.4</v>
      </c>
      <c r="K40" s="55">
        <v>690282.2</v>
      </c>
    </row>
    <row r="41" spans="1:11" hidden="1">
      <c r="A41" s="170">
        <v>38625</v>
      </c>
      <c r="B41" s="55">
        <v>588155.80000000005</v>
      </c>
      <c r="C41" s="55">
        <v>536347.5</v>
      </c>
      <c r="D41" s="55">
        <v>749508.7</v>
      </c>
      <c r="E41" s="55">
        <v>500283.1</v>
      </c>
      <c r="F41" s="55">
        <v>695650</v>
      </c>
      <c r="G41" s="55">
        <v>654798.80000000005</v>
      </c>
      <c r="H41" s="55">
        <v>535913.19999999995</v>
      </c>
      <c r="I41" s="55">
        <v>440744.4</v>
      </c>
      <c r="J41" s="55">
        <v>857806</v>
      </c>
      <c r="K41" s="55">
        <v>718212.4</v>
      </c>
    </row>
    <row r="42" spans="1:11" hidden="1">
      <c r="A42" s="170">
        <v>38717</v>
      </c>
      <c r="B42" s="55">
        <v>633545.4</v>
      </c>
      <c r="C42" s="55">
        <v>563200.4</v>
      </c>
      <c r="D42" s="55">
        <v>769361.2</v>
      </c>
      <c r="E42" s="55">
        <v>503883.8</v>
      </c>
      <c r="F42" s="55">
        <v>739766.1</v>
      </c>
      <c r="G42" s="55">
        <v>668941.6</v>
      </c>
      <c r="H42" s="55">
        <v>570094.30000000005</v>
      </c>
      <c r="I42" s="55">
        <v>453161</v>
      </c>
      <c r="J42" s="55">
        <v>888928</v>
      </c>
      <c r="K42" s="55">
        <v>745568.1</v>
      </c>
    </row>
    <row r="43" spans="1:11" hidden="1">
      <c r="A43" s="170">
        <v>38807</v>
      </c>
      <c r="B43" s="55">
        <v>670463.6</v>
      </c>
      <c r="C43" s="55">
        <v>596457</v>
      </c>
      <c r="D43" s="55">
        <v>793541.9</v>
      </c>
      <c r="E43" s="55">
        <v>534021.9</v>
      </c>
      <c r="F43" s="55">
        <v>800942.7</v>
      </c>
      <c r="G43" s="55">
        <v>712690.4</v>
      </c>
      <c r="H43" s="55">
        <v>581669.1</v>
      </c>
      <c r="I43" s="55">
        <v>490289.9</v>
      </c>
      <c r="J43" s="55">
        <v>915566.6</v>
      </c>
      <c r="K43" s="55">
        <v>771497</v>
      </c>
    </row>
    <row r="44" spans="1:11" hidden="1">
      <c r="A44" s="170">
        <v>38898</v>
      </c>
      <c r="B44" s="55">
        <v>693570.1</v>
      </c>
      <c r="C44" s="55">
        <v>652587.19999999995</v>
      </c>
      <c r="D44" s="55">
        <v>832768</v>
      </c>
      <c r="E44" s="55">
        <v>568189.5</v>
      </c>
      <c r="F44" s="55">
        <v>820456</v>
      </c>
      <c r="G44" s="55">
        <v>751928.2</v>
      </c>
      <c r="H44" s="55">
        <v>605995.30000000005</v>
      </c>
      <c r="I44" s="55">
        <v>538871</v>
      </c>
      <c r="J44" s="55">
        <v>930917.6</v>
      </c>
      <c r="K44" s="55">
        <v>798545.9</v>
      </c>
    </row>
    <row r="45" spans="1:11" hidden="1">
      <c r="A45" s="170">
        <v>38990</v>
      </c>
      <c r="B45" s="55">
        <v>712509.2</v>
      </c>
      <c r="C45" s="55">
        <v>697286</v>
      </c>
      <c r="D45" s="55">
        <v>874924.1</v>
      </c>
      <c r="E45" s="55">
        <v>575948.5</v>
      </c>
      <c r="F45" s="55">
        <v>827736.3</v>
      </c>
      <c r="G45" s="55">
        <v>753010.2</v>
      </c>
      <c r="H45" s="55">
        <v>648242.19999999995</v>
      </c>
      <c r="I45" s="55">
        <v>572110.5</v>
      </c>
      <c r="J45" s="55">
        <v>947973.9</v>
      </c>
      <c r="K45" s="55">
        <v>823207.4</v>
      </c>
    </row>
    <row r="46" spans="1:11" hidden="1">
      <c r="A46" s="170">
        <v>39082</v>
      </c>
      <c r="B46" s="55">
        <v>745429.4</v>
      </c>
      <c r="C46" s="55">
        <v>709036.3</v>
      </c>
      <c r="D46" s="55">
        <v>905755.2</v>
      </c>
      <c r="E46" s="55">
        <v>602622</v>
      </c>
      <c r="F46" s="55">
        <v>823346.4</v>
      </c>
      <c r="G46" s="55">
        <v>778371.3</v>
      </c>
      <c r="H46" s="55">
        <v>652502.9</v>
      </c>
      <c r="I46" s="55">
        <v>600612.30000000005</v>
      </c>
      <c r="J46" s="55">
        <v>975805.7</v>
      </c>
      <c r="K46" s="55">
        <v>855165.6</v>
      </c>
    </row>
    <row r="47" spans="1:11" hidden="1">
      <c r="A47" s="170">
        <v>39172</v>
      </c>
      <c r="B47" s="55">
        <v>797978.6</v>
      </c>
      <c r="C47" s="55">
        <v>723418.3</v>
      </c>
      <c r="D47" s="55">
        <v>942762.4</v>
      </c>
      <c r="E47" s="55">
        <v>623407.5</v>
      </c>
      <c r="F47" s="55">
        <v>860858.5</v>
      </c>
      <c r="G47" s="55">
        <v>833388.3</v>
      </c>
      <c r="H47" s="55">
        <v>669570.19999999995</v>
      </c>
      <c r="I47" s="55">
        <v>611478.80000000005</v>
      </c>
      <c r="J47" s="55">
        <v>1012774.9</v>
      </c>
      <c r="K47" s="55">
        <v>891539.6</v>
      </c>
    </row>
    <row r="48" spans="1:11" hidden="1">
      <c r="A48" s="170">
        <v>39263</v>
      </c>
      <c r="B48" s="55">
        <v>841571.5</v>
      </c>
      <c r="C48" s="55">
        <v>740444.2</v>
      </c>
      <c r="D48" s="55">
        <v>969413.5</v>
      </c>
      <c r="E48" s="55">
        <v>669244.4</v>
      </c>
      <c r="F48" s="55">
        <v>904949.2</v>
      </c>
      <c r="G48" s="55">
        <v>849067.9</v>
      </c>
      <c r="H48" s="55">
        <v>707093.5</v>
      </c>
      <c r="I48" s="55">
        <v>599908.9</v>
      </c>
      <c r="J48" s="55">
        <v>1042970.4</v>
      </c>
      <c r="K48" s="55">
        <v>923071.2</v>
      </c>
    </row>
    <row r="49" spans="1:11" hidden="1">
      <c r="A49" s="170">
        <v>39355</v>
      </c>
      <c r="B49" s="55">
        <v>844575.7</v>
      </c>
      <c r="C49" s="55">
        <v>760698.8</v>
      </c>
      <c r="D49" s="55">
        <v>984948.8</v>
      </c>
      <c r="E49" s="55">
        <v>745800.5</v>
      </c>
      <c r="F49" s="55">
        <v>895480.1</v>
      </c>
      <c r="G49" s="55">
        <v>858292.3</v>
      </c>
      <c r="H49" s="55">
        <v>733176.4</v>
      </c>
      <c r="I49" s="55">
        <v>624826</v>
      </c>
      <c r="J49" s="55">
        <v>1069775.2</v>
      </c>
      <c r="K49" s="55">
        <v>946835.8</v>
      </c>
    </row>
    <row r="50" spans="1:11">
      <c r="A50" s="170">
        <v>39447</v>
      </c>
      <c r="B50" s="55">
        <v>818569.1</v>
      </c>
      <c r="C50" s="55">
        <v>795493.9</v>
      </c>
      <c r="D50" s="55">
        <v>1013612.2</v>
      </c>
      <c r="E50" s="55">
        <v>750440.3</v>
      </c>
      <c r="F50" s="55">
        <v>877678.3</v>
      </c>
      <c r="G50" s="55">
        <v>861168</v>
      </c>
      <c r="H50" s="55">
        <v>752842.4</v>
      </c>
      <c r="I50" s="55">
        <v>654130.30000000005</v>
      </c>
      <c r="J50" s="55">
        <v>1088945.6000000001</v>
      </c>
      <c r="K50" s="55">
        <v>959700.2</v>
      </c>
    </row>
    <row r="51" spans="1:11">
      <c r="A51" s="170">
        <v>39538</v>
      </c>
      <c r="B51" s="55">
        <v>799293.6</v>
      </c>
      <c r="C51" s="55">
        <v>814536.4</v>
      </c>
      <c r="D51" s="55">
        <v>1017641.6</v>
      </c>
      <c r="E51" s="55">
        <v>728211.1</v>
      </c>
      <c r="F51" s="55">
        <v>859069.9</v>
      </c>
      <c r="G51" s="55">
        <v>860363.9</v>
      </c>
      <c r="H51" s="55">
        <v>779233.5</v>
      </c>
      <c r="I51" s="55">
        <v>661717.6</v>
      </c>
      <c r="J51" s="55">
        <v>1099482.2</v>
      </c>
      <c r="K51" s="55">
        <v>966977.2</v>
      </c>
    </row>
    <row r="52" spans="1:11">
      <c r="A52" s="170">
        <v>39629</v>
      </c>
      <c r="B52" s="55">
        <v>817436.7</v>
      </c>
      <c r="C52" s="55">
        <v>815654.3</v>
      </c>
      <c r="D52" s="55">
        <v>990872.7</v>
      </c>
      <c r="E52" s="55">
        <v>716478.5</v>
      </c>
      <c r="F52" s="55">
        <v>829044.1</v>
      </c>
      <c r="G52" s="55">
        <v>873867.1</v>
      </c>
      <c r="H52" s="55">
        <v>799878.4</v>
      </c>
      <c r="I52" s="55">
        <v>667173.19999999995</v>
      </c>
      <c r="J52" s="55">
        <v>1108035.3</v>
      </c>
      <c r="K52" s="55">
        <v>972859.9</v>
      </c>
    </row>
    <row r="53" spans="1:11">
      <c r="A53" s="170">
        <v>39721</v>
      </c>
      <c r="B53" s="55">
        <v>854998.4</v>
      </c>
      <c r="C53" s="55">
        <v>790351</v>
      </c>
      <c r="D53" s="55">
        <v>991471.7</v>
      </c>
      <c r="E53" s="55">
        <v>730764.9</v>
      </c>
      <c r="F53" s="55">
        <v>853800.6</v>
      </c>
      <c r="G53" s="55">
        <v>876015.7</v>
      </c>
      <c r="H53" s="55">
        <v>792501.8</v>
      </c>
      <c r="I53" s="55">
        <v>666627.5</v>
      </c>
      <c r="J53" s="55">
        <v>1109622.3999999999</v>
      </c>
      <c r="K53" s="55">
        <v>969477.4</v>
      </c>
    </row>
    <row r="54" spans="1:11">
      <c r="A54" s="170">
        <v>39813</v>
      </c>
      <c r="B54" s="55">
        <v>869758.7</v>
      </c>
      <c r="C54" s="55">
        <v>776981.5</v>
      </c>
      <c r="D54" s="55">
        <v>983656.2</v>
      </c>
      <c r="E54" s="55">
        <v>736140.4</v>
      </c>
      <c r="F54" s="55">
        <v>866599.9</v>
      </c>
      <c r="G54" s="55">
        <v>854184.7</v>
      </c>
      <c r="H54" s="55">
        <v>788771.8</v>
      </c>
      <c r="I54" s="55">
        <v>669764.80000000005</v>
      </c>
      <c r="J54" s="55">
        <v>1094278.1000000001</v>
      </c>
      <c r="K54" s="55">
        <v>961682.3</v>
      </c>
    </row>
    <row r="55" spans="1:11">
      <c r="A55" s="170">
        <v>39903</v>
      </c>
      <c r="B55" s="55">
        <v>845586</v>
      </c>
      <c r="C55" s="55">
        <v>788675</v>
      </c>
      <c r="D55" s="55">
        <v>991006.2</v>
      </c>
      <c r="E55" s="55">
        <v>744401.8</v>
      </c>
      <c r="F55" s="55">
        <v>823084.5</v>
      </c>
      <c r="G55" s="55">
        <v>779462.7</v>
      </c>
      <c r="H55" s="55">
        <v>778843.3</v>
      </c>
      <c r="I55" s="55">
        <v>672506.4</v>
      </c>
      <c r="J55" s="55">
        <v>1080578.7</v>
      </c>
      <c r="K55" s="55">
        <v>946208.5</v>
      </c>
    </row>
    <row r="56" spans="1:11">
      <c r="A56" s="170">
        <v>39994</v>
      </c>
      <c r="B56" s="55">
        <v>816223.3</v>
      </c>
      <c r="C56" s="55">
        <v>784668.1</v>
      </c>
      <c r="D56" s="55">
        <v>997043.5</v>
      </c>
      <c r="E56" s="55">
        <v>732214.5</v>
      </c>
      <c r="F56" s="55">
        <v>805988.7</v>
      </c>
      <c r="G56" s="55">
        <v>777040.9</v>
      </c>
      <c r="H56" s="55">
        <v>750489.5</v>
      </c>
      <c r="I56" s="55">
        <v>699010.8</v>
      </c>
      <c r="J56" s="55">
        <v>1084538.3999999999</v>
      </c>
      <c r="K56" s="55">
        <v>935947.1</v>
      </c>
    </row>
    <row r="57" spans="1:11">
      <c r="A57" s="170">
        <v>40086</v>
      </c>
      <c r="B57" s="55">
        <v>825905.1</v>
      </c>
      <c r="C57" s="55">
        <v>816779.1</v>
      </c>
      <c r="D57" s="55">
        <v>1035881.4</v>
      </c>
      <c r="E57" s="55">
        <v>762709.5</v>
      </c>
      <c r="F57" s="55">
        <v>862495</v>
      </c>
      <c r="G57" s="55">
        <v>853052.4</v>
      </c>
      <c r="H57" s="55">
        <v>778723.5</v>
      </c>
      <c r="I57" s="55">
        <v>720367.4</v>
      </c>
      <c r="J57" s="55">
        <v>1101889.3</v>
      </c>
      <c r="K57" s="55">
        <v>972756.2</v>
      </c>
    </row>
    <row r="58" spans="1:11">
      <c r="A58" s="170">
        <v>40178</v>
      </c>
      <c r="B58" s="55">
        <v>867381.8</v>
      </c>
      <c r="C58" s="55">
        <v>857647.1</v>
      </c>
      <c r="D58" s="55">
        <v>1061105.5</v>
      </c>
      <c r="E58" s="55">
        <v>774125.3</v>
      </c>
      <c r="F58" s="55">
        <v>908952.1</v>
      </c>
      <c r="G58" s="55">
        <v>891842.3</v>
      </c>
      <c r="H58" s="55">
        <v>836767.6</v>
      </c>
      <c r="I58" s="55">
        <v>696797.2</v>
      </c>
      <c r="J58" s="55">
        <v>1127365.1000000001</v>
      </c>
      <c r="K58" s="55">
        <v>1011025.7</v>
      </c>
    </row>
    <row r="59" spans="1:11">
      <c r="A59" s="170">
        <v>40268</v>
      </c>
      <c r="B59" s="55">
        <v>902510.7</v>
      </c>
      <c r="C59" s="55">
        <v>850003.1</v>
      </c>
      <c r="D59" s="55">
        <v>1085845.6000000001</v>
      </c>
      <c r="E59" s="55">
        <v>841677.3</v>
      </c>
      <c r="F59" s="55">
        <v>948717.9</v>
      </c>
      <c r="G59" s="55">
        <v>922151.4</v>
      </c>
      <c r="H59" s="55">
        <v>866349.6</v>
      </c>
      <c r="I59" s="55">
        <v>751425.8</v>
      </c>
      <c r="J59" s="55">
        <v>1164590.6000000001</v>
      </c>
      <c r="K59" s="55">
        <v>1042791.9</v>
      </c>
    </row>
    <row r="60" spans="1:11">
      <c r="A60" s="170">
        <v>40359</v>
      </c>
      <c r="B60" s="55">
        <v>901714.6</v>
      </c>
      <c r="C60" s="55">
        <v>851806.8</v>
      </c>
      <c r="D60" s="55">
        <v>1084136.1000000001</v>
      </c>
      <c r="E60" s="55">
        <v>837386.6</v>
      </c>
      <c r="F60" s="55">
        <v>975679.1</v>
      </c>
      <c r="G60" s="55">
        <v>920929.2</v>
      </c>
      <c r="H60" s="55">
        <v>861392.8</v>
      </c>
      <c r="I60" s="55">
        <v>794140.4</v>
      </c>
      <c r="J60" s="55">
        <v>1182386.3999999999</v>
      </c>
      <c r="K60" s="55">
        <v>1050553.3</v>
      </c>
    </row>
    <row r="61" spans="1:11">
      <c r="A61" s="170">
        <v>40451</v>
      </c>
      <c r="B61" s="55">
        <v>880343.5</v>
      </c>
      <c r="C61" s="55">
        <v>862196.9</v>
      </c>
      <c r="D61" s="55">
        <v>1076807.3999999999</v>
      </c>
      <c r="E61" s="55">
        <v>839245.2</v>
      </c>
      <c r="F61" s="55">
        <v>915562.7</v>
      </c>
      <c r="G61" s="55">
        <v>897638.1</v>
      </c>
      <c r="H61" s="55">
        <v>828076.5</v>
      </c>
      <c r="I61" s="55">
        <v>777360.5</v>
      </c>
      <c r="J61" s="55">
        <v>1176569.8999999999</v>
      </c>
      <c r="K61" s="55">
        <v>1024827.9</v>
      </c>
    </row>
    <row r="62" spans="1:11">
      <c r="A62" s="170">
        <v>40543</v>
      </c>
      <c r="B62" s="55">
        <v>870244.5</v>
      </c>
      <c r="C62" s="55">
        <v>853667</v>
      </c>
      <c r="D62" s="55">
        <v>1078992.7</v>
      </c>
      <c r="E62" s="55">
        <v>823937.3</v>
      </c>
      <c r="F62" s="55">
        <v>879798.3</v>
      </c>
      <c r="G62" s="55">
        <v>892155.5</v>
      </c>
      <c r="H62" s="55">
        <v>791683.1</v>
      </c>
      <c r="I62" s="55">
        <v>783912.7</v>
      </c>
      <c r="J62" s="55">
        <v>1175549.3</v>
      </c>
      <c r="K62" s="55">
        <v>1020605.5</v>
      </c>
    </row>
    <row r="63" spans="1:11">
      <c r="A63" s="170">
        <v>40633</v>
      </c>
      <c r="B63" s="55">
        <v>881644.4</v>
      </c>
      <c r="C63" s="55">
        <v>883650.2</v>
      </c>
      <c r="D63" s="55">
        <v>1105245</v>
      </c>
      <c r="E63" s="55">
        <v>815338.9</v>
      </c>
      <c r="F63" s="55">
        <v>937949.8</v>
      </c>
      <c r="G63" s="55">
        <v>909151.2</v>
      </c>
      <c r="H63" s="55">
        <v>783679</v>
      </c>
      <c r="I63" s="55">
        <v>742656.7</v>
      </c>
      <c r="J63" s="55">
        <v>1159993.2</v>
      </c>
      <c r="K63" s="55">
        <v>1033573.6</v>
      </c>
    </row>
    <row r="64" spans="1:11">
      <c r="A64" s="170">
        <v>40724</v>
      </c>
      <c r="B64" s="55">
        <v>896040.1</v>
      </c>
      <c r="C64" s="55">
        <v>909044.7</v>
      </c>
      <c r="D64" s="55">
        <v>1115189.5</v>
      </c>
      <c r="E64" s="55">
        <v>891391.3</v>
      </c>
      <c r="F64" s="55">
        <v>983909.3</v>
      </c>
      <c r="G64" s="55">
        <v>907258.6</v>
      </c>
      <c r="H64" s="55">
        <v>829384.8</v>
      </c>
      <c r="I64" s="55">
        <v>707277.1</v>
      </c>
      <c r="J64" s="55">
        <v>1147625.2</v>
      </c>
      <c r="K64" s="55">
        <v>1056924.8</v>
      </c>
    </row>
    <row r="65" spans="1:11">
      <c r="A65" s="170">
        <v>40816</v>
      </c>
      <c r="B65" s="55">
        <v>893653.4</v>
      </c>
      <c r="C65" s="55">
        <v>909724.4</v>
      </c>
      <c r="D65" s="55">
        <v>1129024</v>
      </c>
      <c r="E65" s="55">
        <v>955489.7</v>
      </c>
      <c r="F65" s="55">
        <v>982565.8</v>
      </c>
      <c r="G65" s="55">
        <v>898825.7</v>
      </c>
      <c r="H65" s="55">
        <v>881252.9</v>
      </c>
      <c r="I65" s="55">
        <v>798544.6</v>
      </c>
      <c r="J65" s="55">
        <v>1164946.3999999999</v>
      </c>
      <c r="K65" s="55">
        <v>1073889.8999999999</v>
      </c>
    </row>
    <row r="66" spans="1:11">
      <c r="A66" s="170">
        <v>40908</v>
      </c>
      <c r="B66" s="55">
        <v>883500.1</v>
      </c>
      <c r="C66" s="55">
        <v>915876.4</v>
      </c>
      <c r="D66" s="55">
        <v>1127665.5</v>
      </c>
      <c r="E66" s="55">
        <v>897233.5</v>
      </c>
      <c r="F66" s="55">
        <v>932084.3</v>
      </c>
      <c r="G66" s="55">
        <v>867303.2</v>
      </c>
      <c r="H66" s="55">
        <v>900703</v>
      </c>
      <c r="I66" s="55">
        <v>893983.7</v>
      </c>
      <c r="J66" s="55">
        <v>1169790.8</v>
      </c>
      <c r="K66" s="55">
        <v>1058271.6000000001</v>
      </c>
    </row>
    <row r="67" spans="1:11">
      <c r="A67" s="170">
        <v>40999</v>
      </c>
      <c r="B67" s="55">
        <v>874745.6</v>
      </c>
      <c r="C67" s="55">
        <v>912373.9</v>
      </c>
      <c r="D67" s="55">
        <v>1092564.7</v>
      </c>
      <c r="E67" s="55">
        <v>808559</v>
      </c>
      <c r="F67" s="55">
        <v>873239.2</v>
      </c>
      <c r="G67" s="55">
        <v>848211</v>
      </c>
      <c r="H67" s="55">
        <v>905220.7</v>
      </c>
      <c r="I67" s="55">
        <v>834748.9</v>
      </c>
      <c r="J67" s="55">
        <v>1149910.8999999999</v>
      </c>
      <c r="K67" s="55">
        <v>1019410.5</v>
      </c>
    </row>
    <row r="68" spans="1:11">
      <c r="A68" s="170"/>
      <c r="B68" s="55"/>
      <c r="C68" s="55"/>
      <c r="D68" s="55"/>
      <c r="E68" s="55"/>
      <c r="F68" s="55"/>
      <c r="G68" s="55"/>
      <c r="H68" s="55"/>
      <c r="I68" s="55"/>
      <c r="J68" s="55"/>
      <c r="K68" s="55"/>
    </row>
    <row r="69" spans="1:11">
      <c r="A69" s="171" t="s">
        <v>12</v>
      </c>
      <c r="B69" s="55">
        <f>AVERAGE(B3:B6)</f>
        <v>163463.79999999999</v>
      </c>
      <c r="C69" s="55">
        <f t="shared" ref="C69:K69" si="0">AVERAGE(C3:C6)</f>
        <v>145293.375</v>
      </c>
      <c r="D69" s="55">
        <f t="shared" si="0"/>
        <v>192075.40000000002</v>
      </c>
      <c r="E69" s="55">
        <f t="shared" si="0"/>
        <v>133658.40000000002</v>
      </c>
      <c r="F69" s="55">
        <f t="shared" si="0"/>
        <v>176761.65</v>
      </c>
      <c r="G69" s="55">
        <f t="shared" si="0"/>
        <v>159735.67499999999</v>
      </c>
      <c r="H69" s="55">
        <f t="shared" si="0"/>
        <v>146049.17499999999</v>
      </c>
      <c r="I69" s="55">
        <f t="shared" si="0"/>
        <v>131930.125</v>
      </c>
      <c r="J69" s="55">
        <f t="shared" si="0"/>
        <v>192440.55</v>
      </c>
      <c r="K69" s="55">
        <f t="shared" si="0"/>
        <v>178485.55</v>
      </c>
    </row>
    <row r="70" spans="1:11">
      <c r="A70" s="171" t="s">
        <v>13</v>
      </c>
      <c r="B70" s="55">
        <f>AVERAGE(B7:B10)</f>
        <v>180446.2</v>
      </c>
      <c r="C70" s="55">
        <f t="shared" ref="C70:K70" si="1">AVERAGE(C7:C10)</f>
        <v>150505.39999999997</v>
      </c>
      <c r="D70" s="55">
        <f t="shared" si="1"/>
        <v>204850.44999999998</v>
      </c>
      <c r="E70" s="55">
        <f t="shared" si="1"/>
        <v>145689.125</v>
      </c>
      <c r="F70" s="55">
        <f t="shared" si="1"/>
        <v>182946.4</v>
      </c>
      <c r="G70" s="55">
        <f t="shared" si="1"/>
        <v>178596.65</v>
      </c>
      <c r="H70" s="55">
        <f t="shared" si="1"/>
        <v>157114.75</v>
      </c>
      <c r="I70" s="55">
        <f t="shared" si="1"/>
        <v>129623.425</v>
      </c>
      <c r="J70" s="55">
        <f t="shared" si="1"/>
        <v>224148.42499999999</v>
      </c>
      <c r="K70" s="55">
        <f t="shared" si="1"/>
        <v>194435.20000000001</v>
      </c>
    </row>
    <row r="71" spans="1:11">
      <c r="A71" s="171" t="s">
        <v>14</v>
      </c>
      <c r="B71" s="55">
        <f>AVERAGE(B11:B14)</f>
        <v>198526.32500000001</v>
      </c>
      <c r="C71" s="55">
        <f t="shared" ref="C71:K71" si="2">AVERAGE(C11:C14)</f>
        <v>182230.375</v>
      </c>
      <c r="D71" s="55">
        <f t="shared" si="2"/>
        <v>223316.05000000002</v>
      </c>
      <c r="E71" s="55">
        <f t="shared" si="2"/>
        <v>169679.77499999999</v>
      </c>
      <c r="F71" s="55">
        <f t="shared" si="2"/>
        <v>209059.6</v>
      </c>
      <c r="G71" s="55">
        <f t="shared" si="2"/>
        <v>199139.55</v>
      </c>
      <c r="H71" s="55">
        <f t="shared" si="2"/>
        <v>173665.55000000002</v>
      </c>
      <c r="I71" s="55">
        <f t="shared" si="2"/>
        <v>160642.29999999999</v>
      </c>
      <c r="J71" s="55">
        <f t="shared" si="2"/>
        <v>274122.65000000002</v>
      </c>
      <c r="K71" s="55">
        <f t="shared" si="2"/>
        <v>221283.75</v>
      </c>
    </row>
    <row r="72" spans="1:11">
      <c r="A72" s="171" t="s">
        <v>15</v>
      </c>
      <c r="B72" s="55">
        <f>AVERAGE(B15:B18)</f>
        <v>188201.02499999999</v>
      </c>
      <c r="C72" s="55">
        <f t="shared" ref="C72:K72" si="3">AVERAGE(C15:C18)</f>
        <v>178728.75</v>
      </c>
      <c r="D72" s="55">
        <f t="shared" si="3"/>
        <v>234899.3</v>
      </c>
      <c r="E72" s="55">
        <f t="shared" si="3"/>
        <v>178725.5</v>
      </c>
      <c r="F72" s="55">
        <f t="shared" si="3"/>
        <v>217193.35</v>
      </c>
      <c r="G72" s="55">
        <f t="shared" si="3"/>
        <v>198315.02499999999</v>
      </c>
      <c r="H72" s="55">
        <f t="shared" si="3"/>
        <v>191026.5</v>
      </c>
      <c r="I72" s="55">
        <f t="shared" si="3"/>
        <v>160998.20000000001</v>
      </c>
      <c r="J72" s="55">
        <f t="shared" si="3"/>
        <v>292759.39999999997</v>
      </c>
      <c r="K72" s="55">
        <f t="shared" si="3"/>
        <v>232127.27499999999</v>
      </c>
    </row>
    <row r="73" spans="1:11">
      <c r="A73" s="171" t="s">
        <v>16</v>
      </c>
      <c r="B73" s="55">
        <f>AVERAGE(B19:B22)</f>
        <v>216388.69999999998</v>
      </c>
      <c r="C73" s="55">
        <f t="shared" ref="C73:K73" si="4">AVERAGE(C19:C22)</f>
        <v>194486.35</v>
      </c>
      <c r="D73" s="55">
        <f t="shared" si="4"/>
        <v>280289.97499999998</v>
      </c>
      <c r="E73" s="55">
        <f t="shared" si="4"/>
        <v>204165.15000000002</v>
      </c>
      <c r="F73" s="55">
        <f t="shared" si="4"/>
        <v>231578.67499999999</v>
      </c>
      <c r="G73" s="55">
        <f t="shared" si="4"/>
        <v>227504.2</v>
      </c>
      <c r="H73" s="55">
        <f t="shared" si="4"/>
        <v>226048.82499999998</v>
      </c>
      <c r="I73" s="55">
        <f t="shared" si="4"/>
        <v>191479.69999999998</v>
      </c>
      <c r="J73" s="55">
        <f t="shared" si="4"/>
        <v>326787.90000000002</v>
      </c>
      <c r="K73" s="55">
        <f t="shared" si="4"/>
        <v>271862.875</v>
      </c>
    </row>
    <row r="74" spans="1:11">
      <c r="A74" s="171" t="s">
        <v>17</v>
      </c>
      <c r="B74" s="55">
        <f>AVERAGE(B23:B26)</f>
        <v>252431.65</v>
      </c>
      <c r="C74" s="55">
        <f t="shared" ref="C74:K74" si="5">AVERAGE(C23:C26)</f>
        <v>230395.67500000002</v>
      </c>
      <c r="D74" s="55">
        <f t="shared" si="5"/>
        <v>332076.14999999997</v>
      </c>
      <c r="E74" s="55">
        <f t="shared" si="5"/>
        <v>222040.8</v>
      </c>
      <c r="F74" s="55">
        <f t="shared" si="5"/>
        <v>259260.52499999999</v>
      </c>
      <c r="G74" s="55">
        <f t="shared" si="5"/>
        <v>255080.92499999999</v>
      </c>
      <c r="H74" s="55">
        <f t="shared" si="5"/>
        <v>266840.05</v>
      </c>
      <c r="I74" s="55">
        <f t="shared" si="5"/>
        <v>196755.07500000001</v>
      </c>
      <c r="J74" s="55">
        <f t="shared" si="5"/>
        <v>358695.22499999998</v>
      </c>
      <c r="K74" s="55">
        <f t="shared" si="5"/>
        <v>310684.84999999998</v>
      </c>
    </row>
    <row r="75" spans="1:11">
      <c r="A75" s="171" t="s">
        <v>18</v>
      </c>
      <c r="B75" s="55">
        <f>AVERAGE(B27:B30)</f>
        <v>282801.875</v>
      </c>
      <c r="C75" s="55">
        <f t="shared" ref="C75:K75" si="6">AVERAGE(C27:C30)</f>
        <v>258777.17499999999</v>
      </c>
      <c r="D75" s="55">
        <f t="shared" si="6"/>
        <v>403535.95</v>
      </c>
      <c r="E75" s="55">
        <f t="shared" si="6"/>
        <v>246059.92499999999</v>
      </c>
      <c r="F75" s="55">
        <f t="shared" si="6"/>
        <v>295006.15000000002</v>
      </c>
      <c r="G75" s="55">
        <f t="shared" si="6"/>
        <v>282748.85000000003</v>
      </c>
      <c r="H75" s="55">
        <f t="shared" si="6"/>
        <v>292930.15000000002</v>
      </c>
      <c r="I75" s="55">
        <f t="shared" si="6"/>
        <v>223092.69999999998</v>
      </c>
      <c r="J75" s="55">
        <f t="shared" si="6"/>
        <v>402721.15</v>
      </c>
      <c r="K75" s="55">
        <f t="shared" si="6"/>
        <v>358130.94999999995</v>
      </c>
    </row>
    <row r="76" spans="1:11">
      <c r="A76" s="171" t="s">
        <v>19</v>
      </c>
      <c r="B76" s="55">
        <f>AVERAGE(B31:B34)</f>
        <v>334382.27500000002</v>
      </c>
      <c r="C76" s="55">
        <f t="shared" ref="C76:K76" si="7">AVERAGE(C31:C34)</f>
        <v>303118.52500000002</v>
      </c>
      <c r="D76" s="55">
        <f t="shared" si="7"/>
        <v>476668.82499999995</v>
      </c>
      <c r="E76" s="55">
        <f t="shared" si="7"/>
        <v>300520.3</v>
      </c>
      <c r="F76" s="55">
        <f t="shared" si="7"/>
        <v>413395.42500000005</v>
      </c>
      <c r="G76" s="55">
        <f t="shared" si="7"/>
        <v>350433</v>
      </c>
      <c r="H76" s="55">
        <f t="shared" si="7"/>
        <v>332863.72499999998</v>
      </c>
      <c r="I76" s="55">
        <f t="shared" si="7"/>
        <v>271293.57500000001</v>
      </c>
      <c r="J76" s="55">
        <f t="shared" si="7"/>
        <v>481116.85</v>
      </c>
      <c r="K76" s="55">
        <f t="shared" si="7"/>
        <v>433970.25</v>
      </c>
    </row>
    <row r="77" spans="1:11">
      <c r="A77" s="171" t="s">
        <v>20</v>
      </c>
      <c r="B77" s="55">
        <f>AVERAGE(B35:B38)</f>
        <v>437887.82500000001</v>
      </c>
      <c r="C77" s="55">
        <f t="shared" ref="C77:K77" si="8">AVERAGE(C35:C38)</f>
        <v>407706.39999999997</v>
      </c>
      <c r="D77" s="55">
        <f t="shared" si="8"/>
        <v>608362.82499999995</v>
      </c>
      <c r="E77" s="55">
        <f t="shared" si="8"/>
        <v>406119.85000000003</v>
      </c>
      <c r="F77" s="55">
        <f t="shared" si="8"/>
        <v>549513.67500000005</v>
      </c>
      <c r="G77" s="55">
        <f t="shared" si="8"/>
        <v>513630.22499999998</v>
      </c>
      <c r="H77" s="55">
        <f t="shared" si="8"/>
        <v>418442.37499999994</v>
      </c>
      <c r="I77" s="55">
        <f t="shared" si="8"/>
        <v>367881.25</v>
      </c>
      <c r="J77" s="55">
        <f t="shared" si="8"/>
        <v>646487.69999999995</v>
      </c>
      <c r="K77" s="55">
        <f t="shared" si="8"/>
        <v>573886.30000000005</v>
      </c>
    </row>
    <row r="78" spans="1:11">
      <c r="A78" s="171" t="s">
        <v>21</v>
      </c>
      <c r="B78" s="55">
        <f>AVERAGE(B39:B42)</f>
        <v>566772.15</v>
      </c>
      <c r="C78" s="55">
        <f t="shared" ref="C78:K78" si="9">AVERAGE(C39:C42)</f>
        <v>527953.52500000002</v>
      </c>
      <c r="D78" s="55">
        <f t="shared" si="9"/>
        <v>733139.42500000005</v>
      </c>
      <c r="E78" s="55">
        <f t="shared" si="9"/>
        <v>490534.3</v>
      </c>
      <c r="F78" s="55">
        <f t="shared" si="9"/>
        <v>683973.8</v>
      </c>
      <c r="G78" s="55">
        <f t="shared" si="9"/>
        <v>641441.9</v>
      </c>
      <c r="H78" s="55">
        <f t="shared" si="9"/>
        <v>527939.75</v>
      </c>
      <c r="I78" s="55">
        <f t="shared" si="9"/>
        <v>440106.9</v>
      </c>
      <c r="J78" s="55">
        <f t="shared" si="9"/>
        <v>828491.1</v>
      </c>
      <c r="K78" s="55">
        <f t="shared" si="9"/>
        <v>704279.67500000005</v>
      </c>
    </row>
    <row r="79" spans="1:11">
      <c r="A79" s="171" t="s">
        <v>22</v>
      </c>
      <c r="B79" s="55">
        <f>AVERAGE(B43:B46)</f>
        <v>705493.07499999995</v>
      </c>
      <c r="C79" s="55">
        <f t="shared" ref="C79:K79" si="10">AVERAGE(C43:C46)</f>
        <v>663841.625</v>
      </c>
      <c r="D79" s="55">
        <f t="shared" si="10"/>
        <v>851747.3</v>
      </c>
      <c r="E79" s="55">
        <f t="shared" si="10"/>
        <v>570195.47499999998</v>
      </c>
      <c r="F79" s="55">
        <f t="shared" si="10"/>
        <v>818120.35</v>
      </c>
      <c r="G79" s="55">
        <f t="shared" si="10"/>
        <v>749000.02499999991</v>
      </c>
      <c r="H79" s="55">
        <f t="shared" si="10"/>
        <v>622102.375</v>
      </c>
      <c r="I79" s="55">
        <f t="shared" si="10"/>
        <v>550470.92500000005</v>
      </c>
      <c r="J79" s="55">
        <f t="shared" si="10"/>
        <v>942565.95</v>
      </c>
      <c r="K79" s="55">
        <f t="shared" si="10"/>
        <v>812103.97499999998</v>
      </c>
    </row>
    <row r="80" spans="1:11">
      <c r="A80" s="171" t="s">
        <v>23</v>
      </c>
      <c r="B80" s="55">
        <f>AVERAGE(B47:B50)</f>
        <v>825673.72499999998</v>
      </c>
      <c r="C80" s="55">
        <f t="shared" ref="C80:K80" si="11">AVERAGE(C47:C50)</f>
        <v>755013.79999999993</v>
      </c>
      <c r="D80" s="55">
        <f t="shared" si="11"/>
        <v>977684.22500000009</v>
      </c>
      <c r="E80" s="55">
        <f t="shared" si="11"/>
        <v>697223.17500000005</v>
      </c>
      <c r="F80" s="55">
        <f t="shared" si="11"/>
        <v>884741.52499999991</v>
      </c>
      <c r="G80" s="55">
        <f t="shared" si="11"/>
        <v>850479.125</v>
      </c>
      <c r="H80" s="55">
        <f t="shared" si="11"/>
        <v>715670.625</v>
      </c>
      <c r="I80" s="55">
        <f t="shared" si="11"/>
        <v>622586</v>
      </c>
      <c r="J80" s="55">
        <f t="shared" si="11"/>
        <v>1053616.5249999999</v>
      </c>
      <c r="K80" s="55">
        <f t="shared" si="11"/>
        <v>930286.7</v>
      </c>
    </row>
    <row r="81" spans="1:11">
      <c r="A81" s="171" t="s">
        <v>24</v>
      </c>
      <c r="B81" s="55">
        <f>AVERAGE(B51:B54)</f>
        <v>835371.84999999986</v>
      </c>
      <c r="C81" s="55">
        <f t="shared" ref="C81:K81" si="12">AVERAGE(C51:C54)</f>
        <v>799380.8</v>
      </c>
      <c r="D81" s="55">
        <f t="shared" si="12"/>
        <v>995910.55</v>
      </c>
      <c r="E81" s="55">
        <f t="shared" si="12"/>
        <v>727898.72499999998</v>
      </c>
      <c r="F81" s="55">
        <f t="shared" si="12"/>
        <v>852128.625</v>
      </c>
      <c r="G81" s="55">
        <f t="shared" si="12"/>
        <v>866107.85000000009</v>
      </c>
      <c r="H81" s="55">
        <f t="shared" si="12"/>
        <v>790096.375</v>
      </c>
      <c r="I81" s="55">
        <f t="shared" si="12"/>
        <v>666320.77499999991</v>
      </c>
      <c r="J81" s="55">
        <f t="shared" si="12"/>
        <v>1102854.5</v>
      </c>
      <c r="K81" s="55">
        <f t="shared" si="12"/>
        <v>967749.2</v>
      </c>
    </row>
    <row r="82" spans="1:11">
      <c r="A82" s="171" t="s">
        <v>25</v>
      </c>
      <c r="B82" s="55">
        <f>AVERAGE(B55:B58)</f>
        <v>838774.05</v>
      </c>
      <c r="C82" s="55">
        <f>AVERAGE(C55:C58)</f>
        <v>811942.32500000007</v>
      </c>
      <c r="D82" s="55">
        <f t="shared" ref="D82:K82" si="13">AVERAGE(D55:D58)</f>
        <v>1021259.15</v>
      </c>
      <c r="E82" s="55">
        <f t="shared" si="13"/>
        <v>753362.77499999991</v>
      </c>
      <c r="F82" s="55">
        <f>AVERAGE(F55:F58)</f>
        <v>850130.07500000007</v>
      </c>
      <c r="G82" s="55">
        <f t="shared" si="13"/>
        <v>825349.57499999995</v>
      </c>
      <c r="H82" s="55">
        <f t="shared" si="13"/>
        <v>786205.97499999998</v>
      </c>
      <c r="I82" s="55">
        <f t="shared" si="13"/>
        <v>697170.45</v>
      </c>
      <c r="J82" s="55">
        <f t="shared" si="13"/>
        <v>1098592.875</v>
      </c>
      <c r="K82" s="55">
        <f t="shared" si="13"/>
        <v>966484.375</v>
      </c>
    </row>
    <row r="83" spans="1:11">
      <c r="A83" s="171" t="s">
        <v>430</v>
      </c>
      <c r="B83" s="55">
        <f>AVERAGE(B59:B62)</f>
        <v>888703.32499999995</v>
      </c>
      <c r="C83" s="55">
        <f>AVERAGE(C59:C62)</f>
        <v>854418.45</v>
      </c>
      <c r="D83" s="55">
        <f t="shared" ref="D83:K83" si="14">AVERAGE(D59:D62)</f>
        <v>1081445.45</v>
      </c>
      <c r="E83" s="55">
        <f t="shared" si="14"/>
        <v>835561.59999999986</v>
      </c>
      <c r="F83" s="55">
        <f t="shared" si="14"/>
        <v>929939.5</v>
      </c>
      <c r="G83" s="55">
        <f t="shared" si="14"/>
        <v>908218.55</v>
      </c>
      <c r="H83" s="55">
        <f t="shared" si="14"/>
        <v>836875.5</v>
      </c>
      <c r="I83" s="55">
        <f t="shared" si="14"/>
        <v>776709.85000000009</v>
      </c>
      <c r="J83" s="55">
        <f t="shared" si="14"/>
        <v>1174774.05</v>
      </c>
      <c r="K83" s="55">
        <f t="shared" si="14"/>
        <v>1034694.65</v>
      </c>
    </row>
    <row r="84" spans="1:11">
      <c r="A84" s="171" t="s">
        <v>472</v>
      </c>
      <c r="B84" s="55">
        <f>AVERAGE(B63:B66)</f>
        <v>888709.5</v>
      </c>
      <c r="C84" s="55">
        <f t="shared" ref="C84:H84" si="15">AVERAGE(C63:C66)</f>
        <v>904573.92499999993</v>
      </c>
      <c r="D84" s="55">
        <f t="shared" si="15"/>
        <v>1119281</v>
      </c>
      <c r="E84" s="55">
        <f t="shared" si="15"/>
        <v>889863.35000000009</v>
      </c>
      <c r="F84" s="55">
        <f>AVERAGE(F63:F66)</f>
        <v>959127.3</v>
      </c>
      <c r="G84" s="55">
        <f t="shared" si="15"/>
        <v>895634.67500000005</v>
      </c>
      <c r="H84" s="55">
        <f t="shared" si="15"/>
        <v>848754.92500000005</v>
      </c>
      <c r="I84" s="55">
        <f>AVERAGE(I63:I66)</f>
        <v>785615.52499999991</v>
      </c>
      <c r="J84" s="55">
        <f>AVERAGE(J63:J66)</f>
        <v>1160588.8999999999</v>
      </c>
      <c r="K84" s="55">
        <f>AVERAGE(K63:K66)</f>
        <v>1055664.9750000001</v>
      </c>
    </row>
    <row r="85" spans="1:11">
      <c r="A85" s="171" t="s">
        <v>519</v>
      </c>
      <c r="B85" s="55">
        <f>B67</f>
        <v>874745.6</v>
      </c>
      <c r="C85" s="55">
        <f t="shared" ref="C85:K85" si="16">C67</f>
        <v>912373.9</v>
      </c>
      <c r="D85" s="55">
        <f t="shared" si="16"/>
        <v>1092564.7</v>
      </c>
      <c r="E85" s="55">
        <f t="shared" si="16"/>
        <v>808559</v>
      </c>
      <c r="F85" s="55">
        <f t="shared" si="16"/>
        <v>873239.2</v>
      </c>
      <c r="G85" s="55">
        <f t="shared" si="16"/>
        <v>848211</v>
      </c>
      <c r="H85" s="55">
        <f t="shared" si="16"/>
        <v>905220.7</v>
      </c>
      <c r="I85" s="55">
        <f t="shared" si="16"/>
        <v>834748.9</v>
      </c>
      <c r="J85" s="55">
        <f t="shared" si="16"/>
        <v>1149910.8999999999</v>
      </c>
      <c r="K85" s="55">
        <f t="shared" si="16"/>
        <v>1019410.5</v>
      </c>
    </row>
    <row r="86" spans="1:11">
      <c r="A86" s="63"/>
      <c r="B86" s="55"/>
      <c r="C86" s="21"/>
      <c r="D86" s="21"/>
      <c r="E86" s="21"/>
      <c r="F86" s="21"/>
      <c r="G86" s="21"/>
      <c r="H86" s="21"/>
      <c r="I86" s="21"/>
      <c r="J86" s="21"/>
      <c r="K86" s="21"/>
    </row>
    <row r="87" spans="1:11">
      <c r="A87" s="171" t="s">
        <v>421</v>
      </c>
      <c r="B87" s="69">
        <f>(B70-B69)/B69*100</f>
        <v>10.38908920507172</v>
      </c>
      <c r="C87" s="69">
        <f t="shared" ref="C87:K87" si="17">(C70-C69)/C69*100</f>
        <v>3.5872420198098949</v>
      </c>
      <c r="D87" s="69">
        <f t="shared" si="17"/>
        <v>6.6510599483327688</v>
      </c>
      <c r="E87" s="69">
        <f t="shared" si="17"/>
        <v>9.001099070466184</v>
      </c>
      <c r="F87" s="69">
        <f t="shared" si="17"/>
        <v>3.4989207217742084</v>
      </c>
      <c r="G87" s="69">
        <f t="shared" si="17"/>
        <v>11.807615925496922</v>
      </c>
      <c r="H87" s="69">
        <f t="shared" si="17"/>
        <v>7.5766090428104187</v>
      </c>
      <c r="I87" s="69">
        <f t="shared" si="17"/>
        <v>-1.7484255396559332</v>
      </c>
      <c r="J87" s="69">
        <f t="shared" si="17"/>
        <v>16.476711898817584</v>
      </c>
      <c r="K87" s="69">
        <f t="shared" si="17"/>
        <v>8.936101549957419</v>
      </c>
    </row>
    <row r="88" spans="1:11">
      <c r="A88" s="171" t="s">
        <v>422</v>
      </c>
      <c r="B88" s="69">
        <f t="shared" ref="B88:K100" si="18">(B71-B70)/B70*100</f>
        <v>10.019676224824906</v>
      </c>
      <c r="C88" s="69">
        <f t="shared" si="18"/>
        <v>21.078961286438918</v>
      </c>
      <c r="D88" s="69">
        <f t="shared" si="18"/>
        <v>9.0141857145054036</v>
      </c>
      <c r="E88" s="69">
        <f t="shared" si="18"/>
        <v>16.467014953930153</v>
      </c>
      <c r="F88" s="69">
        <f t="shared" si="18"/>
        <v>14.27368890560296</v>
      </c>
      <c r="G88" s="69">
        <f t="shared" si="18"/>
        <v>11.502399401108585</v>
      </c>
      <c r="H88" s="69">
        <f t="shared" si="18"/>
        <v>10.534211460095259</v>
      </c>
      <c r="I88" s="69">
        <f t="shared" si="18"/>
        <v>23.929991820537055</v>
      </c>
      <c r="J88" s="69">
        <f t="shared" si="18"/>
        <v>22.295148850588639</v>
      </c>
      <c r="K88" s="69">
        <f t="shared" si="18"/>
        <v>13.808482208982728</v>
      </c>
    </row>
    <row r="89" spans="1:11">
      <c r="A89" s="171" t="s">
        <v>229</v>
      </c>
      <c r="B89" s="69">
        <f t="shared" si="18"/>
        <v>-5.2009727173461844</v>
      </c>
      <c r="C89" s="69">
        <f t="shared" si="18"/>
        <v>-1.9215375043814733</v>
      </c>
      <c r="D89" s="69">
        <f t="shared" si="18"/>
        <v>5.1869312572920618</v>
      </c>
      <c r="E89" s="69">
        <f t="shared" si="18"/>
        <v>5.3310566919363289</v>
      </c>
      <c r="F89" s="69">
        <f t="shared" si="18"/>
        <v>3.8906369284165851</v>
      </c>
      <c r="G89" s="69">
        <f t="shared" si="18"/>
        <v>-0.41404382002469836</v>
      </c>
      <c r="H89" s="69">
        <f t="shared" si="18"/>
        <v>9.9967725320306648</v>
      </c>
      <c r="I89" s="69">
        <f t="shared" si="18"/>
        <v>0.22154812275473104</v>
      </c>
      <c r="J89" s="69">
        <f t="shared" si="18"/>
        <v>6.7986902942897789</v>
      </c>
      <c r="K89" s="69">
        <f t="shared" si="18"/>
        <v>4.9002807481344623</v>
      </c>
    </row>
    <row r="90" spans="1:11">
      <c r="A90" s="171" t="s">
        <v>230</v>
      </c>
      <c r="B90" s="69">
        <f t="shared" si="18"/>
        <v>14.977429054916142</v>
      </c>
      <c r="C90" s="69">
        <f t="shared" si="18"/>
        <v>8.816488673478668</v>
      </c>
      <c r="D90" s="69">
        <f t="shared" si="18"/>
        <v>19.323461159739512</v>
      </c>
      <c r="E90" s="69">
        <f t="shared" si="18"/>
        <v>14.233922971260411</v>
      </c>
      <c r="F90" s="69">
        <f t="shared" si="18"/>
        <v>6.6232805930752399</v>
      </c>
      <c r="G90" s="69">
        <f t="shared" si="18"/>
        <v>14.718589779064908</v>
      </c>
      <c r="H90" s="69">
        <f t="shared" si="18"/>
        <v>18.333752123396483</v>
      </c>
      <c r="I90" s="69">
        <f t="shared" si="18"/>
        <v>18.932820366935761</v>
      </c>
      <c r="J90" s="69">
        <f t="shared" si="18"/>
        <v>11.623367174546766</v>
      </c>
      <c r="K90" s="69">
        <f t="shared" si="18"/>
        <v>17.118022860519087</v>
      </c>
    </row>
    <row r="91" spans="1:11">
      <c r="A91" s="171" t="s">
        <v>231</v>
      </c>
      <c r="B91" s="69">
        <f t="shared" si="18"/>
        <v>16.65657679906576</v>
      </c>
      <c r="C91" s="69">
        <f t="shared" si="18"/>
        <v>18.463673671699844</v>
      </c>
      <c r="D91" s="69">
        <f t="shared" si="18"/>
        <v>18.475928366685249</v>
      </c>
      <c r="E91" s="69">
        <f t="shared" si="18"/>
        <v>8.755485448912296</v>
      </c>
      <c r="F91" s="69">
        <f t="shared" si="18"/>
        <v>11.953540195356938</v>
      </c>
      <c r="G91" s="69">
        <f t="shared" si="18"/>
        <v>12.121413582694286</v>
      </c>
      <c r="H91" s="69">
        <f t="shared" si="18"/>
        <v>18.045316094874639</v>
      </c>
      <c r="I91" s="69">
        <f t="shared" si="18"/>
        <v>2.7550570634902969</v>
      </c>
      <c r="J91" s="69">
        <f t="shared" si="18"/>
        <v>9.7639248576829036</v>
      </c>
      <c r="K91" s="69">
        <f t="shared" si="18"/>
        <v>14.279983980894773</v>
      </c>
    </row>
    <row r="92" spans="1:11">
      <c r="A92" s="171" t="s">
        <v>232</v>
      </c>
      <c r="B92" s="69">
        <f t="shared" si="18"/>
        <v>12.031068608076684</v>
      </c>
      <c r="C92" s="69">
        <f t="shared" si="18"/>
        <v>12.318590615904562</v>
      </c>
      <c r="D92" s="69">
        <f t="shared" si="18"/>
        <v>21.51910036297399</v>
      </c>
      <c r="E92" s="69">
        <f t="shared" si="18"/>
        <v>10.817437606061588</v>
      </c>
      <c r="F92" s="69">
        <f t="shared" si="18"/>
        <v>13.787530901590216</v>
      </c>
      <c r="G92" s="69">
        <f t="shared" si="18"/>
        <v>10.84672442676772</v>
      </c>
      <c r="H92" s="69">
        <f t="shared" si="18"/>
        <v>9.7774303370127669</v>
      </c>
      <c r="I92" s="69">
        <f t="shared" si="18"/>
        <v>13.38599525323551</v>
      </c>
      <c r="J92" s="69">
        <f t="shared" si="18"/>
        <v>12.273908859533899</v>
      </c>
      <c r="K92" s="69">
        <f t="shared" si="18"/>
        <v>15.271455946435747</v>
      </c>
    </row>
    <row r="93" spans="1:11">
      <c r="A93" s="171" t="s">
        <v>217</v>
      </c>
      <c r="B93" s="69">
        <f t="shared" si="18"/>
        <v>18.239058704967931</v>
      </c>
      <c r="C93" s="69">
        <f t="shared" si="18"/>
        <v>17.134954039126534</v>
      </c>
      <c r="D93" s="69">
        <f t="shared" si="18"/>
        <v>18.123013575370408</v>
      </c>
      <c r="E93" s="69">
        <f t="shared" si="18"/>
        <v>22.132972283072917</v>
      </c>
      <c r="F93" s="69">
        <f t="shared" si="18"/>
        <v>40.131120995274173</v>
      </c>
      <c r="G93" s="69">
        <f t="shared" si="18"/>
        <v>23.937904610398931</v>
      </c>
      <c r="H93" s="69">
        <f t="shared" si="18"/>
        <v>13.632456406416324</v>
      </c>
      <c r="I93" s="69">
        <f t="shared" si="18"/>
        <v>21.605760744300479</v>
      </c>
      <c r="J93" s="69">
        <f t="shared" si="18"/>
        <v>19.466496855206127</v>
      </c>
      <c r="K93" s="69">
        <f t="shared" si="18"/>
        <v>21.176416056752441</v>
      </c>
    </row>
    <row r="94" spans="1:11">
      <c r="A94" s="171" t="s">
        <v>218</v>
      </c>
      <c r="B94" s="69">
        <f t="shared" si="18"/>
        <v>30.954257369054616</v>
      </c>
      <c r="C94" s="69">
        <f t="shared" si="18"/>
        <v>34.503953527749559</v>
      </c>
      <c r="D94" s="69">
        <f t="shared" si="18"/>
        <v>27.62798678936052</v>
      </c>
      <c r="E94" s="69">
        <f t="shared" si="18"/>
        <v>35.138907421561889</v>
      </c>
      <c r="F94" s="69">
        <f t="shared" si="18"/>
        <v>32.926888341833966</v>
      </c>
      <c r="G94" s="69">
        <f t="shared" si="18"/>
        <v>46.570164624906894</v>
      </c>
      <c r="H94" s="69">
        <f t="shared" si="18"/>
        <v>25.709815631006343</v>
      </c>
      <c r="I94" s="69">
        <f t="shared" si="18"/>
        <v>35.60264005515058</v>
      </c>
      <c r="J94" s="69">
        <f t="shared" si="18"/>
        <v>34.372283988806458</v>
      </c>
      <c r="K94" s="69">
        <f t="shared" si="18"/>
        <v>32.240931261993197</v>
      </c>
    </row>
    <row r="95" spans="1:11">
      <c r="A95" s="171" t="s">
        <v>219</v>
      </c>
      <c r="B95" s="69">
        <f t="shared" si="18"/>
        <v>29.433183030379983</v>
      </c>
      <c r="C95" s="69">
        <f t="shared" si="18"/>
        <v>29.493558354737644</v>
      </c>
      <c r="D95" s="69">
        <f t="shared" si="18"/>
        <v>20.510227593212999</v>
      </c>
      <c r="E95" s="69">
        <f t="shared" si="18"/>
        <v>20.785600605338534</v>
      </c>
      <c r="F95" s="69">
        <f t="shared" si="18"/>
        <v>24.468931551157482</v>
      </c>
      <c r="G95" s="69">
        <f t="shared" si="18"/>
        <v>24.883986334721648</v>
      </c>
      <c r="H95" s="69">
        <f t="shared" si="18"/>
        <v>26.167850471645011</v>
      </c>
      <c r="I95" s="69">
        <f t="shared" si="18"/>
        <v>19.632870661388701</v>
      </c>
      <c r="J95" s="69">
        <f t="shared" si="18"/>
        <v>28.152646987715318</v>
      </c>
      <c r="K95" s="69">
        <f t="shared" si="18"/>
        <v>22.721116534756099</v>
      </c>
    </row>
    <row r="96" spans="1:11">
      <c r="A96" s="171" t="s">
        <v>220</v>
      </c>
      <c r="B96" s="69">
        <f t="shared" si="18"/>
        <v>24.47560717300593</v>
      </c>
      <c r="C96" s="69">
        <f t="shared" si="18"/>
        <v>25.738648113013351</v>
      </c>
      <c r="D96" s="69">
        <f t="shared" si="18"/>
        <v>16.178078951353626</v>
      </c>
      <c r="E96" s="69">
        <f t="shared" si="18"/>
        <v>16.239674779113304</v>
      </c>
      <c r="F96" s="69">
        <f t="shared" si="18"/>
        <v>19.61281996474133</v>
      </c>
      <c r="G96" s="69">
        <f t="shared" si="18"/>
        <v>16.768178848310328</v>
      </c>
      <c r="H96" s="69">
        <f t="shared" si="18"/>
        <v>17.83586574036147</v>
      </c>
      <c r="I96" s="69">
        <f t="shared" si="18"/>
        <v>25.07664047075836</v>
      </c>
      <c r="J96" s="69">
        <f t="shared" si="18"/>
        <v>13.76898919010717</v>
      </c>
      <c r="K96" s="69">
        <f t="shared" si="18"/>
        <v>15.309869619622335</v>
      </c>
    </row>
    <row r="97" spans="1:11">
      <c r="A97" s="171" t="s">
        <v>221</v>
      </c>
      <c r="B97" s="69">
        <f t="shared" si="18"/>
        <v>17.034986487996363</v>
      </c>
      <c r="C97" s="69">
        <f t="shared" si="18"/>
        <v>13.734025039481356</v>
      </c>
      <c r="D97" s="69">
        <f t="shared" si="18"/>
        <v>14.785714612773065</v>
      </c>
      <c r="E97" s="69">
        <f t="shared" si="18"/>
        <v>22.277921444395901</v>
      </c>
      <c r="F97" s="69">
        <f t="shared" si="18"/>
        <v>8.1431998360632303</v>
      </c>
      <c r="G97" s="69">
        <f t="shared" si="18"/>
        <v>13.548611029752649</v>
      </c>
      <c r="H97" s="69">
        <f t="shared" si="18"/>
        <v>15.040651468337508</v>
      </c>
      <c r="I97" s="69">
        <f t="shared" si="18"/>
        <v>13.1006147145737</v>
      </c>
      <c r="J97" s="69">
        <f t="shared" si="18"/>
        <v>11.781729968072787</v>
      </c>
      <c r="K97" s="69">
        <f t="shared" si="18"/>
        <v>14.552659343897433</v>
      </c>
    </row>
    <row r="98" spans="1:11">
      <c r="A98" s="171" t="s">
        <v>222</v>
      </c>
      <c r="B98" s="69">
        <f t="shared" si="18"/>
        <v>1.1745711055538173</v>
      </c>
      <c r="C98" s="69">
        <f t="shared" si="18"/>
        <v>5.8763164328917057</v>
      </c>
      <c r="D98" s="69">
        <f t="shared" si="18"/>
        <v>1.8642343339435545</v>
      </c>
      <c r="E98" s="69">
        <f t="shared" si="18"/>
        <v>4.3996744657834892</v>
      </c>
      <c r="F98" s="69">
        <f t="shared" si="18"/>
        <v>-3.6861500312195603</v>
      </c>
      <c r="G98" s="69">
        <f t="shared" si="18"/>
        <v>1.8376376962809162</v>
      </c>
      <c r="H98" s="69">
        <f t="shared" si="18"/>
        <v>10.399441782314316</v>
      </c>
      <c r="I98" s="69">
        <f t="shared" si="18"/>
        <v>7.0246961865509192</v>
      </c>
      <c r="J98" s="69">
        <f t="shared" si="18"/>
        <v>4.6732348849596965</v>
      </c>
      <c r="K98" s="69">
        <f t="shared" si="18"/>
        <v>4.0269843694422383</v>
      </c>
    </row>
    <row r="99" spans="1:11">
      <c r="A99" s="171" t="s">
        <v>223</v>
      </c>
      <c r="B99" s="69">
        <f>(B82-B81)/B81*100</f>
        <v>0.40726773352491907</v>
      </c>
      <c r="C99" s="69">
        <f t="shared" si="18"/>
        <v>1.5714068939359092</v>
      </c>
      <c r="D99" s="69">
        <f t="shared" si="18"/>
        <v>2.5452687492867683</v>
      </c>
      <c r="E99" s="69">
        <f t="shared" si="18"/>
        <v>3.498295727884388</v>
      </c>
      <c r="F99" s="69">
        <f t="shared" si="18"/>
        <v>-0.2345361887121126</v>
      </c>
      <c r="G99" s="69">
        <f t="shared" si="18"/>
        <v>-4.7059122025045887</v>
      </c>
      <c r="H99" s="69">
        <f t="shared" si="18"/>
        <v>-0.4923956270524622</v>
      </c>
      <c r="I99" s="69">
        <f t="shared" si="18"/>
        <v>4.6298533915590507</v>
      </c>
      <c r="J99" s="69">
        <f t="shared" si="18"/>
        <v>-0.38641770061236547</v>
      </c>
      <c r="K99" s="69">
        <f t="shared" si="18"/>
        <v>-0.13069760222999444</v>
      </c>
    </row>
    <row r="100" spans="1:11">
      <c r="A100" s="171" t="s">
        <v>431</v>
      </c>
      <c r="B100" s="69">
        <f>(B83-B82)/B82*100</f>
        <v>5.952648988127363</v>
      </c>
      <c r="C100" s="69">
        <f t="shared" si="18"/>
        <v>5.2314214559513053</v>
      </c>
      <c r="D100" s="69">
        <f t="shared" si="18"/>
        <v>5.8933425467962683</v>
      </c>
      <c r="E100" s="69">
        <f t="shared" si="18"/>
        <v>10.910922032217476</v>
      </c>
      <c r="F100" s="69">
        <f t="shared" si="18"/>
        <v>9.3879074916858958</v>
      </c>
      <c r="G100" s="69">
        <f t="shared" si="18"/>
        <v>10.040469821529877</v>
      </c>
      <c r="H100" s="69">
        <f t="shared" si="18"/>
        <v>6.4448155586708715</v>
      </c>
      <c r="I100" s="69">
        <f t="shared" si="18"/>
        <v>11.408888601058772</v>
      </c>
      <c r="J100" s="69">
        <f t="shared" si="18"/>
        <v>6.9344319204691764</v>
      </c>
      <c r="K100" s="69">
        <f t="shared" si="18"/>
        <v>7.0575662436343087</v>
      </c>
    </row>
    <row r="101" spans="1:11">
      <c r="A101" s="171" t="s">
        <v>473</v>
      </c>
      <c r="B101" s="69">
        <f>(B84-B83)/B83*100</f>
        <v>6.9483255281469391E-4</v>
      </c>
      <c r="C101" s="69">
        <f t="shared" ref="C101:K102" si="19">(C84-C83)/C83*100</f>
        <v>5.870130145246744</v>
      </c>
      <c r="D101" s="69">
        <f t="shared" si="19"/>
        <v>3.4986091993821833</v>
      </c>
      <c r="E101" s="69">
        <f t="shared" si="19"/>
        <v>6.4988326414234745</v>
      </c>
      <c r="F101" s="69">
        <f t="shared" si="19"/>
        <v>3.1386773010502349</v>
      </c>
      <c r="G101" s="69">
        <f t="shared" si="19"/>
        <v>-1.3855558224394338</v>
      </c>
      <c r="H101" s="69">
        <f t="shared" si="19"/>
        <v>1.4194972848410603</v>
      </c>
      <c r="I101" s="69">
        <f t="shared" si="19"/>
        <v>1.1465896821058486</v>
      </c>
      <c r="J101" s="69">
        <f t="shared" si="19"/>
        <v>-1.2074790041540446</v>
      </c>
      <c r="K101" s="69">
        <f t="shared" si="19"/>
        <v>2.0267162877473144</v>
      </c>
    </row>
    <row r="102" spans="1:11">
      <c r="A102" s="171" t="s">
        <v>520</v>
      </c>
      <c r="B102" s="69">
        <f>(B85-B84)/B84*100</f>
        <v>-1.5712558490710431</v>
      </c>
      <c r="C102" s="69">
        <f t="shared" si="19"/>
        <v>0.86228165376313426</v>
      </c>
      <c r="D102" s="69">
        <f t="shared" si="19"/>
        <v>-2.3869162435527849</v>
      </c>
      <c r="E102" s="69">
        <f t="shared" si="19"/>
        <v>-9.1367230710198459</v>
      </c>
      <c r="F102" s="69">
        <f t="shared" si="19"/>
        <v>-8.9548175721825558</v>
      </c>
      <c r="G102" s="69">
        <f t="shared" si="19"/>
        <v>-5.2949797862616297</v>
      </c>
      <c r="H102" s="69">
        <f t="shared" si="19"/>
        <v>6.6527773019991496</v>
      </c>
      <c r="I102" s="69">
        <f t="shared" si="19"/>
        <v>6.2541247514170655</v>
      </c>
      <c r="J102" s="69">
        <f t="shared" si="19"/>
        <v>-0.92005015729514572</v>
      </c>
      <c r="K102" s="69">
        <f t="shared" si="19"/>
        <v>-3.4342784745700303</v>
      </c>
    </row>
    <row r="103" spans="1:11">
      <c r="A103" s="171"/>
      <c r="B103" s="69"/>
      <c r="C103" s="69"/>
      <c r="D103" s="69"/>
      <c r="E103" s="69"/>
      <c r="F103" s="69"/>
      <c r="G103" s="69"/>
      <c r="H103" s="69"/>
      <c r="I103" s="69"/>
      <c r="J103" s="69"/>
      <c r="K103" s="69"/>
    </row>
    <row r="104" spans="1:1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</row>
    <row r="105" spans="1:1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spans="1:1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</row>
    <row r="107" spans="1:1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</row>
    <row r="108" spans="1:1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1:1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1:1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1:1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1:1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</row>
    <row r="113" spans="1:1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</row>
    <row r="114" spans="1:1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1:1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1:1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1:1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</row>
    <row r="118" spans="1:1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1:1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1:1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1:1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1:1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1:1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1:1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1:1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1:1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1:1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  <row r="174" spans="1:1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1:1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</row>
    <row r="176" spans="1:1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</row>
    <row r="177" spans="1:1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</row>
    <row r="178" spans="1:1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</row>
    <row r="179" spans="1:1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</row>
    <row r="180" spans="1:1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</row>
    <row r="181" spans="1:1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</row>
    <row r="182" spans="1:1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</row>
  </sheetData>
  <mergeCells count="1">
    <mergeCell ref="B1:K1"/>
  </mergeCells>
  <conditionalFormatting sqref="F50:F6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</vt:i4>
      </vt:variant>
    </vt:vector>
  </HeadingPairs>
  <TitlesOfParts>
    <vt:vector size="22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Sheet1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2010-04-06T08:22:29Z</cp:lastPrinted>
  <dcterms:created xsi:type="dcterms:W3CDTF">2009-03-31T10:18:14Z</dcterms:created>
  <dcterms:modified xsi:type="dcterms:W3CDTF">2012-07-09T20:01:13Z</dcterms:modified>
</cp:coreProperties>
</file>