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8220" windowHeight="8115"/>
  </bookViews>
  <sheets>
    <sheet name="Air Stats" sheetId="1" r:id="rId1"/>
  </sheets>
  <calcPr calcId="125725"/>
</workbook>
</file>

<file path=xl/calcChain.xml><?xml version="1.0" encoding="utf-8"?>
<calcChain xmlns="http://schemas.openxmlformats.org/spreadsheetml/2006/main">
  <c r="B184" i="1"/>
  <c r="K98"/>
  <c r="C184"/>
  <c r="K184" l="1"/>
  <c r="K110" l="1"/>
  <c r="L95"/>
  <c r="I97"/>
  <c r="I184" s="1"/>
  <c r="L184" l="1"/>
  <c r="L110"/>
  <c r="M96"/>
  <c r="M97"/>
  <c r="M95"/>
  <c r="I110"/>
  <c r="L197" l="1"/>
  <c r="M184"/>
  <c r="M110"/>
  <c r="J184"/>
  <c r="J197" s="1"/>
  <c r="H184"/>
  <c r="H197" s="1"/>
  <c r="J110"/>
  <c r="H110"/>
  <c r="G184"/>
  <c r="G197" s="1"/>
  <c r="D184"/>
  <c r="D197" s="1"/>
  <c r="E184"/>
  <c r="E197" s="1"/>
  <c r="F184"/>
  <c r="B197"/>
  <c r="D110"/>
  <c r="E110"/>
  <c r="F110"/>
  <c r="G110"/>
  <c r="C110"/>
  <c r="B110"/>
  <c r="F98"/>
  <c r="E98"/>
  <c r="F197" l="1"/>
  <c r="C197"/>
  <c r="M197"/>
  <c r="K197"/>
  <c r="I197"/>
  <c r="O110"/>
  <c r="D98"/>
  <c r="B98"/>
  <c r="M94"/>
  <c r="B109"/>
  <c r="B122" s="1"/>
  <c r="C183" l="1"/>
  <c r="D183"/>
  <c r="E183"/>
  <c r="F183"/>
  <c r="G183"/>
  <c r="H183"/>
  <c r="I183"/>
  <c r="J183"/>
  <c r="K183"/>
  <c r="B183"/>
  <c r="C109"/>
  <c r="C122" s="1"/>
  <c r="D109"/>
  <c r="D122" s="1"/>
  <c r="E109"/>
  <c r="E122" s="1"/>
  <c r="F109"/>
  <c r="F122" s="1"/>
  <c r="G109"/>
  <c r="G122" s="1"/>
  <c r="H109"/>
  <c r="H122" s="1"/>
  <c r="I109"/>
  <c r="I122" s="1"/>
  <c r="J109"/>
  <c r="J122" s="1"/>
  <c r="K109"/>
  <c r="K122" s="1"/>
  <c r="M93" l="1"/>
  <c r="M92"/>
  <c r="M91" l="1"/>
  <c r="L109" l="1"/>
  <c r="L183"/>
  <c r="M90"/>
  <c r="O109" l="1"/>
  <c r="L122"/>
  <c r="M89"/>
  <c r="M88" l="1"/>
  <c r="M87"/>
  <c r="M86" l="1"/>
  <c r="M85" l="1"/>
  <c r="B182"/>
  <c r="K182"/>
  <c r="G182"/>
  <c r="F182"/>
  <c r="E182"/>
  <c r="D182"/>
  <c r="C182"/>
  <c r="B108"/>
  <c r="B121" s="1"/>
  <c r="K108"/>
  <c r="G108"/>
  <c r="F108"/>
  <c r="E108"/>
  <c r="D108"/>
  <c r="C108"/>
  <c r="M84"/>
  <c r="M83"/>
  <c r="B181"/>
  <c r="B107"/>
  <c r="B106"/>
  <c r="B105"/>
  <c r="M82"/>
  <c r="M81"/>
  <c r="M80"/>
  <c r="M79"/>
  <c r="M78"/>
  <c r="M109" l="1"/>
  <c r="M122" s="1"/>
  <c r="M183"/>
  <c r="B196" s="1"/>
  <c r="B118"/>
  <c r="B120"/>
  <c r="B119"/>
  <c r="K121"/>
  <c r="G121"/>
  <c r="E121"/>
  <c r="C121"/>
  <c r="F121"/>
  <c r="D121"/>
  <c r="F181"/>
  <c r="M77"/>
  <c r="B102" l="1"/>
  <c r="M75"/>
  <c r="M76"/>
  <c r="L176"/>
  <c r="L177"/>
  <c r="L178"/>
  <c r="L179"/>
  <c r="L101"/>
  <c r="L114" s="1"/>
  <c r="L175" s="1"/>
  <c r="L188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102"/>
  <c r="L103"/>
  <c r="L104"/>
  <c r="L105"/>
  <c r="L115" l="1"/>
  <c r="L54"/>
  <c r="L55" s="1"/>
  <c r="L56" s="1"/>
  <c r="M56" s="1"/>
  <c r="L117"/>
  <c r="L116"/>
  <c r="M53"/>
  <c r="M54" l="1"/>
  <c r="M55"/>
  <c r="L57"/>
  <c r="M57" l="1"/>
  <c r="L58"/>
  <c r="M58" s="1"/>
  <c r="L59" l="1"/>
  <c r="L180" l="1"/>
  <c r="L60"/>
  <c r="L61" s="1"/>
  <c r="L62" s="1"/>
  <c r="L63" l="1"/>
  <c r="M63" l="1"/>
  <c r="L64"/>
  <c r="L65" s="1"/>
  <c r="M65" s="1"/>
  <c r="M64" l="1"/>
  <c r="L66"/>
  <c r="L67" s="1"/>
  <c r="M67" s="1"/>
  <c r="M66" l="1"/>
  <c r="L68"/>
  <c r="L196"/>
  <c r="K176"/>
  <c r="K177"/>
  <c r="K178"/>
  <c r="K179"/>
  <c r="K180"/>
  <c r="C176"/>
  <c r="D176"/>
  <c r="E176"/>
  <c r="F176"/>
  <c r="G176"/>
  <c r="H176"/>
  <c r="I176"/>
  <c r="J176"/>
  <c r="B176"/>
  <c r="A116"/>
  <c r="A117" s="1"/>
  <c r="A118" s="1"/>
  <c r="A119" s="1"/>
  <c r="A120" s="1"/>
  <c r="A121" s="1"/>
  <c r="A122" s="1"/>
  <c r="C101"/>
  <c r="C114" s="1"/>
  <c r="C175" s="1"/>
  <c r="C188" s="1"/>
  <c r="D101"/>
  <c r="D114" s="1"/>
  <c r="D175" s="1"/>
  <c r="D188" s="1"/>
  <c r="E101"/>
  <c r="E114" s="1"/>
  <c r="E175" s="1"/>
  <c r="E188" s="1"/>
  <c r="F101"/>
  <c r="F114" s="1"/>
  <c r="F175" s="1"/>
  <c r="F188" s="1"/>
  <c r="G101"/>
  <c r="G114" s="1"/>
  <c r="G175" s="1"/>
  <c r="G188" s="1"/>
  <c r="H101"/>
  <c r="H114" s="1"/>
  <c r="H175" s="1"/>
  <c r="H188" s="1"/>
  <c r="I101"/>
  <c r="I114" s="1"/>
  <c r="I175" s="1"/>
  <c r="I188" s="1"/>
  <c r="J101"/>
  <c r="J114" s="1"/>
  <c r="J175" s="1"/>
  <c r="J188" s="1"/>
  <c r="K101"/>
  <c r="K114" s="1"/>
  <c r="K175" s="1"/>
  <c r="K188" s="1"/>
  <c r="M101"/>
  <c r="M114" s="1"/>
  <c r="M175" s="1"/>
  <c r="M188" s="1"/>
  <c r="B101"/>
  <c r="B114" s="1"/>
  <c r="B175" s="1"/>
  <c r="B188" s="1"/>
  <c r="D177"/>
  <c r="E177"/>
  <c r="F177"/>
  <c r="H177"/>
  <c r="I177"/>
  <c r="J177"/>
  <c r="D178"/>
  <c r="E178"/>
  <c r="F178"/>
  <c r="H178"/>
  <c r="I178"/>
  <c r="J178"/>
  <c r="D179"/>
  <c r="E179"/>
  <c r="F179"/>
  <c r="H179"/>
  <c r="I179"/>
  <c r="J179"/>
  <c r="E180"/>
  <c r="F180"/>
  <c r="H180"/>
  <c r="I180"/>
  <c r="J180"/>
  <c r="B180"/>
  <c r="B179"/>
  <c r="B178"/>
  <c r="B177"/>
  <c r="I104"/>
  <c r="E106"/>
  <c r="F106"/>
  <c r="H106"/>
  <c r="I106"/>
  <c r="J106"/>
  <c r="K106"/>
  <c r="D105"/>
  <c r="E105"/>
  <c r="F105"/>
  <c r="H105"/>
  <c r="I105"/>
  <c r="J105"/>
  <c r="K105"/>
  <c r="D104"/>
  <c r="E104"/>
  <c r="F104"/>
  <c r="H104"/>
  <c r="J104"/>
  <c r="K104"/>
  <c r="D103"/>
  <c r="E103"/>
  <c r="F103"/>
  <c r="H103"/>
  <c r="I103"/>
  <c r="I116" s="1"/>
  <c r="J103"/>
  <c r="K103"/>
  <c r="C102"/>
  <c r="D102"/>
  <c r="E102"/>
  <c r="F102"/>
  <c r="G102"/>
  <c r="H102"/>
  <c r="I102"/>
  <c r="J102"/>
  <c r="K102"/>
  <c r="B104"/>
  <c r="B103"/>
  <c r="J71"/>
  <c r="J98" s="1"/>
  <c r="I71"/>
  <c r="I98" s="1"/>
  <c r="H71"/>
  <c r="H98" s="1"/>
  <c r="G13"/>
  <c r="E181"/>
  <c r="C107"/>
  <c r="C120" s="1"/>
  <c r="C13"/>
  <c r="H111" l="1"/>
  <c r="B185"/>
  <c r="B111"/>
  <c r="H185"/>
  <c r="E185"/>
  <c r="F185"/>
  <c r="O104"/>
  <c r="O102"/>
  <c r="O103"/>
  <c r="O105"/>
  <c r="J108"/>
  <c r="J182"/>
  <c r="H182"/>
  <c r="H108"/>
  <c r="I182"/>
  <c r="I185" s="1"/>
  <c r="I108"/>
  <c r="K117"/>
  <c r="M59"/>
  <c r="B115"/>
  <c r="M176"/>
  <c r="M13"/>
  <c r="M37"/>
  <c r="K115"/>
  <c r="M196"/>
  <c r="L69"/>
  <c r="M68"/>
  <c r="M25"/>
  <c r="M49"/>
  <c r="K196"/>
  <c r="I196"/>
  <c r="G196"/>
  <c r="E196"/>
  <c r="C196"/>
  <c r="J196"/>
  <c r="H196"/>
  <c r="F196"/>
  <c r="D196"/>
  <c r="M102"/>
  <c r="B116"/>
  <c r="E118"/>
  <c r="K118"/>
  <c r="I118"/>
  <c r="F115"/>
  <c r="D115"/>
  <c r="F118"/>
  <c r="B117"/>
  <c r="J115"/>
  <c r="H115"/>
  <c r="E115"/>
  <c r="J118"/>
  <c r="H118"/>
  <c r="C14"/>
  <c r="C177" s="1"/>
  <c r="M60"/>
  <c r="G14"/>
  <c r="G177" s="1"/>
  <c r="G178"/>
  <c r="G105"/>
  <c r="G180"/>
  <c r="G181"/>
  <c r="J116"/>
  <c r="E117"/>
  <c r="I107"/>
  <c r="I119" s="1"/>
  <c r="E107"/>
  <c r="E111" s="1"/>
  <c r="I117"/>
  <c r="I115"/>
  <c r="I181"/>
  <c r="C181"/>
  <c r="D180"/>
  <c r="H116"/>
  <c r="F116"/>
  <c r="D116"/>
  <c r="J107"/>
  <c r="J119" s="1"/>
  <c r="H107"/>
  <c r="F107"/>
  <c r="F111" s="1"/>
  <c r="D106"/>
  <c r="D118" s="1"/>
  <c r="J181"/>
  <c r="J185" s="1"/>
  <c r="H181"/>
  <c r="J117"/>
  <c r="H117"/>
  <c r="F117"/>
  <c r="D117"/>
  <c r="K116"/>
  <c r="E116"/>
  <c r="L189" l="1"/>
  <c r="B123"/>
  <c r="J111"/>
  <c r="I111"/>
  <c r="C98"/>
  <c r="G98"/>
  <c r="H119"/>
  <c r="H123" s="1"/>
  <c r="F119"/>
  <c r="F123" s="1"/>
  <c r="F120"/>
  <c r="E119"/>
  <c r="E123" s="1"/>
  <c r="E120"/>
  <c r="J120"/>
  <c r="J123" s="1"/>
  <c r="J121"/>
  <c r="M61"/>
  <c r="H120"/>
  <c r="H121"/>
  <c r="I120"/>
  <c r="I121"/>
  <c r="I123" s="1"/>
  <c r="M177"/>
  <c r="L190" s="1"/>
  <c r="G106"/>
  <c r="G118" s="1"/>
  <c r="M14"/>
  <c r="M103" s="1"/>
  <c r="C106"/>
  <c r="C119" s="1"/>
  <c r="M50"/>
  <c r="M106" s="1"/>
  <c r="C104"/>
  <c r="M26"/>
  <c r="M104" s="1"/>
  <c r="L70"/>
  <c r="M69"/>
  <c r="C179"/>
  <c r="M38"/>
  <c r="M105" s="1"/>
  <c r="C105"/>
  <c r="K181"/>
  <c r="K185" s="1"/>
  <c r="F189"/>
  <c r="M189"/>
  <c r="E189"/>
  <c r="K107"/>
  <c r="K111" s="1"/>
  <c r="I189"/>
  <c r="K189"/>
  <c r="G179"/>
  <c r="G185" s="1"/>
  <c r="G107"/>
  <c r="G120" s="1"/>
  <c r="G103"/>
  <c r="G104"/>
  <c r="C103"/>
  <c r="C111" s="1"/>
  <c r="J189"/>
  <c r="C189"/>
  <c r="G189"/>
  <c r="B189"/>
  <c r="C180"/>
  <c r="M180" s="1"/>
  <c r="D189"/>
  <c r="H189"/>
  <c r="C178"/>
  <c r="M178" l="1"/>
  <c r="L191" s="1"/>
  <c r="C185"/>
  <c r="J200"/>
  <c r="D200"/>
  <c r="C200"/>
  <c r="I200"/>
  <c r="F200"/>
  <c r="H200"/>
  <c r="G200"/>
  <c r="K200"/>
  <c r="G111"/>
  <c r="E200"/>
  <c r="L200"/>
  <c r="B200"/>
  <c r="M179"/>
  <c r="L192" s="1"/>
  <c r="D181"/>
  <c r="D185" s="1"/>
  <c r="C118"/>
  <c r="K120"/>
  <c r="L193"/>
  <c r="B193"/>
  <c r="C190"/>
  <c r="D190"/>
  <c r="C117"/>
  <c r="G119"/>
  <c r="L71"/>
  <c r="L98" s="1"/>
  <c r="M70"/>
  <c r="M62"/>
  <c r="M118"/>
  <c r="E190"/>
  <c r="D107"/>
  <c r="F190"/>
  <c r="M115"/>
  <c r="G115"/>
  <c r="K119"/>
  <c r="K123" s="1"/>
  <c r="B190"/>
  <c r="G190"/>
  <c r="M190"/>
  <c r="M116"/>
  <c r="M117"/>
  <c r="K190"/>
  <c r="H190"/>
  <c r="I190"/>
  <c r="J190"/>
  <c r="M191"/>
  <c r="G117"/>
  <c r="G116"/>
  <c r="C115"/>
  <c r="C116"/>
  <c r="D120" l="1"/>
  <c r="D111"/>
  <c r="G123"/>
  <c r="C123"/>
  <c r="D192"/>
  <c r="L182"/>
  <c r="M182" s="1"/>
  <c r="L108"/>
  <c r="O108" s="1"/>
  <c r="J192"/>
  <c r="G192"/>
  <c r="B192"/>
  <c r="C192"/>
  <c r="E192"/>
  <c r="K192"/>
  <c r="F192"/>
  <c r="I192"/>
  <c r="H192"/>
  <c r="M71"/>
  <c r="M98" s="1"/>
  <c r="L181"/>
  <c r="L185" s="1"/>
  <c r="M192"/>
  <c r="L106"/>
  <c r="D119"/>
  <c r="C193"/>
  <c r="M193"/>
  <c r="J193"/>
  <c r="E193"/>
  <c r="I193"/>
  <c r="H193"/>
  <c r="K193"/>
  <c r="F193"/>
  <c r="G193"/>
  <c r="D193"/>
  <c r="B191"/>
  <c r="K191"/>
  <c r="F191"/>
  <c r="J191"/>
  <c r="E191"/>
  <c r="I191"/>
  <c r="D191"/>
  <c r="H191"/>
  <c r="G191"/>
  <c r="C191"/>
  <c r="D123" l="1"/>
  <c r="L118"/>
  <c r="O106"/>
  <c r="L121"/>
  <c r="M108"/>
  <c r="L195"/>
  <c r="M107"/>
  <c r="M111" s="1"/>
  <c r="M181"/>
  <c r="B194" l="1"/>
  <c r="M185"/>
  <c r="M195"/>
  <c r="F195"/>
  <c r="G195"/>
  <c r="E195"/>
  <c r="D195"/>
  <c r="C195"/>
  <c r="B195"/>
  <c r="K195"/>
  <c r="H195"/>
  <c r="I195"/>
  <c r="J195"/>
  <c r="M120"/>
  <c r="M121"/>
  <c r="M119"/>
  <c r="D194"/>
  <c r="H194"/>
  <c r="M194"/>
  <c r="E194"/>
  <c r="I194"/>
  <c r="F194"/>
  <c r="F198" s="1"/>
  <c r="J194"/>
  <c r="J199" s="1"/>
  <c r="C194"/>
  <c r="C198" s="1"/>
  <c r="G194"/>
  <c r="G198" s="1"/>
  <c r="K194"/>
  <c r="K198" s="1"/>
  <c r="L194"/>
  <c r="L107"/>
  <c r="L111" s="1"/>
  <c r="L199" l="1"/>
  <c r="L198"/>
  <c r="E199"/>
  <c r="E198"/>
  <c r="B199"/>
  <c r="B198"/>
  <c r="I198"/>
  <c r="I199"/>
  <c r="D199"/>
  <c r="D198"/>
  <c r="M123"/>
  <c r="C199"/>
  <c r="F199"/>
  <c r="J198"/>
  <c r="G199"/>
  <c r="H199"/>
  <c r="H198"/>
  <c r="K199"/>
  <c r="L120"/>
  <c r="O107"/>
  <c r="L119"/>
  <c r="L123" s="1"/>
</calcChain>
</file>

<file path=xl/comments1.xml><?xml version="1.0" encoding="utf-8"?>
<comments xmlns="http://schemas.openxmlformats.org/spreadsheetml/2006/main">
  <authors>
    <author>ESSARAML</author>
    <author>ZULUST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http://www.acsa.co.za/home.asp?pid=148
http://www.acsamedia.co.za/stats.htm?airport=ORTIA&amp;slide=2</t>
        </r>
      </text>
    </comment>
    <comment ref="L95" authorId="1">
      <text>
        <r>
          <rPr>
            <b/>
            <sz val="8"/>
            <color indexed="81"/>
            <rFont val="Tahoma"/>
            <family val="2"/>
          </rPr>
          <t>Three month-moving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7" authorId="1">
      <text>
        <r>
          <rPr>
            <b/>
            <sz val="8"/>
            <color indexed="81"/>
            <rFont val="Tahoma"/>
            <family val="2"/>
          </rPr>
          <t xml:space="preserve">Three-month moving average
</t>
        </r>
      </text>
    </comment>
  </commentList>
</comments>
</file>

<file path=xl/sharedStrings.xml><?xml version="1.0" encoding="utf-8"?>
<sst xmlns="http://schemas.openxmlformats.org/spreadsheetml/2006/main" count="33" uniqueCount="31">
  <si>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</si>
  <si>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</si>
  <si>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</si>
  <si>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</si>
  <si>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</si>
  <si>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</si>
  <si>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</si>
  <si>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</si>
  <si>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</si>
  <si>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</si>
  <si>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</si>
  <si>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</si>
  <si>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</si>
  <si>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</si>
  <si>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</si>
  <si>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</si>
  <si>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</si>
  <si>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</si>
  <si>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</si>
  <si>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</si>
  <si>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</si>
  <si>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</si>
  <si>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</si>
  <si>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</si>
  <si>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</si>
  <si>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</si>
  <si>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</si>
  <si>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</si>
  <si>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</si>
  <si>
    <t>Average 2012</t>
  </si>
  <si>
    <t>Average 2013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</si>
</sst>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3" fillId="4" borderId="7" xfId="0" applyNumberFormat="1" applyFont="1" applyFill="1" applyBorder="1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12" fillId="0" borderId="0" xfId="0" applyNumberFormat="1" applyFont="1" applyAlignment="1">
      <alignment horizontal="center"/>
    </xf>
    <xf numFmtId="3" fontId="6" fillId="0" borderId="0" xfId="0" applyNumberFormat="1" applyFont="1"/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3300"/>
      <color rgb="FFD6B19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884"/>
          <c:h val="0.90393984253379633"/>
        </c:manualLayout>
      </c:layout>
      <c:barChart>
        <c:barDir val="col"/>
        <c:grouping val="clustered"/>
        <c:ser>
          <c:idx val="5"/>
          <c:order val="0"/>
          <c:tx>
            <c:strRef>
              <c:f>'Air Stats'!$A$115</c:f>
              <c:strCache>
                <c:ptCount val="1"/>
                <c:pt idx="0">
                  <c:v>2006</c:v>
                </c:pt>
              </c:strCache>
            </c:strRef>
          </c:tx>
          <c:cat>
            <c:strRef>
              <c:f>'Air Stats'!$B$114:$L$114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Stats'!$B$115:$L$115</c:f>
              <c:numCache>
                <c:formatCode>0.00</c:formatCode>
                <c:ptCount val="11"/>
                <c:pt idx="0">
                  <c:v>111.58409307179913</c:v>
                </c:pt>
                <c:pt idx="1">
                  <c:v>99.695236473008777</c:v>
                </c:pt>
                <c:pt idx="2">
                  <c:v>77.673720525915471</c:v>
                </c:pt>
                <c:pt idx="3">
                  <c:v>97.956813687163717</c:v>
                </c:pt>
                <c:pt idx="4">
                  <c:v>93.085928165915476</c:v>
                </c:pt>
                <c:pt idx="5">
                  <c:v>97.510367730439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Stats'!$A$116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Stats'!$B$114:$L$114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Stats'!$B$116:$L$116</c:f>
              <c:numCache>
                <c:formatCode>0.00</c:formatCode>
                <c:ptCount val="11"/>
                <c:pt idx="0">
                  <c:v>54.119349608829538</c:v>
                </c:pt>
                <c:pt idx="1">
                  <c:v>25.411698396034492</c:v>
                </c:pt>
                <c:pt idx="2">
                  <c:v>24.613658689478285</c:v>
                </c:pt>
                <c:pt idx="3">
                  <c:v>28.321629580581636</c:v>
                </c:pt>
                <c:pt idx="4">
                  <c:v>19.344511780416816</c:v>
                </c:pt>
                <c:pt idx="5">
                  <c:v>46.326805040716238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Stats'!$A$117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Stats'!$B$114:$L$114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Stats'!$B$117:$L$117</c:f>
              <c:numCache>
                <c:formatCode>0.00</c:formatCode>
                <c:ptCount val="11"/>
                <c:pt idx="0">
                  <c:v>-3.1160866413758832</c:v>
                </c:pt>
                <c:pt idx="1">
                  <c:v>-3.9926223137422867</c:v>
                </c:pt>
                <c:pt idx="2">
                  <c:v>-3.3197808079677107</c:v>
                </c:pt>
                <c:pt idx="3">
                  <c:v>5.6557015310452474</c:v>
                </c:pt>
                <c:pt idx="4">
                  <c:v>-1.7513313322843214</c:v>
                </c:pt>
                <c:pt idx="5">
                  <c:v>5.5596426694692553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Stats'!$A$118</c:f>
              <c:strCache>
                <c:ptCount val="1"/>
                <c:pt idx="0">
                  <c:v>2009</c:v>
                </c:pt>
              </c:strCache>
            </c:strRef>
          </c:tx>
          <c:cat>
            <c:strRef>
              <c:f>'Air Stats'!$B$114:$L$114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Stats'!$B$118:$L$118</c:f>
              <c:numCache>
                <c:formatCode>0.00</c:formatCode>
                <c:ptCount val="11"/>
                <c:pt idx="0">
                  <c:v>-2.6401381645586532</c:v>
                </c:pt>
                <c:pt idx="1">
                  <c:v>-5.4845736752767777</c:v>
                </c:pt>
                <c:pt idx="2">
                  <c:v>-12.989998175718023</c:v>
                </c:pt>
                <c:pt idx="3">
                  <c:v>-16.046653600231338</c:v>
                </c:pt>
                <c:pt idx="4">
                  <c:v>-8.3639671386331251</c:v>
                </c:pt>
                <c:pt idx="5">
                  <c:v>-15.328554360812424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Stats'!$A$119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'Air Stats'!$B$114:$L$114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Stats'!$B$119:$L$119</c:f>
              <c:numCache>
                <c:formatCode>0.00</c:formatCode>
                <c:ptCount val="11"/>
                <c:pt idx="0">
                  <c:v>0.74498395764619729</c:v>
                </c:pt>
                <c:pt idx="1">
                  <c:v>-0.60430781975797676</c:v>
                </c:pt>
                <c:pt idx="2">
                  <c:v>-3.8040248095708646</c:v>
                </c:pt>
                <c:pt idx="3">
                  <c:v>1.6166069624322585</c:v>
                </c:pt>
                <c:pt idx="4">
                  <c:v>4.9069114375948155</c:v>
                </c:pt>
                <c:pt idx="5">
                  <c:v>6.7447438972767033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Stats'!$A$120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'Air Stats'!$B$114:$L$114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Stats'!$B$120:$L$120</c:f>
              <c:numCache>
                <c:formatCode>0.00</c:formatCode>
                <c:ptCount val="11"/>
                <c:pt idx="0">
                  <c:v>6.5175448622699665</c:v>
                </c:pt>
                <c:pt idx="1">
                  <c:v>1.7637027763610102</c:v>
                </c:pt>
                <c:pt idx="2">
                  <c:v>8.9248368876443713</c:v>
                </c:pt>
                <c:pt idx="3">
                  <c:v>-0.16757173947808893</c:v>
                </c:pt>
                <c:pt idx="4">
                  <c:v>-2.2739680160351186</c:v>
                </c:pt>
                <c:pt idx="5">
                  <c:v>12.841527276424838</c:v>
                </c:pt>
                <c:pt idx="6">
                  <c:v>6.5602757473395039</c:v>
                </c:pt>
                <c:pt idx="7">
                  <c:v>3.8029040906143465</c:v>
                </c:pt>
                <c:pt idx="8">
                  <c:v>4.8674378853256011</c:v>
                </c:pt>
                <c:pt idx="9">
                  <c:v>55.469362138393706</c:v>
                </c:pt>
                <c:pt idx="10">
                  <c:v>-14.364410998180032</c:v>
                </c:pt>
              </c:numCache>
            </c:numRef>
          </c:val>
        </c:ser>
        <c:ser>
          <c:idx val="6"/>
          <c:order val="6"/>
          <c:tx>
            <c:strRef>
              <c:f>'Air Stats'!$A$121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Stats'!$B$114:$L$114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Stats'!$B$121:$L$121</c:f>
              <c:numCache>
                <c:formatCode>0.00</c:formatCode>
                <c:ptCount val="11"/>
                <c:pt idx="0">
                  <c:v>-0.80114000957161036</c:v>
                </c:pt>
                <c:pt idx="1">
                  <c:v>-3.0039303888267974</c:v>
                </c:pt>
                <c:pt idx="2">
                  <c:v>-3.3660340144904461</c:v>
                </c:pt>
                <c:pt idx="3">
                  <c:v>15.537547535137689</c:v>
                </c:pt>
                <c:pt idx="4">
                  <c:v>-4.2871034776541252</c:v>
                </c:pt>
                <c:pt idx="5">
                  <c:v>8.0053285754621193</c:v>
                </c:pt>
                <c:pt idx="6">
                  <c:v>-5.6148562360830896</c:v>
                </c:pt>
                <c:pt idx="7">
                  <c:v>-1.733499026373668</c:v>
                </c:pt>
                <c:pt idx="8">
                  <c:v>1.1097776519630302</c:v>
                </c:pt>
                <c:pt idx="9">
                  <c:v>11.573359008819271</c:v>
                </c:pt>
                <c:pt idx="10">
                  <c:v>-4.1405814851967291</c:v>
                </c:pt>
              </c:numCache>
            </c:numRef>
          </c:val>
        </c:ser>
        <c:ser>
          <c:idx val="7"/>
          <c:order val="7"/>
          <c:tx>
            <c:strRef>
              <c:f>'Air Stats'!$A$122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Stats'!$B$114:$L$114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Stats'!$B$122:$L$122</c:f>
              <c:numCache>
                <c:formatCode>0.00</c:formatCode>
                <c:ptCount val="11"/>
                <c:pt idx="0">
                  <c:v>-22.27894026324671</c:v>
                </c:pt>
                <c:pt idx="1">
                  <c:v>-20.949448587618324</c:v>
                </c:pt>
                <c:pt idx="2">
                  <c:v>-7.5246048637144431</c:v>
                </c:pt>
                <c:pt idx="3">
                  <c:v>-18.200697464832881</c:v>
                </c:pt>
                <c:pt idx="4">
                  <c:v>-3.779925293959622</c:v>
                </c:pt>
                <c:pt idx="5">
                  <c:v>2.0408901100887515</c:v>
                </c:pt>
                <c:pt idx="6">
                  <c:v>-9.4212112173345943</c:v>
                </c:pt>
                <c:pt idx="7">
                  <c:v>-3.7765828322350425</c:v>
                </c:pt>
                <c:pt idx="8">
                  <c:v>-8.8800706079063013E-2</c:v>
                </c:pt>
                <c:pt idx="9">
                  <c:v>-11.415160486132759</c:v>
                </c:pt>
                <c:pt idx="10">
                  <c:v>-20.143555850395362</c:v>
                </c:pt>
              </c:numCache>
            </c:numRef>
          </c:val>
        </c:ser>
        <c:axId val="68150784"/>
        <c:axId val="68152320"/>
      </c:barChart>
      <c:catAx>
        <c:axId val="6815078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152320"/>
        <c:crosses val="autoZero"/>
        <c:auto val="1"/>
        <c:lblAlgn val="ctr"/>
        <c:lblOffset val="100"/>
      </c:catAx>
      <c:valAx>
        <c:axId val="681523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8150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605446527306062E-2"/>
          <c:y val="5.2954618261478674E-2"/>
          <c:w val="5.8890070213304564E-2"/>
          <c:h val="0.4881794881469143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7.0942528545171704E-2"/>
          <c:y val="4.5651939057944554E-2"/>
          <c:w val="0.90525865561959906"/>
          <c:h val="0.90393984253379689"/>
        </c:manualLayout>
      </c:layout>
      <c:lineChart>
        <c:grouping val="standard"/>
        <c:ser>
          <c:idx val="0"/>
          <c:order val="0"/>
          <c:tx>
            <c:strRef>
              <c:f>'Air Stats'!$B$114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Stats'!$B$115:$B$122</c:f>
              <c:numCache>
                <c:formatCode>0.00</c:formatCode>
                <c:ptCount val="8"/>
                <c:pt idx="0">
                  <c:v>111.58409307179913</c:v>
                </c:pt>
                <c:pt idx="1">
                  <c:v>54.119349608829538</c:v>
                </c:pt>
                <c:pt idx="2">
                  <c:v>-3.1160866413758832</c:v>
                </c:pt>
                <c:pt idx="3">
                  <c:v>-2.6401381645586532</c:v>
                </c:pt>
                <c:pt idx="4">
                  <c:v>0.74498395764619729</c:v>
                </c:pt>
                <c:pt idx="5">
                  <c:v>6.5175448622699665</c:v>
                </c:pt>
                <c:pt idx="6">
                  <c:v>-0.80114000957161036</c:v>
                </c:pt>
                <c:pt idx="7">
                  <c:v>-22.27894026324671</c:v>
                </c:pt>
              </c:numCache>
            </c:numRef>
          </c:val>
        </c:ser>
        <c:ser>
          <c:idx val="1"/>
          <c:order val="1"/>
          <c:tx>
            <c:strRef>
              <c:f>'Air Stats'!$C$114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Stats'!$C$115:$C$122</c:f>
              <c:numCache>
                <c:formatCode>0.00</c:formatCode>
                <c:ptCount val="8"/>
                <c:pt idx="0">
                  <c:v>99.695236473008777</c:v>
                </c:pt>
                <c:pt idx="1">
                  <c:v>25.411698396034492</c:v>
                </c:pt>
                <c:pt idx="2">
                  <c:v>-3.9926223137422867</c:v>
                </c:pt>
                <c:pt idx="3">
                  <c:v>-5.4845736752767777</c:v>
                </c:pt>
                <c:pt idx="4">
                  <c:v>-0.60430781975797676</c:v>
                </c:pt>
                <c:pt idx="5">
                  <c:v>1.7637027763610102</c:v>
                </c:pt>
                <c:pt idx="6">
                  <c:v>-3.0039303888267974</c:v>
                </c:pt>
                <c:pt idx="7">
                  <c:v>-20.949448587618324</c:v>
                </c:pt>
              </c:numCache>
            </c:numRef>
          </c:val>
        </c:ser>
        <c:ser>
          <c:idx val="2"/>
          <c:order val="2"/>
          <c:tx>
            <c:strRef>
              <c:f>'Air Stats'!$D$114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Stats'!$D$115:$D$122</c:f>
              <c:numCache>
                <c:formatCode>0.00</c:formatCode>
                <c:ptCount val="8"/>
                <c:pt idx="0">
                  <c:v>77.673720525915471</c:v>
                </c:pt>
                <c:pt idx="1">
                  <c:v>24.613658689478285</c:v>
                </c:pt>
                <c:pt idx="2">
                  <c:v>-3.3197808079677107</c:v>
                </c:pt>
                <c:pt idx="3">
                  <c:v>-12.989998175718023</c:v>
                </c:pt>
                <c:pt idx="4">
                  <c:v>-3.8040248095708646</c:v>
                </c:pt>
                <c:pt idx="5">
                  <c:v>8.9248368876443713</c:v>
                </c:pt>
                <c:pt idx="6">
                  <c:v>-3.3660340144904461</c:v>
                </c:pt>
                <c:pt idx="7">
                  <c:v>-7.5246048637144431</c:v>
                </c:pt>
              </c:numCache>
            </c:numRef>
          </c:val>
        </c:ser>
        <c:ser>
          <c:idx val="3"/>
          <c:order val="3"/>
          <c:tx>
            <c:strRef>
              <c:f>'Air Stats'!$E$114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Stats'!$E$115:$E$122</c:f>
              <c:numCache>
                <c:formatCode>0.00</c:formatCode>
                <c:ptCount val="8"/>
                <c:pt idx="0">
                  <c:v>97.956813687163717</c:v>
                </c:pt>
                <c:pt idx="1">
                  <c:v>28.321629580581636</c:v>
                </c:pt>
                <c:pt idx="2">
                  <c:v>5.6557015310452474</c:v>
                </c:pt>
                <c:pt idx="3">
                  <c:v>-16.046653600231338</c:v>
                </c:pt>
                <c:pt idx="4">
                  <c:v>1.6166069624322585</c:v>
                </c:pt>
                <c:pt idx="5">
                  <c:v>-0.16757173947808893</c:v>
                </c:pt>
                <c:pt idx="6">
                  <c:v>15.537547535137689</c:v>
                </c:pt>
                <c:pt idx="7">
                  <c:v>-18.200697464832881</c:v>
                </c:pt>
              </c:numCache>
            </c:numRef>
          </c:val>
        </c:ser>
        <c:ser>
          <c:idx val="4"/>
          <c:order val="4"/>
          <c:tx>
            <c:strRef>
              <c:f>'Air Stats'!$F$114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Stats'!$F$115:$F$122</c:f>
              <c:numCache>
                <c:formatCode>0.00</c:formatCode>
                <c:ptCount val="8"/>
                <c:pt idx="0">
                  <c:v>93.085928165915476</c:v>
                </c:pt>
                <c:pt idx="1">
                  <c:v>19.344511780416816</c:v>
                </c:pt>
                <c:pt idx="2">
                  <c:v>-1.7513313322843214</c:v>
                </c:pt>
                <c:pt idx="3">
                  <c:v>-8.3639671386331251</c:v>
                </c:pt>
                <c:pt idx="4">
                  <c:v>4.9069114375948155</c:v>
                </c:pt>
                <c:pt idx="5">
                  <c:v>-2.2739680160351186</c:v>
                </c:pt>
                <c:pt idx="6">
                  <c:v>-4.2871034776541252</c:v>
                </c:pt>
                <c:pt idx="7">
                  <c:v>-3.779925293959622</c:v>
                </c:pt>
              </c:numCache>
            </c:numRef>
          </c:val>
        </c:ser>
        <c:ser>
          <c:idx val="5"/>
          <c:order val="5"/>
          <c:tx>
            <c:strRef>
              <c:f>'Air Stats'!$G$114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Stats'!$G$115:$G$122</c:f>
              <c:numCache>
                <c:formatCode>0.00</c:formatCode>
                <c:ptCount val="8"/>
                <c:pt idx="0">
                  <c:v>97.510367730439</c:v>
                </c:pt>
                <c:pt idx="1">
                  <c:v>46.326805040716238</c:v>
                </c:pt>
                <c:pt idx="2">
                  <c:v>5.5596426694692553</c:v>
                </c:pt>
                <c:pt idx="3">
                  <c:v>-15.328554360812424</c:v>
                </c:pt>
                <c:pt idx="4">
                  <c:v>6.7447438972767033</c:v>
                </c:pt>
                <c:pt idx="5">
                  <c:v>12.841527276424838</c:v>
                </c:pt>
                <c:pt idx="6">
                  <c:v>8.0053285754621193</c:v>
                </c:pt>
                <c:pt idx="7">
                  <c:v>2.0408901100887515</c:v>
                </c:pt>
              </c:numCache>
            </c:numRef>
          </c:val>
        </c:ser>
        <c:ser>
          <c:idx val="6"/>
          <c:order val="6"/>
          <c:tx>
            <c:strRef>
              <c:f>'Air Stats'!$H$114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Stats'!$H$115:$H$122</c:f>
              <c:numCache>
                <c:formatCode>0.00</c:formatCode>
                <c:ptCount val="8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6.5602757473395039</c:v>
                </c:pt>
                <c:pt idx="6">
                  <c:v>-5.6148562360830896</c:v>
                </c:pt>
                <c:pt idx="7">
                  <c:v>-9.4212112173345943</c:v>
                </c:pt>
              </c:numCache>
            </c:numRef>
          </c:val>
        </c:ser>
        <c:ser>
          <c:idx val="7"/>
          <c:order val="7"/>
          <c:tx>
            <c:strRef>
              <c:f>'Air Stats'!$I$114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Stats'!$I$115:$I$122</c:f>
              <c:numCache>
                <c:formatCode>0.00</c:formatCode>
                <c:ptCount val="8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3.8029040906143465</c:v>
                </c:pt>
                <c:pt idx="6">
                  <c:v>-1.733499026373668</c:v>
                </c:pt>
                <c:pt idx="7">
                  <c:v>-3.7765828322350425</c:v>
                </c:pt>
              </c:numCache>
            </c:numRef>
          </c:val>
        </c:ser>
        <c:ser>
          <c:idx val="8"/>
          <c:order val="8"/>
          <c:tx>
            <c:strRef>
              <c:f>'Air Stats'!$J$114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Stats'!$J$115:$J$122</c:f>
              <c:numCache>
                <c:formatCode>0.00</c:formatCode>
                <c:ptCount val="8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4.8674378853256011</c:v>
                </c:pt>
                <c:pt idx="6">
                  <c:v>1.1097776519630302</c:v>
                </c:pt>
                <c:pt idx="7">
                  <c:v>-8.8800706079063013E-2</c:v>
                </c:pt>
              </c:numCache>
            </c:numRef>
          </c:val>
        </c:ser>
        <c:ser>
          <c:idx val="9"/>
          <c:order val="9"/>
          <c:tx>
            <c:strRef>
              <c:f>'Air Stats'!$K$114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Stats'!$K$115:$K$122</c:f>
              <c:numCache>
                <c:formatCode>0.00</c:formatCode>
                <c:ptCount val="8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55.469362138393706</c:v>
                </c:pt>
                <c:pt idx="6">
                  <c:v>11.573359008819271</c:v>
                </c:pt>
                <c:pt idx="7">
                  <c:v>-11.415160486132759</c:v>
                </c:pt>
              </c:numCache>
            </c:numRef>
          </c:val>
        </c:ser>
        <c:ser>
          <c:idx val="10"/>
          <c:order val="10"/>
          <c:tx>
            <c:strRef>
              <c:f>'Air Stats'!$L$114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Stats'!$A$115:$A$122</c:f>
              <c:numCache>
                <c:formatCode>General</c:formatCode>
                <c:ptCount val="8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</c:numCache>
            </c:numRef>
          </c:cat>
          <c:val>
            <c:numRef>
              <c:f>'Air Stats'!$L$115:$L$122</c:f>
              <c:numCache>
                <c:formatCode>0.00</c:formatCode>
                <c:ptCount val="8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-14.364410998180032</c:v>
                </c:pt>
                <c:pt idx="6">
                  <c:v>-4.1405814851967291</c:v>
                </c:pt>
                <c:pt idx="7">
                  <c:v>-20.143555850395362</c:v>
                </c:pt>
              </c:numCache>
            </c:numRef>
          </c:val>
        </c:ser>
        <c:marker val="1"/>
        <c:axId val="69364736"/>
        <c:axId val="69374720"/>
      </c:lineChart>
      <c:catAx>
        <c:axId val="693647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9374720"/>
        <c:crosses val="autoZero"/>
        <c:auto val="1"/>
        <c:lblAlgn val="ctr"/>
        <c:lblOffset val="100"/>
      </c:catAx>
      <c:valAx>
        <c:axId val="693747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9364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20611620795107041"/>
          <c:h val="0.6712467962020081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/>
            </a:pPr>
            <a:r>
              <a:rPr lang="en-US"/>
              <a:t>Proportional</a:t>
            </a:r>
            <a:r>
              <a:rPr lang="en-US" baseline="0"/>
              <a:t> Contribution</a:t>
            </a:r>
            <a:endParaRPr lang="en-US"/>
          </a:p>
        </c:rich>
      </c:tx>
      <c:layout>
        <c:manualLayout>
          <c:xMode val="edge"/>
          <c:yMode val="edge"/>
          <c:x val="0.28991155341751135"/>
          <c:y val="4.4444425002438795E-2"/>
        </c:manualLayout>
      </c:layout>
      <c:overlay val="1"/>
    </c:title>
    <c:plotArea>
      <c:layout>
        <c:manualLayout>
          <c:layoutTarget val="inner"/>
          <c:xMode val="edge"/>
          <c:yMode val="edge"/>
          <c:x val="8.1017155657801376E-2"/>
          <c:y val="2.953248427744214E-2"/>
          <c:w val="0.89829642849104352"/>
          <c:h val="0.74187259760603774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Stats'!$A$189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Stats'!$B$188:$L$188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Stats'!$B$189:$L$189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Stats'!$A$190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Stats'!$B$188:$L$188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Stats'!$B$190:$L$190</c:f>
              <c:numCache>
                <c:formatCode>0.00</c:formatCode>
                <c:ptCount val="11"/>
                <c:pt idx="0">
                  <c:v>0.8771047826630225</c:v>
                </c:pt>
                <c:pt idx="1">
                  <c:v>1.8896696062007932</c:v>
                </c:pt>
                <c:pt idx="2">
                  <c:v>1.6645620257812175</c:v>
                </c:pt>
                <c:pt idx="3">
                  <c:v>0.36513716443847505</c:v>
                </c:pt>
                <c:pt idx="4">
                  <c:v>3.9758779225540088</c:v>
                </c:pt>
                <c:pt idx="5">
                  <c:v>0.10343137365559454</c:v>
                </c:pt>
                <c:pt idx="6">
                  <c:v>12.82740175372169</c:v>
                </c:pt>
                <c:pt idx="7">
                  <c:v>54.811911788867263</c:v>
                </c:pt>
                <c:pt idx="8">
                  <c:v>22.982985523063796</c:v>
                </c:pt>
                <c:pt idx="9">
                  <c:v>0.24760281397633163</c:v>
                </c:pt>
                <c:pt idx="10">
                  <c:v>0.25431524507780734</c:v>
                </c:pt>
              </c:numCache>
            </c:numRef>
          </c:val>
        </c:ser>
        <c:ser>
          <c:idx val="2"/>
          <c:order val="2"/>
          <c:tx>
            <c:strRef>
              <c:f>'Air Stats'!$A$191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Stats'!$B$188:$L$188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Stats'!$B$191:$L$191</c:f>
              <c:numCache>
                <c:formatCode>0.00</c:formatCode>
                <c:ptCount val="11"/>
                <c:pt idx="0">
                  <c:v>1.1760810851728547</c:v>
                </c:pt>
                <c:pt idx="1">
                  <c:v>2.0618285347931229</c:v>
                </c:pt>
                <c:pt idx="2">
                  <c:v>1.8046552466943304</c:v>
                </c:pt>
                <c:pt idx="3">
                  <c:v>0.40764725604974983</c:v>
                </c:pt>
                <c:pt idx="4">
                  <c:v>4.1282321513274294</c:v>
                </c:pt>
                <c:pt idx="5">
                  <c:v>0.131675446967219</c:v>
                </c:pt>
                <c:pt idx="6">
                  <c:v>13.284349052221858</c:v>
                </c:pt>
                <c:pt idx="7">
                  <c:v>53.517938942558843</c:v>
                </c:pt>
                <c:pt idx="8">
                  <c:v>23.020275223410959</c:v>
                </c:pt>
                <c:pt idx="9">
                  <c:v>0.21736758598039962</c:v>
                </c:pt>
                <c:pt idx="10">
                  <c:v>0.24994947482323937</c:v>
                </c:pt>
              </c:numCache>
            </c:numRef>
          </c:val>
        </c:ser>
        <c:ser>
          <c:idx val="3"/>
          <c:order val="3"/>
          <c:tx>
            <c:strRef>
              <c:f>'Air Stats'!$A$192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'Air Stats'!$B$188:$L$188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Stats'!$B$192:$L$192</c:f>
              <c:numCache>
                <c:formatCode>0.00</c:formatCode>
                <c:ptCount val="11"/>
                <c:pt idx="0">
                  <c:v>1.1880900209793743</c:v>
                </c:pt>
                <c:pt idx="1">
                  <c:v>2.0640374063164484</c:v>
                </c:pt>
                <c:pt idx="2">
                  <c:v>1.8192495873647512</c:v>
                </c:pt>
                <c:pt idx="3">
                  <c:v>0.44909463984353332</c:v>
                </c:pt>
                <c:pt idx="4">
                  <c:v>4.229131568108917</c:v>
                </c:pt>
                <c:pt idx="5">
                  <c:v>0.14493161207430033</c:v>
                </c:pt>
                <c:pt idx="6">
                  <c:v>12.867557800276064</c:v>
                </c:pt>
                <c:pt idx="7">
                  <c:v>53.394479729968388</c:v>
                </c:pt>
                <c:pt idx="8">
                  <c:v>23.310945359923853</c:v>
                </c:pt>
                <c:pt idx="9">
                  <c:v>0.21741761965036965</c:v>
                </c:pt>
                <c:pt idx="10">
                  <c:v>0.31506465549398649</c:v>
                </c:pt>
              </c:numCache>
            </c:numRef>
          </c:val>
        </c:ser>
        <c:ser>
          <c:idx val="4"/>
          <c:order val="4"/>
          <c:tx>
            <c:strRef>
              <c:f>'Air Stats'!$A$193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cat>
            <c:strRef>
              <c:f>'Air Stats'!$B$188:$L$188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Stats'!$B$193:$L$193</c:f>
              <c:numCache>
                <c:formatCode>0.00</c:formatCode>
                <c:ptCount val="11"/>
                <c:pt idx="0">
                  <c:v>1.2187150406168721</c:v>
                </c:pt>
                <c:pt idx="1">
                  <c:v>2.0553847748736152</c:v>
                </c:pt>
                <c:pt idx="2">
                  <c:v>1.6677630081490993</c:v>
                </c:pt>
                <c:pt idx="3">
                  <c:v>0.39723614386311512</c:v>
                </c:pt>
                <c:pt idx="4">
                  <c:v>4.0831031305239174</c:v>
                </c:pt>
                <c:pt idx="5">
                  <c:v>0.12929239237429491</c:v>
                </c:pt>
                <c:pt idx="6">
                  <c:v>13.088958913809465</c:v>
                </c:pt>
                <c:pt idx="7">
                  <c:v>53.3768843317171</c:v>
                </c:pt>
                <c:pt idx="8">
                  <c:v>23.485518235013508</c:v>
                </c:pt>
                <c:pt idx="9">
                  <c:v>0.18368568542692085</c:v>
                </c:pt>
                <c:pt idx="10">
                  <c:v>0.31345834363209812</c:v>
                </c:pt>
              </c:numCache>
            </c:numRef>
          </c:val>
        </c:ser>
        <c:ser>
          <c:idx val="5"/>
          <c:order val="5"/>
          <c:tx>
            <c:strRef>
              <c:f>'Air Stats'!$A$194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'Air Stats'!$B$188:$L$188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Stats'!$B$194:$L$194</c:f>
              <c:numCache>
                <c:formatCode>0.00</c:formatCode>
                <c:ptCount val="11"/>
                <c:pt idx="0">
                  <c:v>1.1736921970365723</c:v>
                </c:pt>
                <c:pt idx="1">
                  <c:v>1.9529418492518273</c:v>
                </c:pt>
                <c:pt idx="2">
                  <c:v>1.5336273774120799</c:v>
                </c:pt>
                <c:pt idx="3">
                  <c:v>0.38587092944474294</c:v>
                </c:pt>
                <c:pt idx="4">
                  <c:v>4.09470920590406</c:v>
                </c:pt>
                <c:pt idx="5">
                  <c:v>0.13193137400567118</c:v>
                </c:pt>
                <c:pt idx="6">
                  <c:v>13.719195660720018</c:v>
                </c:pt>
                <c:pt idx="7">
                  <c:v>53.233354878060226</c:v>
                </c:pt>
                <c:pt idx="8">
                  <c:v>23.31616691044923</c:v>
                </c:pt>
                <c:pt idx="9">
                  <c:v>0.17206885679140183</c:v>
                </c:pt>
                <c:pt idx="10">
                  <c:v>0.28644076092418602</c:v>
                </c:pt>
              </c:numCache>
            </c:numRef>
          </c:val>
        </c:ser>
        <c:ser>
          <c:idx val="6"/>
          <c:order val="6"/>
          <c:tx>
            <c:strRef>
              <c:f>'Air Stats'!$A$195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993300"/>
            </a:solidFill>
          </c:spPr>
          <c:cat>
            <c:strRef>
              <c:f>'Air Stats'!$B$188:$L$188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Stats'!$B$195:$L$195</c:f>
              <c:numCache>
                <c:formatCode>0.00</c:formatCode>
                <c:ptCount val="11"/>
                <c:pt idx="0">
                  <c:v>1.198823015880476</c:v>
                </c:pt>
                <c:pt idx="1">
                  <c:v>1.9057324102554716</c:v>
                </c:pt>
                <c:pt idx="2">
                  <c:v>1.6018670868988056</c:v>
                </c:pt>
                <c:pt idx="3">
                  <c:v>0.36939703317249079</c:v>
                </c:pt>
                <c:pt idx="4">
                  <c:v>3.8371876439076926</c:v>
                </c:pt>
                <c:pt idx="5">
                  <c:v>0.14275678153785396</c:v>
                </c:pt>
                <c:pt idx="6">
                  <c:v>14.018569297594016</c:v>
                </c:pt>
                <c:pt idx="7">
                  <c:v>52.987453480468396</c:v>
                </c:pt>
                <c:pt idx="8">
                  <c:v>23.446472903913691</c:v>
                </c:pt>
                <c:pt idx="9">
                  <c:v>0.25652328761715837</c:v>
                </c:pt>
                <c:pt idx="10">
                  <c:v>0.2352170587539574</c:v>
                </c:pt>
              </c:numCache>
            </c:numRef>
          </c:val>
        </c:ser>
        <c:ser>
          <c:idx val="7"/>
          <c:order val="7"/>
          <c:tx>
            <c:strRef>
              <c:f>'Air Stats'!$A$196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Stats'!$B$188:$L$188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Stats'!$B$196:$L$196</c:f>
              <c:numCache>
                <c:formatCode>0.00</c:formatCode>
                <c:ptCount val="11"/>
                <c:pt idx="0">
                  <c:v>1.2090712078309809</c:v>
                </c:pt>
                <c:pt idx="1">
                  <c:v>1.879343569441523</c:v>
                </c:pt>
                <c:pt idx="2">
                  <c:v>1.5737886462265032</c:v>
                </c:pt>
                <c:pt idx="3">
                  <c:v>0.43391700831159946</c:v>
                </c:pt>
                <c:pt idx="4">
                  <c:v>3.73399405730038</c:v>
                </c:pt>
                <c:pt idx="5">
                  <c:v>0.15675884554412295</c:v>
                </c:pt>
                <c:pt idx="6">
                  <c:v>13.452328382280113</c:v>
                </c:pt>
                <c:pt idx="7">
                  <c:v>52.938138550460764</c:v>
                </c:pt>
                <c:pt idx="8">
                  <c:v>24.102428398611817</c:v>
                </c:pt>
                <c:pt idx="9">
                  <c:v>0.29098957557502664</c:v>
                </c:pt>
                <c:pt idx="10">
                  <c:v>0.22924175841717936</c:v>
                </c:pt>
              </c:numCache>
            </c:numRef>
          </c:val>
        </c:ser>
        <c:ser>
          <c:idx val="8"/>
          <c:order val="8"/>
          <c:tx>
            <c:strRef>
              <c:f>'Air Stats'!$A$197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Stats'!$B$188:$L$188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Stats'!$B$197:$L$197</c:f>
              <c:numCache>
                <c:formatCode>0.00</c:formatCode>
                <c:ptCount val="11"/>
                <c:pt idx="0">
                  <c:v>0.98260180788729257</c:v>
                </c:pt>
                <c:pt idx="1">
                  <c:v>1.5534527632049766</c:v>
                </c:pt>
                <c:pt idx="2">
                  <c:v>1.5218069722907319</c:v>
                </c:pt>
                <c:pt idx="3">
                  <c:v>0.37114468040773524</c:v>
                </c:pt>
                <c:pt idx="4">
                  <c:v>3.7568709590132485</c:v>
                </c:pt>
                <c:pt idx="5">
                  <c:v>0.16726044995573736</c:v>
                </c:pt>
                <c:pt idx="6">
                  <c:v>12.741217670772597</c:v>
                </c:pt>
                <c:pt idx="7">
                  <c:v>53.264322594585067</c:v>
                </c:pt>
                <c:pt idx="8">
                  <c:v>25.180360266587936</c:v>
                </c:pt>
                <c:pt idx="9">
                  <c:v>0.26954035733194454</c:v>
                </c:pt>
                <c:pt idx="10">
                  <c:v>0.19142147796273642</c:v>
                </c:pt>
              </c:numCache>
            </c:numRef>
          </c:val>
        </c:ser>
        <c:axId val="82221696"/>
        <c:axId val="82227584"/>
      </c:barChart>
      <c:catAx>
        <c:axId val="82221696"/>
        <c:scaling>
          <c:orientation val="minMax"/>
        </c:scaling>
        <c:axPos val="b"/>
        <c:tickLblPos val="nextTo"/>
        <c:crossAx val="82227584"/>
        <c:crosses val="autoZero"/>
        <c:auto val="1"/>
        <c:lblAlgn val="ctr"/>
        <c:lblOffset val="100"/>
      </c:catAx>
      <c:valAx>
        <c:axId val="82227584"/>
        <c:scaling>
          <c:orientation val="minMax"/>
          <c:max val="60"/>
          <c:min val="-5"/>
        </c:scaling>
        <c:axPos val="l"/>
        <c:numFmt formatCode="0.00" sourceLinked="1"/>
        <c:tickLblPos val="nextTo"/>
        <c:crossAx val="82221696"/>
        <c:crosses val="autoZero"/>
        <c:crossBetween val="between"/>
        <c:majorUnit val="5"/>
        <c:minorUnit val="1"/>
      </c:valAx>
    </c:plotArea>
    <c:legend>
      <c:legendPos val="t"/>
      <c:layout>
        <c:manualLayout>
          <c:xMode val="edge"/>
          <c:yMode val="edge"/>
          <c:x val="7.5338537471339243E-2"/>
          <c:y val="2.8136689354029153E-2"/>
          <c:w val="0.10345942945890396"/>
          <c:h val="0.58714563116989071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124</xdr:row>
      <xdr:rowOff>9524</xdr:rowOff>
    </xdr:from>
    <xdr:to>
      <xdr:col>10</xdr:col>
      <xdr:colOff>647699</xdr:colOff>
      <xdr:row>146</xdr:row>
      <xdr:rowOff>123825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333374</xdr:colOff>
      <xdr:row>147</xdr:row>
      <xdr:rowOff>38100</xdr:rowOff>
    </xdr:from>
    <xdr:to>
      <xdr:col>10</xdr:col>
      <xdr:colOff>923924</xdr:colOff>
      <xdr:row>172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266700</xdr:colOff>
      <xdr:row>200</xdr:row>
      <xdr:rowOff>190499</xdr:rowOff>
    </xdr:from>
    <xdr:to>
      <xdr:col>8</xdr:col>
      <xdr:colOff>733424</xdr:colOff>
      <xdr:row>225</xdr:row>
      <xdr:rowOff>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200"/>
  <sheetViews>
    <sheetView tabSelected="1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3" customWidth="1"/>
  </cols>
  <sheetData>
    <row r="1" spans="1:115" ht="34.5" customHeight="1" thickBot="1">
      <c r="A1" s="48" t="s">
        <v>27</v>
      </c>
      <c r="B1" s="49"/>
      <c r="C1" s="49"/>
      <c r="D1" s="49"/>
      <c r="E1" s="49"/>
      <c r="F1" s="49"/>
      <c r="G1" s="49"/>
      <c r="H1" s="49"/>
      <c r="I1" s="49"/>
      <c r="J1" s="49"/>
      <c r="K1" s="50"/>
      <c r="L1" s="50"/>
      <c r="M1" s="51"/>
    </row>
    <row r="2" spans="1:115" s="1" customFormat="1" ht="48.75" customHeight="1" thickBot="1">
      <c r="A2" s="25"/>
      <c r="B2" s="26" t="s">
        <v>0</v>
      </c>
      <c r="C2" s="26" t="s">
        <v>5</v>
      </c>
      <c r="D2" s="26" t="s">
        <v>1</v>
      </c>
      <c r="E2" s="26" t="s">
        <v>2</v>
      </c>
      <c r="F2" s="27" t="s">
        <v>6</v>
      </c>
      <c r="G2" s="26" t="s">
        <v>4</v>
      </c>
      <c r="H2" s="27" t="s">
        <v>16</v>
      </c>
      <c r="I2" s="27" t="s">
        <v>7</v>
      </c>
      <c r="J2" s="27" t="s">
        <v>3</v>
      </c>
      <c r="K2" s="27" t="s">
        <v>15</v>
      </c>
      <c r="L2" s="27" t="s">
        <v>28</v>
      </c>
      <c r="M2" s="28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20432</v>
      </c>
      <c r="C15" s="5">
        <v>53907</v>
      </c>
      <c r="D15" s="5">
        <v>54965</v>
      </c>
      <c r="E15" s="5">
        <v>9599</v>
      </c>
      <c r="F15" s="5">
        <v>119957</v>
      </c>
      <c r="G15" s="5">
        <v>2569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2625530</v>
      </c>
    </row>
    <row r="16" spans="1:115" hidden="1">
      <c r="A16" s="6">
        <v>38838</v>
      </c>
      <c r="B16" s="5">
        <v>25474</v>
      </c>
      <c r="C16" s="5">
        <v>51448</v>
      </c>
      <c r="D16" s="5">
        <v>41377</v>
      </c>
      <c r="E16" s="5">
        <v>11774</v>
      </c>
      <c r="F16" s="5">
        <v>103722</v>
      </c>
      <c r="G16" s="5">
        <v>3252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2426920</v>
      </c>
    </row>
    <row r="17" spans="1:13" hidden="1">
      <c r="A17" s="6">
        <v>38869</v>
      </c>
      <c r="B17" s="5">
        <v>25219</v>
      </c>
      <c r="C17" s="5">
        <v>54084</v>
      </c>
      <c r="D17" s="5">
        <v>42223</v>
      </c>
      <c r="E17" s="5">
        <v>11019</v>
      </c>
      <c r="F17" s="5">
        <v>112056</v>
      </c>
      <c r="G17" s="5">
        <v>3120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2455345</v>
      </c>
    </row>
    <row r="18" spans="1:13" hidden="1">
      <c r="A18" s="6">
        <v>38899</v>
      </c>
      <c r="B18" s="5">
        <v>26096</v>
      </c>
      <c r="C18" s="5">
        <v>58574</v>
      </c>
      <c r="D18" s="5">
        <v>49363</v>
      </c>
      <c r="E18" s="5">
        <v>11502</v>
      </c>
      <c r="F18" s="5">
        <v>118866</v>
      </c>
      <c r="G18" s="5">
        <v>3357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2663011</v>
      </c>
    </row>
    <row r="19" spans="1:13" hidden="1">
      <c r="A19" s="6">
        <v>38930</v>
      </c>
      <c r="B19" s="5">
        <v>27778</v>
      </c>
      <c r="C19" s="5">
        <v>54840</v>
      </c>
      <c r="D19" s="5">
        <v>44630</v>
      </c>
      <c r="E19" s="5">
        <v>12093</v>
      </c>
      <c r="F19" s="5">
        <v>114314</v>
      </c>
      <c r="G19" s="5">
        <v>3546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2635679</v>
      </c>
    </row>
    <row r="20" spans="1:13" hidden="1">
      <c r="A20" s="6">
        <v>38961</v>
      </c>
      <c r="B20" s="5">
        <v>29016</v>
      </c>
      <c r="C20" s="5">
        <v>60381</v>
      </c>
      <c r="D20" s="5">
        <v>45715</v>
      </c>
      <c r="E20" s="5">
        <v>11674</v>
      </c>
      <c r="F20" s="5">
        <v>124918</v>
      </c>
      <c r="G20" s="5">
        <v>3250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2740729</v>
      </c>
    </row>
    <row r="21" spans="1:13" hidden="1">
      <c r="A21" s="6">
        <v>38991</v>
      </c>
      <c r="B21" s="5">
        <v>31627</v>
      </c>
      <c r="C21" s="5">
        <v>59778</v>
      </c>
      <c r="D21" s="5">
        <v>51623</v>
      </c>
      <c r="E21" s="5">
        <v>12570</v>
      </c>
      <c r="F21" s="5">
        <v>123240</v>
      </c>
      <c r="G21" s="5">
        <v>3365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2794065</v>
      </c>
    </row>
    <row r="22" spans="1:13" hidden="1">
      <c r="A22" s="6">
        <v>39022</v>
      </c>
      <c r="B22" s="5">
        <v>30621</v>
      </c>
      <c r="C22" s="5">
        <v>60373</v>
      </c>
      <c r="D22" s="5">
        <v>50954</v>
      </c>
      <c r="E22" s="5">
        <v>12193</v>
      </c>
      <c r="F22" s="5">
        <v>130669</v>
      </c>
      <c r="G22" s="5">
        <v>3469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2854303</v>
      </c>
    </row>
    <row r="23" spans="1:13" hidden="1">
      <c r="A23" s="6">
        <v>39052</v>
      </c>
      <c r="B23" s="5">
        <v>29362</v>
      </c>
      <c r="C23" s="5">
        <v>63557</v>
      </c>
      <c r="D23" s="5">
        <v>64724</v>
      </c>
      <c r="E23" s="5">
        <v>7970</v>
      </c>
      <c r="F23" s="5">
        <v>131385</v>
      </c>
      <c r="G23" s="5">
        <v>3022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3073826</v>
      </c>
    </row>
    <row r="24" spans="1:13" hidden="1">
      <c r="A24" s="6">
        <v>39083</v>
      </c>
      <c r="B24" s="5">
        <v>28385</v>
      </c>
      <c r="C24" s="5">
        <v>54042</v>
      </c>
      <c r="D24" s="5">
        <v>49998</v>
      </c>
      <c r="E24" s="5">
        <v>7970</v>
      </c>
      <c r="F24" s="5">
        <v>112641</v>
      </c>
      <c r="G24" s="5">
        <v>3185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2800129</v>
      </c>
    </row>
    <row r="25" spans="1:13" hidden="1">
      <c r="A25" s="6">
        <v>39114</v>
      </c>
      <c r="B25" s="5">
        <v>35784</v>
      </c>
      <c r="C25" s="5">
        <v>56954</v>
      </c>
      <c r="D25" s="5">
        <v>46225</v>
      </c>
      <c r="E25" s="5">
        <v>11184</v>
      </c>
      <c r="F25" s="5">
        <v>115453</v>
      </c>
      <c r="G25" s="5">
        <v>4267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2749501</v>
      </c>
    </row>
    <row r="26" spans="1:13" hidden="1">
      <c r="A26" s="6">
        <v>39142</v>
      </c>
      <c r="B26" s="5">
        <v>43929</v>
      </c>
      <c r="C26" s="5">
        <v>68577</v>
      </c>
      <c r="D26" s="5">
        <v>56113</v>
      </c>
      <c r="E26" s="5">
        <v>12810</v>
      </c>
      <c r="F26" s="5">
        <v>131624</v>
      </c>
      <c r="G26" s="5">
        <v>4229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3173874</v>
      </c>
    </row>
    <row r="27" spans="1:13" hidden="1">
      <c r="A27" s="6">
        <v>39173</v>
      </c>
      <c r="B27" s="5">
        <v>36415</v>
      </c>
      <c r="C27" s="5">
        <v>67614</v>
      </c>
      <c r="D27" s="5">
        <v>61369</v>
      </c>
      <c r="E27" s="5">
        <v>11157</v>
      </c>
      <c r="F27" s="5">
        <v>129508</v>
      </c>
      <c r="G27" s="5">
        <v>3769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3037334</v>
      </c>
    </row>
    <row r="28" spans="1:13" hidden="1">
      <c r="A28" s="6">
        <v>39203</v>
      </c>
      <c r="B28" s="5">
        <v>36011</v>
      </c>
      <c r="C28" s="5">
        <v>61371</v>
      </c>
      <c r="D28" s="5">
        <v>49319</v>
      </c>
      <c r="E28" s="5">
        <v>13397</v>
      </c>
      <c r="F28" s="5">
        <v>114208</v>
      </c>
      <c r="G28" s="5">
        <v>3896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2812311</v>
      </c>
    </row>
    <row r="29" spans="1:13" hidden="1">
      <c r="A29" s="6">
        <v>39234</v>
      </c>
      <c r="B29" s="5">
        <v>34207</v>
      </c>
      <c r="C29" s="5">
        <v>58922</v>
      </c>
      <c r="D29" s="5">
        <v>45792</v>
      </c>
      <c r="E29" s="5">
        <v>12963</v>
      </c>
      <c r="F29" s="5">
        <v>110340</v>
      </c>
      <c r="G29" s="5">
        <v>4004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2807079</v>
      </c>
    </row>
    <row r="30" spans="1:13" hidden="1">
      <c r="A30" s="6">
        <v>39264</v>
      </c>
      <c r="B30" s="5">
        <v>35375</v>
      </c>
      <c r="C30" s="5">
        <v>65620</v>
      </c>
      <c r="D30" s="5">
        <v>53687</v>
      </c>
      <c r="E30" s="5">
        <v>13428</v>
      </c>
      <c r="F30" s="5">
        <v>130693</v>
      </c>
      <c r="G30" s="5">
        <v>4138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3123623</v>
      </c>
    </row>
    <row r="31" spans="1:13" hidden="1">
      <c r="A31" s="6">
        <v>39295</v>
      </c>
      <c r="B31" s="5">
        <v>37369</v>
      </c>
      <c r="C31" s="5">
        <v>61683</v>
      </c>
      <c r="D31" s="5">
        <v>53273</v>
      </c>
      <c r="E31" s="5">
        <v>14299</v>
      </c>
      <c r="F31" s="5">
        <v>122300</v>
      </c>
      <c r="G31" s="5">
        <v>4273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3092754</v>
      </c>
    </row>
    <row r="32" spans="1:13" hidden="1">
      <c r="A32" s="6">
        <v>39326</v>
      </c>
      <c r="B32" s="5">
        <v>36343</v>
      </c>
      <c r="C32" s="5">
        <v>63738</v>
      </c>
      <c r="D32" s="5">
        <v>57164</v>
      </c>
      <c r="E32" s="5">
        <v>13111</v>
      </c>
      <c r="F32" s="5">
        <v>126491</v>
      </c>
      <c r="G32" s="5">
        <v>3934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3083080</v>
      </c>
    </row>
    <row r="33" spans="1:13" hidden="1">
      <c r="A33" s="6">
        <v>39356</v>
      </c>
      <c r="B33" s="5">
        <v>37479</v>
      </c>
      <c r="C33" s="5">
        <v>63328</v>
      </c>
      <c r="D33" s="5">
        <v>56506</v>
      </c>
      <c r="E33" s="5">
        <v>14802</v>
      </c>
      <c r="F33" s="5">
        <v>130790</v>
      </c>
      <c r="G33" s="5">
        <v>4193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3181113</v>
      </c>
    </row>
    <row r="34" spans="1:13" hidden="1">
      <c r="A34" s="6">
        <v>39387</v>
      </c>
      <c r="B34" s="5">
        <v>36599</v>
      </c>
      <c r="C34" s="5">
        <v>63535</v>
      </c>
      <c r="D34" s="5">
        <v>55908</v>
      </c>
      <c r="E34" s="5">
        <v>13658</v>
      </c>
      <c r="F34" s="5">
        <v>138267</v>
      </c>
      <c r="G34" s="5">
        <v>4219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3165980</v>
      </c>
    </row>
    <row r="35" spans="1:13" hidden="1">
      <c r="A35" s="6">
        <v>39417</v>
      </c>
      <c r="B35" s="5">
        <v>27028</v>
      </c>
      <c r="C35" s="5">
        <v>59565</v>
      </c>
      <c r="D35" s="5">
        <v>66677</v>
      </c>
      <c r="E35" s="5">
        <v>8506</v>
      </c>
      <c r="F35" s="5">
        <v>129236</v>
      </c>
      <c r="G35" s="5">
        <v>3468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3103724</v>
      </c>
    </row>
    <row r="36" spans="1:13" hidden="1">
      <c r="A36" s="6">
        <v>39448</v>
      </c>
      <c r="B36" s="5">
        <v>26209</v>
      </c>
      <c r="C36" s="5">
        <v>52592</v>
      </c>
      <c r="D36" s="5">
        <v>51072</v>
      </c>
      <c r="E36" s="5">
        <v>9114</v>
      </c>
      <c r="F36" s="5">
        <v>117905</v>
      </c>
      <c r="G36" s="5">
        <v>3383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2831162</v>
      </c>
    </row>
    <row r="37" spans="1:13" hidden="1">
      <c r="A37" s="6">
        <v>39479</v>
      </c>
      <c r="B37" s="5">
        <v>34476</v>
      </c>
      <c r="C37" s="5">
        <v>58791</v>
      </c>
      <c r="D37" s="5">
        <v>52690</v>
      </c>
      <c r="E37" s="5">
        <v>13195</v>
      </c>
      <c r="F37" s="5">
        <v>125868</v>
      </c>
      <c r="G37" s="5">
        <v>4886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2924098</v>
      </c>
    </row>
    <row r="38" spans="1:13" hidden="1">
      <c r="A38" s="6">
        <v>39508</v>
      </c>
      <c r="B38" s="5">
        <v>35362</v>
      </c>
      <c r="C38" s="5">
        <v>64531</v>
      </c>
      <c r="D38" s="5">
        <v>63324</v>
      </c>
      <c r="E38" s="5">
        <v>12960</v>
      </c>
      <c r="F38" s="5">
        <v>137318</v>
      </c>
      <c r="G38" s="5">
        <v>4602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3218647</v>
      </c>
    </row>
    <row r="39" spans="1:13" hidden="1">
      <c r="A39" s="6">
        <v>39539</v>
      </c>
      <c r="B39" s="5">
        <v>32954</v>
      </c>
      <c r="C39" s="5">
        <v>60568</v>
      </c>
      <c r="D39" s="5">
        <v>57992</v>
      </c>
      <c r="E39" s="5">
        <v>13251</v>
      </c>
      <c r="F39" s="5">
        <v>130468</v>
      </c>
      <c r="G39" s="5">
        <v>4237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2989303</v>
      </c>
    </row>
    <row r="40" spans="1:13" hidden="1">
      <c r="A40" s="6">
        <v>39569</v>
      </c>
      <c r="B40" s="5">
        <v>34620</v>
      </c>
      <c r="C40" s="5">
        <v>58814</v>
      </c>
      <c r="D40" s="5">
        <v>47951</v>
      </c>
      <c r="E40" s="5">
        <v>13844</v>
      </c>
      <c r="F40" s="5">
        <v>115084</v>
      </c>
      <c r="G40" s="5">
        <v>4428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2734048</v>
      </c>
    </row>
    <row r="41" spans="1:13" hidden="1">
      <c r="A41" s="6">
        <v>39600</v>
      </c>
      <c r="B41" s="5">
        <v>34272</v>
      </c>
      <c r="C41" s="5">
        <v>58515</v>
      </c>
      <c r="D41" s="5">
        <v>47515</v>
      </c>
      <c r="E41" s="5">
        <v>13734</v>
      </c>
      <c r="F41" s="5">
        <v>111266</v>
      </c>
      <c r="G41" s="5">
        <v>4297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2680030</v>
      </c>
    </row>
    <row r="42" spans="1:13" hidden="1">
      <c r="A42" s="6">
        <v>39630</v>
      </c>
      <c r="B42" s="5">
        <v>36661</v>
      </c>
      <c r="C42" s="5">
        <v>62781</v>
      </c>
      <c r="D42" s="5">
        <v>51051</v>
      </c>
      <c r="E42" s="5">
        <v>15120</v>
      </c>
      <c r="F42" s="5">
        <v>125189</v>
      </c>
      <c r="G42" s="5">
        <v>4312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2919648</v>
      </c>
    </row>
    <row r="43" spans="1:13" hidden="1">
      <c r="A43" s="6">
        <v>39661</v>
      </c>
      <c r="B43" s="5">
        <v>36692</v>
      </c>
      <c r="C43" s="5">
        <v>59363</v>
      </c>
      <c r="D43" s="5">
        <v>50482</v>
      </c>
      <c r="E43" s="5">
        <v>14588</v>
      </c>
      <c r="F43" s="5">
        <v>116937</v>
      </c>
      <c r="G43" s="5">
        <v>4605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2906098</v>
      </c>
    </row>
    <row r="44" spans="1:13" hidden="1">
      <c r="A44" s="6">
        <v>39692</v>
      </c>
      <c r="B44" s="5">
        <v>37286</v>
      </c>
      <c r="C44" s="5">
        <v>58966</v>
      </c>
      <c r="D44" s="5">
        <v>48344</v>
      </c>
      <c r="E44" s="5">
        <v>13994</v>
      </c>
      <c r="F44" s="5">
        <v>118913</v>
      </c>
      <c r="G44" s="5">
        <v>4318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2776855</v>
      </c>
    </row>
    <row r="45" spans="1:13" hidden="1">
      <c r="A45" s="6">
        <v>39722</v>
      </c>
      <c r="B45" s="5">
        <v>39645</v>
      </c>
      <c r="C45" s="5">
        <v>62216</v>
      </c>
      <c r="D45" s="5">
        <v>53245</v>
      </c>
      <c r="E45" s="5">
        <v>14866</v>
      </c>
      <c r="F45" s="5">
        <v>128749</v>
      </c>
      <c r="G45" s="5">
        <v>4068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2987890.6</v>
      </c>
    </row>
    <row r="46" spans="1:13" hidden="1">
      <c r="A46" s="6">
        <v>39753</v>
      </c>
      <c r="B46" s="5">
        <v>35549</v>
      </c>
      <c r="C46" s="5">
        <v>58708</v>
      </c>
      <c r="D46" s="5">
        <v>48324</v>
      </c>
      <c r="E46" s="5">
        <v>13017</v>
      </c>
      <c r="F46" s="5">
        <v>119668</v>
      </c>
      <c r="G46" s="5">
        <v>3972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2809433.32</v>
      </c>
    </row>
    <row r="47" spans="1:13" hidden="1">
      <c r="A47" s="6">
        <v>39783</v>
      </c>
      <c r="B47" s="5">
        <v>27957</v>
      </c>
      <c r="C47" s="5">
        <v>59361</v>
      </c>
      <c r="D47" s="5">
        <v>58395</v>
      </c>
      <c r="E47" s="5">
        <v>7932</v>
      </c>
      <c r="F47" s="5">
        <v>118064</v>
      </c>
      <c r="G47" s="5">
        <v>3112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2873612.5839999998</v>
      </c>
    </row>
    <row r="48" spans="1:13" hidden="1">
      <c r="A48" s="6">
        <v>39814</v>
      </c>
      <c r="B48" s="5">
        <v>27208</v>
      </c>
      <c r="C48" s="5">
        <v>52214</v>
      </c>
      <c r="D48" s="5">
        <v>46133</v>
      </c>
      <c r="E48" s="5">
        <v>7349</v>
      </c>
      <c r="F48" s="5">
        <v>106936</v>
      </c>
      <c r="G48" s="5">
        <v>2783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2592822</v>
      </c>
    </row>
    <row r="49" spans="1:13" hidden="1">
      <c r="A49" s="6">
        <v>39845</v>
      </c>
      <c r="B49" s="5">
        <v>31481</v>
      </c>
      <c r="C49" s="5">
        <v>50667</v>
      </c>
      <c r="D49" s="5">
        <v>44176</v>
      </c>
      <c r="E49" s="5">
        <v>10797</v>
      </c>
      <c r="F49" s="5">
        <v>103848</v>
      </c>
      <c r="G49" s="5">
        <v>3878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2462986</v>
      </c>
    </row>
    <row r="50" spans="1:13" hidden="1">
      <c r="A50" s="6">
        <v>39873</v>
      </c>
      <c r="B50" s="5">
        <v>34221</v>
      </c>
      <c r="C50" s="5">
        <v>56897</v>
      </c>
      <c r="D50" s="5">
        <v>49515</v>
      </c>
      <c r="E50" s="5">
        <v>12630</v>
      </c>
      <c r="F50" s="5">
        <v>113253</v>
      </c>
      <c r="G50" s="5">
        <v>3747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2877874</v>
      </c>
    </row>
    <row r="51" spans="1:13" hidden="1">
      <c r="A51" s="6">
        <v>39904</v>
      </c>
      <c r="B51" s="5">
        <v>30485</v>
      </c>
      <c r="C51" s="5">
        <v>56936</v>
      </c>
      <c r="D51" s="5">
        <v>48567</v>
      </c>
      <c r="E51" s="5">
        <v>9400</v>
      </c>
      <c r="F51" s="5">
        <v>120875</v>
      </c>
      <c r="G51" s="5">
        <v>2821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2756164</v>
      </c>
    </row>
    <row r="52" spans="1:13" hidden="1">
      <c r="A52" s="6">
        <v>39934</v>
      </c>
      <c r="B52" s="5">
        <v>33260</v>
      </c>
      <c r="C52" s="5">
        <v>54748</v>
      </c>
      <c r="D52" s="5">
        <v>43260</v>
      </c>
      <c r="E52" s="5">
        <v>11533</v>
      </c>
      <c r="F52" s="5">
        <v>103721</v>
      </c>
      <c r="G52" s="5">
        <v>3300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2533225</v>
      </c>
    </row>
    <row r="53" spans="1:13" hidden="1">
      <c r="A53" s="6">
        <v>39965</v>
      </c>
      <c r="B53" s="5">
        <v>36813</v>
      </c>
      <c r="C53" s="5">
        <v>56287</v>
      </c>
      <c r="D53" s="5">
        <v>38751</v>
      </c>
      <c r="E53" s="5">
        <v>10504</v>
      </c>
      <c r="F53" s="5">
        <v>101963</v>
      </c>
      <c r="G53" s="5">
        <v>3367</v>
      </c>
      <c r="H53" s="5">
        <v>360745</v>
      </c>
      <c r="I53" s="5">
        <v>1390976</v>
      </c>
      <c r="J53" s="5">
        <v>576726</v>
      </c>
      <c r="K53" s="5">
        <v>6396</v>
      </c>
      <c r="L53" s="30">
        <f>AVERAGE(L6:L52)</f>
        <v>7798.351148936169</v>
      </c>
      <c r="M53" s="5">
        <f t="shared" si="0"/>
        <v>2590326.351148936</v>
      </c>
    </row>
    <row r="54" spans="1:13" hidden="1">
      <c r="A54" s="6">
        <v>39995</v>
      </c>
      <c r="B54" s="5">
        <v>34810</v>
      </c>
      <c r="C54" s="5">
        <v>62083</v>
      </c>
      <c r="D54" s="5">
        <v>44618</v>
      </c>
      <c r="E54" s="5">
        <v>12019</v>
      </c>
      <c r="F54" s="5">
        <v>116940</v>
      </c>
      <c r="G54" s="5">
        <v>3489</v>
      </c>
      <c r="H54" s="5">
        <v>388321</v>
      </c>
      <c r="I54" s="5">
        <v>1565658</v>
      </c>
      <c r="J54" s="5">
        <v>620354</v>
      </c>
      <c r="K54" s="5">
        <v>5935</v>
      </c>
      <c r="L54" s="30">
        <f t="shared" ref="L54:L71" si="1">AVERAGE(L7:L53)</f>
        <v>7831.1245776369378</v>
      </c>
      <c r="M54" s="5">
        <f t="shared" si="0"/>
        <v>2862058.1245776368</v>
      </c>
    </row>
    <row r="55" spans="1:13" hidden="1">
      <c r="A55" s="6">
        <v>40026</v>
      </c>
      <c r="B55" s="5">
        <v>35073</v>
      </c>
      <c r="C55" s="5">
        <v>56507</v>
      </c>
      <c r="D55" s="5">
        <v>43764</v>
      </c>
      <c r="E55" s="5">
        <v>11942</v>
      </c>
      <c r="F55" s="5">
        <v>108077</v>
      </c>
      <c r="G55" s="5">
        <v>3890</v>
      </c>
      <c r="H55" s="5">
        <v>360854</v>
      </c>
      <c r="I55" s="5">
        <v>1546773</v>
      </c>
      <c r="J55" s="5">
        <v>603618</v>
      </c>
      <c r="K55" s="5">
        <v>5253</v>
      </c>
      <c r="L55" s="30">
        <f t="shared" si="1"/>
        <v>7846.8931856717672</v>
      </c>
      <c r="M55" s="5">
        <f t="shared" si="0"/>
        <v>2783597.8931856719</v>
      </c>
    </row>
    <row r="56" spans="1:13" hidden="1">
      <c r="A56" s="6">
        <v>40057</v>
      </c>
      <c r="B56" s="5">
        <v>34479</v>
      </c>
      <c r="C56" s="5">
        <v>57702</v>
      </c>
      <c r="D56" s="5">
        <v>43326</v>
      </c>
      <c r="E56" s="5">
        <v>12025</v>
      </c>
      <c r="F56" s="5">
        <v>111821</v>
      </c>
      <c r="G56" s="5">
        <v>3608</v>
      </c>
      <c r="H56" s="5">
        <v>359982</v>
      </c>
      <c r="I56" s="5">
        <v>1464542</v>
      </c>
      <c r="J56" s="5">
        <v>612276</v>
      </c>
      <c r="K56" s="5">
        <v>4700</v>
      </c>
      <c r="L56" s="30">
        <f t="shared" si="1"/>
        <v>7869.1887853669114</v>
      </c>
      <c r="M56" s="5">
        <f t="shared" si="0"/>
        <v>2712330.1887853667</v>
      </c>
    </row>
    <row r="57" spans="1:13" hidden="1">
      <c r="A57" s="6">
        <v>40087</v>
      </c>
      <c r="B57" s="5">
        <v>39134</v>
      </c>
      <c r="C57" s="5">
        <v>59151</v>
      </c>
      <c r="D57" s="5">
        <v>47838</v>
      </c>
      <c r="E57" s="5">
        <v>12436</v>
      </c>
      <c r="F57" s="5">
        <v>119989</v>
      </c>
      <c r="G57" s="5">
        <v>4281</v>
      </c>
      <c r="H57" s="5">
        <v>382130</v>
      </c>
      <c r="I57" s="5">
        <v>1560691</v>
      </c>
      <c r="J57" s="5">
        <v>695973</v>
      </c>
      <c r="K57" s="5">
        <v>5045</v>
      </c>
      <c r="L57" s="30">
        <f t="shared" si="1"/>
        <v>7895.9374829279086</v>
      </c>
      <c r="M57" s="5">
        <f t="shared" si="0"/>
        <v>2934563.9374829279</v>
      </c>
    </row>
    <row r="58" spans="1:13" hidden="1">
      <c r="A58" s="6">
        <v>40118</v>
      </c>
      <c r="B58" s="5">
        <v>35878</v>
      </c>
      <c r="C58" s="5">
        <v>55717</v>
      </c>
      <c r="D58" s="5">
        <v>44471</v>
      </c>
      <c r="E58" s="5">
        <v>12153</v>
      </c>
      <c r="F58" s="5">
        <v>119541</v>
      </c>
      <c r="G58" s="5">
        <v>4126</v>
      </c>
      <c r="H58" s="5">
        <v>369088</v>
      </c>
      <c r="I58" s="5">
        <v>1450092</v>
      </c>
      <c r="J58" s="5">
        <v>689498</v>
      </c>
      <c r="K58" s="5">
        <v>4450</v>
      </c>
      <c r="L58" s="30">
        <f t="shared" si="1"/>
        <v>7908.4255144795661</v>
      </c>
      <c r="M58" s="5">
        <f t="shared" si="0"/>
        <v>2792922.4255144796</v>
      </c>
    </row>
    <row r="59" spans="1:13" hidden="1">
      <c r="A59" s="6">
        <v>40148</v>
      </c>
      <c r="B59" s="5">
        <v>27972</v>
      </c>
      <c r="C59" s="5">
        <v>57071</v>
      </c>
      <c r="D59" s="5">
        <v>54079</v>
      </c>
      <c r="E59" s="5">
        <v>7856</v>
      </c>
      <c r="F59" s="5">
        <v>115897</v>
      </c>
      <c r="G59" s="5">
        <v>3232</v>
      </c>
      <c r="H59" s="5">
        <v>399406</v>
      </c>
      <c r="I59" s="5">
        <v>1577564</v>
      </c>
      <c r="J59" s="5">
        <v>736224</v>
      </c>
      <c r="K59" s="5">
        <v>2106</v>
      </c>
      <c r="L59" s="30">
        <f t="shared" si="1"/>
        <v>7969.0303126599829</v>
      </c>
      <c r="M59" s="5">
        <f t="shared" si="0"/>
        <v>2989376.0303126602</v>
      </c>
    </row>
    <row r="60" spans="1:13" hidden="1">
      <c r="A60" s="6">
        <v>40179</v>
      </c>
      <c r="B60" s="5">
        <v>23075</v>
      </c>
      <c r="C60" s="5">
        <v>49169</v>
      </c>
      <c r="D60" s="5">
        <v>43179</v>
      </c>
      <c r="E60" s="5">
        <v>8444</v>
      </c>
      <c r="F60" s="5">
        <v>100995</v>
      </c>
      <c r="G60" s="5">
        <v>2787</v>
      </c>
      <c r="H60" s="5">
        <v>340474</v>
      </c>
      <c r="I60" s="5">
        <v>1379351</v>
      </c>
      <c r="J60" s="5">
        <v>652777</v>
      </c>
      <c r="K60" s="5">
        <v>1489</v>
      </c>
      <c r="L60" s="30">
        <f t="shared" si="1"/>
        <v>8044.9245746314718</v>
      </c>
      <c r="M60" s="5">
        <f t="shared" si="0"/>
        <v>2609784.9245746313</v>
      </c>
    </row>
    <row r="61" spans="1:13" hidden="1">
      <c r="A61" s="6">
        <v>40210</v>
      </c>
      <c r="B61" s="5">
        <v>29727</v>
      </c>
      <c r="C61" s="5">
        <v>48651</v>
      </c>
      <c r="D61" s="5">
        <v>38516</v>
      </c>
      <c r="E61" s="5">
        <v>10721</v>
      </c>
      <c r="F61" s="5">
        <v>105310</v>
      </c>
      <c r="G61" s="5">
        <v>3754</v>
      </c>
      <c r="H61" s="5">
        <v>333138</v>
      </c>
      <c r="I61" s="5">
        <v>1294225</v>
      </c>
      <c r="J61" s="5">
        <v>641521</v>
      </c>
      <c r="K61" s="5">
        <v>3050</v>
      </c>
      <c r="L61" s="30">
        <f t="shared" si="1"/>
        <v>8093.4548847300157</v>
      </c>
      <c r="M61" s="5">
        <f t="shared" si="0"/>
        <v>2516706.4548847298</v>
      </c>
    </row>
    <row r="62" spans="1:13" hidden="1">
      <c r="A62" s="6">
        <v>40238</v>
      </c>
      <c r="B62" s="5">
        <v>36522</v>
      </c>
      <c r="C62" s="5">
        <v>62960</v>
      </c>
      <c r="D62" s="5">
        <v>47231</v>
      </c>
      <c r="E62" s="5">
        <v>12852</v>
      </c>
      <c r="F62" s="5">
        <v>124544</v>
      </c>
      <c r="G62" s="5">
        <v>3574</v>
      </c>
      <c r="H62" s="5">
        <v>408244</v>
      </c>
      <c r="I62" s="5">
        <v>1541563</v>
      </c>
      <c r="J62" s="5">
        <v>763347</v>
      </c>
      <c r="K62" s="5">
        <v>4342</v>
      </c>
      <c r="L62" s="30">
        <f t="shared" si="1"/>
        <v>8121.868818447675</v>
      </c>
      <c r="M62" s="5">
        <f t="shared" si="0"/>
        <v>3013300.8688184475</v>
      </c>
    </row>
    <row r="63" spans="1:13" hidden="1">
      <c r="A63" s="6">
        <v>40269</v>
      </c>
      <c r="B63" s="5">
        <v>31280</v>
      </c>
      <c r="C63" s="5">
        <v>56868</v>
      </c>
      <c r="D63" s="5">
        <v>44611</v>
      </c>
      <c r="E63" s="5">
        <v>10666</v>
      </c>
      <c r="F63" s="5">
        <v>118503</v>
      </c>
      <c r="G63" s="5">
        <v>3018</v>
      </c>
      <c r="H63" s="5">
        <v>398248</v>
      </c>
      <c r="I63" s="5">
        <v>1471710</v>
      </c>
      <c r="J63" s="5">
        <v>671799</v>
      </c>
      <c r="K63" s="5">
        <v>3650</v>
      </c>
      <c r="L63" s="30">
        <f t="shared" si="1"/>
        <v>8177.2490060742221</v>
      </c>
      <c r="M63" s="5">
        <f t="shared" si="0"/>
        <v>2818530.2490060744</v>
      </c>
    </row>
    <row r="64" spans="1:13" ht="14.25" customHeight="1">
      <c r="A64" s="6">
        <v>40299</v>
      </c>
      <c r="B64" s="5">
        <v>35700</v>
      </c>
      <c r="C64" s="5">
        <v>53984</v>
      </c>
      <c r="D64" s="5">
        <v>39173</v>
      </c>
      <c r="E64" s="5">
        <v>12154</v>
      </c>
      <c r="F64" s="5">
        <v>103113</v>
      </c>
      <c r="G64" s="5">
        <v>3693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2658891.3819636502</v>
      </c>
    </row>
    <row r="65" spans="1:13">
      <c r="A65" s="6">
        <v>40330</v>
      </c>
      <c r="B65" s="5">
        <v>36557</v>
      </c>
      <c r="C65" s="5">
        <v>50431</v>
      </c>
      <c r="D65" s="5">
        <v>39830</v>
      </c>
      <c r="E65" s="5">
        <v>9745</v>
      </c>
      <c r="F65" s="5">
        <v>127068</v>
      </c>
      <c r="G65" s="5">
        <v>3323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2912140.5603033025</v>
      </c>
    </row>
    <row r="66" spans="1:13">
      <c r="A66" s="6">
        <v>40360</v>
      </c>
      <c r="B66" s="5">
        <v>29729</v>
      </c>
      <c r="C66" s="5">
        <v>56718</v>
      </c>
      <c r="D66" s="5">
        <v>37608</v>
      </c>
      <c r="E66" s="5">
        <v>11008</v>
      </c>
      <c r="F66" s="5">
        <v>121861</v>
      </c>
      <c r="G66" s="5">
        <v>3528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2883353.3169055004</v>
      </c>
    </row>
    <row r="67" spans="1:13">
      <c r="A67" s="6">
        <v>40391</v>
      </c>
      <c r="B67" s="5">
        <v>36307</v>
      </c>
      <c r="C67" s="5">
        <v>57011</v>
      </c>
      <c r="D67" s="5">
        <v>43293</v>
      </c>
      <c r="E67" s="5">
        <v>12176</v>
      </c>
      <c r="F67" s="5">
        <v>117443</v>
      </c>
      <c r="G67" s="5">
        <v>4182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2934060.5576907238</v>
      </c>
    </row>
    <row r="68" spans="1:13">
      <c r="A68" s="6">
        <v>40422</v>
      </c>
      <c r="B68" s="5">
        <v>37489</v>
      </c>
      <c r="C68" s="5">
        <v>57874</v>
      </c>
      <c r="D68" s="5">
        <v>44237</v>
      </c>
      <c r="E68" s="5">
        <v>11679</v>
      </c>
      <c r="F68" s="5">
        <v>121689</v>
      </c>
      <c r="G68" s="5">
        <v>4292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2991487.569556484</v>
      </c>
    </row>
    <row r="69" spans="1:13">
      <c r="A69" s="6">
        <v>40452</v>
      </c>
      <c r="B69" s="5">
        <v>40499</v>
      </c>
      <c r="C69" s="5">
        <v>62027</v>
      </c>
      <c r="D69" s="5">
        <v>48380</v>
      </c>
      <c r="E69" s="5">
        <v>12820</v>
      </c>
      <c r="F69" s="5">
        <v>124617</v>
      </c>
      <c r="G69" s="5">
        <v>4940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3131419.6029513027</v>
      </c>
    </row>
    <row r="70" spans="1:13">
      <c r="A70" s="6">
        <v>40483</v>
      </c>
      <c r="B70" s="5">
        <v>38950</v>
      </c>
      <c r="C70" s="5">
        <v>57219</v>
      </c>
      <c r="D70" s="5">
        <v>44249</v>
      </c>
      <c r="E70" s="5">
        <v>12852</v>
      </c>
      <c r="F70" s="5">
        <v>120499</v>
      </c>
      <c r="G70" s="5">
        <v>4794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2955599.6583332452</v>
      </c>
    </row>
    <row r="71" spans="1:13">
      <c r="A71" s="6">
        <v>40513</v>
      </c>
      <c r="B71" s="5">
        <v>27965</v>
      </c>
      <c r="C71" s="5">
        <v>58983</v>
      </c>
      <c r="D71" s="5">
        <v>57326</v>
      </c>
      <c r="E71" s="5">
        <v>7639</v>
      </c>
      <c r="F71" s="5">
        <v>123112</v>
      </c>
      <c r="G71" s="5">
        <v>3505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2978975.0510637397</v>
      </c>
    </row>
    <row r="72" spans="1:13">
      <c r="A72" s="6">
        <v>40544</v>
      </c>
      <c r="B72" s="5">
        <v>26028</v>
      </c>
      <c r="C72" s="5">
        <v>52911</v>
      </c>
      <c r="D72" s="5">
        <v>46877</v>
      </c>
      <c r="E72" s="5">
        <v>8229</v>
      </c>
      <c r="F72" s="5">
        <v>105536</v>
      </c>
      <c r="G72" s="5">
        <v>4212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2847436</v>
      </c>
    </row>
    <row r="73" spans="1:13">
      <c r="A73" s="6">
        <v>40575</v>
      </c>
      <c r="B73" s="5">
        <v>33828</v>
      </c>
      <c r="C73" s="5">
        <v>52256</v>
      </c>
      <c r="D73" s="5">
        <v>43457</v>
      </c>
      <c r="E73" s="5">
        <v>10575</v>
      </c>
      <c r="F73" s="5">
        <v>108478</v>
      </c>
      <c r="G73" s="5">
        <v>4699</v>
      </c>
      <c r="H73" s="5">
        <v>376166</v>
      </c>
      <c r="I73" s="5">
        <v>1373190</v>
      </c>
      <c r="J73" s="5">
        <v>687458</v>
      </c>
      <c r="K73" s="5">
        <v>5777</v>
      </c>
      <c r="L73" s="5">
        <v>6371</v>
      </c>
      <c r="M73" s="5">
        <f t="shared" si="2"/>
        <v>2702255</v>
      </c>
    </row>
    <row r="74" spans="1:13">
      <c r="A74" s="6">
        <v>40603</v>
      </c>
      <c r="B74" s="5">
        <v>39814</v>
      </c>
      <c r="C74" s="5">
        <v>61088</v>
      </c>
      <c r="D74" s="5">
        <v>47819</v>
      </c>
      <c r="E74" s="5">
        <v>12657</v>
      </c>
      <c r="F74" s="5">
        <v>121264</v>
      </c>
      <c r="G74" s="5">
        <v>4530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3166521</v>
      </c>
    </row>
    <row r="75" spans="1:13">
      <c r="A75" s="6">
        <v>40634</v>
      </c>
      <c r="B75" s="5">
        <v>34408</v>
      </c>
      <c r="C75" s="5">
        <v>55992</v>
      </c>
      <c r="D75" s="5">
        <v>49511</v>
      </c>
      <c r="E75" s="5">
        <v>9976</v>
      </c>
      <c r="F75" s="5">
        <v>120959</v>
      </c>
      <c r="G75" s="5">
        <v>3668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3010092</v>
      </c>
    </row>
    <row r="76" spans="1:13">
      <c r="A76" s="6">
        <v>40664</v>
      </c>
      <c r="B76" s="5">
        <v>36325</v>
      </c>
      <c r="C76" s="5">
        <v>54056</v>
      </c>
      <c r="D76" s="5">
        <v>43788</v>
      </c>
      <c r="E76" s="5">
        <v>10844</v>
      </c>
      <c r="F76" s="5">
        <v>106455</v>
      </c>
      <c r="G76" s="5">
        <v>4155</v>
      </c>
      <c r="H76" s="5">
        <v>405906</v>
      </c>
      <c r="I76" s="5">
        <v>1516484</v>
      </c>
      <c r="J76" s="5">
        <v>615991</v>
      </c>
      <c r="K76" s="5">
        <v>8913</v>
      </c>
      <c r="L76" s="5">
        <v>7529</v>
      </c>
      <c r="M76" s="5">
        <f t="shared" si="2"/>
        <v>2810446</v>
      </c>
    </row>
    <row r="77" spans="1:13">
      <c r="A77" s="6">
        <v>40695</v>
      </c>
      <c r="B77" s="5">
        <v>38695</v>
      </c>
      <c r="C77" s="5">
        <v>54160</v>
      </c>
      <c r="D77" s="5">
        <v>39716</v>
      </c>
      <c r="E77" s="5">
        <v>10931</v>
      </c>
      <c r="F77" s="5">
        <v>103216</v>
      </c>
      <c r="G77" s="5">
        <v>4236</v>
      </c>
      <c r="H77" s="5">
        <v>403318</v>
      </c>
      <c r="I77" s="5">
        <v>1449627</v>
      </c>
      <c r="J77" s="5">
        <v>618234</v>
      </c>
      <c r="K77" s="5">
        <v>10136</v>
      </c>
      <c r="L77" s="5">
        <v>7429</v>
      </c>
      <c r="M77" s="5">
        <f t="shared" si="2"/>
        <v>2739698</v>
      </c>
    </row>
    <row r="78" spans="1:13">
      <c r="A78" s="6">
        <v>40725</v>
      </c>
      <c r="B78" s="5">
        <v>37432</v>
      </c>
      <c r="C78" s="5">
        <v>59560</v>
      </c>
      <c r="D78" s="5">
        <v>45561</v>
      </c>
      <c r="E78" s="5">
        <v>11756</v>
      </c>
      <c r="F78" s="5">
        <v>116254</v>
      </c>
      <c r="G78" s="5">
        <v>3997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3066885</v>
      </c>
    </row>
    <row r="79" spans="1:13">
      <c r="A79" s="6">
        <v>40756</v>
      </c>
      <c r="B79" s="5">
        <v>38386</v>
      </c>
      <c r="C79" s="5">
        <v>55340</v>
      </c>
      <c r="D79" s="5">
        <v>44737</v>
      </c>
      <c r="E79" s="5">
        <v>12253</v>
      </c>
      <c r="F79" s="5">
        <v>110844</v>
      </c>
      <c r="G79" s="5">
        <v>4646</v>
      </c>
      <c r="H79" s="5">
        <v>415435</v>
      </c>
      <c r="I79" s="5">
        <v>1614289</v>
      </c>
      <c r="J79" s="5">
        <v>651619</v>
      </c>
      <c r="K79" s="5">
        <v>8789</v>
      </c>
      <c r="L79" s="5">
        <v>8244</v>
      </c>
      <c r="M79" s="5">
        <f t="shared" ref="M79" si="5">SUM(B79:L79)</f>
        <v>2964582</v>
      </c>
    </row>
    <row r="80" spans="1:13">
      <c r="A80" s="6">
        <v>40787</v>
      </c>
      <c r="B80" s="5">
        <v>42001</v>
      </c>
      <c r="C80" s="5">
        <v>59457</v>
      </c>
      <c r="D80" s="5">
        <v>44222</v>
      </c>
      <c r="E80" s="5">
        <v>13117</v>
      </c>
      <c r="F80" s="5">
        <v>112043</v>
      </c>
      <c r="G80" s="5">
        <v>4658</v>
      </c>
      <c r="H80" s="5">
        <v>419924</v>
      </c>
      <c r="I80" s="5">
        <v>1633639</v>
      </c>
      <c r="J80" s="5">
        <v>690890</v>
      </c>
      <c r="K80" s="5">
        <v>9289</v>
      </c>
      <c r="L80" s="5">
        <v>7918</v>
      </c>
      <c r="M80" s="5">
        <f t="shared" ref="M80:M82" si="6">SUM(B80:L80)</f>
        <v>3037158</v>
      </c>
    </row>
    <row r="81" spans="1:13">
      <c r="A81" s="6">
        <v>40817</v>
      </c>
      <c r="B81" s="5">
        <v>40457</v>
      </c>
      <c r="C81" s="5">
        <v>60688</v>
      </c>
      <c r="D81" s="5">
        <v>49753</v>
      </c>
      <c r="E81" s="5">
        <v>13320</v>
      </c>
      <c r="F81" s="5">
        <v>121154</v>
      </c>
      <c r="G81" s="5">
        <v>4510</v>
      </c>
      <c r="H81" s="5">
        <v>436447</v>
      </c>
      <c r="I81" s="5">
        <v>1719212</v>
      </c>
      <c r="J81" s="5">
        <v>754177</v>
      </c>
      <c r="K81" s="5">
        <v>9014</v>
      </c>
      <c r="L81" s="5">
        <v>7316</v>
      </c>
      <c r="M81" s="5">
        <f t="shared" si="6"/>
        <v>3216048</v>
      </c>
    </row>
    <row r="82" spans="1:13">
      <c r="A82" s="6">
        <v>40848</v>
      </c>
      <c r="B82" s="5">
        <v>40549</v>
      </c>
      <c r="C82" s="5">
        <v>57239</v>
      </c>
      <c r="D82" s="5">
        <v>46532</v>
      </c>
      <c r="E82" s="5">
        <v>13790</v>
      </c>
      <c r="F82" s="5">
        <v>118815</v>
      </c>
      <c r="G82" s="5">
        <v>4763</v>
      </c>
      <c r="H82" s="5">
        <v>420581</v>
      </c>
      <c r="I82" s="5">
        <v>1570063</v>
      </c>
      <c r="J82" s="5">
        <v>757303</v>
      </c>
      <c r="K82" s="5">
        <v>9092</v>
      </c>
      <c r="L82" s="5">
        <v>7165</v>
      </c>
      <c r="M82" s="5">
        <f t="shared" si="6"/>
        <v>3045892</v>
      </c>
    </row>
    <row r="83" spans="1:13">
      <c r="A83" s="6">
        <v>40878</v>
      </c>
      <c r="B83" s="5">
        <v>30073</v>
      </c>
      <c r="C83" s="5">
        <v>58994</v>
      </c>
      <c r="D83" s="5">
        <v>63318</v>
      </c>
      <c r="E83" s="5">
        <v>8491</v>
      </c>
      <c r="F83" s="5">
        <v>123316</v>
      </c>
      <c r="G83" s="5">
        <v>3908</v>
      </c>
      <c r="H83" s="5">
        <v>466749</v>
      </c>
      <c r="I83" s="5">
        <v>1702244</v>
      </c>
      <c r="J83" s="5">
        <v>813866</v>
      </c>
      <c r="K83" s="5">
        <v>6251</v>
      </c>
      <c r="L83" s="5">
        <v>5008</v>
      </c>
      <c r="M83" s="5">
        <f t="shared" ref="M83" si="7">SUM(B83:L83)</f>
        <v>3282218</v>
      </c>
    </row>
    <row r="84" spans="1:13">
      <c r="A84" s="6">
        <v>40909</v>
      </c>
      <c r="B84" s="5">
        <v>29084</v>
      </c>
      <c r="C84" s="5">
        <v>50034</v>
      </c>
      <c r="D84" s="5">
        <v>52307</v>
      </c>
      <c r="E84" s="5">
        <v>8707</v>
      </c>
      <c r="F84" s="5">
        <v>102319</v>
      </c>
      <c r="G84" s="5">
        <v>3728</v>
      </c>
      <c r="H84" s="5">
        <v>389108</v>
      </c>
      <c r="I84" s="5">
        <v>1514082</v>
      </c>
      <c r="J84" s="5">
        <v>743912</v>
      </c>
      <c r="K84" s="5">
        <v>5625</v>
      </c>
      <c r="L84" s="2">
        <v>5478</v>
      </c>
      <c r="M84" s="5">
        <f t="shared" ref="M84:M93" si="8">SUM(B84:L84)</f>
        <v>2904384</v>
      </c>
    </row>
    <row r="85" spans="1:13">
      <c r="A85" s="6">
        <v>40940</v>
      </c>
      <c r="B85" s="5">
        <v>35272</v>
      </c>
      <c r="C85" s="5">
        <v>53520</v>
      </c>
      <c r="D85" s="5">
        <v>46958</v>
      </c>
      <c r="E85" s="5">
        <v>12629</v>
      </c>
      <c r="F85" s="5">
        <v>110459</v>
      </c>
      <c r="G85" s="5">
        <v>5279</v>
      </c>
      <c r="H85" s="5">
        <v>388380</v>
      </c>
      <c r="I85" s="5">
        <v>1436322</v>
      </c>
      <c r="J85" s="5">
        <v>738675</v>
      </c>
      <c r="K85" s="5">
        <v>8635</v>
      </c>
      <c r="L85" s="2">
        <v>6780</v>
      </c>
      <c r="M85" s="5">
        <f t="shared" si="8"/>
        <v>2842909</v>
      </c>
    </row>
    <row r="86" spans="1:13">
      <c r="A86" s="6">
        <v>40969</v>
      </c>
      <c r="B86" s="5">
        <v>39272</v>
      </c>
      <c r="C86" s="5">
        <v>62489</v>
      </c>
      <c r="D86" s="5">
        <v>49396</v>
      </c>
      <c r="E86" s="5">
        <v>14434</v>
      </c>
      <c r="F86" s="5">
        <v>119142</v>
      </c>
      <c r="G86" s="5">
        <v>4676</v>
      </c>
      <c r="H86" s="5">
        <v>422002</v>
      </c>
      <c r="I86" s="5">
        <v>1605986</v>
      </c>
      <c r="J86" s="5">
        <v>808104</v>
      </c>
      <c r="K86" s="5">
        <v>8566</v>
      </c>
      <c r="L86" s="2">
        <v>6805</v>
      </c>
      <c r="M86" s="5">
        <f t="shared" si="8"/>
        <v>3140872</v>
      </c>
    </row>
    <row r="87" spans="1:13">
      <c r="A87" s="6">
        <v>41000</v>
      </c>
      <c r="B87" s="5">
        <v>35231</v>
      </c>
      <c r="C87" s="5">
        <v>56292</v>
      </c>
      <c r="D87" s="5">
        <v>49518</v>
      </c>
      <c r="E87" s="5">
        <v>11600</v>
      </c>
      <c r="F87" s="5">
        <v>118434</v>
      </c>
      <c r="G87" s="5">
        <v>3865</v>
      </c>
      <c r="H87" s="5">
        <v>407655</v>
      </c>
      <c r="I87" s="5">
        <v>1579612</v>
      </c>
      <c r="J87" s="5">
        <v>742647</v>
      </c>
      <c r="K87" s="5">
        <v>8300</v>
      </c>
      <c r="L87" s="2">
        <v>5501</v>
      </c>
      <c r="M87" s="5">
        <f t="shared" si="8"/>
        <v>3018655</v>
      </c>
    </row>
    <row r="88" spans="1:13">
      <c r="A88" s="6">
        <v>41030</v>
      </c>
      <c r="B88" s="5">
        <v>37132</v>
      </c>
      <c r="C88" s="5">
        <v>54413</v>
      </c>
      <c r="D88" s="5">
        <v>41352</v>
      </c>
      <c r="E88" s="5">
        <v>13893</v>
      </c>
      <c r="F88" s="5">
        <v>102740</v>
      </c>
      <c r="G88" s="5">
        <v>4324</v>
      </c>
      <c r="H88" s="5">
        <v>386178</v>
      </c>
      <c r="I88" s="5">
        <v>1460882</v>
      </c>
      <c r="J88" s="5">
        <v>634812</v>
      </c>
      <c r="K88" s="2">
        <v>9194</v>
      </c>
      <c r="L88" s="2">
        <v>5711</v>
      </c>
      <c r="M88" s="5">
        <f t="shared" si="8"/>
        <v>2750631</v>
      </c>
    </row>
    <row r="89" spans="1:13">
      <c r="A89" s="6">
        <v>41061</v>
      </c>
      <c r="B89" s="5">
        <v>35874</v>
      </c>
      <c r="C89" s="5">
        <v>53914</v>
      </c>
      <c r="D89" s="5">
        <v>38261</v>
      </c>
      <c r="E89" s="5">
        <v>12923</v>
      </c>
      <c r="F89" s="5">
        <v>103121</v>
      </c>
      <c r="G89" s="5">
        <v>5216</v>
      </c>
      <c r="H89" s="5">
        <v>384959</v>
      </c>
      <c r="I89" s="5">
        <v>1457861</v>
      </c>
      <c r="J89" s="5">
        <v>609793</v>
      </c>
      <c r="K89" s="2">
        <v>9816</v>
      </c>
      <c r="L89" s="2">
        <v>6491</v>
      </c>
      <c r="M89" s="5">
        <f t="shared" si="8"/>
        <v>2718229</v>
      </c>
    </row>
    <row r="90" spans="1:13">
      <c r="A90" s="6">
        <v>41091</v>
      </c>
      <c r="B90" s="5">
        <v>35007</v>
      </c>
      <c r="C90" s="5">
        <v>56771</v>
      </c>
      <c r="D90" s="5">
        <v>42623</v>
      </c>
      <c r="E90" s="5">
        <v>14057</v>
      </c>
      <c r="F90" s="5">
        <v>108948</v>
      </c>
      <c r="G90" s="5">
        <v>4552</v>
      </c>
      <c r="H90" s="5">
        <v>403758</v>
      </c>
      <c r="I90" s="5">
        <v>1581624</v>
      </c>
      <c r="J90" s="5">
        <v>662114</v>
      </c>
      <c r="K90" s="2">
        <v>9204</v>
      </c>
      <c r="L90" s="2">
        <v>7609</v>
      </c>
      <c r="M90" s="5">
        <f t="shared" si="8"/>
        <v>2926267</v>
      </c>
    </row>
    <row r="91" spans="1:13">
      <c r="A91" s="6">
        <v>41122</v>
      </c>
      <c r="B91" s="5">
        <v>35720</v>
      </c>
      <c r="C91" s="5">
        <v>57432</v>
      </c>
      <c r="D91" s="5">
        <v>42038</v>
      </c>
      <c r="E91" s="5">
        <v>14422</v>
      </c>
      <c r="F91" s="5">
        <v>102504</v>
      </c>
      <c r="G91" s="5">
        <v>4670</v>
      </c>
      <c r="H91" s="5">
        <v>383966</v>
      </c>
      <c r="I91" s="5">
        <v>1599960</v>
      </c>
      <c r="J91" s="5">
        <v>657631</v>
      </c>
      <c r="K91" s="2">
        <v>9538</v>
      </c>
      <c r="L91" s="2">
        <v>7560</v>
      </c>
      <c r="M91" s="5">
        <f t="shared" si="8"/>
        <v>2915441</v>
      </c>
    </row>
    <row r="92" spans="1:13">
      <c r="A92" s="6">
        <v>41153</v>
      </c>
      <c r="B92" s="5">
        <v>37011</v>
      </c>
      <c r="C92" s="5">
        <v>58982</v>
      </c>
      <c r="D92" s="5">
        <v>44838</v>
      </c>
      <c r="E92" s="5">
        <v>13946</v>
      </c>
      <c r="F92" s="5">
        <v>109411</v>
      </c>
      <c r="G92" s="5">
        <v>4782</v>
      </c>
      <c r="H92" s="5">
        <v>390988</v>
      </c>
      <c r="I92" s="5">
        <v>1623505</v>
      </c>
      <c r="J92" s="5">
        <v>680027</v>
      </c>
      <c r="K92" s="2">
        <v>8849</v>
      </c>
      <c r="L92" s="2">
        <v>7371</v>
      </c>
      <c r="M92" s="5">
        <f t="shared" si="8"/>
        <v>2979710</v>
      </c>
    </row>
    <row r="93" spans="1:13">
      <c r="A93" s="6">
        <v>41183</v>
      </c>
      <c r="B93" s="5">
        <v>39296</v>
      </c>
      <c r="C93" s="5">
        <v>61033</v>
      </c>
      <c r="D93" s="5">
        <v>47413</v>
      </c>
      <c r="E93" s="5">
        <v>14121</v>
      </c>
      <c r="F93" s="5">
        <v>115210</v>
      </c>
      <c r="G93" s="5">
        <v>5047</v>
      </c>
      <c r="H93" s="5">
        <v>402379</v>
      </c>
      <c r="I93" s="5">
        <v>1672423</v>
      </c>
      <c r="J93" s="5">
        <v>734527</v>
      </c>
      <c r="K93" s="2">
        <v>9319</v>
      </c>
      <c r="L93" s="2">
        <v>7240</v>
      </c>
      <c r="M93" s="5">
        <f t="shared" si="8"/>
        <v>3108008</v>
      </c>
    </row>
    <row r="94" spans="1:13">
      <c r="A94" s="6">
        <v>41214</v>
      </c>
      <c r="B94" s="5">
        <v>39296</v>
      </c>
      <c r="C94" s="5">
        <v>52495</v>
      </c>
      <c r="D94" s="5">
        <v>42390</v>
      </c>
      <c r="E94" s="5">
        <v>14261</v>
      </c>
      <c r="F94" s="5">
        <v>108861</v>
      </c>
      <c r="G94" s="5">
        <v>5425</v>
      </c>
      <c r="H94" s="5">
        <v>381186</v>
      </c>
      <c r="I94" s="5">
        <v>1546199</v>
      </c>
      <c r="J94" s="5">
        <v>730498</v>
      </c>
      <c r="K94" s="2">
        <v>9388</v>
      </c>
      <c r="L94" s="2">
        <v>7111</v>
      </c>
      <c r="M94" s="5">
        <f t="shared" ref="M94:M97" si="9">SUM(B94:L94)</f>
        <v>2937110</v>
      </c>
    </row>
    <row r="95" spans="1:13">
      <c r="A95" s="6">
        <v>41244</v>
      </c>
      <c r="B95" s="5">
        <v>28477</v>
      </c>
      <c r="C95" s="5">
        <v>45831</v>
      </c>
      <c r="D95" s="5">
        <v>58284</v>
      </c>
      <c r="E95" s="5">
        <v>8133</v>
      </c>
      <c r="F95" s="5">
        <v>116549</v>
      </c>
      <c r="G95" s="5">
        <v>3755</v>
      </c>
      <c r="H95" s="5">
        <v>406665</v>
      </c>
      <c r="I95" s="5">
        <v>1603009</v>
      </c>
      <c r="J95" s="5">
        <v>762823</v>
      </c>
      <c r="K95" s="2">
        <v>6254</v>
      </c>
      <c r="L95" s="46">
        <f>AVERAGE(L92:L94)</f>
        <v>7240.666666666667</v>
      </c>
      <c r="M95" s="5">
        <f t="shared" si="9"/>
        <v>3047020.6666666665</v>
      </c>
    </row>
    <row r="96" spans="1:13">
      <c r="A96" s="6">
        <v>41275</v>
      </c>
      <c r="B96" s="5">
        <v>23689</v>
      </c>
      <c r="C96" s="5">
        <v>42367</v>
      </c>
      <c r="D96" s="5">
        <v>44250</v>
      </c>
      <c r="E96" s="5">
        <v>8459</v>
      </c>
      <c r="F96" s="5">
        <v>104800</v>
      </c>
      <c r="G96" s="5">
        <v>3941</v>
      </c>
      <c r="H96" s="5">
        <v>358962</v>
      </c>
      <c r="I96" s="5">
        <v>1459691</v>
      </c>
      <c r="J96" s="5">
        <v>701881</v>
      </c>
      <c r="K96" s="2">
        <v>6260</v>
      </c>
      <c r="L96" s="46">
        <v>5140</v>
      </c>
      <c r="M96" s="5">
        <f t="shared" si="9"/>
        <v>2759440</v>
      </c>
    </row>
    <row r="97" spans="1:15" ht="15.75" thickBot="1">
      <c r="A97" s="6">
        <v>41306</v>
      </c>
      <c r="B97" s="5">
        <v>31580</v>
      </c>
      <c r="C97" s="5">
        <v>45011</v>
      </c>
      <c r="D97" s="5">
        <v>41348</v>
      </c>
      <c r="E97" s="5">
        <v>12417</v>
      </c>
      <c r="F97" s="5">
        <v>106515</v>
      </c>
      <c r="G97" s="5">
        <v>5467</v>
      </c>
      <c r="H97" s="5">
        <v>357701</v>
      </c>
      <c r="I97" s="45">
        <f>AVERAGE(I94:I96)</f>
        <v>1536299.6666666667</v>
      </c>
      <c r="J97" s="5">
        <v>714454</v>
      </c>
      <c r="K97" s="2">
        <v>8901</v>
      </c>
      <c r="L97" s="46">
        <v>5627</v>
      </c>
      <c r="M97" s="5">
        <f t="shared" si="9"/>
        <v>2865320.666666667</v>
      </c>
    </row>
    <row r="98" spans="1:15" ht="15.75" thickBot="1">
      <c r="A98" s="7" t="s">
        <v>18</v>
      </c>
      <c r="B98" s="8">
        <f t="shared" ref="B98:H98" si="10">SUM(B3:B97)</f>
        <v>2934600</v>
      </c>
      <c r="C98" s="8">
        <f t="shared" si="10"/>
        <v>5057448.8</v>
      </c>
      <c r="D98" s="8">
        <f t="shared" si="10"/>
        <v>4308928</v>
      </c>
      <c r="E98" s="8">
        <f t="shared" si="10"/>
        <v>1034505</v>
      </c>
      <c r="F98" s="8">
        <f t="shared" si="10"/>
        <v>10341180</v>
      </c>
      <c r="G98" s="8">
        <f t="shared" si="10"/>
        <v>347274.83999999997</v>
      </c>
      <c r="H98" s="8">
        <f t="shared" si="10"/>
        <v>35585125.399999999</v>
      </c>
      <c r="I98" s="8">
        <f>SUM(I3:I97)</f>
        <v>143692505.26666665</v>
      </c>
      <c r="J98" s="8">
        <f>SUM(J3:J97)</f>
        <v>62725018.399999999</v>
      </c>
      <c r="K98" s="8">
        <f>SUM(K3:K97)</f>
        <v>601039</v>
      </c>
      <c r="L98" s="8">
        <f>SUM(L3:L97)</f>
        <v>714251.91772617737</v>
      </c>
      <c r="M98" s="44">
        <f>SUM(M3:M97)</f>
        <v>267341876.62439281</v>
      </c>
    </row>
    <row r="99" spans="1:15" ht="15.75" thickBot="1">
      <c r="M99" s="2"/>
    </row>
    <row r="100" spans="1:15" ht="24.75" customHeight="1" thickBot="1">
      <c r="A100" s="52" t="s">
        <v>19</v>
      </c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4"/>
    </row>
    <row r="101" spans="1:15" ht="32.25" customHeight="1" thickBot="1">
      <c r="A101" s="12"/>
      <c r="B101" s="13" t="str">
        <f>B2</f>
        <v>Bloemfontein</v>
      </c>
      <c r="C101" s="13" t="str">
        <f t="shared" ref="C101:M101" si="11">C2</f>
        <v xml:space="preserve">East London </v>
      </c>
      <c r="D101" s="13" t="str">
        <f t="shared" si="11"/>
        <v xml:space="preserve">George </v>
      </c>
      <c r="E101" s="13" t="str">
        <f t="shared" si="11"/>
        <v>Kimberley</v>
      </c>
      <c r="F101" s="13" t="str">
        <f t="shared" si="11"/>
        <v xml:space="preserve">Port Elizabeth </v>
      </c>
      <c r="G101" s="13" t="str">
        <f t="shared" si="11"/>
        <v xml:space="preserve">Upington </v>
      </c>
      <c r="H101" s="13" t="str">
        <f t="shared" si="11"/>
        <v>King Shaka International</v>
      </c>
      <c r="I101" s="13" t="str">
        <f t="shared" si="11"/>
        <v xml:space="preserve">OR Tambo International </v>
      </c>
      <c r="J101" s="13" t="str">
        <f t="shared" si="11"/>
        <v xml:space="preserve">Cape Town International </v>
      </c>
      <c r="K101" s="13" t="str">
        <f t="shared" si="11"/>
        <v>Pietermaritzburg</v>
      </c>
      <c r="L101" s="13" t="str">
        <f t="shared" si="11"/>
        <v>Richards Bay</v>
      </c>
      <c r="M101" s="14" t="str">
        <f t="shared" si="11"/>
        <v>TOTAL</v>
      </c>
    </row>
    <row r="102" spans="1:15">
      <c r="A102" s="15" t="s">
        <v>8</v>
      </c>
      <c r="B102" s="16">
        <f>AVERAGE(B3:B11)</f>
        <v>10859</v>
      </c>
      <c r="C102" s="16">
        <f t="shared" ref="C102:K102" si="12">AVERAGE(C3:C11)</f>
        <v>24787.888888888891</v>
      </c>
      <c r="D102" s="16">
        <f t="shared" si="12"/>
        <v>24541.333333333332</v>
      </c>
      <c r="E102" s="16">
        <f t="shared" si="12"/>
        <v>4831.7777777777774</v>
      </c>
      <c r="F102" s="16">
        <f t="shared" si="12"/>
        <v>53939.111111111109</v>
      </c>
      <c r="G102" s="16">
        <f t="shared" si="12"/>
        <v>1371.7777777777778</v>
      </c>
      <c r="H102" s="16">
        <f t="shared" si="12"/>
        <v>307520.22222222225</v>
      </c>
      <c r="I102" s="16">
        <f t="shared" si="12"/>
        <v>1342648.4444444445</v>
      </c>
      <c r="J102" s="16">
        <f t="shared" si="12"/>
        <v>555739.5555555555</v>
      </c>
      <c r="K102" s="16">
        <f t="shared" si="12"/>
        <v>4000</v>
      </c>
      <c r="L102" s="16">
        <f t="shared" ref="L102" si="13">AVERAGE(L3:L11)</f>
        <v>6495.333333333333</v>
      </c>
      <c r="M102" s="16">
        <f t="shared" ref="M102" si="14">AVERAGE(M3:M11)</f>
        <v>2336734.4444444445</v>
      </c>
      <c r="O102" s="47">
        <f>H102+K102+L102</f>
        <v>318015.55555555556</v>
      </c>
    </row>
    <row r="103" spans="1:15">
      <c r="A103" s="15" t="s">
        <v>9</v>
      </c>
      <c r="B103" s="16">
        <f>AVERAGE(B12:B23)</f>
        <v>22975.916666666668</v>
      </c>
      <c r="C103" s="16">
        <f t="shared" ref="C103:K103" si="15">AVERAGE(C12:C23)</f>
        <v>49500.233333333337</v>
      </c>
      <c r="D103" s="16">
        <f t="shared" si="15"/>
        <v>43603.5</v>
      </c>
      <c r="E103" s="16">
        <f t="shared" si="15"/>
        <v>9564.8333333333339</v>
      </c>
      <c r="F103" s="16">
        <f t="shared" si="15"/>
        <v>104148.83333333333</v>
      </c>
      <c r="G103" s="16">
        <f t="shared" si="15"/>
        <v>2709.4033333333332</v>
      </c>
      <c r="H103" s="16">
        <f t="shared" si="15"/>
        <v>336016.08333333331</v>
      </c>
      <c r="I103" s="16">
        <f t="shared" si="15"/>
        <v>1435807.8333333333</v>
      </c>
      <c r="J103" s="16">
        <f t="shared" si="15"/>
        <v>602043.41666666663</v>
      </c>
      <c r="K103" s="16">
        <f t="shared" si="15"/>
        <v>6486</v>
      </c>
      <c r="L103" s="16">
        <f t="shared" ref="L103" si="16">AVERAGE(L12:L23)</f>
        <v>6661.833333333333</v>
      </c>
      <c r="M103" s="16">
        <f t="shared" ref="M103" si="17">AVERAGE(M12:M23)</f>
        <v>2619517.8866666667</v>
      </c>
      <c r="O103" s="47">
        <f t="shared" ref="O103:O109" si="18">H103+K103+L103</f>
        <v>349163.91666666663</v>
      </c>
    </row>
    <row r="104" spans="1:15">
      <c r="A104" s="15" t="s">
        <v>10</v>
      </c>
      <c r="B104" s="16">
        <f>AVERAGE(B24:B35)</f>
        <v>35410.333333333336</v>
      </c>
      <c r="C104" s="16">
        <f t="shared" ref="C104:K104" si="19">AVERAGE(C24:C35)</f>
        <v>62079.083333333336</v>
      </c>
      <c r="D104" s="16">
        <f t="shared" si="19"/>
        <v>54335.916666666664</v>
      </c>
      <c r="E104" s="16">
        <f t="shared" si="19"/>
        <v>12273.75</v>
      </c>
      <c r="F104" s="16">
        <f t="shared" si="19"/>
        <v>124295.91666666667</v>
      </c>
      <c r="G104" s="16">
        <f t="shared" si="19"/>
        <v>3964.5833333333335</v>
      </c>
      <c r="H104" s="16">
        <f t="shared" si="19"/>
        <v>399975.16666666669</v>
      </c>
      <c r="I104" s="16">
        <f>AVERAGE(I24:I35)</f>
        <v>1611358.3333333333</v>
      </c>
      <c r="J104" s="16">
        <f t="shared" si="19"/>
        <v>693111.75</v>
      </c>
      <c r="K104" s="16">
        <f t="shared" si="19"/>
        <v>6544.666666666667</v>
      </c>
      <c r="L104" s="16">
        <f t="shared" ref="L104" si="20">AVERAGE(L24:L35)</f>
        <v>7525.666666666667</v>
      </c>
      <c r="M104" s="16">
        <f t="shared" ref="M104" si="21">AVERAGE(M24:M35)</f>
        <v>3010875.1666666665</v>
      </c>
      <c r="O104" s="47">
        <f t="shared" si="18"/>
        <v>414045.50000000006</v>
      </c>
    </row>
    <row r="105" spans="1:15">
      <c r="A105" s="15" t="s">
        <v>11</v>
      </c>
      <c r="B105" s="16">
        <f>AVERAGE(B36:B47)</f>
        <v>34306.916666666664</v>
      </c>
      <c r="C105" s="16">
        <f t="shared" ref="C105:K105" si="22">AVERAGE(C36:C47)</f>
        <v>59600.5</v>
      </c>
      <c r="D105" s="16">
        <f t="shared" si="22"/>
        <v>52532.083333333336</v>
      </c>
      <c r="E105" s="16">
        <f t="shared" si="22"/>
        <v>12967.916666666666</v>
      </c>
      <c r="F105" s="16">
        <f t="shared" si="22"/>
        <v>122119.08333333333</v>
      </c>
      <c r="G105" s="16">
        <f t="shared" si="22"/>
        <v>4185</v>
      </c>
      <c r="H105" s="16">
        <f t="shared" si="22"/>
        <v>371559.58333333331</v>
      </c>
      <c r="I105" s="16">
        <f t="shared" si="22"/>
        <v>1541802.3333333333</v>
      </c>
      <c r="J105" s="16">
        <f t="shared" si="22"/>
        <v>673119.58333333337</v>
      </c>
      <c r="K105" s="16">
        <f t="shared" si="22"/>
        <v>6278.083333333333</v>
      </c>
      <c r="L105" s="16">
        <f t="shared" ref="L105" si="23">AVERAGE(L36:L47)</f>
        <v>9097.7086666666673</v>
      </c>
      <c r="M105" s="16">
        <f t="shared" ref="M105" si="24">AVERAGE(M36:M47)</f>
        <v>2887568.7919999999</v>
      </c>
      <c r="O105" s="47">
        <f t="shared" si="18"/>
        <v>386935.37533333327</v>
      </c>
    </row>
    <row r="106" spans="1:15">
      <c r="A106" s="15" t="s">
        <v>12</v>
      </c>
      <c r="B106" s="16">
        <f>AVERAGE(B48:B59)</f>
        <v>33401.166666666664</v>
      </c>
      <c r="C106" s="16">
        <f t="shared" ref="C106:K106" si="25">AVERAGE(C48:C59)</f>
        <v>56331.666666666664</v>
      </c>
      <c r="D106" s="16">
        <f t="shared" si="25"/>
        <v>45708.166666666664</v>
      </c>
      <c r="E106" s="16">
        <f t="shared" si="25"/>
        <v>10887</v>
      </c>
      <c r="F106" s="16">
        <f t="shared" si="25"/>
        <v>111905.08333333333</v>
      </c>
      <c r="G106" s="16">
        <f t="shared" si="25"/>
        <v>3543.5</v>
      </c>
      <c r="H106" s="16">
        <f t="shared" si="25"/>
        <v>358727.41666666669</v>
      </c>
      <c r="I106" s="16">
        <f t="shared" si="25"/>
        <v>1462893.4166666667</v>
      </c>
      <c r="J106" s="16">
        <f t="shared" si="25"/>
        <v>643664.58333333337</v>
      </c>
      <c r="K106" s="16">
        <f t="shared" si="25"/>
        <v>5034.25</v>
      </c>
      <c r="L106" s="16">
        <f t="shared" ref="L106" si="26">AVERAGE(L48:L59)</f>
        <v>8590.9125839732715</v>
      </c>
      <c r="M106" s="16">
        <f t="shared" ref="M106" si="27">AVERAGE(M48:M59)</f>
        <v>2740687.1625839733</v>
      </c>
      <c r="O106" s="47">
        <f t="shared" si="18"/>
        <v>372352.57925063994</v>
      </c>
    </row>
    <row r="107" spans="1:15">
      <c r="A107" s="15" t="s">
        <v>13</v>
      </c>
      <c r="B107" s="16">
        <f>AVERAGE(B60:B71)</f>
        <v>33650</v>
      </c>
      <c r="C107" s="16">
        <f>AVERAGE(C60:C71)</f>
        <v>55991.25</v>
      </c>
      <c r="D107" s="16">
        <f t="shared" ref="D107:K107" si="28">AVERAGE(D60:D71)</f>
        <v>43969.416666666664</v>
      </c>
      <c r="E107" s="16">
        <f t="shared" si="28"/>
        <v>11063</v>
      </c>
      <c r="F107" s="16">
        <f t="shared" si="28"/>
        <v>117396.16666666667</v>
      </c>
      <c r="G107" s="16">
        <f t="shared" si="28"/>
        <v>3782.5</v>
      </c>
      <c r="H107" s="16">
        <f t="shared" si="28"/>
        <v>393332.2</v>
      </c>
      <c r="I107" s="16">
        <f t="shared" si="28"/>
        <v>1526211.3833333335</v>
      </c>
      <c r="J107" s="16">
        <f t="shared" si="28"/>
        <v>668479.3666666667</v>
      </c>
      <c r="K107" s="16">
        <f t="shared" si="28"/>
        <v>4933.25</v>
      </c>
      <c r="L107" s="16">
        <f t="shared" ref="L107" si="29">AVERAGE(L60:L71)</f>
        <v>8212.3163376526354</v>
      </c>
      <c r="M107" s="16">
        <f t="shared" ref="M107" si="30">AVERAGE(M60:M71)</f>
        <v>2867020.8496709862</v>
      </c>
      <c r="O107" s="47">
        <f t="shared" si="18"/>
        <v>406477.76633765263</v>
      </c>
    </row>
    <row r="108" spans="1:15">
      <c r="A108" s="15" t="s">
        <v>26</v>
      </c>
      <c r="B108" s="16">
        <f>AVERAGE(B71:B83)</f>
        <v>35843.153846153844</v>
      </c>
      <c r="C108" s="16">
        <f t="shared" ref="C108:M108" si="31">AVERAGE(C71:C83)</f>
        <v>56978.769230769234</v>
      </c>
      <c r="D108" s="16">
        <f t="shared" si="31"/>
        <v>47893.615384615383</v>
      </c>
      <c r="E108" s="16">
        <f t="shared" si="31"/>
        <v>11044.461538461539</v>
      </c>
      <c r="F108" s="16">
        <f t="shared" si="31"/>
        <v>114726.61538461539</v>
      </c>
      <c r="G108" s="16">
        <f t="shared" si="31"/>
        <v>4268.2307692307695</v>
      </c>
      <c r="H108" s="16">
        <f t="shared" si="31"/>
        <v>419135.87692307692</v>
      </c>
      <c r="I108" s="16">
        <f t="shared" si="31"/>
        <v>1584251.7384615387</v>
      </c>
      <c r="J108" s="16">
        <f t="shared" si="31"/>
        <v>701017.18461538467</v>
      </c>
      <c r="K108" s="16">
        <f t="shared" si="31"/>
        <v>7669.6923076923076</v>
      </c>
      <c r="L108" s="16">
        <f t="shared" si="31"/>
        <v>7032.6654664415246</v>
      </c>
      <c r="M108" s="16">
        <f t="shared" si="31"/>
        <v>2989862.0039279801</v>
      </c>
      <c r="O108" s="47">
        <f t="shared" si="18"/>
        <v>433838.23469721078</v>
      </c>
    </row>
    <row r="109" spans="1:15">
      <c r="A109" s="15" t="s">
        <v>29</v>
      </c>
      <c r="B109" s="16">
        <f t="shared" ref="B109:M109" si="32">AVERAGE(B84:B95)</f>
        <v>35556</v>
      </c>
      <c r="C109" s="16">
        <f t="shared" si="32"/>
        <v>55267.166666666664</v>
      </c>
      <c r="D109" s="16">
        <f t="shared" si="32"/>
        <v>46281.5</v>
      </c>
      <c r="E109" s="16">
        <f t="shared" si="32"/>
        <v>12760.5</v>
      </c>
      <c r="F109" s="16">
        <f t="shared" si="32"/>
        <v>109808.16666666667</v>
      </c>
      <c r="G109" s="16">
        <f t="shared" si="32"/>
        <v>4609.916666666667</v>
      </c>
      <c r="H109" s="16">
        <f t="shared" si="32"/>
        <v>395602</v>
      </c>
      <c r="I109" s="16">
        <f t="shared" si="32"/>
        <v>1556788.75</v>
      </c>
      <c r="J109" s="16">
        <f t="shared" si="32"/>
        <v>708796.91666666663</v>
      </c>
      <c r="K109" s="16">
        <f t="shared" si="32"/>
        <v>8557.3333333333339</v>
      </c>
      <c r="L109" s="16">
        <f t="shared" si="32"/>
        <v>6741.4722222222226</v>
      </c>
      <c r="M109" s="16">
        <f t="shared" si="32"/>
        <v>2940769.722222222</v>
      </c>
      <c r="O109" s="47">
        <f t="shared" si="18"/>
        <v>410900.80555555556</v>
      </c>
    </row>
    <row r="110" spans="1:15" ht="15.75" thickBot="1">
      <c r="A110" s="15" t="s">
        <v>30</v>
      </c>
      <c r="B110" s="16">
        <f>AVERAGE(B96:B97)</f>
        <v>27634.5</v>
      </c>
      <c r="C110" s="16">
        <f>AVERAGE(C96:C97)</f>
        <v>43689</v>
      </c>
      <c r="D110" s="16">
        <f t="shared" ref="D110:I110" si="33">AVERAGE(D96:D97)</f>
        <v>42799</v>
      </c>
      <c r="E110" s="16">
        <f t="shared" si="33"/>
        <v>10438</v>
      </c>
      <c r="F110" s="16">
        <f t="shared" si="33"/>
        <v>105657.5</v>
      </c>
      <c r="G110" s="16">
        <f t="shared" si="33"/>
        <v>4704</v>
      </c>
      <c r="H110" s="16">
        <f t="shared" si="33"/>
        <v>358331.5</v>
      </c>
      <c r="I110" s="16">
        <f t="shared" si="33"/>
        <v>1497995.3333333335</v>
      </c>
      <c r="J110" s="16">
        <f>AVERAGE(J96:J97)</f>
        <v>708167.5</v>
      </c>
      <c r="K110" s="16">
        <f t="shared" ref="K110:M110" si="34">AVERAGE(K96:K97)</f>
        <v>7580.5</v>
      </c>
      <c r="L110" s="16">
        <f t="shared" si="34"/>
        <v>5383.5</v>
      </c>
      <c r="M110" s="16">
        <f t="shared" si="34"/>
        <v>2812380.3333333335</v>
      </c>
      <c r="O110" s="47">
        <f>H110+K110+L110</f>
        <v>371295.5</v>
      </c>
    </row>
    <row r="111" spans="1:15" ht="15.75" thickBot="1">
      <c r="A111" s="19" t="s">
        <v>17</v>
      </c>
      <c r="B111" s="22">
        <f t="shared" ref="B111:M111" si="35">AVERAGE(B102:B110)</f>
        <v>29959.665242165236</v>
      </c>
      <c r="C111" s="23">
        <f t="shared" si="35"/>
        <v>51580.617568850903</v>
      </c>
      <c r="D111" s="23">
        <f t="shared" si="35"/>
        <v>44629.392450142448</v>
      </c>
      <c r="E111" s="23">
        <f t="shared" si="35"/>
        <v>10647.915479582145</v>
      </c>
      <c r="F111" s="23">
        <f t="shared" si="35"/>
        <v>107110.71961063627</v>
      </c>
      <c r="G111" s="23">
        <f t="shared" si="35"/>
        <v>3682.1013200379871</v>
      </c>
      <c r="H111" s="23">
        <f t="shared" si="35"/>
        <v>371133.3387939221</v>
      </c>
      <c r="I111" s="23">
        <f t="shared" si="35"/>
        <v>1506639.7295821465</v>
      </c>
      <c r="J111" s="23">
        <f t="shared" si="35"/>
        <v>661571.09520417859</v>
      </c>
      <c r="K111" s="23">
        <f t="shared" si="35"/>
        <v>6342.6417378917376</v>
      </c>
      <c r="L111" s="23">
        <f t="shared" si="35"/>
        <v>7304.6009566988505</v>
      </c>
      <c r="M111" s="24">
        <f t="shared" si="35"/>
        <v>2800601.8179462524</v>
      </c>
    </row>
    <row r="112" spans="1:15" ht="15.75" thickBot="1">
      <c r="A112" s="15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36"/>
    </row>
    <row r="113" spans="1:13" ht="24" thickBot="1">
      <c r="A113" s="55" t="s">
        <v>20</v>
      </c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4"/>
    </row>
    <row r="114" spans="1:13" ht="30.75" customHeight="1" thickBot="1">
      <c r="A114" s="12"/>
      <c r="B114" s="13" t="str">
        <f>B101</f>
        <v>Bloemfontein</v>
      </c>
      <c r="C114" s="13" t="str">
        <f t="shared" ref="C114:M114" si="36">C101</f>
        <v xml:space="preserve">East London </v>
      </c>
      <c r="D114" s="13" t="str">
        <f t="shared" si="36"/>
        <v xml:space="preserve">George </v>
      </c>
      <c r="E114" s="13" t="str">
        <f t="shared" si="36"/>
        <v>Kimberley</v>
      </c>
      <c r="F114" s="13" t="str">
        <f t="shared" si="36"/>
        <v xml:space="preserve">Port Elizabeth </v>
      </c>
      <c r="G114" s="13" t="str">
        <f t="shared" si="36"/>
        <v xml:space="preserve">Upington </v>
      </c>
      <c r="H114" s="13" t="str">
        <f t="shared" si="36"/>
        <v>King Shaka International</v>
      </c>
      <c r="I114" s="13" t="str">
        <f t="shared" si="36"/>
        <v xml:space="preserve">OR Tambo International </v>
      </c>
      <c r="J114" s="13" t="str">
        <f t="shared" si="36"/>
        <v xml:space="preserve">Cape Town International </v>
      </c>
      <c r="K114" s="13" t="str">
        <f t="shared" si="36"/>
        <v>Pietermaritzburg</v>
      </c>
      <c r="L114" s="13" t="str">
        <f t="shared" ref="L114" si="37">L101</f>
        <v>Richards Bay</v>
      </c>
      <c r="M114" s="14" t="str">
        <f t="shared" si="36"/>
        <v>TOTAL</v>
      </c>
    </row>
    <row r="115" spans="1:13">
      <c r="A115" s="17">
        <v>2006</v>
      </c>
      <c r="B115" s="18">
        <f t="shared" ref="B115:B117" si="38">(B103-B102)/B102*100</f>
        <v>111.58409307179913</v>
      </c>
      <c r="C115" s="18">
        <f t="shared" ref="C115:J115" si="39">(C103-C102)/C102*100</f>
        <v>99.695236473008777</v>
      </c>
      <c r="D115" s="18">
        <f t="shared" si="39"/>
        <v>77.673720525915471</v>
      </c>
      <c r="E115" s="18">
        <f t="shared" si="39"/>
        <v>97.956813687163717</v>
      </c>
      <c r="F115" s="18">
        <f t="shared" si="39"/>
        <v>93.085928165915476</v>
      </c>
      <c r="G115" s="18">
        <f t="shared" si="39"/>
        <v>97.510367730439</v>
      </c>
      <c r="H115" s="18">
        <f t="shared" si="39"/>
        <v>9.2663373176542532</v>
      </c>
      <c r="I115" s="18">
        <f t="shared" si="39"/>
        <v>6.938479635109239</v>
      </c>
      <c r="J115" s="18">
        <f t="shared" si="39"/>
        <v>8.3319354629746663</v>
      </c>
      <c r="K115" s="18">
        <f>(K103-K102)/K102*100</f>
        <v>62.150000000000006</v>
      </c>
      <c r="L115" s="18">
        <f t="shared" ref="L115" si="40">(L103-L102)/L102*100</f>
        <v>2.5633788360874474</v>
      </c>
      <c r="M115" s="18">
        <f t="shared" ref="M115" si="41">(M103-M102)/M102*100</f>
        <v>12.101650784261606</v>
      </c>
    </row>
    <row r="116" spans="1:13">
      <c r="A116" s="17">
        <f>A115+1</f>
        <v>2007</v>
      </c>
      <c r="B116" s="18">
        <f t="shared" si="38"/>
        <v>54.119349608829538</v>
      </c>
      <c r="C116" s="18">
        <f t="shared" ref="C116:K116" si="42">(C104-C103)/C103*100</f>
        <v>25.411698396034492</v>
      </c>
      <c r="D116" s="18">
        <f t="shared" si="42"/>
        <v>24.613658689478285</v>
      </c>
      <c r="E116" s="18">
        <f t="shared" si="42"/>
        <v>28.321629580581636</v>
      </c>
      <c r="F116" s="18">
        <f t="shared" si="42"/>
        <v>19.344511780416816</v>
      </c>
      <c r="G116" s="18">
        <f t="shared" si="42"/>
        <v>46.326805040716238</v>
      </c>
      <c r="H116" s="18">
        <f t="shared" si="42"/>
        <v>19.0345303411816</v>
      </c>
      <c r="I116" s="18">
        <f t="shared" si="42"/>
        <v>12.226601354614889</v>
      </c>
      <c r="J116" s="18">
        <f t="shared" si="42"/>
        <v>15.126539185089232</v>
      </c>
      <c r="K116" s="18">
        <f t="shared" si="42"/>
        <v>0.9045122828656641</v>
      </c>
      <c r="L116" s="18">
        <f t="shared" ref="L116" si="43">(L104-L103)/L103*100</f>
        <v>12.966901003227349</v>
      </c>
      <c r="M116" s="18">
        <f t="shared" ref="M116" si="44">(M104-M103)/M103*100</f>
        <v>14.940049922621505</v>
      </c>
    </row>
    <row r="117" spans="1:13">
      <c r="A117" s="17">
        <f t="shared" ref="A117:A122" si="45">A116+1</f>
        <v>2008</v>
      </c>
      <c r="B117" s="18">
        <f t="shared" si="38"/>
        <v>-3.1160866413758832</v>
      </c>
      <c r="C117" s="18">
        <f t="shared" ref="C117:K117" si="46">(C105-C104)/C104*100</f>
        <v>-3.9926223137422867</v>
      </c>
      <c r="D117" s="18">
        <f t="shared" si="46"/>
        <v>-3.3197808079677107</v>
      </c>
      <c r="E117" s="18">
        <f t="shared" si="46"/>
        <v>5.6557015310452474</v>
      </c>
      <c r="F117" s="18">
        <f t="shared" si="46"/>
        <v>-1.7513313322843214</v>
      </c>
      <c r="G117" s="18">
        <f t="shared" si="46"/>
        <v>5.5596426694692553</v>
      </c>
      <c r="H117" s="18">
        <f t="shared" si="46"/>
        <v>-7.1043368942488607</v>
      </c>
      <c r="I117" s="18">
        <f t="shared" si="46"/>
        <v>-4.3166065896784804</v>
      </c>
      <c r="J117" s="18">
        <f t="shared" si="46"/>
        <v>-2.8844074085696323</v>
      </c>
      <c r="K117" s="18">
        <f t="shared" si="46"/>
        <v>-4.0732912294998567</v>
      </c>
      <c r="L117" s="18">
        <f t="shared" ref="L117" si="47">(L105-L104)/L104*100</f>
        <v>20.889072950347703</v>
      </c>
      <c r="M117" s="18">
        <f t="shared" ref="M117" si="48">(M105-M104)/M104*100</f>
        <v>-4.0953665575972336</v>
      </c>
    </row>
    <row r="118" spans="1:13">
      <c r="A118" s="17">
        <f t="shared" si="45"/>
        <v>2009</v>
      </c>
      <c r="B118" s="18">
        <f>(B106-B105)/B105*100</f>
        <v>-2.6401381645586532</v>
      </c>
      <c r="C118" s="18">
        <f t="shared" ref="C118:K118" si="49">(C106-C105)/C105*100</f>
        <v>-5.4845736752767777</v>
      </c>
      <c r="D118" s="18">
        <f t="shared" si="49"/>
        <v>-12.989998175718023</v>
      </c>
      <c r="E118" s="18">
        <f t="shared" si="49"/>
        <v>-16.046653600231338</v>
      </c>
      <c r="F118" s="18">
        <f t="shared" si="49"/>
        <v>-8.3639671386331251</v>
      </c>
      <c r="G118" s="18">
        <f t="shared" si="49"/>
        <v>-15.328554360812424</v>
      </c>
      <c r="H118" s="18">
        <f t="shared" si="49"/>
        <v>-3.4535959351517089</v>
      </c>
      <c r="I118" s="18">
        <f t="shared" si="49"/>
        <v>-5.1179658352227069</v>
      </c>
      <c r="J118" s="18">
        <f t="shared" si="49"/>
        <v>-4.3758940802371047</v>
      </c>
      <c r="K118" s="18">
        <f t="shared" si="49"/>
        <v>-19.812310020308743</v>
      </c>
      <c r="L118" s="18">
        <f t="shared" ref="L118" si="50">(L106-L105)/L105*100</f>
        <v>-5.5705903679929794</v>
      </c>
      <c r="M118" s="18">
        <f t="shared" ref="M118" si="51">(M106-M105)/M105*100</f>
        <v>-5.0866884911265746</v>
      </c>
    </row>
    <row r="119" spans="1:13">
      <c r="A119" s="17">
        <f t="shared" si="45"/>
        <v>2010</v>
      </c>
      <c r="B119" s="18">
        <f>(B107-B106)/B106*100</f>
        <v>0.74498395764619729</v>
      </c>
      <c r="C119" s="18">
        <f t="shared" ref="C119:K119" si="52">(C107-C106)/C106*100</f>
        <v>-0.60430781975797676</v>
      </c>
      <c r="D119" s="18">
        <f t="shared" si="52"/>
        <v>-3.8040248095708646</v>
      </c>
      <c r="E119" s="18">
        <f t="shared" si="52"/>
        <v>1.6166069624322585</v>
      </c>
      <c r="F119" s="18">
        <f t="shared" si="52"/>
        <v>4.9069114375948155</v>
      </c>
      <c r="G119" s="18">
        <f t="shared" si="52"/>
        <v>6.7447438972767033</v>
      </c>
      <c r="H119" s="18">
        <f t="shared" si="52"/>
        <v>9.6465398867152814</v>
      </c>
      <c r="I119" s="18">
        <f t="shared" si="52"/>
        <v>4.3282693014602822</v>
      </c>
      <c r="J119" s="18">
        <f t="shared" si="52"/>
        <v>3.8552351606523829</v>
      </c>
      <c r="K119" s="18">
        <f t="shared" si="52"/>
        <v>-2.0062571386005859</v>
      </c>
      <c r="L119" s="18">
        <f t="shared" ref="L119:M120" si="53">(L107-L106)/L106*100</f>
        <v>-4.4069386415003704</v>
      </c>
      <c r="M119" s="18">
        <f>(M107-M106)/M106*100</f>
        <v>4.6095624780430269</v>
      </c>
    </row>
    <row r="120" spans="1:13">
      <c r="A120" s="17">
        <f t="shared" si="45"/>
        <v>2011</v>
      </c>
      <c r="B120" s="18">
        <f>(B108-B107)/B107*100</f>
        <v>6.5175448622699665</v>
      </c>
      <c r="C120" s="18">
        <f t="shared" ref="C120:K120" si="54">(C108-C107)/C107*100</f>
        <v>1.7637027763610102</v>
      </c>
      <c r="D120" s="18">
        <f t="shared" si="54"/>
        <v>8.9248368876443713</v>
      </c>
      <c r="E120" s="18">
        <f t="shared" si="54"/>
        <v>-0.16757173947808893</v>
      </c>
      <c r="F120" s="18">
        <f t="shared" si="54"/>
        <v>-2.2739680160351186</v>
      </c>
      <c r="G120" s="18">
        <f t="shared" si="54"/>
        <v>12.841527276424838</v>
      </c>
      <c r="H120" s="18">
        <f t="shared" si="54"/>
        <v>6.5602757473395039</v>
      </c>
      <c r="I120" s="18">
        <f t="shared" si="54"/>
        <v>3.8029040906143465</v>
      </c>
      <c r="J120" s="18">
        <f t="shared" si="54"/>
        <v>4.8674378853256011</v>
      </c>
      <c r="K120" s="18">
        <f t="shared" si="54"/>
        <v>55.469362138393706</v>
      </c>
      <c r="L120" s="18">
        <f t="shared" si="53"/>
        <v>-14.364410998180032</v>
      </c>
      <c r="M120" s="18">
        <f t="shared" si="53"/>
        <v>4.2846271686894397</v>
      </c>
    </row>
    <row r="121" spans="1:13">
      <c r="A121" s="17">
        <f t="shared" si="45"/>
        <v>2012</v>
      </c>
      <c r="B121" s="18">
        <f>(B109-B108)/B108*100</f>
        <v>-0.80114000957161036</v>
      </c>
      <c r="C121" s="18">
        <f t="shared" ref="C121:M122" si="55">(C109-C108)/C108*100</f>
        <v>-3.0039303888267974</v>
      </c>
      <c r="D121" s="18">
        <f t="shared" si="55"/>
        <v>-3.3660340144904461</v>
      </c>
      <c r="E121" s="18">
        <f t="shared" si="55"/>
        <v>15.537547535137689</v>
      </c>
      <c r="F121" s="18">
        <f t="shared" si="55"/>
        <v>-4.2871034776541252</v>
      </c>
      <c r="G121" s="18">
        <f t="shared" si="55"/>
        <v>8.0053285754621193</v>
      </c>
      <c r="H121" s="18">
        <f t="shared" si="55"/>
        <v>-5.6148562360830896</v>
      </c>
      <c r="I121" s="18">
        <f t="shared" si="55"/>
        <v>-1.733499026373668</v>
      </c>
      <c r="J121" s="18">
        <f t="shared" si="55"/>
        <v>1.1097776519630302</v>
      </c>
      <c r="K121" s="18">
        <f t="shared" si="55"/>
        <v>11.573359008819271</v>
      </c>
      <c r="L121" s="18">
        <f t="shared" si="55"/>
        <v>-4.1405814851967291</v>
      </c>
      <c r="M121" s="18">
        <f t="shared" si="55"/>
        <v>-1.6419581118212907</v>
      </c>
    </row>
    <row r="122" spans="1:13" ht="15.75" thickBot="1">
      <c r="A122" s="17">
        <f t="shared" si="45"/>
        <v>2013</v>
      </c>
      <c r="B122" s="18">
        <f>(B110-B109)/B109*100</f>
        <v>-22.27894026324671</v>
      </c>
      <c r="C122" s="18">
        <f t="shared" si="55"/>
        <v>-20.949448587618324</v>
      </c>
      <c r="D122" s="18">
        <f t="shared" si="55"/>
        <v>-7.5246048637144431</v>
      </c>
      <c r="E122" s="18">
        <f t="shared" si="55"/>
        <v>-18.200697464832881</v>
      </c>
      <c r="F122" s="18">
        <f t="shared" si="55"/>
        <v>-3.779925293959622</v>
      </c>
      <c r="G122" s="18">
        <f t="shared" si="55"/>
        <v>2.0408901100887515</v>
      </c>
      <c r="H122" s="18">
        <f t="shared" si="55"/>
        <v>-9.4212112173345943</v>
      </c>
      <c r="I122" s="18">
        <f t="shared" si="55"/>
        <v>-3.7765828322350425</v>
      </c>
      <c r="J122" s="18">
        <f t="shared" si="55"/>
        <v>-8.8800706079063013E-2</v>
      </c>
      <c r="K122" s="18">
        <f t="shared" si="55"/>
        <v>-11.415160486132759</v>
      </c>
      <c r="L122" s="18">
        <f t="shared" si="55"/>
        <v>-20.143555850395362</v>
      </c>
      <c r="M122" s="18">
        <f t="shared" si="55"/>
        <v>-4.3658429940536045</v>
      </c>
    </row>
    <row r="123" spans="1:13" ht="15.75" thickBot="1">
      <c r="A123" s="19" t="s">
        <v>17</v>
      </c>
      <c r="B123" s="29">
        <f t="shared" ref="B123:M123" si="56">AVERAGE(B115:B122)</f>
        <v>18.016208302723992</v>
      </c>
      <c r="C123" s="20">
        <f t="shared" si="56"/>
        <v>11.604469357522765</v>
      </c>
      <c r="D123" s="20">
        <f t="shared" si="56"/>
        <v>10.025971678947078</v>
      </c>
      <c r="E123" s="20">
        <f t="shared" si="56"/>
        <v>14.334172061477281</v>
      </c>
      <c r="F123" s="20">
        <f t="shared" si="56"/>
        <v>12.110132015670098</v>
      </c>
      <c r="G123" s="20">
        <f t="shared" si="56"/>
        <v>20.46259386738306</v>
      </c>
      <c r="H123" s="20">
        <f t="shared" si="56"/>
        <v>2.3642103762590483</v>
      </c>
      <c r="I123" s="20">
        <f t="shared" si="56"/>
        <v>1.5439500122861074</v>
      </c>
      <c r="J123" s="20">
        <f t="shared" si="56"/>
        <v>3.2427278938898887</v>
      </c>
      <c r="K123" s="20">
        <f t="shared" si="56"/>
        <v>11.598776819442087</v>
      </c>
      <c r="L123" s="20">
        <f t="shared" si="56"/>
        <v>-1.5258405692003718</v>
      </c>
      <c r="M123" s="21">
        <f t="shared" si="56"/>
        <v>2.593254274877109</v>
      </c>
    </row>
    <row r="124" spans="1:13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36"/>
    </row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spans="1:13" ht="13.5" customHeight="1"/>
    <row r="162" spans="1:13" ht="13.5" customHeight="1"/>
    <row r="163" spans="1:13" ht="13.5" customHeight="1"/>
    <row r="164" spans="1:13" ht="13.5" customHeight="1"/>
    <row r="165" spans="1:13" ht="13.5" customHeight="1"/>
    <row r="166" spans="1:13" ht="13.5" customHeight="1"/>
    <row r="167" spans="1:13" ht="13.5" customHeight="1"/>
    <row r="168" spans="1:13" ht="13.5" customHeight="1"/>
    <row r="169" spans="1:13" ht="13.5" customHeight="1"/>
    <row r="170" spans="1:13" ht="13.5" customHeight="1"/>
    <row r="171" spans="1:13" ht="13.5" customHeight="1"/>
    <row r="172" spans="1:13" ht="13.5" customHeight="1"/>
    <row r="173" spans="1:13" ht="13.5" customHeight="1" thickBot="1"/>
    <row r="174" spans="1:13" ht="30.75" customHeight="1" thickBot="1">
      <c r="A174" s="57" t="s">
        <v>21</v>
      </c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9"/>
    </row>
    <row r="175" spans="1:13" ht="28.5" customHeight="1" thickBot="1">
      <c r="A175" s="12"/>
      <c r="B175" s="13" t="str">
        <f>B114</f>
        <v>Bloemfontein</v>
      </c>
      <c r="C175" s="13" t="str">
        <f t="shared" ref="C175:M175" si="57">C114</f>
        <v xml:space="preserve">East London </v>
      </c>
      <c r="D175" s="13" t="str">
        <f t="shared" si="57"/>
        <v xml:space="preserve">George </v>
      </c>
      <c r="E175" s="13" t="str">
        <f t="shared" si="57"/>
        <v>Kimberley</v>
      </c>
      <c r="F175" s="13" t="str">
        <f t="shared" si="57"/>
        <v xml:space="preserve">Port Elizabeth </v>
      </c>
      <c r="G175" s="13" t="str">
        <f t="shared" si="57"/>
        <v xml:space="preserve">Upington </v>
      </c>
      <c r="H175" s="13" t="str">
        <f t="shared" si="57"/>
        <v>King Shaka International</v>
      </c>
      <c r="I175" s="13" t="str">
        <f t="shared" si="57"/>
        <v xml:space="preserve">OR Tambo International </v>
      </c>
      <c r="J175" s="13" t="str">
        <f t="shared" si="57"/>
        <v xml:space="preserve">Cape Town International </v>
      </c>
      <c r="K175" s="13" t="str">
        <f t="shared" si="57"/>
        <v>Pietermaritzburg</v>
      </c>
      <c r="L175" s="13" t="str">
        <f t="shared" ref="L175" si="58">L114</f>
        <v>Richards Bay</v>
      </c>
      <c r="M175" s="14" t="str">
        <f t="shared" si="57"/>
        <v>TOTAL</v>
      </c>
    </row>
    <row r="176" spans="1:13">
      <c r="A176" s="4">
        <v>2005</v>
      </c>
      <c r="B176" s="2">
        <f>SUM(B3:B11)/9*12</f>
        <v>130308</v>
      </c>
      <c r="C176" s="2">
        <f t="shared" ref="C176:K176" si="59">SUM(C3:C11)/9*12</f>
        <v>297454.66666666669</v>
      </c>
      <c r="D176" s="2">
        <f t="shared" si="59"/>
        <v>294496</v>
      </c>
      <c r="E176" s="2">
        <f t="shared" si="59"/>
        <v>57981.333333333328</v>
      </c>
      <c r="F176" s="2">
        <f t="shared" si="59"/>
        <v>647269.33333333326</v>
      </c>
      <c r="G176" s="2">
        <f t="shared" si="59"/>
        <v>16461.333333333336</v>
      </c>
      <c r="H176" s="2">
        <f t="shared" si="59"/>
        <v>3690242.666666667</v>
      </c>
      <c r="I176" s="2">
        <f t="shared" si="59"/>
        <v>16111781.333333334</v>
      </c>
      <c r="J176" s="2">
        <f t="shared" si="59"/>
        <v>6668874.666666666</v>
      </c>
      <c r="K176" s="2">
        <f t="shared" si="59"/>
        <v>48000</v>
      </c>
      <c r="L176" s="2">
        <f t="shared" ref="L176" si="60">SUM(L3:L11)/9*12</f>
        <v>77944</v>
      </c>
      <c r="M176" s="2">
        <f>SUM(B176:L176)</f>
        <v>28040813.333333336</v>
      </c>
    </row>
    <row r="177" spans="1:13">
      <c r="A177" s="4">
        <v>2006</v>
      </c>
      <c r="B177" s="2">
        <f>SUM(B12:B23)</f>
        <v>275711</v>
      </c>
      <c r="C177" s="2">
        <f t="shared" ref="C177:K177" si="61">SUM(C12:C23)</f>
        <v>594002.80000000005</v>
      </c>
      <c r="D177" s="2">
        <f t="shared" si="61"/>
        <v>523242</v>
      </c>
      <c r="E177" s="2">
        <f t="shared" si="61"/>
        <v>114778</v>
      </c>
      <c r="F177" s="2">
        <f t="shared" si="61"/>
        <v>1249786</v>
      </c>
      <c r="G177" s="2">
        <f t="shared" si="61"/>
        <v>32512.84</v>
      </c>
      <c r="H177" s="2">
        <f t="shared" si="61"/>
        <v>4032193</v>
      </c>
      <c r="I177" s="2">
        <f t="shared" si="61"/>
        <v>17229694</v>
      </c>
      <c r="J177" s="2">
        <f t="shared" si="61"/>
        <v>7224521</v>
      </c>
      <c r="K177" s="2">
        <f t="shared" si="61"/>
        <v>77832</v>
      </c>
      <c r="L177" s="2">
        <f t="shared" ref="L177" si="62">SUM(L12:L23)</f>
        <v>79942</v>
      </c>
      <c r="M177" s="2">
        <f t="shared" ref="M177:M182" si="63">SUM(B177:L177)</f>
        <v>31434214.640000001</v>
      </c>
    </row>
    <row r="178" spans="1:13">
      <c r="A178" s="4">
        <v>2007</v>
      </c>
      <c r="B178" s="2">
        <f>SUM(B24:B35)</f>
        <v>424924</v>
      </c>
      <c r="C178" s="2">
        <f t="shared" ref="C178:K178" si="64">SUM(C24:C35)</f>
        <v>744949</v>
      </c>
      <c r="D178" s="2">
        <f t="shared" si="64"/>
        <v>652031</v>
      </c>
      <c r="E178" s="2">
        <f t="shared" si="64"/>
        <v>147285</v>
      </c>
      <c r="F178" s="2">
        <f t="shared" si="64"/>
        <v>1491551</v>
      </c>
      <c r="G178" s="2">
        <f t="shared" si="64"/>
        <v>47575</v>
      </c>
      <c r="H178" s="2">
        <f t="shared" si="64"/>
        <v>4799702</v>
      </c>
      <c r="I178" s="2">
        <f t="shared" si="64"/>
        <v>19336300</v>
      </c>
      <c r="J178" s="2">
        <f t="shared" si="64"/>
        <v>8317341</v>
      </c>
      <c r="K178" s="2">
        <f t="shared" si="64"/>
        <v>78536</v>
      </c>
      <c r="L178" s="2">
        <f t="shared" ref="L178" si="65">SUM(L24:L35)</f>
        <v>90308</v>
      </c>
      <c r="M178" s="2">
        <f t="shared" si="63"/>
        <v>36130502</v>
      </c>
    </row>
    <row r="179" spans="1:13">
      <c r="A179" s="4">
        <v>2008</v>
      </c>
      <c r="B179" s="2">
        <f>SUM(B36:B47)</f>
        <v>411683</v>
      </c>
      <c r="C179" s="2">
        <f t="shared" ref="C179:K179" si="66">SUM(C36:C47)</f>
        <v>715206</v>
      </c>
      <c r="D179" s="2">
        <f t="shared" si="66"/>
        <v>630385</v>
      </c>
      <c r="E179" s="2">
        <f t="shared" si="66"/>
        <v>155615</v>
      </c>
      <c r="F179" s="2">
        <f t="shared" si="66"/>
        <v>1465429</v>
      </c>
      <c r="G179" s="2">
        <f t="shared" si="66"/>
        <v>50220</v>
      </c>
      <c r="H179" s="2">
        <f t="shared" si="66"/>
        <v>4458715</v>
      </c>
      <c r="I179" s="2">
        <f t="shared" si="66"/>
        <v>18501628</v>
      </c>
      <c r="J179" s="2">
        <f t="shared" si="66"/>
        <v>8077435</v>
      </c>
      <c r="K179" s="2">
        <f t="shared" si="66"/>
        <v>75337</v>
      </c>
      <c r="L179" s="2">
        <f t="shared" ref="L179" si="67">SUM(L36:L47)</f>
        <v>109172.50400000002</v>
      </c>
      <c r="M179" s="2">
        <f>SUM(B179:L179)</f>
        <v>34650825.504000001</v>
      </c>
    </row>
    <row r="180" spans="1:13">
      <c r="A180" s="4">
        <v>2009</v>
      </c>
      <c r="B180" s="2">
        <f>SUM(B48:B59)</f>
        <v>400814</v>
      </c>
      <c r="C180" s="2">
        <f t="shared" ref="C180:K180" si="68">SUM(C48:C59)</f>
        <v>675980</v>
      </c>
      <c r="D180" s="2">
        <f t="shared" si="68"/>
        <v>548498</v>
      </c>
      <c r="E180" s="2">
        <f t="shared" si="68"/>
        <v>130644</v>
      </c>
      <c r="F180" s="2">
        <f t="shared" si="68"/>
        <v>1342861</v>
      </c>
      <c r="G180" s="2">
        <f t="shared" si="68"/>
        <v>42522</v>
      </c>
      <c r="H180" s="2">
        <f t="shared" si="68"/>
        <v>4304729</v>
      </c>
      <c r="I180" s="2">
        <f t="shared" si="68"/>
        <v>17554721</v>
      </c>
      <c r="J180" s="2">
        <f t="shared" si="68"/>
        <v>7723975</v>
      </c>
      <c r="K180" s="2">
        <f t="shared" si="68"/>
        <v>60411</v>
      </c>
      <c r="L180" s="2">
        <f t="shared" ref="L180" si="69">SUM(L48:L59)</f>
        <v>103090.95100767925</v>
      </c>
      <c r="M180" s="2">
        <f t="shared" si="63"/>
        <v>32888245.951007679</v>
      </c>
    </row>
    <row r="181" spans="1:13">
      <c r="A181" s="4">
        <v>2010</v>
      </c>
      <c r="B181" s="2">
        <f>SUM(B60:B71)</f>
        <v>403800</v>
      </c>
      <c r="C181" s="2">
        <f t="shared" ref="C181:K181" si="70">SUM(C60:C71)</f>
        <v>671895</v>
      </c>
      <c r="D181" s="2">
        <f t="shared" si="70"/>
        <v>527633</v>
      </c>
      <c r="E181" s="2">
        <f t="shared" si="70"/>
        <v>132756</v>
      </c>
      <c r="F181" s="2">
        <f>SUM(F60:F71)</f>
        <v>1408754</v>
      </c>
      <c r="G181" s="2">
        <f t="shared" si="70"/>
        <v>45390</v>
      </c>
      <c r="H181" s="2">
        <f t="shared" si="70"/>
        <v>4719986.4000000004</v>
      </c>
      <c r="I181" s="2">
        <f t="shared" si="70"/>
        <v>18314536.600000001</v>
      </c>
      <c r="J181" s="2">
        <f t="shared" si="70"/>
        <v>8021752.4000000004</v>
      </c>
      <c r="K181" s="2">
        <f t="shared" si="70"/>
        <v>59199</v>
      </c>
      <c r="L181" s="2">
        <f t="shared" ref="L181" si="71">SUM(L60:L71)</f>
        <v>98547.796051831625</v>
      </c>
      <c r="M181" s="2">
        <f t="shared" si="63"/>
        <v>34404250.196051829</v>
      </c>
    </row>
    <row r="182" spans="1:13">
      <c r="A182" s="4">
        <v>2011</v>
      </c>
      <c r="B182" s="2">
        <f>SUM(B71:B83)</f>
        <v>465961</v>
      </c>
      <c r="C182" s="2">
        <f t="shared" ref="C182:L182" si="72">SUM(C71:C83)</f>
        <v>740724</v>
      </c>
      <c r="D182" s="2">
        <f t="shared" si="72"/>
        <v>622617</v>
      </c>
      <c r="E182" s="2">
        <f t="shared" si="72"/>
        <v>143578</v>
      </c>
      <c r="F182" s="2">
        <f t="shared" si="72"/>
        <v>1491446</v>
      </c>
      <c r="G182" s="2">
        <f t="shared" si="72"/>
        <v>55487</v>
      </c>
      <c r="H182" s="2">
        <f t="shared" si="72"/>
        <v>5448766.4000000004</v>
      </c>
      <c r="I182" s="2">
        <f t="shared" si="72"/>
        <v>20595272.600000001</v>
      </c>
      <c r="J182" s="2">
        <f t="shared" si="72"/>
        <v>9113223.4000000004</v>
      </c>
      <c r="K182" s="2">
        <f t="shared" si="72"/>
        <v>99706</v>
      </c>
      <c r="L182" s="2">
        <f t="shared" si="72"/>
        <v>91424.651063739817</v>
      </c>
      <c r="M182" s="2">
        <f t="shared" si="63"/>
        <v>38868206.051063739</v>
      </c>
    </row>
    <row r="183" spans="1:13">
      <c r="A183" s="4">
        <v>2012</v>
      </c>
      <c r="B183" s="2">
        <f t="shared" ref="B183:M183" si="73">SUM(B84:B95)</f>
        <v>426672</v>
      </c>
      <c r="C183" s="2">
        <f t="shared" si="73"/>
        <v>663206</v>
      </c>
      <c r="D183" s="2">
        <f t="shared" si="73"/>
        <v>555378</v>
      </c>
      <c r="E183" s="2">
        <f t="shared" si="73"/>
        <v>153126</v>
      </c>
      <c r="F183" s="2">
        <f t="shared" si="73"/>
        <v>1317698</v>
      </c>
      <c r="G183" s="2">
        <f t="shared" si="73"/>
        <v>55319</v>
      </c>
      <c r="H183" s="2">
        <f t="shared" si="73"/>
        <v>4747224</v>
      </c>
      <c r="I183" s="2">
        <f t="shared" si="73"/>
        <v>18681465</v>
      </c>
      <c r="J183" s="2">
        <f t="shared" si="73"/>
        <v>8505563</v>
      </c>
      <c r="K183" s="2">
        <f t="shared" si="73"/>
        <v>102688</v>
      </c>
      <c r="L183" s="2">
        <f t="shared" si="73"/>
        <v>80897.666666666672</v>
      </c>
      <c r="M183" s="2">
        <f t="shared" si="73"/>
        <v>35289236.666666664</v>
      </c>
    </row>
    <row r="184" spans="1:13" ht="15.75" thickBot="1">
      <c r="A184" s="4">
        <v>2013</v>
      </c>
      <c r="B184" s="2">
        <f>SUM(B96:B97)</f>
        <v>55269</v>
      </c>
      <c r="C184" s="2">
        <f>SUM(C96:C97)</f>
        <v>87378</v>
      </c>
      <c r="D184" s="2">
        <f t="shared" ref="D184:F184" si="74">SUM(D96:D97)</f>
        <v>85598</v>
      </c>
      <c r="E184" s="2">
        <f t="shared" si="74"/>
        <v>20876</v>
      </c>
      <c r="F184" s="2">
        <f t="shared" si="74"/>
        <v>211315</v>
      </c>
      <c r="G184" s="2">
        <f>SUM(G96:G97)</f>
        <v>9408</v>
      </c>
      <c r="H184" s="2">
        <f>SUM(H96:H97)</f>
        <v>716663</v>
      </c>
      <c r="I184" s="2">
        <f>SUM(I96:I97)</f>
        <v>2995990.666666667</v>
      </c>
      <c r="J184" s="2">
        <f t="shared" ref="J184:M184" si="75">SUM(J96:J97)</f>
        <v>1416335</v>
      </c>
      <c r="K184" s="2">
        <f t="shared" si="75"/>
        <v>15161</v>
      </c>
      <c r="L184" s="2">
        <f t="shared" si="75"/>
        <v>10767</v>
      </c>
      <c r="M184" s="2">
        <f t="shared" si="75"/>
        <v>5624760.666666667</v>
      </c>
    </row>
    <row r="185" spans="1:13" ht="15.75" thickBot="1">
      <c r="A185" s="19" t="s">
        <v>25</v>
      </c>
      <c r="B185" s="8">
        <f t="shared" ref="B185:M185" si="76">SUM(B176:B184)</f>
        <v>2995142</v>
      </c>
      <c r="C185" s="9">
        <f t="shared" si="76"/>
        <v>5190795.4666666668</v>
      </c>
      <c r="D185" s="9">
        <f t="shared" si="76"/>
        <v>4439878</v>
      </c>
      <c r="E185" s="9">
        <f t="shared" si="76"/>
        <v>1056639.3333333333</v>
      </c>
      <c r="F185" s="9">
        <f t="shared" si="76"/>
        <v>10626109.333333332</v>
      </c>
      <c r="G185" s="9">
        <f t="shared" si="76"/>
        <v>354895.17333333334</v>
      </c>
      <c r="H185" s="9">
        <f t="shared" si="76"/>
        <v>36918221.466666669</v>
      </c>
      <c r="I185" s="9">
        <f t="shared" si="76"/>
        <v>149321389.19999999</v>
      </c>
      <c r="J185" s="9">
        <f t="shared" si="76"/>
        <v>65069020.466666661</v>
      </c>
      <c r="K185" s="9">
        <f t="shared" si="76"/>
        <v>616870</v>
      </c>
      <c r="L185" s="9">
        <f t="shared" si="76"/>
        <v>742094.56878991739</v>
      </c>
      <c r="M185" s="10">
        <f t="shared" si="76"/>
        <v>277331055.00878996</v>
      </c>
    </row>
    <row r="186" spans="1:13" ht="15.75" thickBot="1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24" thickBot="1">
      <c r="A187" s="55" t="s">
        <v>22</v>
      </c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54"/>
    </row>
    <row r="188" spans="1:13" ht="29.25" customHeight="1" thickBot="1">
      <c r="A188" s="12"/>
      <c r="B188" s="13" t="str">
        <f>B175</f>
        <v>Bloemfontein</v>
      </c>
      <c r="C188" s="13" t="str">
        <f t="shared" ref="C188:M188" si="77">C175</f>
        <v xml:space="preserve">East London </v>
      </c>
      <c r="D188" s="13" t="str">
        <f t="shared" si="77"/>
        <v xml:space="preserve">George </v>
      </c>
      <c r="E188" s="13" t="str">
        <f t="shared" si="77"/>
        <v>Kimberley</v>
      </c>
      <c r="F188" s="13" t="str">
        <f t="shared" si="77"/>
        <v xml:space="preserve">Port Elizabeth </v>
      </c>
      <c r="G188" s="13" t="str">
        <f t="shared" si="77"/>
        <v xml:space="preserve">Upington </v>
      </c>
      <c r="H188" s="13" t="str">
        <f t="shared" si="77"/>
        <v>King Shaka International</v>
      </c>
      <c r="I188" s="13" t="str">
        <f t="shared" si="77"/>
        <v xml:space="preserve">OR Tambo International </v>
      </c>
      <c r="J188" s="13" t="str">
        <f t="shared" si="77"/>
        <v xml:space="preserve">Cape Town International </v>
      </c>
      <c r="K188" s="13" t="str">
        <f t="shared" si="77"/>
        <v>Pietermaritzburg</v>
      </c>
      <c r="L188" s="13" t="str">
        <f t="shared" ref="L188" si="78">L175</f>
        <v>Richards Bay</v>
      </c>
      <c r="M188" s="14" t="str">
        <f t="shared" si="77"/>
        <v>TOTAL</v>
      </c>
    </row>
    <row r="189" spans="1:13">
      <c r="A189" s="4">
        <v>2005</v>
      </c>
      <c r="B189" s="3">
        <f>B176/$M176*100</f>
        <v>0.46470834654819798</v>
      </c>
      <c r="C189" s="3">
        <f>C176/$M176*100</f>
        <v>1.0607918648103882</v>
      </c>
      <c r="D189" s="3">
        <f t="shared" ref="D189:I189" si="79">D176/$M176*100</f>
        <v>1.0502405779004984</v>
      </c>
      <c r="E189" s="3">
        <f>E176/$M176*100</f>
        <v>0.20677479160138482</v>
      </c>
      <c r="F189" s="3">
        <f t="shared" si="79"/>
        <v>2.3083115515907524</v>
      </c>
      <c r="G189" s="3">
        <f>G176/$M176*100</f>
        <v>5.8704906800135612E-2</v>
      </c>
      <c r="H189" s="3">
        <f>H176/$M176*100</f>
        <v>13.160255456213585</v>
      </c>
      <c r="I189" s="3">
        <f t="shared" si="79"/>
        <v>57.45832384319808</v>
      </c>
      <c r="J189" s="3">
        <f>J176/$M176*100</f>
        <v>23.782743344106514</v>
      </c>
      <c r="K189" s="3">
        <f>K176/$M176*100</f>
        <v>0.1711790575736985</v>
      </c>
      <c r="L189" s="3">
        <f>L176/$M176*100</f>
        <v>0.27796625965675742</v>
      </c>
      <c r="M189" s="3">
        <f>M176/$M176*100</f>
        <v>100</v>
      </c>
    </row>
    <row r="190" spans="1:13">
      <c r="A190" s="4">
        <v>2006</v>
      </c>
      <c r="B190" s="3">
        <f>B177/$M177*100</f>
        <v>0.8771047826630225</v>
      </c>
      <c r="C190" s="3">
        <f t="shared" ref="C190:K190" si="80">C177/$M177*100</f>
        <v>1.8896696062007932</v>
      </c>
      <c r="D190" s="3">
        <f t="shared" si="80"/>
        <v>1.6645620257812175</v>
      </c>
      <c r="E190" s="3">
        <f t="shared" si="80"/>
        <v>0.36513716443847505</v>
      </c>
      <c r="F190" s="3">
        <f t="shared" si="80"/>
        <v>3.9758779225540088</v>
      </c>
      <c r="G190" s="3">
        <f t="shared" si="80"/>
        <v>0.10343137365559454</v>
      </c>
      <c r="H190" s="3">
        <f t="shared" si="80"/>
        <v>12.82740175372169</v>
      </c>
      <c r="I190" s="3">
        <f t="shared" si="80"/>
        <v>54.811911788867263</v>
      </c>
      <c r="J190" s="3">
        <f t="shared" si="80"/>
        <v>22.982985523063796</v>
      </c>
      <c r="K190" s="3">
        <f t="shared" si="80"/>
        <v>0.24760281397633163</v>
      </c>
      <c r="L190" s="3">
        <f t="shared" ref="L190" si="81">L177/$M177*100</f>
        <v>0.25431524507780734</v>
      </c>
      <c r="M190" s="3">
        <f t="shared" ref="M190" si="82">M177/$M177*100</f>
        <v>100</v>
      </c>
    </row>
    <row r="191" spans="1:13">
      <c r="A191" s="4">
        <v>2007</v>
      </c>
      <c r="B191" s="3">
        <f t="shared" ref="B191:K192" si="83">B178/$M178*100</f>
        <v>1.1760810851728547</v>
      </c>
      <c r="C191" s="3">
        <f t="shared" si="83"/>
        <v>2.0618285347931229</v>
      </c>
      <c r="D191" s="3">
        <f t="shared" si="83"/>
        <v>1.8046552466943304</v>
      </c>
      <c r="E191" s="3">
        <f t="shared" si="83"/>
        <v>0.40764725604974983</v>
      </c>
      <c r="F191" s="3">
        <f t="shared" si="83"/>
        <v>4.1282321513274294</v>
      </c>
      <c r="G191" s="3">
        <f t="shared" si="83"/>
        <v>0.131675446967219</v>
      </c>
      <c r="H191" s="3">
        <f t="shared" si="83"/>
        <v>13.284349052221858</v>
      </c>
      <c r="I191" s="3">
        <f t="shared" si="83"/>
        <v>53.517938942558843</v>
      </c>
      <c r="J191" s="3">
        <f t="shared" si="83"/>
        <v>23.020275223410959</v>
      </c>
      <c r="K191" s="3">
        <f t="shared" si="83"/>
        <v>0.21736758598039962</v>
      </c>
      <c r="L191" s="3">
        <f t="shared" ref="L191" si="84">L178/$M178*100</f>
        <v>0.24994947482323937</v>
      </c>
      <c r="M191" s="3">
        <f t="shared" ref="M191" si="85">M178/$M178*100</f>
        <v>100</v>
      </c>
    </row>
    <row r="192" spans="1:13">
      <c r="A192" s="4">
        <v>2008</v>
      </c>
      <c r="B192" s="3">
        <f t="shared" si="83"/>
        <v>1.1880900209793743</v>
      </c>
      <c r="C192" s="3">
        <f t="shared" si="83"/>
        <v>2.0640374063164484</v>
      </c>
      <c r="D192" s="3">
        <f t="shared" si="83"/>
        <v>1.8192495873647512</v>
      </c>
      <c r="E192" s="3">
        <f t="shared" si="83"/>
        <v>0.44909463984353332</v>
      </c>
      <c r="F192" s="3">
        <f>F179/$M179*100</f>
        <v>4.229131568108917</v>
      </c>
      <c r="G192" s="3">
        <f t="shared" si="83"/>
        <v>0.14493161207430033</v>
      </c>
      <c r="H192" s="3">
        <f t="shared" si="83"/>
        <v>12.867557800276064</v>
      </c>
      <c r="I192" s="3">
        <f t="shared" si="83"/>
        <v>53.394479729968388</v>
      </c>
      <c r="J192" s="3">
        <f t="shared" si="83"/>
        <v>23.310945359923853</v>
      </c>
      <c r="K192" s="3">
        <f t="shared" si="83"/>
        <v>0.21741761965036965</v>
      </c>
      <c r="L192" s="3">
        <f t="shared" ref="L192" si="86">L179/$M179*100</f>
        <v>0.31506465549398649</v>
      </c>
      <c r="M192" s="3">
        <f t="shared" ref="M192" si="87">M179/$M179*100</f>
        <v>100</v>
      </c>
    </row>
    <row r="193" spans="1:13">
      <c r="A193" s="4">
        <v>2009</v>
      </c>
      <c r="B193" s="3">
        <f>B180/$M180*100</f>
        <v>1.2187150406168721</v>
      </c>
      <c r="C193" s="3">
        <f t="shared" ref="C193:K193" si="88">C180/$M180*100</f>
        <v>2.0553847748736152</v>
      </c>
      <c r="D193" s="3">
        <f t="shared" si="88"/>
        <v>1.6677630081490993</v>
      </c>
      <c r="E193" s="3">
        <f t="shared" si="88"/>
        <v>0.39723614386311512</v>
      </c>
      <c r="F193" s="3">
        <f t="shared" si="88"/>
        <v>4.0831031305239174</v>
      </c>
      <c r="G193" s="3">
        <f t="shared" si="88"/>
        <v>0.12929239237429491</v>
      </c>
      <c r="H193" s="3">
        <f t="shared" si="88"/>
        <v>13.088958913809465</v>
      </c>
      <c r="I193" s="3">
        <f t="shared" si="88"/>
        <v>53.3768843317171</v>
      </c>
      <c r="J193" s="3">
        <f t="shared" si="88"/>
        <v>23.485518235013508</v>
      </c>
      <c r="K193" s="3">
        <f t="shared" si="88"/>
        <v>0.18368568542692085</v>
      </c>
      <c r="L193" s="3">
        <f t="shared" ref="L193" si="89">L180/$M180*100</f>
        <v>0.31345834363209812</v>
      </c>
      <c r="M193" s="3">
        <f>M180/$M180*100</f>
        <v>100</v>
      </c>
    </row>
    <row r="194" spans="1:13">
      <c r="A194" s="4">
        <v>2010</v>
      </c>
      <c r="B194" s="3">
        <f>B181/$M181*100</f>
        <v>1.1736921970365723</v>
      </c>
      <c r="C194" s="3">
        <f t="shared" ref="C194:K194" si="90">C181/$M181*100</f>
        <v>1.9529418492518273</v>
      </c>
      <c r="D194" s="3">
        <f t="shared" si="90"/>
        <v>1.5336273774120799</v>
      </c>
      <c r="E194" s="3">
        <f t="shared" si="90"/>
        <v>0.38587092944474294</v>
      </c>
      <c r="F194" s="3">
        <f t="shared" si="90"/>
        <v>4.09470920590406</v>
      </c>
      <c r="G194" s="3">
        <f t="shared" si="90"/>
        <v>0.13193137400567118</v>
      </c>
      <c r="H194" s="3">
        <f t="shared" si="90"/>
        <v>13.719195660720018</v>
      </c>
      <c r="I194" s="3">
        <f t="shared" si="90"/>
        <v>53.233354878060226</v>
      </c>
      <c r="J194" s="3">
        <f t="shared" si="90"/>
        <v>23.31616691044923</v>
      </c>
      <c r="K194" s="3">
        <f t="shared" si="90"/>
        <v>0.17206885679140183</v>
      </c>
      <c r="L194" s="3">
        <f t="shared" ref="L194" si="91">L181/$M181*100</f>
        <v>0.28644076092418602</v>
      </c>
      <c r="M194" s="3">
        <f>M181/$M181*100</f>
        <v>100</v>
      </c>
    </row>
    <row r="195" spans="1:13">
      <c r="A195" s="4">
        <v>2011</v>
      </c>
      <c r="B195" s="3">
        <f>B182/$M182*100</f>
        <v>1.198823015880476</v>
      </c>
      <c r="C195" s="3">
        <f t="shared" ref="C195:L195" si="92">C182/$M182*100</f>
        <v>1.9057324102554716</v>
      </c>
      <c r="D195" s="3">
        <f t="shared" si="92"/>
        <v>1.6018670868988056</v>
      </c>
      <c r="E195" s="3">
        <f t="shared" si="92"/>
        <v>0.36939703317249079</v>
      </c>
      <c r="F195" s="3">
        <f t="shared" si="92"/>
        <v>3.8371876439076926</v>
      </c>
      <c r="G195" s="3">
        <f t="shared" si="92"/>
        <v>0.14275678153785396</v>
      </c>
      <c r="H195" s="3">
        <f t="shared" si="92"/>
        <v>14.018569297594016</v>
      </c>
      <c r="I195" s="3">
        <f t="shared" si="92"/>
        <v>52.987453480468396</v>
      </c>
      <c r="J195" s="3">
        <f t="shared" si="92"/>
        <v>23.446472903913691</v>
      </c>
      <c r="K195" s="3">
        <f t="shared" si="92"/>
        <v>0.25652328761715837</v>
      </c>
      <c r="L195" s="3">
        <f t="shared" si="92"/>
        <v>0.2352170587539574</v>
      </c>
      <c r="M195" s="3">
        <f>M182/$M182*100</f>
        <v>100</v>
      </c>
    </row>
    <row r="196" spans="1:13">
      <c r="A196" s="4">
        <v>2012</v>
      </c>
      <c r="B196" s="3">
        <f>B183/$M183*100</f>
        <v>1.2090712078309809</v>
      </c>
      <c r="C196" s="3">
        <f t="shared" ref="C196:L196" si="93">C183/$M183*100</f>
        <v>1.879343569441523</v>
      </c>
      <c r="D196" s="3">
        <f t="shared" si="93"/>
        <v>1.5737886462265032</v>
      </c>
      <c r="E196" s="3">
        <f t="shared" si="93"/>
        <v>0.43391700831159946</v>
      </c>
      <c r="F196" s="3">
        <f t="shared" si="93"/>
        <v>3.73399405730038</v>
      </c>
      <c r="G196" s="3">
        <f t="shared" si="93"/>
        <v>0.15675884554412295</v>
      </c>
      <c r="H196" s="3">
        <f t="shared" si="93"/>
        <v>13.452328382280113</v>
      </c>
      <c r="I196" s="3">
        <f t="shared" si="93"/>
        <v>52.938138550460764</v>
      </c>
      <c r="J196" s="3">
        <f t="shared" si="93"/>
        <v>24.102428398611817</v>
      </c>
      <c r="K196" s="3">
        <f t="shared" si="93"/>
        <v>0.29098957557502664</v>
      </c>
      <c r="L196" s="3">
        <f t="shared" si="93"/>
        <v>0.22924175841717936</v>
      </c>
      <c r="M196" s="3">
        <f>M183/$M183*100</f>
        <v>100</v>
      </c>
    </row>
    <row r="197" spans="1:13" ht="15.75" thickBot="1">
      <c r="A197" s="4">
        <v>2013</v>
      </c>
      <c r="B197" s="3">
        <f>B184/$M184*100</f>
        <v>0.98260180788729257</v>
      </c>
      <c r="C197" s="3">
        <f t="shared" ref="C197:M197" si="94">C184/$M184*100</f>
        <v>1.5534527632049766</v>
      </c>
      <c r="D197" s="3">
        <f t="shared" si="94"/>
        <v>1.5218069722907319</v>
      </c>
      <c r="E197" s="3">
        <f t="shared" si="94"/>
        <v>0.37114468040773524</v>
      </c>
      <c r="F197" s="3">
        <f t="shared" si="94"/>
        <v>3.7568709590132485</v>
      </c>
      <c r="G197" s="3">
        <f t="shared" si="94"/>
        <v>0.16726044995573736</v>
      </c>
      <c r="H197" s="3">
        <f t="shared" si="94"/>
        <v>12.741217670772597</v>
      </c>
      <c r="I197" s="3">
        <f t="shared" si="94"/>
        <v>53.264322594585067</v>
      </c>
      <c r="J197" s="3">
        <f t="shared" si="94"/>
        <v>25.180360266587936</v>
      </c>
      <c r="K197" s="3">
        <f t="shared" si="94"/>
        <v>0.26954035733194454</v>
      </c>
      <c r="L197" s="3">
        <f t="shared" si="94"/>
        <v>0.19142147796273642</v>
      </c>
      <c r="M197" s="3">
        <f t="shared" si="94"/>
        <v>100</v>
      </c>
    </row>
    <row r="198" spans="1:13" s="36" customFormat="1">
      <c r="A198" s="31" t="s">
        <v>17</v>
      </c>
      <c r="B198" s="33">
        <f t="shared" ref="B198:L198" si="95">AVERAGE(B189:B197)</f>
        <v>1.0543208338461827</v>
      </c>
      <c r="C198" s="34">
        <f t="shared" si="95"/>
        <v>1.8247980865720181</v>
      </c>
      <c r="D198" s="34">
        <f t="shared" si="95"/>
        <v>1.5819511698575575</v>
      </c>
      <c r="E198" s="34">
        <f t="shared" si="95"/>
        <v>0.37624662745920295</v>
      </c>
      <c r="F198" s="34">
        <f t="shared" si="95"/>
        <v>3.7941575766922679</v>
      </c>
      <c r="G198" s="34">
        <f t="shared" si="95"/>
        <v>0.1296381314349922</v>
      </c>
      <c r="H198" s="34">
        <f t="shared" si="95"/>
        <v>13.239981554178822</v>
      </c>
      <c r="I198" s="34">
        <f t="shared" si="95"/>
        <v>53.886978682209339</v>
      </c>
      <c r="J198" s="34">
        <f t="shared" si="95"/>
        <v>23.625321796120144</v>
      </c>
      <c r="K198" s="34">
        <f t="shared" si="95"/>
        <v>0.22515275999147238</v>
      </c>
      <c r="L198" s="35">
        <f t="shared" si="95"/>
        <v>0.26145278163799429</v>
      </c>
      <c r="M198" s="18"/>
    </row>
    <row r="199" spans="1:13" s="36" customFormat="1">
      <c r="A199" s="31" t="s">
        <v>24</v>
      </c>
      <c r="B199" s="37">
        <f t="shared" ref="B199:L199" si="96">MAX(B189:B197)-MIN(B189:B197)</f>
        <v>0.75400669406867404</v>
      </c>
      <c r="C199" s="38">
        <f t="shared" si="96"/>
        <v>1.0032455415060602</v>
      </c>
      <c r="D199" s="38">
        <f t="shared" si="96"/>
        <v>0.76900900946425277</v>
      </c>
      <c r="E199" s="38">
        <f t="shared" si="96"/>
        <v>0.2423198482421485</v>
      </c>
      <c r="F199" s="38">
        <f t="shared" si="96"/>
        <v>1.9208200165181646</v>
      </c>
      <c r="G199" s="38">
        <f t="shared" si="96"/>
        <v>0.10855554315560174</v>
      </c>
      <c r="H199" s="38">
        <f t="shared" si="96"/>
        <v>1.2773516268214191</v>
      </c>
      <c r="I199" s="38">
        <f t="shared" si="96"/>
        <v>4.5201852927373167</v>
      </c>
      <c r="J199" s="38">
        <f t="shared" si="96"/>
        <v>2.19737474352414</v>
      </c>
      <c r="K199" s="38">
        <f t="shared" si="96"/>
        <v>0.11981051800132814</v>
      </c>
      <c r="L199" s="39">
        <f t="shared" si="96"/>
        <v>0.12364317753125006</v>
      </c>
      <c r="M199" s="18"/>
    </row>
    <row r="200" spans="1:13" s="36" customFormat="1" ht="30.75" thickBot="1">
      <c r="A200" s="32" t="s">
        <v>23</v>
      </c>
      <c r="B200" s="40">
        <f t="shared" ref="B200" si="97">B197-B189</f>
        <v>0.51789346133909464</v>
      </c>
      <c r="C200" s="41">
        <f t="shared" ref="C200:L200" si="98">C197-C189</f>
        <v>0.49266089839458838</v>
      </c>
      <c r="D200" s="41">
        <f t="shared" si="98"/>
        <v>0.47156639439023351</v>
      </c>
      <c r="E200" s="41">
        <f t="shared" si="98"/>
        <v>0.16436988880635042</v>
      </c>
      <c r="F200" s="41">
        <f t="shared" si="98"/>
        <v>1.4485594074224961</v>
      </c>
      <c r="G200" s="41">
        <f t="shared" si="98"/>
        <v>0.10855554315560174</v>
      </c>
      <c r="H200" s="41">
        <f t="shared" si="98"/>
        <v>-0.41903778544098813</v>
      </c>
      <c r="I200" s="41">
        <f t="shared" si="98"/>
        <v>-4.1940012486130129</v>
      </c>
      <c r="J200" s="41">
        <f t="shared" si="98"/>
        <v>1.3976169224814221</v>
      </c>
      <c r="K200" s="41">
        <f t="shared" si="98"/>
        <v>9.8361299758246035E-2</v>
      </c>
      <c r="L200" s="42">
        <f t="shared" si="98"/>
        <v>-8.6544781694020995E-2</v>
      </c>
      <c r="M200" s="18"/>
    </row>
  </sheetData>
  <mergeCells count="5">
    <mergeCell ref="A1:M1"/>
    <mergeCell ref="A100:M100"/>
    <mergeCell ref="A113:M113"/>
    <mergeCell ref="A174:M174"/>
    <mergeCell ref="A187:M187"/>
  </mergeCells>
  <conditionalFormatting sqref="K64:L9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H64:H97">
    <cfRule type="iconSet" priority="4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2013-05-06T19:26:36Z</dcterms:modified>
</cp:coreProperties>
</file>