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60" windowWidth="8205" windowHeight="8280" activeTab="1"/>
  </bookViews>
  <sheets>
    <sheet name="Listings" sheetId="1" r:id="rId1"/>
    <sheet name="JSE" sheetId="5" r:id="rId2"/>
    <sheet name="AltX" sheetId="4" r:id="rId3"/>
  </sheets>
  <calcPr calcId="125725"/>
</workbook>
</file>

<file path=xl/calcChain.xml><?xml version="1.0" encoding="utf-8"?>
<calcChain xmlns="http://schemas.openxmlformats.org/spreadsheetml/2006/main">
  <c r="A292" i="4"/>
  <c r="A288"/>
  <c r="A289"/>
  <c r="A290"/>
  <c r="A291"/>
  <c r="J87"/>
  <c r="J63"/>
  <c r="J64"/>
  <c r="J65"/>
  <c r="J66"/>
  <c r="J67"/>
  <c r="J68"/>
  <c r="J69"/>
  <c r="J70"/>
  <c r="J71"/>
  <c r="J72"/>
  <c r="J73"/>
  <c r="J74"/>
  <c r="J75"/>
  <c r="J76"/>
  <c r="J77"/>
  <c r="J78"/>
  <c r="J79"/>
  <c r="J80"/>
  <c r="J81"/>
  <c r="J82"/>
  <c r="J83"/>
  <c r="J84"/>
  <c r="J85"/>
  <c r="J86"/>
  <c r="J88"/>
  <c r="J89"/>
  <c r="J90"/>
  <c r="B288" s="1"/>
  <c r="J91"/>
  <c r="B289" s="1"/>
  <c r="J92"/>
  <c r="B290" s="1"/>
  <c r="J93"/>
  <c r="B291" s="1"/>
  <c r="J94"/>
  <c r="B292" s="1"/>
  <c r="J62"/>
  <c r="A440" i="5"/>
  <c r="A436"/>
  <c r="A437"/>
  <c r="A438"/>
  <c r="A439"/>
  <c r="B169"/>
  <c r="B170"/>
  <c r="I155" i="4" l="1"/>
  <c r="H155"/>
  <c r="G155"/>
  <c r="F155"/>
  <c r="E155"/>
  <c r="D155"/>
  <c r="C155"/>
  <c r="B155"/>
  <c r="I105"/>
  <c r="H105"/>
  <c r="G105"/>
  <c r="E105"/>
  <c r="D105"/>
  <c r="C105"/>
  <c r="B105"/>
  <c r="P226" i="5"/>
  <c r="O226"/>
  <c r="N226"/>
  <c r="M226"/>
  <c r="L226"/>
  <c r="K226"/>
  <c r="J226"/>
  <c r="I226"/>
  <c r="H226"/>
  <c r="G226"/>
  <c r="F226"/>
  <c r="E226"/>
  <c r="D226"/>
  <c r="C226"/>
  <c r="B226"/>
  <c r="P170"/>
  <c r="O170"/>
  <c r="N170"/>
  <c r="M170"/>
  <c r="L170"/>
  <c r="K170"/>
  <c r="J170"/>
  <c r="I170"/>
  <c r="H170"/>
  <c r="G170"/>
  <c r="F170"/>
  <c r="E170"/>
  <c r="D170"/>
  <c r="C170"/>
  <c r="B224"/>
  <c r="A287" i="4" l="1"/>
  <c r="A286"/>
  <c r="A285"/>
  <c r="A284" l="1"/>
  <c r="A283" l="1"/>
  <c r="A282"/>
  <c r="A281"/>
  <c r="A280" l="1"/>
  <c r="A279" l="1"/>
  <c r="A278" l="1"/>
  <c r="A277" l="1"/>
  <c r="A276"/>
  <c r="A275"/>
  <c r="A274"/>
  <c r="A273"/>
  <c r="A272"/>
  <c r="A271"/>
  <c r="A270"/>
  <c r="A269"/>
  <c r="A268"/>
  <c r="A267"/>
  <c r="A266"/>
  <c r="A265"/>
  <c r="A264"/>
  <c r="A263"/>
  <c r="A262"/>
  <c r="A261"/>
  <c r="A260"/>
  <c r="A259"/>
  <c r="A258"/>
  <c r="A257"/>
  <c r="A256"/>
  <c r="A255"/>
  <c r="A254"/>
  <c r="A253"/>
  <c r="A252"/>
  <c r="A251"/>
  <c r="A250"/>
  <c r="A249"/>
  <c r="A248"/>
  <c r="A247"/>
  <c r="A246"/>
  <c r="A245"/>
  <c r="A244"/>
  <c r="A243"/>
  <c r="A242"/>
  <c r="A241"/>
  <c r="A240"/>
  <c r="A239"/>
  <c r="A238"/>
  <c r="A237"/>
  <c r="A236"/>
  <c r="A235"/>
  <c r="A234"/>
  <c r="A233"/>
  <c r="A232"/>
  <c r="A231"/>
  <c r="A230"/>
  <c r="A229"/>
  <c r="A228"/>
  <c r="A227"/>
  <c r="A226"/>
  <c r="A225"/>
  <c r="A224"/>
  <c r="A223"/>
  <c r="A222"/>
  <c r="A221"/>
  <c r="A220"/>
  <c r="A219"/>
  <c r="A218"/>
  <c r="A217"/>
  <c r="A216"/>
  <c r="A215"/>
  <c r="A214"/>
  <c r="A213"/>
  <c r="A212"/>
  <c r="A211"/>
  <c r="A210"/>
  <c r="A209"/>
  <c r="A208"/>
  <c r="A207"/>
  <c r="A206"/>
  <c r="A205"/>
  <c r="A204"/>
  <c r="A203"/>
  <c r="A202"/>
  <c r="A201"/>
  <c r="A200"/>
  <c r="J154" l="1"/>
  <c r="I154"/>
  <c r="H154"/>
  <c r="G154"/>
  <c r="F154"/>
  <c r="E154"/>
  <c r="D154"/>
  <c r="C154"/>
  <c r="B154"/>
  <c r="I153"/>
  <c r="H153"/>
  <c r="G153"/>
  <c r="F153"/>
  <c r="E153"/>
  <c r="D153"/>
  <c r="C153"/>
  <c r="B153"/>
  <c r="J153" s="1"/>
  <c r="I152"/>
  <c r="H152"/>
  <c r="G152"/>
  <c r="F152"/>
  <c r="E152"/>
  <c r="D152"/>
  <c r="C152"/>
  <c r="B152"/>
  <c r="J152" s="1"/>
  <c r="I151"/>
  <c r="H151"/>
  <c r="G151"/>
  <c r="F151"/>
  <c r="E151"/>
  <c r="D151"/>
  <c r="C151"/>
  <c r="B151"/>
  <c r="I150"/>
  <c r="H150"/>
  <c r="G150"/>
  <c r="F150"/>
  <c r="E150"/>
  <c r="D150"/>
  <c r="C150"/>
  <c r="B150"/>
  <c r="I149"/>
  <c r="H149"/>
  <c r="G149"/>
  <c r="F149"/>
  <c r="E149"/>
  <c r="D149"/>
  <c r="C149"/>
  <c r="B149"/>
  <c r="J149" s="1"/>
  <c r="I148"/>
  <c r="H148"/>
  <c r="G148"/>
  <c r="F148"/>
  <c r="E148"/>
  <c r="D148"/>
  <c r="C148"/>
  <c r="B148"/>
  <c r="I147"/>
  <c r="H147"/>
  <c r="G147"/>
  <c r="F147"/>
  <c r="E147"/>
  <c r="D147"/>
  <c r="C147"/>
  <c r="B147"/>
  <c r="I104"/>
  <c r="H104"/>
  <c r="G104"/>
  <c r="E104"/>
  <c r="D104"/>
  <c r="D115" s="1"/>
  <c r="C115" s="1"/>
  <c r="C104"/>
  <c r="B104"/>
  <c r="I103"/>
  <c r="H103"/>
  <c r="G103"/>
  <c r="F103"/>
  <c r="E103"/>
  <c r="D103"/>
  <c r="C103"/>
  <c r="B103"/>
  <c r="I102"/>
  <c r="H102"/>
  <c r="G102"/>
  <c r="F102"/>
  <c r="E102"/>
  <c r="D102"/>
  <c r="C102"/>
  <c r="B102"/>
  <c r="I101"/>
  <c r="H101"/>
  <c r="G101"/>
  <c r="F101"/>
  <c r="E101"/>
  <c r="D101"/>
  <c r="C101"/>
  <c r="B101"/>
  <c r="I100"/>
  <c r="H100"/>
  <c r="G100"/>
  <c r="F100"/>
  <c r="E100"/>
  <c r="D100"/>
  <c r="C100"/>
  <c r="B100"/>
  <c r="I99"/>
  <c r="H99"/>
  <c r="H110" s="1"/>
  <c r="G99"/>
  <c r="G110" s="1"/>
  <c r="F99"/>
  <c r="E99"/>
  <c r="D99"/>
  <c r="C99"/>
  <c r="B99"/>
  <c r="H98"/>
  <c r="G98"/>
  <c r="F98"/>
  <c r="E98"/>
  <c r="B98"/>
  <c r="H97"/>
  <c r="B97"/>
  <c r="A435" i="5"/>
  <c r="A434"/>
  <c r="A433"/>
  <c r="A432"/>
  <c r="A431"/>
  <c r="A430"/>
  <c r="A429"/>
  <c r="A428"/>
  <c r="A427"/>
  <c r="A426"/>
  <c r="A425"/>
  <c r="A424"/>
  <c r="A423"/>
  <c r="A422"/>
  <c r="A421"/>
  <c r="A420"/>
  <c r="A419"/>
  <c r="A418"/>
  <c r="A417"/>
  <c r="A416"/>
  <c r="A415"/>
  <c r="A414"/>
  <c r="A413"/>
  <c r="A412"/>
  <c r="A411"/>
  <c r="A410"/>
  <c r="A409"/>
  <c r="A408"/>
  <c r="A407"/>
  <c r="A406"/>
  <c r="A405"/>
  <c r="A404"/>
  <c r="A403"/>
  <c r="A402"/>
  <c r="A401"/>
  <c r="A400"/>
  <c r="A399"/>
  <c r="A398"/>
  <c r="A397"/>
  <c r="A396"/>
  <c r="A395"/>
  <c r="A394"/>
  <c r="A393"/>
  <c r="A392"/>
  <c r="A391"/>
  <c r="A390"/>
  <c r="A389"/>
  <c r="A388"/>
  <c r="A387"/>
  <c r="A386"/>
  <c r="A385"/>
  <c r="A384"/>
  <c r="A383"/>
  <c r="A382"/>
  <c r="A381"/>
  <c r="A380"/>
  <c r="A379"/>
  <c r="A378"/>
  <c r="A377"/>
  <c r="A376"/>
  <c r="A375"/>
  <c r="A374"/>
  <c r="A373"/>
  <c r="A372"/>
  <c r="A371"/>
  <c r="A370"/>
  <c r="A369"/>
  <c r="A368"/>
  <c r="A367"/>
  <c r="A366"/>
  <c r="A365"/>
  <c r="A364"/>
  <c r="A363"/>
  <c r="A362"/>
  <c r="A361"/>
  <c r="A360"/>
  <c r="A359"/>
  <c r="A358"/>
  <c r="A357"/>
  <c r="A356"/>
  <c r="A355"/>
  <c r="A354"/>
  <c r="A353"/>
  <c r="A352"/>
  <c r="A351"/>
  <c r="A350"/>
  <c r="A349"/>
  <c r="A348"/>
  <c r="A347"/>
  <c r="A346"/>
  <c r="A345"/>
  <c r="A344"/>
  <c r="A343"/>
  <c r="A342"/>
  <c r="A341"/>
  <c r="A340"/>
  <c r="A339"/>
  <c r="A338"/>
  <c r="A337"/>
  <c r="A336"/>
  <c r="A335"/>
  <c r="A334"/>
  <c r="A333"/>
  <c r="A332"/>
  <c r="A331"/>
  <c r="A330"/>
  <c r="A329"/>
  <c r="A328"/>
  <c r="A327"/>
  <c r="A326"/>
  <c r="A325"/>
  <c r="A324"/>
  <c r="A323"/>
  <c r="A322"/>
  <c r="A321"/>
  <c r="A320"/>
  <c r="A319"/>
  <c r="A318"/>
  <c r="A317"/>
  <c r="A316"/>
  <c r="A315"/>
  <c r="A314"/>
  <c r="A313"/>
  <c r="A312"/>
  <c r="A311"/>
  <c r="A310"/>
  <c r="A309"/>
  <c r="A308"/>
  <c r="A307"/>
  <c r="A306"/>
  <c r="A305"/>
  <c r="A304"/>
  <c r="A303"/>
  <c r="A302"/>
  <c r="A301"/>
  <c r="A300"/>
  <c r="A299"/>
  <c r="A298"/>
  <c r="A297"/>
  <c r="A296"/>
  <c r="A295"/>
  <c r="A294"/>
  <c r="A293"/>
  <c r="A292"/>
  <c r="A291"/>
  <c r="A290"/>
  <c r="A289"/>
  <c r="A288"/>
  <c r="H111" i="4" l="1"/>
  <c r="H113"/>
  <c r="H114"/>
  <c r="C111"/>
  <c r="C113"/>
  <c r="G114"/>
  <c r="B110"/>
  <c r="F110"/>
  <c r="B111"/>
  <c r="F111"/>
  <c r="B113"/>
  <c r="F113"/>
  <c r="B114"/>
  <c r="F114"/>
  <c r="D113"/>
  <c r="D114"/>
  <c r="G111"/>
  <c r="G113"/>
  <c r="C114"/>
  <c r="H109"/>
  <c r="E110"/>
  <c r="E111"/>
  <c r="D111" s="1"/>
  <c r="I111"/>
  <c r="E113"/>
  <c r="I113"/>
  <c r="E114"/>
  <c r="I114"/>
  <c r="E115"/>
  <c r="B109"/>
  <c r="H156"/>
  <c r="C156"/>
  <c r="E160"/>
  <c r="E156"/>
  <c r="I156"/>
  <c r="B115"/>
  <c r="G161"/>
  <c r="G165"/>
  <c r="F166"/>
  <c r="B161"/>
  <c r="J148"/>
  <c r="I162"/>
  <c r="H163"/>
  <c r="F165"/>
  <c r="I166"/>
  <c r="D161"/>
  <c r="H161"/>
  <c r="C162"/>
  <c r="G162"/>
  <c r="F162" s="1"/>
  <c r="B163"/>
  <c r="F163"/>
  <c r="J150"/>
  <c r="E164"/>
  <c r="D165"/>
  <c r="C166"/>
  <c r="G166"/>
  <c r="D160"/>
  <c r="D156"/>
  <c r="G156"/>
  <c r="B156"/>
  <c r="J155" s="1"/>
  <c r="F160"/>
  <c r="F156"/>
  <c r="C161"/>
  <c r="B162"/>
  <c r="I161" s="1"/>
  <c r="E163"/>
  <c r="C165"/>
  <c r="B166"/>
  <c r="F161"/>
  <c r="E162"/>
  <c r="D163"/>
  <c r="B165"/>
  <c r="I164" s="1"/>
  <c r="E166"/>
  <c r="J147"/>
  <c r="G160" s="1"/>
  <c r="E161"/>
  <c r="D162"/>
  <c r="H162"/>
  <c r="C163"/>
  <c r="G163"/>
  <c r="B164"/>
  <c r="I163" s="1"/>
  <c r="F164"/>
  <c r="J151"/>
  <c r="H164" s="1"/>
  <c r="E165"/>
  <c r="I165"/>
  <c r="H165" s="1"/>
  <c r="D166"/>
  <c r="H166"/>
  <c r="H167"/>
  <c r="I167"/>
  <c r="G167"/>
  <c r="E167"/>
  <c r="F167"/>
  <c r="C167"/>
  <c r="D167"/>
  <c r="B167"/>
  <c r="G164" l="1"/>
  <c r="H160"/>
  <c r="J156"/>
  <c r="C164"/>
  <c r="B160"/>
  <c r="D164"/>
  <c r="I160"/>
  <c r="C160"/>
  <c r="D168"/>
  <c r="E168"/>
  <c r="F168"/>
  <c r="B168"/>
  <c r="G168"/>
  <c r="C168"/>
  <c r="H168"/>
  <c r="I168"/>
  <c r="Q225" i="5" l="1"/>
  <c r="P225"/>
  <c r="O225"/>
  <c r="N225"/>
  <c r="M225"/>
  <c r="L225"/>
  <c r="K225"/>
  <c r="J225"/>
  <c r="I225"/>
  <c r="H225"/>
  <c r="G225"/>
  <c r="F225"/>
  <c r="E225"/>
  <c r="D225"/>
  <c r="C225"/>
  <c r="B225"/>
  <c r="A225"/>
  <c r="P244" l="1"/>
  <c r="N244"/>
  <c r="L244"/>
  <c r="J244"/>
  <c r="H244"/>
  <c r="F244"/>
  <c r="D244"/>
  <c r="B244"/>
  <c r="O244"/>
  <c r="M244"/>
  <c r="K244"/>
  <c r="I244"/>
  <c r="G244"/>
  <c r="E244"/>
  <c r="C244"/>
  <c r="P224"/>
  <c r="O224"/>
  <c r="N224"/>
  <c r="M224"/>
  <c r="L224"/>
  <c r="K224"/>
  <c r="J224"/>
  <c r="I224"/>
  <c r="H224"/>
  <c r="G224"/>
  <c r="F224"/>
  <c r="E224"/>
  <c r="D224"/>
  <c r="C224"/>
  <c r="Q224" s="1"/>
  <c r="A224"/>
  <c r="P223"/>
  <c r="O223"/>
  <c r="N223"/>
  <c r="M223"/>
  <c r="L223"/>
  <c r="K223"/>
  <c r="J223"/>
  <c r="I223"/>
  <c r="H223"/>
  <c r="G223"/>
  <c r="F223"/>
  <c r="E223"/>
  <c r="D223"/>
  <c r="C223"/>
  <c r="B223"/>
  <c r="Q223" s="1"/>
  <c r="P222"/>
  <c r="O222"/>
  <c r="N222"/>
  <c r="M222"/>
  <c r="L222"/>
  <c r="K222"/>
  <c r="J222"/>
  <c r="I222"/>
  <c r="H222"/>
  <c r="G222"/>
  <c r="F222"/>
  <c r="E222"/>
  <c r="D222"/>
  <c r="C222"/>
  <c r="B222"/>
  <c r="P221"/>
  <c r="O221"/>
  <c r="N221"/>
  <c r="M221"/>
  <c r="L221"/>
  <c r="K221"/>
  <c r="J221"/>
  <c r="I221"/>
  <c r="H221"/>
  <c r="G221"/>
  <c r="F221"/>
  <c r="E221"/>
  <c r="D221"/>
  <c r="C221"/>
  <c r="B221"/>
  <c r="P220"/>
  <c r="O220"/>
  <c r="N220"/>
  <c r="M220"/>
  <c r="L220"/>
  <c r="K220"/>
  <c r="J220"/>
  <c r="I220"/>
  <c r="H220"/>
  <c r="G220"/>
  <c r="F220"/>
  <c r="E220"/>
  <c r="D220"/>
  <c r="C220"/>
  <c r="B220"/>
  <c r="P219"/>
  <c r="O219"/>
  <c r="N219"/>
  <c r="M219"/>
  <c r="L219"/>
  <c r="K219"/>
  <c r="J219"/>
  <c r="I219"/>
  <c r="H219"/>
  <c r="G219"/>
  <c r="F219"/>
  <c r="E219"/>
  <c r="D219"/>
  <c r="C219"/>
  <c r="B219"/>
  <c r="P218"/>
  <c r="O218"/>
  <c r="N218"/>
  <c r="M218"/>
  <c r="L218"/>
  <c r="K218"/>
  <c r="J218"/>
  <c r="I218"/>
  <c r="H218"/>
  <c r="G218"/>
  <c r="F218"/>
  <c r="E218"/>
  <c r="D218"/>
  <c r="C218"/>
  <c r="B218"/>
  <c r="P217"/>
  <c r="O217"/>
  <c r="N217"/>
  <c r="M217"/>
  <c r="L217"/>
  <c r="K217"/>
  <c r="J217"/>
  <c r="I217"/>
  <c r="H217"/>
  <c r="G217"/>
  <c r="F217"/>
  <c r="E217"/>
  <c r="D217"/>
  <c r="C217"/>
  <c r="B217"/>
  <c r="P216"/>
  <c r="O216"/>
  <c r="N216"/>
  <c r="M216"/>
  <c r="L216"/>
  <c r="K216"/>
  <c r="J216"/>
  <c r="I216"/>
  <c r="H216"/>
  <c r="G216"/>
  <c r="F216"/>
  <c r="E216"/>
  <c r="D216"/>
  <c r="C216"/>
  <c r="B216"/>
  <c r="P215"/>
  <c r="O215"/>
  <c r="N215"/>
  <c r="M215"/>
  <c r="L215"/>
  <c r="K215"/>
  <c r="J215"/>
  <c r="I215"/>
  <c r="H215"/>
  <c r="G215"/>
  <c r="F215"/>
  <c r="E215"/>
  <c r="D215"/>
  <c r="C215"/>
  <c r="B215"/>
  <c r="P214"/>
  <c r="O214"/>
  <c r="N214"/>
  <c r="M214"/>
  <c r="L214"/>
  <c r="K214"/>
  <c r="J214"/>
  <c r="I214"/>
  <c r="H214"/>
  <c r="G214"/>
  <c r="F214"/>
  <c r="E214"/>
  <c r="D214"/>
  <c r="C214"/>
  <c r="B214"/>
  <c r="Q214" l="1"/>
  <c r="E233" s="1"/>
  <c r="C242"/>
  <c r="B242" s="1"/>
  <c r="K242"/>
  <c r="J242"/>
  <c r="M233"/>
  <c r="Q215"/>
  <c r="K234" s="1"/>
  <c r="Q216"/>
  <c r="B235" s="1"/>
  <c r="H233"/>
  <c r="P234"/>
  <c r="P235"/>
  <c r="D242"/>
  <c r="H242"/>
  <c r="L242"/>
  <c r="P242"/>
  <c r="G234"/>
  <c r="O234"/>
  <c r="G242"/>
  <c r="O242"/>
  <c r="F233"/>
  <c r="F242"/>
  <c r="N242"/>
  <c r="M234"/>
  <c r="E235"/>
  <c r="M235"/>
  <c r="Q217"/>
  <c r="K236" s="1"/>
  <c r="Q218"/>
  <c r="J237" s="1"/>
  <c r="Q219"/>
  <c r="K238" s="1"/>
  <c r="Q220"/>
  <c r="J239" s="1"/>
  <c r="Q221"/>
  <c r="K240" s="1"/>
  <c r="Q222"/>
  <c r="J241" s="1"/>
  <c r="E242"/>
  <c r="I242"/>
  <c r="M242"/>
  <c r="P243"/>
  <c r="N243"/>
  <c r="L243"/>
  <c r="J243"/>
  <c r="H243"/>
  <c r="F243"/>
  <c r="D243"/>
  <c r="B243"/>
  <c r="O243"/>
  <c r="M243"/>
  <c r="K243"/>
  <c r="I243"/>
  <c r="G243"/>
  <c r="E243"/>
  <c r="C243"/>
  <c r="P213"/>
  <c r="O213"/>
  <c r="N213"/>
  <c r="M213"/>
  <c r="L213"/>
  <c r="K213"/>
  <c r="J213"/>
  <c r="I213"/>
  <c r="H213"/>
  <c r="G213"/>
  <c r="F213"/>
  <c r="E213"/>
  <c r="D213"/>
  <c r="C213"/>
  <c r="B213"/>
  <c r="B227" s="1"/>
  <c r="N233" l="1"/>
  <c r="L233"/>
  <c r="J233"/>
  <c r="C233"/>
  <c r="B233" s="1"/>
  <c r="I233"/>
  <c r="F234"/>
  <c r="G233"/>
  <c r="P233"/>
  <c r="K233"/>
  <c r="E234"/>
  <c r="D234" s="1"/>
  <c r="N234"/>
  <c r="O233"/>
  <c r="L234"/>
  <c r="D233"/>
  <c r="N238"/>
  <c r="G240"/>
  <c r="G236"/>
  <c r="H240"/>
  <c r="P237"/>
  <c r="J238"/>
  <c r="J234"/>
  <c r="K239"/>
  <c r="K235"/>
  <c r="C234"/>
  <c r="M241"/>
  <c r="L241" s="1"/>
  <c r="M240"/>
  <c r="M239"/>
  <c r="M238"/>
  <c r="M237"/>
  <c r="M236"/>
  <c r="N240"/>
  <c r="J236"/>
  <c r="G238"/>
  <c r="H241"/>
  <c r="P238"/>
  <c r="P236"/>
  <c r="H234"/>
  <c r="I235"/>
  <c r="I234"/>
  <c r="J240"/>
  <c r="F236"/>
  <c r="B234"/>
  <c r="K241"/>
  <c r="K237"/>
  <c r="F227"/>
  <c r="N227"/>
  <c r="I227"/>
  <c r="D227"/>
  <c r="Q226" s="1"/>
  <c r="H227"/>
  <c r="L227"/>
  <c r="C227"/>
  <c r="G227"/>
  <c r="K227"/>
  <c r="O227"/>
  <c r="Q213"/>
  <c r="Q227" s="1"/>
  <c r="F241"/>
  <c r="N236"/>
  <c r="O238"/>
  <c r="P241"/>
  <c r="D239"/>
  <c r="D237"/>
  <c r="D235"/>
  <c r="B239"/>
  <c r="C240"/>
  <c r="C238"/>
  <c r="E240"/>
  <c r="D240" s="1"/>
  <c r="E238"/>
  <c r="N239"/>
  <c r="I241"/>
  <c r="I240"/>
  <c r="I239"/>
  <c r="I238"/>
  <c r="I237"/>
  <c r="I236"/>
  <c r="F240"/>
  <c r="F238"/>
  <c r="B236"/>
  <c r="O241"/>
  <c r="O239"/>
  <c r="O237"/>
  <c r="O235"/>
  <c r="N235" s="1"/>
  <c r="D241"/>
  <c r="L239"/>
  <c r="L238"/>
  <c r="L237"/>
  <c r="L236"/>
  <c r="L235"/>
  <c r="B240"/>
  <c r="P239" s="1"/>
  <c r="B238"/>
  <c r="J235"/>
  <c r="C241"/>
  <c r="C239"/>
  <c r="C237"/>
  <c r="C235"/>
  <c r="J232"/>
  <c r="J227"/>
  <c r="E232"/>
  <c r="E227"/>
  <c r="M232"/>
  <c r="M227"/>
  <c r="P227"/>
  <c r="P232"/>
  <c r="F239"/>
  <c r="O240"/>
  <c r="O236"/>
  <c r="L240"/>
  <c r="D238"/>
  <c r="D236"/>
  <c r="B241"/>
  <c r="B237"/>
  <c r="C236"/>
  <c r="E241"/>
  <c r="E239"/>
  <c r="E237"/>
  <c r="E236"/>
  <c r="N241"/>
  <c r="N237"/>
  <c r="F235"/>
  <c r="G241"/>
  <c r="G239"/>
  <c r="G237"/>
  <c r="F237" s="1"/>
  <c r="G235"/>
  <c r="P240"/>
  <c r="H239"/>
  <c r="H238"/>
  <c r="H237"/>
  <c r="H236"/>
  <c r="H235"/>
  <c r="O232" l="1"/>
  <c r="H232"/>
  <c r="I232"/>
  <c r="G232"/>
  <c r="L232"/>
  <c r="D232"/>
  <c r="N232"/>
  <c r="I245"/>
  <c r="N245"/>
  <c r="F245"/>
  <c r="K245"/>
  <c r="H245"/>
  <c r="B245"/>
  <c r="M245"/>
  <c r="E245"/>
  <c r="J245"/>
  <c r="D245"/>
  <c r="O245"/>
  <c r="L245"/>
  <c r="C245"/>
  <c r="P245"/>
  <c r="G245"/>
  <c r="K232"/>
  <c r="C232"/>
  <c r="B232" s="1"/>
  <c r="F232"/>
  <c r="P169" l="1"/>
  <c r="O169"/>
  <c r="N169"/>
  <c r="M169"/>
  <c r="L169"/>
  <c r="K169"/>
  <c r="J169"/>
  <c r="I169"/>
  <c r="H169"/>
  <c r="G169"/>
  <c r="F169"/>
  <c r="E169"/>
  <c r="D169"/>
  <c r="C169"/>
  <c r="B186"/>
  <c r="P168"/>
  <c r="O168"/>
  <c r="N168"/>
  <c r="M168"/>
  <c r="L168"/>
  <c r="K168"/>
  <c r="J168"/>
  <c r="I168"/>
  <c r="H168"/>
  <c r="G168"/>
  <c r="F168"/>
  <c r="E168"/>
  <c r="D168"/>
  <c r="C168"/>
  <c r="B168"/>
  <c r="P167"/>
  <c r="O167"/>
  <c r="N167"/>
  <c r="M167"/>
  <c r="L167"/>
  <c r="K167"/>
  <c r="J167"/>
  <c r="I167"/>
  <c r="H167"/>
  <c r="G167"/>
  <c r="F167"/>
  <c r="E167"/>
  <c r="D167"/>
  <c r="C167"/>
  <c r="B167"/>
  <c r="P166"/>
  <c r="O166"/>
  <c r="N166"/>
  <c r="M166"/>
  <c r="L166"/>
  <c r="K166"/>
  <c r="J166"/>
  <c r="I166"/>
  <c r="H166"/>
  <c r="G166"/>
  <c r="F166"/>
  <c r="E166"/>
  <c r="D166"/>
  <c r="C166"/>
  <c r="B166"/>
  <c r="P165"/>
  <c r="O165"/>
  <c r="N165"/>
  <c r="M165"/>
  <c r="L165"/>
  <c r="K165"/>
  <c r="J165"/>
  <c r="I165"/>
  <c r="H165"/>
  <c r="G165"/>
  <c r="F165"/>
  <c r="E165"/>
  <c r="D165"/>
  <c r="C165"/>
  <c r="B165"/>
  <c r="P164"/>
  <c r="O164"/>
  <c r="N164"/>
  <c r="M164"/>
  <c r="L164"/>
  <c r="K164"/>
  <c r="J164"/>
  <c r="I164"/>
  <c r="H164"/>
  <c r="G164"/>
  <c r="F164"/>
  <c r="E164"/>
  <c r="D164"/>
  <c r="C164"/>
  <c r="B164"/>
  <c r="P163"/>
  <c r="O163"/>
  <c r="N163"/>
  <c r="M163"/>
  <c r="L163"/>
  <c r="K163"/>
  <c r="J163"/>
  <c r="J179" s="1"/>
  <c r="I163"/>
  <c r="H163"/>
  <c r="G163"/>
  <c r="E163"/>
  <c r="D163"/>
  <c r="C163"/>
  <c r="B163"/>
  <c r="P162"/>
  <c r="O162"/>
  <c r="M162"/>
  <c r="L162"/>
  <c r="K162"/>
  <c r="J162"/>
  <c r="I162"/>
  <c r="G162"/>
  <c r="E162"/>
  <c r="D162"/>
  <c r="C162"/>
  <c r="B162"/>
  <c r="P161"/>
  <c r="O161"/>
  <c r="M161"/>
  <c r="L161"/>
  <c r="K161"/>
  <c r="K177" s="1"/>
  <c r="J161"/>
  <c r="I161"/>
  <c r="G161"/>
  <c r="E161"/>
  <c r="E177" s="1"/>
  <c r="D161"/>
  <c r="C161"/>
  <c r="B161"/>
  <c r="P160"/>
  <c r="P176" s="1"/>
  <c r="M160"/>
  <c r="L160"/>
  <c r="K160"/>
  <c r="J160"/>
  <c r="J176" s="1"/>
  <c r="I160"/>
  <c r="G160"/>
  <c r="E160"/>
  <c r="D160"/>
  <c r="D176" s="1"/>
  <c r="C160"/>
  <c r="B160"/>
  <c r="P159"/>
  <c r="M159"/>
  <c r="M175" s="1"/>
  <c r="L159"/>
  <c r="K159"/>
  <c r="J159"/>
  <c r="I159"/>
  <c r="I175" s="1"/>
  <c r="G159"/>
  <c r="E159"/>
  <c r="D159"/>
  <c r="C159"/>
  <c r="C175" s="1"/>
  <c r="B159"/>
  <c r="P158"/>
  <c r="M158"/>
  <c r="L158"/>
  <c r="L174" s="1"/>
  <c r="K158"/>
  <c r="J158"/>
  <c r="I158"/>
  <c r="G158"/>
  <c r="G174" s="1"/>
  <c r="E158"/>
  <c r="D158"/>
  <c r="C158"/>
  <c r="B158"/>
  <c r="B174" s="1"/>
  <c r="P157"/>
  <c r="M157"/>
  <c r="L157"/>
  <c r="K157"/>
  <c r="J157"/>
  <c r="I157"/>
  <c r="G157"/>
  <c r="E157"/>
  <c r="D157"/>
  <c r="C157"/>
  <c r="B157"/>
  <c r="Q156"/>
  <c r="P156"/>
  <c r="O156"/>
  <c r="N156"/>
  <c r="M156"/>
  <c r="L156"/>
  <c r="K156"/>
  <c r="J156"/>
  <c r="I156"/>
  <c r="H156"/>
  <c r="H173" s="1"/>
  <c r="G173" s="1"/>
  <c r="G156"/>
  <c r="F156"/>
  <c r="E156"/>
  <c r="D156"/>
  <c r="C156"/>
  <c r="B156"/>
  <c r="I179" l="1"/>
  <c r="M179"/>
  <c r="B180"/>
  <c r="F173"/>
  <c r="L179"/>
  <c r="C180"/>
  <c r="G180"/>
  <c r="K180"/>
  <c r="O180"/>
  <c r="D181"/>
  <c r="H181"/>
  <c r="L181"/>
  <c r="P181"/>
  <c r="E182"/>
  <c r="I182"/>
  <c r="M182"/>
  <c r="B183"/>
  <c r="F183"/>
  <c r="J183"/>
  <c r="N183"/>
  <c r="P185"/>
  <c r="P177"/>
  <c r="K178"/>
  <c r="E179"/>
  <c r="O185"/>
  <c r="N185" s="1"/>
  <c r="M185" s="1"/>
  <c r="L185" s="1"/>
  <c r="K185" s="1"/>
  <c r="J185" s="1"/>
  <c r="I185" s="1"/>
  <c r="H185" s="1"/>
  <c r="G185" s="1"/>
  <c r="F185" s="1"/>
  <c r="E185" s="1"/>
  <c r="D185" s="1"/>
  <c r="C185" s="1"/>
  <c r="B185" s="1"/>
  <c r="K174"/>
  <c r="G175"/>
  <c r="C176"/>
  <c r="M176"/>
  <c r="J177"/>
  <c r="J178"/>
  <c r="D179"/>
  <c r="N180"/>
  <c r="G181"/>
  <c r="O181"/>
  <c r="H182"/>
  <c r="P182"/>
  <c r="I183"/>
  <c r="C174"/>
  <c r="I174"/>
  <c r="M174"/>
  <c r="D175"/>
  <c r="J175"/>
  <c r="P175"/>
  <c r="E176"/>
  <c r="K176"/>
  <c r="B177"/>
  <c r="B272" s="1"/>
  <c r="G177"/>
  <c r="L177"/>
  <c r="B178"/>
  <c r="G178"/>
  <c r="L178"/>
  <c r="B179"/>
  <c r="G179"/>
  <c r="K179"/>
  <c r="O179"/>
  <c r="D180"/>
  <c r="H180"/>
  <c r="L180"/>
  <c r="P180"/>
  <c r="E181"/>
  <c r="I181"/>
  <c r="M181"/>
  <c r="B182"/>
  <c r="F182"/>
  <c r="J182"/>
  <c r="N182"/>
  <c r="C183"/>
  <c r="G183"/>
  <c r="K183"/>
  <c r="O183"/>
  <c r="P184"/>
  <c r="O184" s="1"/>
  <c r="N184" s="1"/>
  <c r="M184" s="1"/>
  <c r="L184" s="1"/>
  <c r="K184" s="1"/>
  <c r="J184" s="1"/>
  <c r="I184" s="1"/>
  <c r="H184" s="1"/>
  <c r="G184" s="1"/>
  <c r="F184" s="1"/>
  <c r="E184" s="1"/>
  <c r="D184" s="1"/>
  <c r="C184" s="1"/>
  <c r="B184" s="1"/>
  <c r="Q173"/>
  <c r="P173" s="1"/>
  <c r="O173" s="1"/>
  <c r="N173" s="1"/>
  <c r="M173" s="1"/>
  <c r="L173" s="1"/>
  <c r="K173" s="1"/>
  <c r="J173" s="1"/>
  <c r="I173" s="1"/>
  <c r="E178"/>
  <c r="P178"/>
  <c r="E173"/>
  <c r="D173" s="1"/>
  <c r="C173" s="1"/>
  <c r="B173" s="1"/>
  <c r="E174"/>
  <c r="B175"/>
  <c r="C272" s="1"/>
  <c r="L175"/>
  <c r="I176"/>
  <c r="D177"/>
  <c r="D178"/>
  <c r="O178"/>
  <c r="J180"/>
  <c r="C181"/>
  <c r="K181"/>
  <c r="D182"/>
  <c r="L182"/>
  <c r="E183"/>
  <c r="M183"/>
  <c r="D174"/>
  <c r="J174"/>
  <c r="P174"/>
  <c r="E175"/>
  <c r="K175"/>
  <c r="B176"/>
  <c r="E272" s="1"/>
  <c r="G176"/>
  <c r="L176"/>
  <c r="C177"/>
  <c r="I177"/>
  <c r="M177"/>
  <c r="C178"/>
  <c r="I178"/>
  <c r="M178"/>
  <c r="C179"/>
  <c r="P179"/>
  <c r="E180"/>
  <c r="I180"/>
  <c r="M180"/>
  <c r="B181"/>
  <c r="F181"/>
  <c r="J181"/>
  <c r="N181"/>
  <c r="C182"/>
  <c r="G182"/>
  <c r="K182"/>
  <c r="O182"/>
  <c r="D183"/>
  <c r="H183"/>
  <c r="L183"/>
  <c r="P183"/>
  <c r="O32" i="1"/>
  <c r="Q28" s="1"/>
  <c r="N32"/>
  <c r="P30" s="1"/>
  <c r="K32"/>
  <c r="M30" s="1"/>
  <c r="J32"/>
  <c r="L28" s="1"/>
  <c r="F32"/>
  <c r="H28" s="1"/>
  <c r="E32"/>
  <c r="G28" s="1"/>
  <c r="Q30"/>
  <c r="H30"/>
  <c r="G30"/>
  <c r="Q29"/>
  <c r="H29"/>
  <c r="G27"/>
  <c r="G29" l="1"/>
  <c r="D272" i="5"/>
  <c r="P28" i="1"/>
  <c r="P29"/>
  <c r="L29"/>
  <c r="I29" s="1"/>
  <c r="I28"/>
  <c r="M27"/>
  <c r="M28"/>
  <c r="L27"/>
  <c r="I27" s="1"/>
  <c r="H27"/>
  <c r="M29"/>
  <c r="L30"/>
  <c r="I30" s="1"/>
  <c r="Q26"/>
  <c r="P26"/>
  <c r="M26"/>
  <c r="L26"/>
  <c r="I26" s="1"/>
  <c r="H26"/>
  <c r="G26"/>
  <c r="Q25"/>
  <c r="P25"/>
  <c r="M25"/>
  <c r="L25" l="1"/>
  <c r="H25"/>
  <c r="G25"/>
  <c r="Q24" s="1"/>
  <c r="P24" s="1"/>
  <c r="M24"/>
  <c r="L24"/>
  <c r="G24"/>
  <c r="Q23"/>
  <c r="P23"/>
  <c r="M23"/>
  <c r="L23"/>
  <c r="I23" s="1"/>
  <c r="H23"/>
  <c r="G23" s="1"/>
  <c r="I25" l="1"/>
  <c r="O20"/>
  <c r="Q18" s="1"/>
  <c r="N20"/>
  <c r="P16" s="1"/>
  <c r="K20"/>
  <c r="M16" s="1"/>
  <c r="J20"/>
  <c r="F20"/>
  <c r="H18" s="1"/>
  <c r="E20"/>
  <c r="G18" s="1"/>
  <c r="L18"/>
  <c r="M17"/>
  <c r="L17"/>
  <c r="L16"/>
  <c r="P15"/>
  <c r="M15"/>
  <c r="L15"/>
  <c r="L14"/>
  <c r="L13"/>
  <c r="M12"/>
  <c r="L12"/>
  <c r="Q11"/>
  <c r="P11"/>
  <c r="M11"/>
  <c r="L11"/>
  <c r="H11"/>
  <c r="G11"/>
  <c r="M10"/>
  <c r="L10"/>
  <c r="Q9"/>
  <c r="P9"/>
  <c r="M9"/>
  <c r="L9"/>
  <c r="H9"/>
  <c r="G9"/>
  <c r="G17" l="1"/>
  <c r="G15"/>
  <c r="P17"/>
  <c r="I18"/>
  <c r="H13"/>
  <c r="Q14"/>
  <c r="H16"/>
  <c r="I16" s="1"/>
  <c r="H10"/>
  <c r="I10" s="1"/>
  <c r="H12"/>
  <c r="I12" s="1"/>
  <c r="G14"/>
  <c r="P14"/>
  <c r="I9"/>
  <c r="G10"/>
  <c r="P10"/>
  <c r="I11"/>
  <c r="G12"/>
  <c r="P12"/>
  <c r="M13"/>
  <c r="M14"/>
  <c r="H15"/>
  <c r="I15" s="1"/>
  <c r="Q15"/>
  <c r="H17"/>
  <c r="I17" s="1"/>
  <c r="Q17"/>
  <c r="P18"/>
  <c r="M18" s="1"/>
  <c r="I13"/>
  <c r="H14"/>
  <c r="I14" s="1"/>
  <c r="Q16"/>
  <c r="Q10"/>
  <c r="G13"/>
  <c r="Q12" s="1"/>
  <c r="G16"/>
  <c r="Q8"/>
  <c r="P8"/>
  <c r="M8"/>
  <c r="L8"/>
  <c r="H8"/>
  <c r="G8"/>
  <c r="Q7"/>
  <c r="P7"/>
  <c r="M7"/>
  <c r="L7"/>
  <c r="I7" s="1"/>
  <c r="H7"/>
  <c r="G7"/>
  <c r="Q6"/>
  <c r="P6"/>
  <c r="M6"/>
  <c r="L6"/>
  <c r="H6"/>
  <c r="G6"/>
  <c r="Q5"/>
  <c r="P5"/>
  <c r="M5"/>
  <c r="L5"/>
  <c r="G5"/>
  <c r="Q4"/>
  <c r="P4"/>
  <c r="M4"/>
  <c r="L4" s="1"/>
  <c r="I4" s="1"/>
  <c r="H4"/>
  <c r="G4" s="1"/>
  <c r="I6" l="1"/>
  <c r="I8"/>
  <c r="H5"/>
  <c r="I5" s="1"/>
  <c r="H24"/>
  <c r="I24" s="1"/>
  <c r="J21" i="4"/>
  <c r="B219" s="1"/>
  <c r="B283"/>
  <c r="J19"/>
  <c r="B217" s="1"/>
  <c r="J26"/>
  <c r="B224" s="1"/>
  <c r="B285"/>
  <c r="B270"/>
  <c r="B268"/>
  <c r="J43"/>
  <c r="B241" s="1"/>
  <c r="B262"/>
  <c r="J35"/>
  <c r="B233" s="1"/>
  <c r="J41"/>
  <c r="B239" s="1"/>
  <c r="J60"/>
  <c r="B258" s="1"/>
  <c r="J14"/>
  <c r="B212" s="1"/>
  <c r="B276"/>
  <c r="P186" i="5"/>
  <c r="O186"/>
  <c r="N186"/>
  <c r="M186"/>
  <c r="L186"/>
  <c r="K186"/>
  <c r="J186"/>
  <c r="I186"/>
  <c r="H186"/>
  <c r="G186"/>
  <c r="F186"/>
  <c r="E186"/>
  <c r="D186"/>
  <c r="C186"/>
  <c r="I112" i="4"/>
  <c r="B112"/>
  <c r="C191"/>
  <c r="D191"/>
  <c r="B191"/>
  <c r="I115"/>
  <c r="H115"/>
  <c r="G115"/>
  <c r="I116"/>
  <c r="H116"/>
  <c r="G116"/>
  <c r="E116"/>
  <c r="D116"/>
  <c r="C116"/>
  <c r="B116"/>
  <c r="B264"/>
  <c r="G112"/>
  <c r="F112"/>
  <c r="E112"/>
  <c r="D112"/>
  <c r="C112"/>
  <c r="E191"/>
  <c r="H112"/>
  <c r="E192" l="1"/>
  <c r="D192"/>
  <c r="C192"/>
  <c r="B192"/>
  <c r="D278" i="5"/>
  <c r="C278"/>
  <c r="B278"/>
  <c r="E278"/>
  <c r="E282"/>
  <c r="B282"/>
  <c r="C282"/>
  <c r="D282"/>
  <c r="D286"/>
  <c r="C286"/>
  <c r="B286"/>
  <c r="E286"/>
  <c r="Q154"/>
  <c r="B440" s="1"/>
  <c r="Q148"/>
  <c r="B434" s="1"/>
  <c r="Q17"/>
  <c r="B303" s="1"/>
  <c r="Q36"/>
  <c r="B322" s="1"/>
  <c r="Q131"/>
  <c r="B417" s="1"/>
  <c r="Q61"/>
  <c r="B347" s="1"/>
  <c r="Q126"/>
  <c r="Q32"/>
  <c r="B318" s="1"/>
  <c r="Q144"/>
  <c r="B430" s="1"/>
  <c r="Q127"/>
  <c r="B413" s="1"/>
  <c r="Q146"/>
  <c r="B432" s="1"/>
  <c r="Q18"/>
  <c r="Q29"/>
  <c r="B315" s="1"/>
  <c r="Q28"/>
  <c r="B314" s="1"/>
  <c r="Q124"/>
  <c r="B410" s="1"/>
  <c r="Q107"/>
  <c r="B393" s="1"/>
  <c r="Q110"/>
  <c r="B396" s="1"/>
  <c r="Q69"/>
  <c r="B355" s="1"/>
  <c r="Q24"/>
  <c r="B310" s="1"/>
  <c r="Q88"/>
  <c r="B374" s="1"/>
  <c r="Q7"/>
  <c r="B293" s="1"/>
  <c r="Q71"/>
  <c r="B357" s="1"/>
  <c r="Q135"/>
  <c r="B421" s="1"/>
  <c r="Q98"/>
  <c r="B384" s="1"/>
  <c r="Q125"/>
  <c r="B411" s="1"/>
  <c r="Q65"/>
  <c r="B351" s="1"/>
  <c r="Q84"/>
  <c r="B370" s="1"/>
  <c r="Q83"/>
  <c r="B369" s="1"/>
  <c r="Q122"/>
  <c r="B408" s="1"/>
  <c r="Q13"/>
  <c r="B299" s="1"/>
  <c r="Q48"/>
  <c r="B334" s="1"/>
  <c r="Q47"/>
  <c r="B333" s="1"/>
  <c r="Q54"/>
  <c r="B340" s="1"/>
  <c r="Q121"/>
  <c r="B407" s="1"/>
  <c r="Q43"/>
  <c r="B329" s="1"/>
  <c r="Q139"/>
  <c r="B425" s="1"/>
  <c r="Q106"/>
  <c r="B392" s="1"/>
  <c r="Q129"/>
  <c r="B415" s="1"/>
  <c r="Q150"/>
  <c r="B436" s="1"/>
  <c r="Q149"/>
  <c r="B435" s="1"/>
  <c r="Q102"/>
  <c r="Q4"/>
  <c r="B290" s="1"/>
  <c r="Q132"/>
  <c r="B418" s="1"/>
  <c r="Q99"/>
  <c r="B385" s="1"/>
  <c r="Q9"/>
  <c r="B295" s="1"/>
  <c r="Q90"/>
  <c r="B376" s="1"/>
  <c r="Q137"/>
  <c r="B423" s="1"/>
  <c r="Q112"/>
  <c r="B398" s="1"/>
  <c r="Q95"/>
  <c r="B381" s="1"/>
  <c r="Q114"/>
  <c r="B400" s="1"/>
  <c r="Q5"/>
  <c r="B291" s="1"/>
  <c r="Q12"/>
  <c r="B298" s="1"/>
  <c r="Q92"/>
  <c r="B378" s="1"/>
  <c r="Q59"/>
  <c r="B345" s="1"/>
  <c r="Q74"/>
  <c r="B360" s="1"/>
  <c r="Q49"/>
  <c r="B335" s="1"/>
  <c r="Q8"/>
  <c r="B294" s="1"/>
  <c r="Q72"/>
  <c r="B358" s="1"/>
  <c r="Q136"/>
  <c r="B422" s="1"/>
  <c r="Q55"/>
  <c r="B341" s="1"/>
  <c r="Q119"/>
  <c r="B405" s="1"/>
  <c r="Q70"/>
  <c r="B356" s="1"/>
  <c r="Q77"/>
  <c r="B363" s="1"/>
  <c r="Q134"/>
  <c r="B420" s="1"/>
  <c r="Q52"/>
  <c r="B338" s="1"/>
  <c r="Q51"/>
  <c r="B337" s="1"/>
  <c r="Q62"/>
  <c r="B348" s="1"/>
  <c r="Q58"/>
  <c r="B344" s="1"/>
  <c r="Q16"/>
  <c r="B302" s="1"/>
  <c r="Q15"/>
  <c r="B301" s="1"/>
  <c r="Q143"/>
  <c r="B429" s="1"/>
  <c r="Q53"/>
  <c r="B339" s="1"/>
  <c r="Q11"/>
  <c r="B297" s="1"/>
  <c r="Q123"/>
  <c r="B409" s="1"/>
  <c r="Q78"/>
  <c r="Q93"/>
  <c r="B379" s="1"/>
  <c r="Q152"/>
  <c r="B438" s="1"/>
  <c r="Q151"/>
  <c r="B437" s="1"/>
  <c r="Q34"/>
  <c r="B320" s="1"/>
  <c r="Q85"/>
  <c r="B371" s="1"/>
  <c r="Q100"/>
  <c r="B386" s="1"/>
  <c r="Q67"/>
  <c r="B353" s="1"/>
  <c r="Q94"/>
  <c r="B380" s="1"/>
  <c r="Q26"/>
  <c r="B312" s="1"/>
  <c r="Q81"/>
  <c r="B367" s="1"/>
  <c r="Q96"/>
  <c r="B382" s="1"/>
  <c r="Q63"/>
  <c r="B349" s="1"/>
  <c r="Q86"/>
  <c r="B372" s="1"/>
  <c r="Q109"/>
  <c r="B395" s="1"/>
  <c r="Q118"/>
  <c r="B404" s="1"/>
  <c r="Q97"/>
  <c r="B383" s="1"/>
  <c r="Q76"/>
  <c r="B362" s="1"/>
  <c r="Q27"/>
  <c r="B313" s="1"/>
  <c r="Q42"/>
  <c r="Q25"/>
  <c r="B311" s="1"/>
  <c r="Q113"/>
  <c r="B399" s="1"/>
  <c r="Q56"/>
  <c r="B342" s="1"/>
  <c r="Q120"/>
  <c r="B406" s="1"/>
  <c r="Q39"/>
  <c r="B325" s="1"/>
  <c r="Q103"/>
  <c r="B389" s="1"/>
  <c r="Q38"/>
  <c r="B324" s="1"/>
  <c r="Q21"/>
  <c r="B307" s="1"/>
  <c r="Q66"/>
  <c r="Q20"/>
  <c r="B306" s="1"/>
  <c r="Q19"/>
  <c r="B305" s="1"/>
  <c r="Q3"/>
  <c r="B289" s="1"/>
  <c r="Q101"/>
  <c r="B387" s="1"/>
  <c r="Q128"/>
  <c r="B414" s="1"/>
  <c r="Q111"/>
  <c r="B397" s="1"/>
  <c r="Q82"/>
  <c r="B368" s="1"/>
  <c r="Q108"/>
  <c r="B394" s="1"/>
  <c r="Q91"/>
  <c r="B377" s="1"/>
  <c r="Q46"/>
  <c r="B332" s="1"/>
  <c r="Q33"/>
  <c r="B319" s="1"/>
  <c r="Q153"/>
  <c r="B439" s="1"/>
  <c r="Q147"/>
  <c r="B433" s="1"/>
  <c r="Q2"/>
  <c r="Q41"/>
  <c r="B327" s="1"/>
  <c r="Q68"/>
  <c r="B354" s="1"/>
  <c r="Q35"/>
  <c r="B321" s="1"/>
  <c r="Q30"/>
  <c r="Q117"/>
  <c r="B403" s="1"/>
  <c r="Q37"/>
  <c r="B323" s="1"/>
  <c r="Q64"/>
  <c r="B350" s="1"/>
  <c r="Q31"/>
  <c r="B317" s="1"/>
  <c r="Q22"/>
  <c r="B308" s="1"/>
  <c r="Q45"/>
  <c r="B331" s="1"/>
  <c r="Q50"/>
  <c r="B336" s="1"/>
  <c r="Q73"/>
  <c r="B359" s="1"/>
  <c r="Q44"/>
  <c r="B330" s="1"/>
  <c r="Q140"/>
  <c r="B426" s="1"/>
  <c r="Q10"/>
  <c r="B296" s="1"/>
  <c r="Q142"/>
  <c r="B428" s="1"/>
  <c r="Q89"/>
  <c r="B375" s="1"/>
  <c r="Q40"/>
  <c r="B326" s="1"/>
  <c r="Q104"/>
  <c r="B390" s="1"/>
  <c r="Q23"/>
  <c r="B309" s="1"/>
  <c r="Q87"/>
  <c r="B373" s="1"/>
  <c r="Q6"/>
  <c r="B292" s="1"/>
  <c r="Q130"/>
  <c r="B416" s="1"/>
  <c r="Q145"/>
  <c r="B431" s="1"/>
  <c r="Q105"/>
  <c r="B391" s="1"/>
  <c r="Q116"/>
  <c r="B402" s="1"/>
  <c r="Q115"/>
  <c r="B401" s="1"/>
  <c r="Q141"/>
  <c r="B427" s="1"/>
  <c r="Q57"/>
  <c r="B343" s="1"/>
  <c r="Q80"/>
  <c r="B366" s="1"/>
  <c r="Q79"/>
  <c r="B365" s="1"/>
  <c r="Q133"/>
  <c r="B419" s="1"/>
  <c r="Q60"/>
  <c r="B346" s="1"/>
  <c r="Q75"/>
  <c r="B361" s="1"/>
  <c r="Q14"/>
  <c r="B300" s="1"/>
  <c r="Q138"/>
  <c r="J12" i="4"/>
  <c r="B210" s="1"/>
  <c r="J49"/>
  <c r="B247" s="1"/>
  <c r="B277"/>
  <c r="J4"/>
  <c r="B202" s="1"/>
  <c r="J45"/>
  <c r="B243" s="1"/>
  <c r="B269"/>
  <c r="J20"/>
  <c r="B218" s="1"/>
  <c r="J5"/>
  <c r="B203" s="1"/>
  <c r="B267"/>
  <c r="B278"/>
  <c r="J10"/>
  <c r="B208" s="1"/>
  <c r="B272"/>
  <c r="J23"/>
  <c r="B221" s="1"/>
  <c r="J16"/>
  <c r="B214" s="1"/>
  <c r="J38"/>
  <c r="B236" s="1"/>
  <c r="J15"/>
  <c r="B213" s="1"/>
  <c r="J8"/>
  <c r="B206" s="1"/>
  <c r="J34"/>
  <c r="B232" s="1"/>
  <c r="J7"/>
  <c r="B205" s="1"/>
  <c r="J25"/>
  <c r="B223" s="1"/>
  <c r="J32"/>
  <c r="B230" s="1"/>
  <c r="B261"/>
  <c r="B260"/>
  <c r="B287"/>
  <c r="J17"/>
  <c r="B215" s="1"/>
  <c r="J11"/>
  <c r="B209" s="1"/>
  <c r="B284"/>
  <c r="J29"/>
  <c r="B227" s="1"/>
  <c r="J3"/>
  <c r="B201" s="1"/>
  <c r="B280"/>
  <c r="J59"/>
  <c r="B257" s="1"/>
  <c r="J53"/>
  <c r="B251" s="1"/>
  <c r="J52"/>
  <c r="B250" s="1"/>
  <c r="B281"/>
  <c r="J58"/>
  <c r="B256" s="1"/>
  <c r="J48"/>
  <c r="B246" s="1"/>
  <c r="B263"/>
  <c r="J6"/>
  <c r="J36"/>
  <c r="B234" s="1"/>
  <c r="J61"/>
  <c r="B259" s="1"/>
  <c r="J2"/>
  <c r="B266"/>
  <c r="J9"/>
  <c r="B207" s="1"/>
  <c r="B271"/>
  <c r="J27"/>
  <c r="B225" s="1"/>
  <c r="J46"/>
  <c r="B244" s="1"/>
  <c r="J51"/>
  <c r="B249" s="1"/>
  <c r="J44"/>
  <c r="B242" s="1"/>
  <c r="J54"/>
  <c r="B252" s="1"/>
  <c r="B273"/>
  <c r="J40"/>
  <c r="B238" s="1"/>
  <c r="J50"/>
  <c r="B248" s="1"/>
  <c r="J31"/>
  <c r="B229" s="1"/>
  <c r="J37"/>
  <c r="B235" s="1"/>
  <c r="J24"/>
  <c r="B222" s="1"/>
  <c r="J55"/>
  <c r="B253" s="1"/>
  <c r="J42"/>
  <c r="J105"/>
  <c r="J33"/>
  <c r="B231" s="1"/>
  <c r="J47"/>
  <c r="B245" s="1"/>
  <c r="J13"/>
  <c r="B211" s="1"/>
  <c r="J39"/>
  <c r="B237" s="1"/>
  <c r="J28"/>
  <c r="B226" s="1"/>
  <c r="B265"/>
  <c r="J57"/>
  <c r="B255" s="1"/>
  <c r="B286"/>
  <c r="J30"/>
  <c r="B228" s="1"/>
  <c r="B282"/>
  <c r="B279"/>
  <c r="J22"/>
  <c r="B220" s="1"/>
  <c r="B274"/>
  <c r="B275"/>
  <c r="J18"/>
  <c r="B216" s="1"/>
  <c r="J56"/>
  <c r="B254" s="1"/>
  <c r="E196"/>
  <c r="C196"/>
  <c r="B196"/>
  <c r="D196"/>
  <c r="D277" i="5"/>
  <c r="E277"/>
  <c r="C281"/>
  <c r="D281"/>
  <c r="B281"/>
  <c r="E281"/>
  <c r="C285"/>
  <c r="D285"/>
  <c r="B285"/>
  <c r="E285"/>
  <c r="E197" i="4"/>
  <c r="D197"/>
  <c r="C197"/>
  <c r="B197"/>
  <c r="E194"/>
  <c r="D194"/>
  <c r="C194"/>
  <c r="B194"/>
  <c r="E195"/>
  <c r="C195"/>
  <c r="D195"/>
  <c r="B195"/>
  <c r="D198"/>
  <c r="C198"/>
  <c r="B198"/>
  <c r="E198"/>
  <c r="D280" i="5"/>
  <c r="C280"/>
  <c r="B280"/>
  <c r="E280"/>
  <c r="D284"/>
  <c r="C284"/>
  <c r="B284"/>
  <c r="E284"/>
  <c r="E193" i="4"/>
  <c r="C193"/>
  <c r="D193"/>
  <c r="B193"/>
  <c r="D279" i="5"/>
  <c r="B279"/>
  <c r="E279"/>
  <c r="C279"/>
  <c r="D283"/>
  <c r="B283"/>
  <c r="E283"/>
  <c r="C283"/>
  <c r="C277"/>
  <c r="B277"/>
  <c r="E276"/>
  <c r="C276"/>
  <c r="D276"/>
  <c r="B276"/>
  <c r="E275"/>
  <c r="C275"/>
  <c r="D275"/>
  <c r="B275"/>
  <c r="E274"/>
  <c r="C274"/>
  <c r="D274"/>
  <c r="B274"/>
  <c r="E273"/>
  <c r="C273"/>
  <c r="D273"/>
  <c r="B273"/>
  <c r="Q169" l="1"/>
  <c r="Q167"/>
  <c r="Q183" s="1"/>
  <c r="J101" i="4"/>
  <c r="B240"/>
  <c r="J97"/>
  <c r="B200"/>
  <c r="Q160" i="5"/>
  <c r="B316"/>
  <c r="Q157"/>
  <c r="B288"/>
  <c r="B388"/>
  <c r="Q166"/>
  <c r="B204" i="4"/>
  <c r="J98"/>
  <c r="Q161" i="5"/>
  <c r="Q177" s="1"/>
  <c r="B328"/>
  <c r="Q163"/>
  <c r="B352"/>
  <c r="B364"/>
  <c r="Q164"/>
  <c r="Q168"/>
  <c r="B412"/>
  <c r="Q159"/>
  <c r="B304"/>
  <c r="Q158"/>
  <c r="J104" i="4"/>
  <c r="J100"/>
  <c r="Q165" i="5"/>
  <c r="Q181" s="1"/>
  <c r="J99" i="4"/>
  <c r="Q170" i="5"/>
  <c r="Q186" s="1"/>
  <c r="Q162"/>
  <c r="Q178" s="1"/>
  <c r="B424"/>
  <c r="J102" i="4"/>
  <c r="J113" s="1"/>
  <c r="J103"/>
  <c r="Q182" i="5"/>
  <c r="J112" i="4"/>
  <c r="J114" l="1"/>
  <c r="J110"/>
  <c r="Q175" i="5"/>
  <c r="Q184"/>
  <c r="Q179"/>
  <c r="Q185"/>
  <c r="J115" i="4"/>
  <c r="J109"/>
  <c r="J116"/>
  <c r="J111"/>
  <c r="Q176" i="5"/>
  <c r="Q174"/>
  <c r="Q180"/>
</calcChain>
</file>

<file path=xl/comments1.xml><?xml version="1.0" encoding="utf-8"?>
<comments xmlns="http://schemas.openxmlformats.org/spreadsheetml/2006/main">
  <authors>
    <author>ANubieZ</author>
  </authors>
  <commentList>
    <comment ref="A2" authorId="0">
      <text>
        <r>
          <rPr>
            <b/>
            <sz val="8"/>
            <color indexed="81"/>
            <rFont val="Tahoma"/>
            <family val="2"/>
          </rPr>
          <t>Source
http://www.sharenet.co.za/</t>
        </r>
        <r>
          <rPr>
            <sz val="8"/>
            <color indexed="81"/>
            <rFont val="Tahoma"/>
            <family val="2"/>
          </rPr>
          <t xml:space="preserve">
</t>
        </r>
      </text>
    </comment>
  </commentList>
</comments>
</file>

<file path=xl/sharedStrings.xml><?xml version="1.0" encoding="utf-8"?>
<sst xmlns="http://schemas.openxmlformats.org/spreadsheetml/2006/main" count="258" uniqueCount="111">
  <si>
    <t>Company Name</t>
  </si>
  <si>
    <t>Issuer Code</t>
  </si>
  <si>
    <t>Location</t>
  </si>
  <si>
    <t>Company Description</t>
  </si>
  <si>
    <t>ADAPTIT HOLDINGS LIMITED</t>
  </si>
  <si>
    <t>ADI</t>
  </si>
  <si>
    <t>Durban</t>
  </si>
  <si>
    <t>ARGENT INDUSTRIAL LIMITED</t>
  </si>
  <si>
    <t>ART</t>
  </si>
  <si>
    <t>BELL EQUIPMENT LIMITED</t>
  </si>
  <si>
    <t>GRINDROD LIMITED</t>
  </si>
  <si>
    <t>HULAMIN LIMITED</t>
  </si>
  <si>
    <t>HLM</t>
  </si>
  <si>
    <t xml:space="preserve">Pietemaritzburg </t>
  </si>
  <si>
    <t>HWANGE COLLIERY COMPANY LIMITED</t>
  </si>
  <si>
    <t>IFA HOTELS AND RESORTS LIMITED</t>
  </si>
  <si>
    <t>IFH</t>
  </si>
  <si>
    <t>Kwadukuza</t>
  </si>
  <si>
    <t>MARSHALL MONTEAGLE HLDGS SOC ANON</t>
  </si>
  <si>
    <t>MTE</t>
  </si>
  <si>
    <t>RAINBOW CHICKEN LIMITED</t>
  </si>
  <si>
    <t>RBW</t>
  </si>
  <si>
    <t xml:space="preserve">Durban </t>
  </si>
  <si>
    <t>SANYATI HOLDINGS LIMITED</t>
  </si>
  <si>
    <t>SAN</t>
  </si>
  <si>
    <t>THE SPAR GROUP LIMITED</t>
  </si>
  <si>
    <t>SPP</t>
  </si>
  <si>
    <t>TONGAAT HULETT LIMITED</t>
  </si>
  <si>
    <t>Ballito, Kzn</t>
  </si>
  <si>
    <t>BIOSCIENCE BRANDS LIMITED</t>
  </si>
  <si>
    <t>CHEMICAL SPECIALITIES LIMITED</t>
  </si>
  <si>
    <t>Balito,KZN</t>
  </si>
  <si>
    <t>ERBACON INVESTMENT HOLDINGS LIMITED</t>
  </si>
  <si>
    <t>IPSA GROUP PLC</t>
  </si>
  <si>
    <t>Dannhauser</t>
  </si>
  <si>
    <t>IMUNITI HOLDINGS LIMITED</t>
  </si>
  <si>
    <t>GOODERSON LEISURE CORPORATION LTD</t>
  </si>
  <si>
    <t>SANTOVA LOGISTICS LIMITED</t>
  </si>
  <si>
    <t>MASONITE (AFRICA) LIMITED</t>
  </si>
  <si>
    <t>MAS</t>
  </si>
  <si>
    <t>MERCHANT &amp; INDUSTRIAL PROP LIMITED</t>
  </si>
  <si>
    <t>MIP</t>
  </si>
  <si>
    <t>MR PRICE GROUP LIMITED</t>
  </si>
  <si>
    <t>MPC</t>
  </si>
  <si>
    <t>BEL</t>
  </si>
  <si>
    <t>GND</t>
  </si>
  <si>
    <t>Vryheid</t>
  </si>
  <si>
    <t>KZN Listed Entities</t>
  </si>
  <si>
    <t>JSE Main Board</t>
  </si>
  <si>
    <t>Adapt IT Holdings Ltd is listed in the computer services sector</t>
  </si>
  <si>
    <t>Argent Industrial Ltd carries on the business of a holding company. The group derives its income from manufacturing, trading, contracts and renta</t>
  </si>
  <si>
    <t>Bell Equipment is Southern Africa's premier provider of earth-moving, construction, mining and materials handling equipment, serving customers across a diverse range of industries.</t>
  </si>
  <si>
    <t>June 2010 Turnover (R'm)</t>
  </si>
  <si>
    <t>Grindrod is a holding company principally investing in subsidiaries, joint ventures and associates, operating in four business divisions, Shipping, Trading, Freight Services and Financial Services.</t>
  </si>
  <si>
    <t>The Hulamin group consists of two operations: Hulamin Rolled Products and Hulamin Extrusions.</t>
  </si>
  <si>
    <t xml:space="preserve"> The group is engaged to invest in land and develop apartments, hotels and timeshare resorts and operates principally in South Africa and Namibia.</t>
  </si>
  <si>
    <t>The company is a financial holding company listed in Luxembourg, London and Johannesburg. It functions as a central management company and controls the group's investments in its operating subsidiaries and the administration of investment portfolios.</t>
  </si>
  <si>
    <t>Masonite manufactures and distributes hardboard, softboard, door facings, and decorative wall panelling. It also owns and develops plantations and markets mineral fibre ceiling panels and metal grid systems.</t>
  </si>
  <si>
    <t>Merchant - Industrial Properties Ltd is a property investment company. The group's commercial property portfolio is situated in Durban and Cape Town. It also owns a permanent portfolio of high quality foreign listed shares and operates as a confirming house.</t>
  </si>
  <si>
    <t>The group operates within the Apparel (Mr Price, Mr Price Sport and Miladys) and Home (Mr Price Home and Sheet Street) markets.</t>
  </si>
  <si>
    <t>Rainbow Chicken Ltd is the holding company of three principal operating subsidiaries being Rainbow Farms (Pty) Ltd, Rainbow Chicken Foods (Pty) Ltd and Vector Logistics (Pty) Ltd. These subsidiaries enable the group to be a vertically integrated chicken producer.</t>
  </si>
  <si>
    <t xml:space="preserve"> Sanyati Holdings Ltd is a broad-based South African Civil Engineering and Construction Holding Company providing a comprehensive range of construction and related services.</t>
  </si>
  <si>
    <t>The SPAR group acts as a wholesaler and distributor of goods and services to SPAR supermarkets, Build it building materials outlets, and TOPS at SPAR liquor stores.</t>
  </si>
  <si>
    <t>TON</t>
  </si>
  <si>
    <t>Tongaat Hulett is an independent agri-processing business which includes integrated components of land management, property development and agriculture.</t>
  </si>
  <si>
    <t>Cents</t>
  </si>
  <si>
    <t>HWA </t>
  </si>
  <si>
    <t>Hwange Colliery is a company that extracts, processes and distributes coal and coal products.</t>
  </si>
  <si>
    <t>Total</t>
  </si>
  <si>
    <t>BSI STEEL</t>
  </si>
  <si>
    <t>BSS</t>
  </si>
  <si>
    <t>Pietermaritzburg</t>
  </si>
  <si>
    <t>JSE AltX Board</t>
  </si>
  <si>
    <t>The BSI group of companies operates in the steel and associated industries with strategically located operations in South Africa, Mauritius, DRC, Zimbabwe, Mozambique and Zambia to service the southern African markets.</t>
  </si>
  <si>
    <t>BIO</t>
  </si>
  <si>
    <t>BioSci develops and markets health focused consumer packaged products and services</t>
  </si>
  <si>
    <t>CSP</t>
  </si>
  <si>
    <t xml:space="preserve">The ChemSpec group is one of Africa's largest paint and coatings companies and manufactures a vast range of high-technology automotive, industrial and decorative paints and related products. </t>
  </si>
  <si>
    <t>Erbacon provides a comprehensive suite of heavy civil engineering, commercial and industrial building, general construction and plant hire services.</t>
  </si>
  <si>
    <t>ERB</t>
  </si>
  <si>
    <t>IPS</t>
  </si>
  <si>
    <t>IPSA Group PLC and its subsidiaries' ("Group") principal activity is the construction, development and operation of electricity generation assets and the supply of electricity to the wholesale market and major end-users.</t>
  </si>
  <si>
    <t>IMU</t>
  </si>
  <si>
    <t>The group is engaged in the manufacture of high-protein fortified nutritional food products and supplements, as well as pharmaceutical products and complementary natural medicines in South Africa.</t>
  </si>
  <si>
    <t>Gooderson is an investment and holding company and operates in the leisure industry. Through investments in subsidiaries, the group operates hotels, a management company, game lodges, touring ventures and timeshare development ventures.</t>
  </si>
  <si>
    <t>GDN</t>
  </si>
  <si>
    <t>SNV</t>
  </si>
  <si>
    <t>Santova provides supply chain optimisation solutions to our international and domestic clients, through industry-leading strategic logistics management practices and resources.</t>
  </si>
  <si>
    <t>As a % of Total Turnover</t>
  </si>
  <si>
    <t>As a % of Total Equity</t>
  </si>
  <si>
    <t>Annual Percentage Changes</t>
  </si>
  <si>
    <t>Annual Averages</t>
  </si>
  <si>
    <t>TOTALS</t>
  </si>
  <si>
    <t>TOTAL</t>
  </si>
  <si>
    <t>Proportional Contribution Per Company</t>
  </si>
  <si>
    <t>cents</t>
  </si>
  <si>
    <t>Standard deviation</t>
  </si>
  <si>
    <t>Mean</t>
  </si>
  <si>
    <t>Median</t>
  </si>
  <si>
    <t>Skewness</t>
  </si>
  <si>
    <t>Company</t>
  </si>
  <si>
    <t xml:space="preserve"> Total Equity</t>
  </si>
  <si>
    <t>INDEX</t>
  </si>
  <si>
    <t xml:space="preserve">INDEX </t>
  </si>
  <si>
    <t>June 2011 Turnover (R'm)</t>
  </si>
  <si>
    <t>June 2011 Ordinary Shareholders' Interest (R'm)</t>
  </si>
  <si>
    <t>June 2010 Ordinary Shareholders' Interest (R'm)</t>
  </si>
  <si>
    <t>used final amounts since they are not reviewed in  June</t>
  </si>
  <si>
    <t>June 2012 Turnover (R'm)</t>
  </si>
  <si>
    <t>June 2012 Ordinary Shareholders' Interest (R'm)</t>
  </si>
  <si>
    <t xml:space="preserve">  </t>
  </si>
</sst>
</file>

<file path=xl/styles.xml><?xml version="1.0" encoding="utf-8"?>
<styleSheet xmlns="http://schemas.openxmlformats.org/spreadsheetml/2006/main">
  <numFmts count="3">
    <numFmt numFmtId="164" formatCode="&quot;R&quot;\ #,##0"/>
    <numFmt numFmtId="165" formatCode="#,##0.000"/>
    <numFmt numFmtId="166" formatCode="0.000"/>
  </numFmts>
  <fonts count="15">
    <font>
      <sz val="11"/>
      <color theme="1"/>
      <name val="Calibri"/>
      <family val="2"/>
      <scheme val="minor"/>
    </font>
    <font>
      <b/>
      <sz val="11"/>
      <color theme="1"/>
      <name val="Calibri"/>
      <family val="2"/>
      <scheme val="minor"/>
    </font>
    <font>
      <sz val="18"/>
      <color theme="1"/>
      <name val="Calibri"/>
      <family val="2"/>
      <scheme val="minor"/>
    </font>
    <font>
      <b/>
      <sz val="12"/>
      <color theme="1"/>
      <name val="Calibri"/>
      <family val="2"/>
      <scheme val="minor"/>
    </font>
    <font>
      <sz val="12"/>
      <color theme="1"/>
      <name val="Calibri"/>
      <family val="2"/>
      <scheme val="minor"/>
    </font>
    <font>
      <b/>
      <sz val="14"/>
      <color theme="1"/>
      <name val="Calibri"/>
      <family val="2"/>
      <scheme val="minor"/>
    </font>
    <font>
      <b/>
      <sz val="18"/>
      <color theme="1"/>
      <name val="Calibri"/>
      <family val="2"/>
      <scheme val="minor"/>
    </font>
    <font>
      <sz val="11"/>
      <color theme="9" tint="-0.499984740745262"/>
      <name val="Calibri"/>
      <family val="2"/>
      <scheme val="minor"/>
    </font>
    <font>
      <sz val="11"/>
      <color rgb="FFFF0000"/>
      <name val="Calibri"/>
      <family val="2"/>
      <scheme val="minor"/>
    </font>
    <font>
      <sz val="8"/>
      <color indexed="81"/>
      <name val="Tahoma"/>
      <family val="2"/>
    </font>
    <font>
      <b/>
      <sz val="8"/>
      <color indexed="81"/>
      <name val="Tahoma"/>
      <family val="2"/>
    </font>
    <font>
      <sz val="11"/>
      <color theme="0"/>
      <name val="Calibri"/>
      <family val="2"/>
      <scheme val="minor"/>
    </font>
    <font>
      <sz val="11"/>
      <color theme="1" tint="4.9989318521683403E-2"/>
      <name val="Calibri"/>
      <family val="2"/>
      <scheme val="minor"/>
    </font>
    <font>
      <sz val="10"/>
      <name val="Arial"/>
      <family val="2"/>
    </font>
    <font>
      <sz val="11"/>
      <name val="Calibri"/>
      <family val="2"/>
      <scheme val="minor"/>
    </font>
  </fonts>
  <fills count="14">
    <fill>
      <patternFill patternType="none"/>
    </fill>
    <fill>
      <patternFill patternType="gray125"/>
    </fill>
    <fill>
      <patternFill patternType="solid">
        <fgColor rgb="FF00B0F0"/>
        <bgColor indexed="64"/>
      </patternFill>
    </fill>
    <fill>
      <patternFill patternType="solid">
        <fgColor theme="3" tint="0.39997558519241921"/>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6" tint="0.39997558519241921"/>
        <bgColor indexed="64"/>
      </patternFill>
    </fill>
    <fill>
      <patternFill patternType="solid">
        <fgColor theme="6" tint="0.3999450666829432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59996337778862885"/>
        <bgColor indexed="64"/>
      </patternFill>
    </fill>
    <fill>
      <patternFill patternType="solid">
        <fgColor theme="9" tint="0.59999389629810485"/>
        <bgColor indexed="64"/>
      </patternFill>
    </fill>
    <fill>
      <patternFill patternType="solid">
        <fgColor theme="2"/>
        <bgColor indexed="64"/>
      </patternFill>
    </fill>
    <fill>
      <patternFill patternType="solid">
        <fgColor theme="0"/>
        <bgColor indexed="64"/>
      </patternFill>
    </fill>
  </fills>
  <borders count="3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auto="1"/>
      </left>
      <right style="medium">
        <color auto="1"/>
      </right>
      <top style="medium">
        <color auto="1"/>
      </top>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auto="1"/>
      </top>
      <bottom style="double">
        <color auto="1"/>
      </bottom>
      <diagonal/>
    </border>
    <border>
      <left/>
      <right style="medium">
        <color auto="1"/>
      </right>
      <top style="medium">
        <color auto="1"/>
      </top>
      <bottom style="double">
        <color auto="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right style="thin">
        <color theme="2" tint="-9.9978637043366805E-2"/>
      </right>
      <top/>
      <bottom/>
      <diagonal/>
    </border>
    <border>
      <left/>
      <right style="thin">
        <color theme="2" tint="-9.9978637043366805E-2"/>
      </right>
      <top/>
      <bottom style="thin">
        <color theme="6" tint="0.79998168889431442"/>
      </bottom>
      <diagonal/>
    </border>
    <border>
      <left/>
      <right style="thin">
        <color theme="2" tint="-9.9978637043366805E-2"/>
      </right>
      <top style="thin">
        <color theme="6" tint="0.79998168889431442"/>
      </top>
      <bottom style="thin">
        <color theme="6" tint="0.79998168889431442"/>
      </bottom>
      <diagonal/>
    </border>
    <border>
      <left style="thin">
        <color theme="6" tint="0.79998168889431442"/>
      </left>
      <right style="thin">
        <color theme="2" tint="-9.9978637043366805E-2"/>
      </right>
      <top style="thin">
        <color theme="6" tint="0.79998168889431442"/>
      </top>
      <bottom style="thin">
        <color theme="6" tint="0.79998168889431442"/>
      </bottom>
      <diagonal/>
    </border>
  </borders>
  <cellStyleXfs count="1">
    <xf numFmtId="0" fontId="0" fillId="0" borderId="0"/>
  </cellStyleXfs>
  <cellXfs count="113">
    <xf numFmtId="0" fontId="0" fillId="0" borderId="0" xfId="0"/>
    <xf numFmtId="0" fontId="0" fillId="0" borderId="0" xfId="0" applyAlignment="1">
      <alignment horizontal="center"/>
    </xf>
    <xf numFmtId="0" fontId="0" fillId="0" borderId="0" xfId="0" applyAlignment="1">
      <alignment vertical="center"/>
    </xf>
    <xf numFmtId="0" fontId="0" fillId="2" borderId="0" xfId="0" applyFill="1" applyAlignment="1">
      <alignment vertical="center"/>
    </xf>
    <xf numFmtId="0" fontId="0" fillId="0" borderId="0" xfId="0" applyAlignment="1">
      <alignment horizontal="left" vertical="center"/>
    </xf>
    <xf numFmtId="0" fontId="0" fillId="0" borderId="0" xfId="0" applyAlignment="1">
      <alignment horizontal="left"/>
    </xf>
    <xf numFmtId="0" fontId="0" fillId="0" borderId="0" xfId="0" applyAlignment="1">
      <alignment horizontal="center" vertical="center"/>
    </xf>
    <xf numFmtId="0" fontId="1" fillId="3" borderId="2" xfId="0" applyFont="1" applyFill="1" applyBorder="1" applyAlignment="1">
      <alignment vertical="center"/>
    </xf>
    <xf numFmtId="0" fontId="1" fillId="3" borderId="3" xfId="0" applyFont="1" applyFill="1" applyBorder="1" applyAlignment="1">
      <alignment horizontal="left" vertical="center"/>
    </xf>
    <xf numFmtId="0" fontId="1" fillId="3" borderId="3" xfId="0" applyFont="1" applyFill="1" applyBorder="1" applyAlignment="1">
      <alignment vertical="center"/>
    </xf>
    <xf numFmtId="17" fontId="0" fillId="0" borderId="0" xfId="0" applyNumberFormat="1" applyAlignment="1">
      <alignment horizontal="center" vertical="center"/>
    </xf>
    <xf numFmtId="0" fontId="1" fillId="3"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3" fontId="0" fillId="0" borderId="0" xfId="0" applyNumberFormat="1" applyAlignment="1">
      <alignment horizontal="center" vertical="center"/>
    </xf>
    <xf numFmtId="0" fontId="3" fillId="5"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4" fillId="0" borderId="0" xfId="0" applyFont="1" applyAlignment="1">
      <alignment horizontal="left" vertical="center"/>
    </xf>
    <xf numFmtId="164" fontId="3" fillId="5" borderId="2" xfId="0" applyNumberFormat="1" applyFont="1" applyFill="1" applyBorder="1" applyAlignment="1">
      <alignment horizontal="center" vertical="center"/>
    </xf>
    <xf numFmtId="164" fontId="3" fillId="5" borderId="4" xfId="0" applyNumberFormat="1" applyFont="1" applyFill="1" applyBorder="1" applyAlignment="1">
      <alignment horizontal="center" vertical="center"/>
    </xf>
    <xf numFmtId="0" fontId="5" fillId="5" borderId="1" xfId="0" applyFont="1" applyFill="1" applyBorder="1" applyAlignment="1">
      <alignment horizontal="left" vertical="center"/>
    </xf>
    <xf numFmtId="0" fontId="0" fillId="0" borderId="0" xfId="0" applyAlignment="1">
      <alignment horizontal="justify" vertical="justify" wrapText="1"/>
    </xf>
    <xf numFmtId="0" fontId="4" fillId="0" borderId="0" xfId="0" applyFont="1" applyAlignment="1">
      <alignment horizontal="justify" vertical="justify" wrapText="1"/>
    </xf>
    <xf numFmtId="0" fontId="0" fillId="0" borderId="0" xfId="0" applyAlignment="1">
      <alignment horizontal="justify" vertical="justify"/>
    </xf>
    <xf numFmtId="0" fontId="1" fillId="2" borderId="6" xfId="0" applyFont="1" applyFill="1" applyBorder="1" applyAlignment="1">
      <alignment vertical="center"/>
    </xf>
    <xf numFmtId="165" fontId="0" fillId="0" borderId="0" xfId="0" applyNumberFormat="1" applyAlignment="1">
      <alignment horizontal="center" vertical="center"/>
    </xf>
    <xf numFmtId="165" fontId="0" fillId="0" borderId="0" xfId="0" applyNumberFormat="1"/>
    <xf numFmtId="2" fontId="0" fillId="0" borderId="0" xfId="0" applyNumberFormat="1" applyAlignment="1">
      <alignment horizontal="center" vertical="center"/>
    </xf>
    <xf numFmtId="0" fontId="1" fillId="6" borderId="9" xfId="0" applyFont="1" applyFill="1" applyBorder="1" applyAlignment="1">
      <alignment horizontal="center" vertical="center"/>
    </xf>
    <xf numFmtId="3" fontId="0" fillId="0" borderId="8" xfId="0" applyNumberFormat="1" applyBorder="1" applyAlignment="1">
      <alignment horizontal="center" vertical="center"/>
    </xf>
    <xf numFmtId="3" fontId="1" fillId="0" borderId="8" xfId="0" applyNumberFormat="1" applyFont="1" applyBorder="1" applyAlignment="1">
      <alignment horizontal="center" vertical="center"/>
    </xf>
    <xf numFmtId="0" fontId="0" fillId="0" borderId="5" xfId="0" applyBorder="1" applyAlignment="1">
      <alignment horizontal="center"/>
    </xf>
    <xf numFmtId="0" fontId="1" fillId="8" borderId="2" xfId="0" applyFont="1" applyFill="1" applyBorder="1"/>
    <xf numFmtId="0" fontId="0" fillId="0" borderId="0" xfId="0" applyBorder="1" applyAlignment="1">
      <alignment horizontal="center"/>
    </xf>
    <xf numFmtId="3" fontId="0" fillId="0" borderId="0" xfId="0" applyNumberFormat="1" applyAlignment="1">
      <alignment horizontal="center"/>
    </xf>
    <xf numFmtId="3" fontId="0" fillId="0" borderId="17" xfId="0" applyNumberFormat="1" applyBorder="1" applyAlignment="1">
      <alignment horizontal="center"/>
    </xf>
    <xf numFmtId="3" fontId="1" fillId="0" borderId="17" xfId="0" applyNumberFormat="1" applyFont="1" applyBorder="1" applyAlignment="1">
      <alignment horizontal="center"/>
    </xf>
    <xf numFmtId="0" fontId="1" fillId="6" borderId="18" xfId="0" applyFont="1" applyFill="1" applyBorder="1"/>
    <xf numFmtId="2" fontId="0" fillId="0" borderId="0" xfId="0" applyNumberFormat="1" applyAlignment="1">
      <alignment horizontal="center"/>
    </xf>
    <xf numFmtId="0" fontId="1" fillId="8" borderId="19" xfId="0" applyFont="1" applyFill="1" applyBorder="1"/>
    <xf numFmtId="0" fontId="1" fillId="8" borderId="20" xfId="0" applyFont="1" applyFill="1" applyBorder="1" applyAlignment="1">
      <alignment wrapText="1"/>
    </xf>
    <xf numFmtId="0" fontId="1" fillId="8" borderId="20" xfId="0" applyFont="1" applyFill="1" applyBorder="1"/>
    <xf numFmtId="0" fontId="1" fillId="8" borderId="21" xfId="0" applyFont="1" applyFill="1" applyBorder="1"/>
    <xf numFmtId="0" fontId="0" fillId="6" borderId="22" xfId="0" applyFill="1" applyBorder="1" applyAlignment="1">
      <alignment horizontal="center"/>
    </xf>
    <xf numFmtId="0" fontId="0" fillId="6" borderId="24" xfId="0" applyFill="1" applyBorder="1" applyAlignment="1">
      <alignment horizontal="center"/>
    </xf>
    <xf numFmtId="2" fontId="0" fillId="4" borderId="0" xfId="0" applyNumberFormat="1" applyFill="1" applyBorder="1" applyAlignment="1">
      <alignment horizontal="center"/>
    </xf>
    <xf numFmtId="2" fontId="0" fillId="4" borderId="23" xfId="0" applyNumberFormat="1" applyFill="1" applyBorder="1" applyAlignment="1">
      <alignment horizontal="center"/>
    </xf>
    <xf numFmtId="2" fontId="0" fillId="4" borderId="25" xfId="0" applyNumberFormat="1" applyFill="1" applyBorder="1" applyAlignment="1">
      <alignment horizontal="center"/>
    </xf>
    <xf numFmtId="2" fontId="0" fillId="4" borderId="26" xfId="0" applyNumberFormat="1" applyFill="1" applyBorder="1" applyAlignment="1">
      <alignment horizontal="center"/>
    </xf>
    <xf numFmtId="0" fontId="1" fillId="9" borderId="1" xfId="0" applyFont="1" applyFill="1" applyBorder="1" applyAlignment="1">
      <alignment horizontal="center" vertical="center"/>
    </xf>
    <xf numFmtId="3" fontId="7" fillId="0" borderId="0" xfId="0" applyNumberFormat="1" applyFont="1" applyAlignment="1">
      <alignment horizontal="center"/>
    </xf>
    <xf numFmtId="166" fontId="0" fillId="0" borderId="0" xfId="0" applyNumberFormat="1" applyAlignment="1">
      <alignment horizontal="center"/>
    </xf>
    <xf numFmtId="166" fontId="0" fillId="0" borderId="0" xfId="0" applyNumberFormat="1" applyAlignment="1">
      <alignment horizontal="center" vertical="center"/>
    </xf>
    <xf numFmtId="0" fontId="0" fillId="10" borderId="10" xfId="0" applyFill="1" applyBorder="1" applyAlignment="1">
      <alignment horizontal="center" vertical="center"/>
    </xf>
    <xf numFmtId="2" fontId="0" fillId="11" borderId="11" xfId="0" applyNumberFormat="1" applyFill="1" applyBorder="1" applyAlignment="1">
      <alignment horizontal="center" vertical="center"/>
    </xf>
    <xf numFmtId="2" fontId="0" fillId="11" borderId="12" xfId="0" applyNumberFormat="1" applyFill="1" applyBorder="1" applyAlignment="1">
      <alignment horizontal="center" vertical="center"/>
    </xf>
    <xf numFmtId="0" fontId="0" fillId="10" borderId="5" xfId="0" applyFill="1" applyBorder="1" applyAlignment="1">
      <alignment horizontal="center" vertical="center"/>
    </xf>
    <xf numFmtId="2" fontId="0" fillId="11" borderId="0" xfId="0" applyNumberFormat="1" applyFill="1" applyBorder="1" applyAlignment="1">
      <alignment horizontal="center" vertical="center"/>
    </xf>
    <xf numFmtId="2" fontId="0" fillId="11" borderId="13" xfId="0" applyNumberFormat="1" applyFill="1" applyBorder="1" applyAlignment="1">
      <alignment horizontal="center" vertical="center"/>
    </xf>
    <xf numFmtId="0" fontId="0" fillId="10" borderId="14" xfId="0" applyFill="1" applyBorder="1" applyAlignment="1">
      <alignment horizontal="center" vertical="center"/>
    </xf>
    <xf numFmtId="2" fontId="0" fillId="11" borderId="15" xfId="0" applyNumberFormat="1" applyFill="1" applyBorder="1" applyAlignment="1">
      <alignment horizontal="center" vertical="center"/>
    </xf>
    <xf numFmtId="2" fontId="0" fillId="11" borderId="16" xfId="0" applyNumberFormat="1" applyFill="1" applyBorder="1" applyAlignment="1">
      <alignment horizontal="center" vertical="center"/>
    </xf>
    <xf numFmtId="3" fontId="8" fillId="0" borderId="0" xfId="0" applyNumberFormat="1" applyFont="1" applyAlignment="1">
      <alignment horizontal="center" vertical="center"/>
    </xf>
    <xf numFmtId="0" fontId="3" fillId="5" borderId="6" xfId="0" applyFont="1" applyFill="1" applyBorder="1" applyAlignment="1">
      <alignment horizontal="center" vertical="center"/>
    </xf>
    <xf numFmtId="0" fontId="1" fillId="4" borderId="14" xfId="0" applyFont="1" applyFill="1" applyBorder="1" applyAlignment="1">
      <alignment horizontal="center" vertical="center"/>
    </xf>
    <xf numFmtId="0" fontId="1" fillId="4" borderId="15" xfId="0" applyFont="1" applyFill="1" applyBorder="1" applyAlignment="1">
      <alignment horizontal="center" vertical="center"/>
    </xf>
    <xf numFmtId="0" fontId="1" fillId="8" borderId="3" xfId="0" applyFont="1" applyFill="1" applyBorder="1" applyAlignment="1">
      <alignment horizontal="center" vertical="center" wrapText="1"/>
    </xf>
    <xf numFmtId="0" fontId="1" fillId="8" borderId="3" xfId="0" applyFont="1" applyFill="1" applyBorder="1" applyAlignment="1">
      <alignment horizontal="center" vertical="center"/>
    </xf>
    <xf numFmtId="0" fontId="1" fillId="8" borderId="4" xfId="0" applyFont="1" applyFill="1" applyBorder="1" applyAlignment="1">
      <alignment horizontal="center" vertical="center"/>
    </xf>
    <xf numFmtId="4" fontId="0" fillId="11" borderId="11" xfId="0" applyNumberFormat="1" applyFill="1" applyBorder="1" applyAlignment="1">
      <alignment horizontal="center" vertical="center"/>
    </xf>
    <xf numFmtId="4" fontId="0" fillId="11" borderId="0" xfId="0" applyNumberFormat="1" applyFill="1" applyBorder="1" applyAlignment="1">
      <alignment horizontal="center" vertical="center"/>
    </xf>
    <xf numFmtId="4" fontId="0" fillId="11" borderId="15" xfId="0" applyNumberFormat="1" applyFill="1" applyBorder="1" applyAlignment="1">
      <alignment horizontal="center" vertical="center"/>
    </xf>
    <xf numFmtId="17" fontId="11" fillId="0" borderId="0" xfId="0" applyNumberFormat="1" applyFont="1" applyAlignment="1">
      <alignment horizontal="center" vertical="center"/>
    </xf>
    <xf numFmtId="3" fontId="11" fillId="0" borderId="0" xfId="0" applyNumberFormat="1" applyFont="1" applyAlignment="1">
      <alignment horizontal="center" vertical="center"/>
    </xf>
    <xf numFmtId="17" fontId="0" fillId="0" borderId="0" xfId="0" applyNumberFormat="1"/>
    <xf numFmtId="3" fontId="0" fillId="0" borderId="0" xfId="0" applyNumberFormat="1"/>
    <xf numFmtId="17" fontId="11" fillId="0" borderId="0" xfId="0" applyNumberFormat="1" applyFont="1"/>
    <xf numFmtId="3" fontId="11" fillId="0" borderId="0" xfId="0" applyNumberFormat="1" applyFont="1"/>
    <xf numFmtId="3" fontId="12" fillId="12" borderId="0" xfId="0" applyNumberFormat="1" applyFont="1" applyFill="1" applyAlignment="1">
      <alignment horizontal="center"/>
    </xf>
    <xf numFmtId="3" fontId="12" fillId="12" borderId="0" xfId="0" applyNumberFormat="1" applyFont="1" applyFill="1" applyAlignment="1">
      <alignment horizontal="center" vertical="center"/>
    </xf>
    <xf numFmtId="0" fontId="1" fillId="3" borderId="27" xfId="0" applyFont="1" applyFill="1" applyBorder="1" applyAlignment="1">
      <alignment horizontal="center" vertical="center" wrapText="1"/>
    </xf>
    <xf numFmtId="165" fontId="8" fillId="0" borderId="0" xfId="0" applyNumberFormat="1" applyFont="1" applyAlignment="1">
      <alignment horizontal="center" vertical="center"/>
    </xf>
    <xf numFmtId="0" fontId="11" fillId="0" borderId="0" xfId="0" applyFont="1"/>
    <xf numFmtId="0" fontId="8" fillId="0" borderId="0" xfId="0" applyFont="1" applyAlignment="1">
      <alignment horizontal="center" vertical="center"/>
    </xf>
    <xf numFmtId="2" fontId="0" fillId="0" borderId="0" xfId="0" applyNumberFormat="1"/>
    <xf numFmtId="3" fontId="0" fillId="0" borderId="0" xfId="0" applyNumberFormat="1" applyFont="1" applyAlignment="1">
      <alignment horizontal="center" vertical="center"/>
    </xf>
    <xf numFmtId="165" fontId="0" fillId="0" borderId="0" xfId="0" applyNumberFormat="1" applyFont="1" applyAlignment="1">
      <alignment horizontal="center" vertical="center"/>
    </xf>
    <xf numFmtId="0" fontId="8" fillId="0" borderId="0" xfId="0" applyFont="1" applyAlignment="1">
      <alignment horizontal="center" wrapText="1"/>
    </xf>
    <xf numFmtId="2" fontId="0" fillId="0" borderId="29" xfId="0" applyNumberFormat="1" applyBorder="1" applyAlignment="1">
      <alignment horizontal="center" vertical="center"/>
    </xf>
    <xf numFmtId="0" fontId="13" fillId="13" borderId="28" xfId="0" applyFont="1" applyFill="1" applyBorder="1"/>
    <xf numFmtId="2" fontId="0" fillId="0" borderId="30" xfId="0" applyNumberFormat="1"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14" fillId="13" borderId="31" xfId="0" applyFont="1" applyFill="1" applyBorder="1" applyAlignment="1">
      <alignment horizontal="center"/>
    </xf>
    <xf numFmtId="0" fontId="2" fillId="5" borderId="14" xfId="0" applyFont="1" applyFill="1" applyBorder="1" applyAlignment="1">
      <alignment horizontal="center" vertical="center" wrapText="1"/>
    </xf>
    <xf numFmtId="0" fontId="2" fillId="5" borderId="15" xfId="0" applyFont="1" applyFill="1" applyBorder="1" applyAlignment="1">
      <alignment horizontal="center" vertical="center" wrapText="1"/>
    </xf>
    <xf numFmtId="0" fontId="6" fillId="6" borderId="2" xfId="0" applyFont="1" applyFill="1" applyBorder="1" applyAlignment="1">
      <alignment horizontal="center"/>
    </xf>
    <xf numFmtId="0" fontId="2" fillId="6" borderId="3" xfId="0" applyFont="1" applyFill="1" applyBorder="1" applyAlignment="1">
      <alignment horizontal="center"/>
    </xf>
    <xf numFmtId="0" fontId="0" fillId="0" borderId="3" xfId="0" applyBorder="1" applyAlignment="1">
      <alignment horizontal="center"/>
    </xf>
    <xf numFmtId="0" fontId="1" fillId="7" borderId="7" xfId="0" applyFont="1" applyFill="1" applyBorder="1" applyAlignment="1">
      <alignment horizontal="center" vertical="center"/>
    </xf>
    <xf numFmtId="0" fontId="1" fillId="7" borderId="6" xfId="0" applyFont="1" applyFill="1" applyBorder="1" applyAlignment="1">
      <alignment horizontal="center" vertical="center"/>
    </xf>
    <xf numFmtId="0" fontId="6" fillId="7" borderId="2" xfId="0" applyFont="1" applyFill="1" applyBorder="1" applyAlignment="1">
      <alignment horizontal="center"/>
    </xf>
    <xf numFmtId="0" fontId="0" fillId="0" borderId="4" xfId="0" applyBorder="1" applyAlignment="1">
      <alignment horizontal="center"/>
    </xf>
    <xf numFmtId="0" fontId="6" fillId="6" borderId="3" xfId="0" applyFont="1" applyFill="1" applyBorder="1" applyAlignment="1">
      <alignment horizontal="center"/>
    </xf>
    <xf numFmtId="0" fontId="6" fillId="6" borderId="4" xfId="0" applyFont="1" applyFill="1" applyBorder="1" applyAlignment="1">
      <alignment horizontal="center"/>
    </xf>
    <xf numFmtId="0" fontId="6" fillId="7" borderId="14" xfId="0" applyFont="1" applyFill="1" applyBorder="1" applyAlignment="1">
      <alignment horizontal="center"/>
    </xf>
    <xf numFmtId="0" fontId="6" fillId="7" borderId="15" xfId="0" applyFont="1" applyFill="1" applyBorder="1" applyAlignment="1">
      <alignment horizontal="center"/>
    </xf>
    <xf numFmtId="0" fontId="1" fillId="6" borderId="7" xfId="0" applyFont="1" applyFill="1" applyBorder="1" applyAlignment="1">
      <alignment horizontal="center" vertical="center"/>
    </xf>
    <xf numFmtId="0" fontId="1" fillId="6" borderId="6" xfId="0" applyFont="1" applyFill="1" applyBorder="1" applyAlignment="1">
      <alignment horizontal="center" vertical="center"/>
    </xf>
    <xf numFmtId="0" fontId="0" fillId="0" borderId="4" xfId="0" applyBorder="1" applyAlignment="1"/>
    <xf numFmtId="17" fontId="8" fillId="0" borderId="0" xfId="0" applyNumberFormat="1" applyFont="1"/>
    <xf numFmtId="3" fontId="8" fillId="0" borderId="0" xfId="0" applyNumberFormat="1"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a:pPr>
            <a:r>
              <a:rPr lang="en-ZA"/>
              <a:t>Annual</a:t>
            </a:r>
            <a:r>
              <a:rPr lang="en-ZA" baseline="0"/>
              <a:t> %Change</a:t>
            </a:r>
          </a:p>
        </c:rich>
      </c:tx>
      <c:layout>
        <c:manualLayout>
          <c:xMode val="edge"/>
          <c:yMode val="edge"/>
          <c:x val="6.9447821214978528E-2"/>
          <c:y val="3.3402915434514582E-2"/>
        </c:manualLayout>
      </c:layout>
      <c:overlay val="1"/>
    </c:title>
    <c:plotArea>
      <c:layout>
        <c:manualLayout>
          <c:layoutTarget val="inner"/>
          <c:xMode val="edge"/>
          <c:yMode val="edge"/>
          <c:x val="6.1186095364527827E-2"/>
          <c:y val="3.3865979870314845E-2"/>
          <c:w val="0.92945581147654055"/>
          <c:h val="0.94628508730785654"/>
        </c:manualLayout>
      </c:layout>
      <c:barChart>
        <c:barDir val="col"/>
        <c:grouping val="clustered"/>
        <c:ser>
          <c:idx val="0"/>
          <c:order val="0"/>
          <c:tx>
            <c:strRef>
              <c:f>JSE!$A$174</c:f>
              <c:strCache>
                <c:ptCount val="1"/>
                <c:pt idx="0">
                  <c:v>2001</c:v>
                </c:pt>
              </c:strCache>
            </c:strRef>
          </c:tx>
          <c:cat>
            <c:strRef>
              <c:f>JSE!$B$173:$P$173</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JSE!$B$174:$P$174</c:f>
              <c:numCache>
                <c:formatCode>0.00</c:formatCode>
                <c:ptCount val="15"/>
                <c:pt idx="0">
                  <c:v>28.472222222222214</c:v>
                </c:pt>
                <c:pt idx="1">
                  <c:v>45.771144278606968</c:v>
                </c:pt>
                <c:pt idx="2">
                  <c:v>-4.8033126293995814</c:v>
                </c:pt>
                <c:pt idx="3">
                  <c:v>41.746031746031754</c:v>
                </c:pt>
                <c:pt idx="5">
                  <c:v>-61.111111111111114</c:v>
                </c:pt>
                <c:pt idx="7">
                  <c:v>9.0395480225988702</c:v>
                </c:pt>
                <c:pt idx="8">
                  <c:v>26.981132075471699</c:v>
                </c:pt>
                <c:pt idx="9">
                  <c:v>17.142857142857142</c:v>
                </c:pt>
                <c:pt idx="10">
                  <c:v>-14.97659906396256</c:v>
                </c:pt>
                <c:pt idx="11">
                  <c:v>52.975250131648245</c:v>
                </c:pt>
                <c:pt idx="14">
                  <c:v>28.036824485891909</c:v>
                </c:pt>
              </c:numCache>
            </c:numRef>
          </c:val>
        </c:ser>
        <c:ser>
          <c:idx val="1"/>
          <c:order val="1"/>
          <c:tx>
            <c:strRef>
              <c:f>JSE!$A$175</c:f>
              <c:strCache>
                <c:ptCount val="1"/>
                <c:pt idx="0">
                  <c:v>2002</c:v>
                </c:pt>
              </c:strCache>
            </c:strRef>
          </c:tx>
          <c:cat>
            <c:strRef>
              <c:f>JSE!$B$173:$P$173</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JSE!$B$175:$P$175</c:f>
              <c:numCache>
                <c:formatCode>0.00</c:formatCode>
                <c:ptCount val="15"/>
                <c:pt idx="0">
                  <c:v>67.027027027027032</c:v>
                </c:pt>
                <c:pt idx="1">
                  <c:v>48.122866894197955</c:v>
                </c:pt>
                <c:pt idx="2">
                  <c:v>11.49412788168768</c:v>
                </c:pt>
                <c:pt idx="3">
                  <c:v>63.717805151175796</c:v>
                </c:pt>
                <c:pt idx="5">
                  <c:v>-43.214285714285708</c:v>
                </c:pt>
                <c:pt idx="7">
                  <c:v>24.766839378238341</c:v>
                </c:pt>
                <c:pt idx="8">
                  <c:v>76.011226679874525</c:v>
                </c:pt>
                <c:pt idx="9">
                  <c:v>-4.7967479674796794</c:v>
                </c:pt>
                <c:pt idx="10">
                  <c:v>24.138634046890932</c:v>
                </c:pt>
                <c:pt idx="11">
                  <c:v>13.321858864027528</c:v>
                </c:pt>
                <c:pt idx="14">
                  <c:v>15.44868801942293</c:v>
                </c:pt>
              </c:numCache>
            </c:numRef>
          </c:val>
        </c:ser>
        <c:ser>
          <c:idx val="2"/>
          <c:order val="2"/>
          <c:tx>
            <c:strRef>
              <c:f>JSE!$A$176</c:f>
              <c:strCache>
                <c:ptCount val="1"/>
                <c:pt idx="0">
                  <c:v>2003</c:v>
                </c:pt>
              </c:strCache>
            </c:strRef>
          </c:tx>
          <c:cat>
            <c:strRef>
              <c:f>JSE!$B$173:$P$173</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JSE!$B$176:$P$176</c:f>
              <c:numCache>
                <c:formatCode>0.00</c:formatCode>
                <c:ptCount val="15"/>
                <c:pt idx="0">
                  <c:v>-0.3236245954692511</c:v>
                </c:pt>
                <c:pt idx="1">
                  <c:v>43.125960061443926</c:v>
                </c:pt>
                <c:pt idx="2">
                  <c:v>-15.575928996391292</c:v>
                </c:pt>
                <c:pt idx="3">
                  <c:v>31.32694938440493</c:v>
                </c:pt>
                <c:pt idx="5">
                  <c:v>83.647798742138363</c:v>
                </c:pt>
                <c:pt idx="7">
                  <c:v>-3.4274640088593524</c:v>
                </c:pt>
                <c:pt idx="8">
                  <c:v>35.118656786417802</c:v>
                </c:pt>
                <c:pt idx="9">
                  <c:v>-26.174210076857378</c:v>
                </c:pt>
                <c:pt idx="10">
                  <c:v>18.93578584332402</c:v>
                </c:pt>
                <c:pt idx="11">
                  <c:v>48.086269744835974</c:v>
                </c:pt>
                <c:pt idx="14">
                  <c:v>-32.934306097028326</c:v>
                </c:pt>
              </c:numCache>
            </c:numRef>
          </c:val>
        </c:ser>
        <c:ser>
          <c:idx val="3"/>
          <c:order val="3"/>
          <c:tx>
            <c:strRef>
              <c:f>JSE!$A$177</c:f>
              <c:strCache>
                <c:ptCount val="1"/>
                <c:pt idx="0">
                  <c:v>2004</c:v>
                </c:pt>
              </c:strCache>
            </c:strRef>
          </c:tx>
          <c:cat>
            <c:strRef>
              <c:f>JSE!$B$173:$P$173</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JSE!$B$177:$P$177</c:f>
              <c:numCache>
                <c:formatCode>0.00</c:formatCode>
                <c:ptCount val="15"/>
                <c:pt idx="0">
                  <c:v>28.571428571428566</c:v>
                </c:pt>
                <c:pt idx="1">
                  <c:v>81.620606385833128</c:v>
                </c:pt>
                <c:pt idx="2">
                  <c:v>0.10397412199630314</c:v>
                </c:pt>
                <c:pt idx="3">
                  <c:v>210.26041666666666</c:v>
                </c:pt>
                <c:pt idx="5">
                  <c:v>59.931506849315063</c:v>
                </c:pt>
                <c:pt idx="7">
                  <c:v>1.714351241327895</c:v>
                </c:pt>
                <c:pt idx="8">
                  <c:v>9.309267615411315</c:v>
                </c:pt>
                <c:pt idx="9">
                  <c:v>18.276460381723524</c:v>
                </c:pt>
                <c:pt idx="10">
                  <c:v>44.07622203811102</c:v>
                </c:pt>
                <c:pt idx="11">
                  <c:v>45.025641025641015</c:v>
                </c:pt>
                <c:pt idx="14">
                  <c:v>32.372521588113266</c:v>
                </c:pt>
              </c:numCache>
            </c:numRef>
          </c:val>
        </c:ser>
        <c:ser>
          <c:idx val="4"/>
          <c:order val="4"/>
          <c:tx>
            <c:strRef>
              <c:f>JSE!$A$178</c:f>
              <c:strCache>
                <c:ptCount val="1"/>
                <c:pt idx="0">
                  <c:v>2005</c:v>
                </c:pt>
              </c:strCache>
            </c:strRef>
          </c:tx>
          <c:spPr>
            <a:solidFill>
              <a:schemeClr val="tx2">
                <a:lumMod val="75000"/>
              </a:schemeClr>
            </a:solidFill>
          </c:spPr>
          <c:cat>
            <c:strRef>
              <c:f>JSE!$B$173:$P$173</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JSE!$B$178:$P$178</c:f>
              <c:numCache>
                <c:formatCode>0.00</c:formatCode>
                <c:ptCount val="15"/>
                <c:pt idx="0">
                  <c:v>38.636363636363633</c:v>
                </c:pt>
                <c:pt idx="1">
                  <c:v>96.085093810016218</c:v>
                </c:pt>
                <c:pt idx="2">
                  <c:v>15.706866705135598</c:v>
                </c:pt>
                <c:pt idx="3">
                  <c:v>103.03844216887694</c:v>
                </c:pt>
                <c:pt idx="5">
                  <c:v>47.323340471092088</c:v>
                </c:pt>
                <c:pt idx="7">
                  <c:v>-1.5219842164599775</c:v>
                </c:pt>
                <c:pt idx="8">
                  <c:v>30.445827511749012</c:v>
                </c:pt>
                <c:pt idx="9">
                  <c:v>42.493887530562361</c:v>
                </c:pt>
                <c:pt idx="10">
                  <c:v>56.392562775541485</c:v>
                </c:pt>
                <c:pt idx="11">
                  <c:v>31.103253182461106</c:v>
                </c:pt>
                <c:pt idx="13">
                  <c:v>26.30623520126283</c:v>
                </c:pt>
                <c:pt idx="14">
                  <c:v>43.390003462162205</c:v>
                </c:pt>
              </c:numCache>
            </c:numRef>
          </c:val>
        </c:ser>
        <c:ser>
          <c:idx val="5"/>
          <c:order val="5"/>
          <c:tx>
            <c:strRef>
              <c:f>JSE!$A$179</c:f>
              <c:strCache>
                <c:ptCount val="1"/>
                <c:pt idx="0">
                  <c:v>2006</c:v>
                </c:pt>
              </c:strCache>
            </c:strRef>
          </c:tx>
          <c:cat>
            <c:strRef>
              <c:f>JSE!$B$173:$P$173</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JSE!$B$179:$P$179</c:f>
              <c:numCache>
                <c:formatCode>0.00</c:formatCode>
                <c:ptCount val="15"/>
                <c:pt idx="0">
                  <c:v>32.422586520947185</c:v>
                </c:pt>
                <c:pt idx="1">
                  <c:v>30.045957959767968</c:v>
                </c:pt>
                <c:pt idx="2">
                  <c:v>86.864153201675649</c:v>
                </c:pt>
                <c:pt idx="3">
                  <c:v>34.022323274080193</c:v>
                </c:pt>
                <c:pt idx="5">
                  <c:v>69.6220930232558</c:v>
                </c:pt>
                <c:pt idx="7">
                  <c:v>30.509444762449924</c:v>
                </c:pt>
                <c:pt idx="8">
                  <c:v>23.88023369036026</c:v>
                </c:pt>
                <c:pt idx="9">
                  <c:v>46.705559368565538</c:v>
                </c:pt>
                <c:pt idx="10">
                  <c:v>52.279691138619931</c:v>
                </c:pt>
                <c:pt idx="11">
                  <c:v>38.364440608479889</c:v>
                </c:pt>
                <c:pt idx="13">
                  <c:v>40.461163531837798</c:v>
                </c:pt>
                <c:pt idx="14">
                  <c:v>47.215056359685356</c:v>
                </c:pt>
              </c:numCache>
            </c:numRef>
          </c:val>
        </c:ser>
        <c:ser>
          <c:idx val="6"/>
          <c:order val="6"/>
          <c:tx>
            <c:strRef>
              <c:f>JSE!$A$180</c:f>
              <c:strCache>
                <c:ptCount val="1"/>
                <c:pt idx="0">
                  <c:v>2007</c:v>
                </c:pt>
              </c:strCache>
            </c:strRef>
          </c:tx>
          <c:spPr>
            <a:solidFill>
              <a:srgbClr val="FF0000"/>
            </a:solidFill>
          </c:spPr>
          <c:cat>
            <c:strRef>
              <c:f>JSE!$B$173:$P$173</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JSE!$B$180:$P$180</c:f>
              <c:numCache>
                <c:formatCode>0.00</c:formatCode>
                <c:ptCount val="15"/>
                <c:pt idx="0">
                  <c:v>19.532324621733153</c:v>
                </c:pt>
                <c:pt idx="1">
                  <c:v>34.152134870517351</c:v>
                </c:pt>
                <c:pt idx="2">
                  <c:v>168.43875100080064</c:v>
                </c:pt>
                <c:pt idx="3">
                  <c:v>62.665021591610135</c:v>
                </c:pt>
                <c:pt idx="5">
                  <c:v>180.29134532990571</c:v>
                </c:pt>
                <c:pt idx="6">
                  <c:v>-11.403215003348963</c:v>
                </c:pt>
                <c:pt idx="7">
                  <c:v>3.4605263157894735</c:v>
                </c:pt>
                <c:pt idx="8">
                  <c:v>81.065042247985872</c:v>
                </c:pt>
                <c:pt idx="9">
                  <c:v>58.479532163742697</c:v>
                </c:pt>
                <c:pt idx="10">
                  <c:v>32.979194333776</c:v>
                </c:pt>
                <c:pt idx="11">
                  <c:v>52.623781676413259</c:v>
                </c:pt>
                <c:pt idx="12">
                  <c:v>84.145261293179814</c:v>
                </c:pt>
                <c:pt idx="13">
                  <c:v>41.67408132396119</c:v>
                </c:pt>
                <c:pt idx="14">
                  <c:v>13.922914238853648</c:v>
                </c:pt>
              </c:numCache>
            </c:numRef>
          </c:val>
        </c:ser>
        <c:ser>
          <c:idx val="7"/>
          <c:order val="7"/>
          <c:tx>
            <c:strRef>
              <c:f>JSE!$A$181</c:f>
              <c:strCache>
                <c:ptCount val="1"/>
                <c:pt idx="0">
                  <c:v>2008</c:v>
                </c:pt>
              </c:strCache>
            </c:strRef>
          </c:tx>
          <c:cat>
            <c:strRef>
              <c:f>JSE!$B$173:$P$173</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JSE!$B$181:$P$181</c:f>
              <c:numCache>
                <c:formatCode>0.00</c:formatCode>
                <c:ptCount val="15"/>
                <c:pt idx="0">
                  <c:v>-27.848101265822788</c:v>
                </c:pt>
                <c:pt idx="1">
                  <c:v>-31.650544135429261</c:v>
                </c:pt>
                <c:pt idx="2">
                  <c:v>-21.689334287759486</c:v>
                </c:pt>
                <c:pt idx="3">
                  <c:v>-3.8190230582524407</c:v>
                </c:pt>
                <c:pt idx="4">
                  <c:v>-21.103290532846437</c:v>
                </c:pt>
                <c:pt idx="5">
                  <c:v>115.31641699785997</c:v>
                </c:pt>
                <c:pt idx="6">
                  <c:v>-25.109725109725105</c:v>
                </c:pt>
                <c:pt idx="7">
                  <c:v>-22.603755987960486</c:v>
                </c:pt>
                <c:pt idx="8">
                  <c:v>-16.02274700468832</c:v>
                </c:pt>
                <c:pt idx="9">
                  <c:v>-11.202952029520304</c:v>
                </c:pt>
                <c:pt idx="10">
                  <c:v>-26.997336884154453</c:v>
                </c:pt>
                <c:pt idx="11">
                  <c:v>-6.0079697557985074</c:v>
                </c:pt>
                <c:pt idx="12">
                  <c:v>-41.638608305274971</c:v>
                </c:pt>
                <c:pt idx="13">
                  <c:v>-1.056664206873807</c:v>
                </c:pt>
                <c:pt idx="14">
                  <c:v>-31.081122039189545</c:v>
                </c:pt>
              </c:numCache>
            </c:numRef>
          </c:val>
        </c:ser>
        <c:ser>
          <c:idx val="8"/>
          <c:order val="8"/>
          <c:tx>
            <c:strRef>
              <c:f>JSE!$A$182</c:f>
              <c:strCache>
                <c:ptCount val="1"/>
                <c:pt idx="0">
                  <c:v>2009</c:v>
                </c:pt>
              </c:strCache>
            </c:strRef>
          </c:tx>
          <c:spPr>
            <a:solidFill>
              <a:srgbClr val="00B050"/>
            </a:solidFill>
          </c:spPr>
          <c:cat>
            <c:strRef>
              <c:f>JSE!$B$173:$P$173</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JSE!$B$182:$P$182</c:f>
              <c:numCache>
                <c:formatCode>0.00</c:formatCode>
                <c:ptCount val="15"/>
                <c:pt idx="0">
                  <c:v>-15.470494417862843</c:v>
                </c:pt>
                <c:pt idx="1">
                  <c:v>-35.679534971883491</c:v>
                </c:pt>
                <c:pt idx="2">
                  <c:v>-72.161283770058915</c:v>
                </c:pt>
                <c:pt idx="3">
                  <c:v>-27.270218051338666</c:v>
                </c:pt>
                <c:pt idx="4">
                  <c:v>-36.328005922571087</c:v>
                </c:pt>
                <c:pt idx="5">
                  <c:v>-37.895783046997018</c:v>
                </c:pt>
                <c:pt idx="6">
                  <c:v>-53.022825416409624</c:v>
                </c:pt>
                <c:pt idx="7">
                  <c:v>-23.651202278578086</c:v>
                </c:pt>
                <c:pt idx="8">
                  <c:v>-2.6079090204187034</c:v>
                </c:pt>
                <c:pt idx="9">
                  <c:v>-25.531914893617024</c:v>
                </c:pt>
                <c:pt idx="10">
                  <c:v>46.714753554698838</c:v>
                </c:pt>
                <c:pt idx="11">
                  <c:v>2.9133601478421469</c:v>
                </c:pt>
                <c:pt idx="12">
                  <c:v>-65.625</c:v>
                </c:pt>
                <c:pt idx="13">
                  <c:v>14.316544479355098</c:v>
                </c:pt>
                <c:pt idx="14">
                  <c:v>13.164751800340824</c:v>
                </c:pt>
              </c:numCache>
            </c:numRef>
          </c:val>
        </c:ser>
        <c:ser>
          <c:idx val="9"/>
          <c:order val="9"/>
          <c:tx>
            <c:strRef>
              <c:f>JSE!$A$184</c:f>
              <c:strCache>
                <c:ptCount val="1"/>
                <c:pt idx="0">
                  <c:v>2011</c:v>
                </c:pt>
              </c:strCache>
            </c:strRef>
          </c:tx>
          <c:spPr>
            <a:solidFill>
              <a:srgbClr val="FFFF00"/>
            </a:solidFill>
          </c:spPr>
          <c:cat>
            <c:strRef>
              <c:f>JSE!$B$173:$P$173</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JSE!$B$184:$P$184</c:f>
              <c:numCache>
                <c:formatCode>0.00</c:formatCode>
                <c:ptCount val="15"/>
                <c:pt idx="0">
                  <c:v>45.996592844974465</c:v>
                </c:pt>
                <c:pt idx="1">
                  <c:v>-13.931403282316069</c:v>
                </c:pt>
                <c:pt idx="2">
                  <c:v>38.918205804749348</c:v>
                </c:pt>
                <c:pt idx="3">
                  <c:v>-8.1458777079328701</c:v>
                </c:pt>
                <c:pt idx="4">
                  <c:v>-26.730407779684569</c:v>
                </c:pt>
                <c:pt idx="5">
                  <c:v>36.586757990867575</c:v>
                </c:pt>
                <c:pt idx="6">
                  <c:v>-51.87214611872146</c:v>
                </c:pt>
                <c:pt idx="7">
                  <c:v>20.832357304599039</c:v>
                </c:pt>
                <c:pt idx="8">
                  <c:v>-21.685790122682715</c:v>
                </c:pt>
                <c:pt idx="9">
                  <c:v>62.32533614553126</c:v>
                </c:pt>
                <c:pt idx="10">
                  <c:v>39.40663704900377</c:v>
                </c:pt>
                <c:pt idx="11">
                  <c:v>4.1759958344181154</c:v>
                </c:pt>
                <c:pt idx="12">
                  <c:v>-30.6640625</c:v>
                </c:pt>
                <c:pt idx="13">
                  <c:v>15.174176167034812</c:v>
                </c:pt>
                <c:pt idx="14">
                  <c:v>-6.2310350982523897</c:v>
                </c:pt>
              </c:numCache>
            </c:numRef>
          </c:val>
        </c:ser>
        <c:ser>
          <c:idx val="10"/>
          <c:order val="10"/>
          <c:tx>
            <c:strRef>
              <c:f>JSE!$A$185</c:f>
              <c:strCache>
                <c:ptCount val="1"/>
                <c:pt idx="0">
                  <c:v>2012</c:v>
                </c:pt>
              </c:strCache>
            </c:strRef>
          </c:tx>
          <c:cat>
            <c:strRef>
              <c:f>JSE!$B$173:$P$173</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JSE!$B$185:$P$185</c:f>
              <c:numCache>
                <c:formatCode>0.00</c:formatCode>
                <c:ptCount val="15"/>
                <c:pt idx="0">
                  <c:v>72.462077012835465</c:v>
                </c:pt>
                <c:pt idx="1">
                  <c:v>-13.111944295661489</c:v>
                </c:pt>
                <c:pt idx="2">
                  <c:v>52.688746438746435</c:v>
                </c:pt>
                <c:pt idx="3">
                  <c:v>-0.11877156269441773</c:v>
                </c:pt>
                <c:pt idx="4">
                  <c:v>-26.511264778050403</c:v>
                </c:pt>
                <c:pt idx="5">
                  <c:v>-25.616381111575421</c:v>
                </c:pt>
                <c:pt idx="6">
                  <c:v>-24.288425047438324</c:v>
                </c:pt>
                <c:pt idx="7">
                  <c:v>0.80775444264944052</c:v>
                </c:pt>
                <c:pt idx="8">
                  <c:v>4.9851885458087537</c:v>
                </c:pt>
                <c:pt idx="9">
                  <c:v>-60.045476693194743</c:v>
                </c:pt>
                <c:pt idx="10">
                  <c:v>66.995811252882007</c:v>
                </c:pt>
                <c:pt idx="11">
                  <c:v>-13.700204928275109</c:v>
                </c:pt>
                <c:pt idx="12">
                  <c:v>-19.154929577464781</c:v>
                </c:pt>
                <c:pt idx="13">
                  <c:v>23.558448929747751</c:v>
                </c:pt>
                <c:pt idx="14">
                  <c:v>27.639434474881895</c:v>
                </c:pt>
              </c:numCache>
            </c:numRef>
          </c:val>
        </c:ser>
        <c:ser>
          <c:idx val="11"/>
          <c:order val="11"/>
          <c:tx>
            <c:v>2013</c:v>
          </c:tx>
          <c:val>
            <c:numLit>
              <c:formatCode>General</c:formatCode>
              <c:ptCount val="1"/>
              <c:pt idx="0">
                <c:v>1</c:v>
              </c:pt>
            </c:numLit>
          </c:val>
        </c:ser>
        <c:axId val="149989248"/>
        <c:axId val="149990784"/>
      </c:barChart>
      <c:catAx>
        <c:axId val="149989248"/>
        <c:scaling>
          <c:orientation val="minMax"/>
        </c:scaling>
        <c:axPos val="b"/>
        <c:numFmt formatCode="0.00" sourceLinked="1"/>
        <c:tickLblPos val="nextTo"/>
        <c:txPr>
          <a:bodyPr/>
          <a:lstStyle/>
          <a:p>
            <a:pPr>
              <a:defRPr lang="en-ZA"/>
            </a:pPr>
            <a:endParaRPr lang="en-US"/>
          </a:p>
        </c:txPr>
        <c:crossAx val="149990784"/>
        <c:crosses val="autoZero"/>
        <c:auto val="1"/>
        <c:lblAlgn val="ctr"/>
        <c:lblOffset val="100"/>
      </c:catAx>
      <c:valAx>
        <c:axId val="149990784"/>
        <c:scaling>
          <c:orientation val="minMax"/>
        </c:scaling>
        <c:axPos val="l"/>
        <c:numFmt formatCode="0.00" sourceLinked="1"/>
        <c:tickLblPos val="nextTo"/>
        <c:txPr>
          <a:bodyPr/>
          <a:lstStyle/>
          <a:p>
            <a:pPr>
              <a:defRPr lang="en-ZA"/>
            </a:pPr>
            <a:endParaRPr lang="en-US"/>
          </a:p>
        </c:txPr>
        <c:crossAx val="149989248"/>
        <c:crosses val="autoZero"/>
        <c:crossBetween val="between"/>
      </c:valAx>
    </c:plotArea>
    <c:legend>
      <c:legendPos val="r"/>
      <c:layout>
        <c:manualLayout>
          <c:xMode val="edge"/>
          <c:yMode val="edge"/>
          <c:x val="0.61701478804578724"/>
          <c:y val="2.5532758655294856E-2"/>
          <c:w val="0.33400134004068882"/>
          <c:h val="0.49871843253745574"/>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722" l="0.70000000000000062" r="0.70000000000000062" t="0.7500000000000072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4.9240776171129617E-2"/>
          <c:y val="4.8182010252629366E-2"/>
          <c:w val="0.93283970191044607"/>
          <c:h val="0.83253261930154987"/>
        </c:manualLayout>
      </c:layout>
      <c:barChart>
        <c:barDir val="col"/>
        <c:grouping val="clustered"/>
        <c:ser>
          <c:idx val="0"/>
          <c:order val="0"/>
          <c:tx>
            <c:strRef>
              <c:f>JSE!$A$232</c:f>
              <c:strCache>
                <c:ptCount val="1"/>
                <c:pt idx="0">
                  <c:v>2000</c:v>
                </c:pt>
              </c:strCache>
            </c:strRef>
          </c:tx>
          <c:spPr>
            <a:solidFill>
              <a:srgbClr val="FF0000"/>
            </a:solidFill>
          </c:spPr>
          <c:cat>
            <c:strRef>
              <c:f>JSE!$B$231:$P$231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JSE!$B$232:$P$232</c:f>
              <c:numCache>
                <c:formatCode>0.00</c:formatCode>
                <c:ptCount val="15"/>
                <c:pt idx="0">
                  <c:v>0.17562474845413634</c:v>
                </c:pt>
                <c:pt idx="1">
                  <c:v>1.4708572683033918</c:v>
                </c:pt>
                <c:pt idx="2">
                  <c:v>11.781493542131646</c:v>
                </c:pt>
                <c:pt idx="3">
                  <c:v>0.76835827448684646</c:v>
                </c:pt>
                <c:pt idx="4">
                  <c:v>0</c:v>
                </c:pt>
                <c:pt idx="5">
                  <c:v>0.87812374227068168</c:v>
                </c:pt>
                <c:pt idx="6">
                  <c:v>0</c:v>
                </c:pt>
                <c:pt idx="7">
                  <c:v>16.190406498115692</c:v>
                </c:pt>
                <c:pt idx="8">
                  <c:v>5.8175697925432663</c:v>
                </c:pt>
                <c:pt idx="9">
                  <c:v>2.5611942482894881</c:v>
                </c:pt>
                <c:pt idx="10">
                  <c:v>7.0359664849438373</c:v>
                </c:pt>
                <c:pt idx="11">
                  <c:v>2.3160513702389229</c:v>
                </c:pt>
                <c:pt idx="12">
                  <c:v>0</c:v>
                </c:pt>
                <c:pt idx="13">
                  <c:v>0</c:v>
                </c:pt>
                <c:pt idx="14">
                  <c:v>51.004354030222089</c:v>
                </c:pt>
              </c:numCache>
            </c:numRef>
          </c:val>
        </c:ser>
        <c:ser>
          <c:idx val="1"/>
          <c:order val="1"/>
          <c:tx>
            <c:strRef>
              <c:f>JSE!$A$233</c:f>
              <c:strCache>
                <c:ptCount val="1"/>
                <c:pt idx="0">
                  <c:v>2001</c:v>
                </c:pt>
              </c:strCache>
            </c:strRef>
          </c:tx>
          <c:cat>
            <c:strRef>
              <c:f>JSE!$B$231:$P$231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JSE!$B$233:$P$233</c:f>
              <c:numCache>
                <c:formatCode>0.00</c:formatCode>
                <c:ptCount val="15"/>
                <c:pt idx="0">
                  <c:v>0.19139448990782029</c:v>
                </c:pt>
                <c:pt idx="1">
                  <c:v>1.8187649365294489</c:v>
                </c:pt>
                <c:pt idx="2">
                  <c:v>9.5138579956341367</c:v>
                </c:pt>
                <c:pt idx="3">
                  <c:v>0.92386637560910001</c:v>
                </c:pt>
                <c:pt idx="4">
                  <c:v>0</c:v>
                </c:pt>
                <c:pt idx="5">
                  <c:v>0.28967814688751176</c:v>
                </c:pt>
                <c:pt idx="6">
                  <c:v>0</c:v>
                </c:pt>
                <c:pt idx="7">
                  <c:v>14.975325629274048</c:v>
                </c:pt>
                <c:pt idx="8">
                  <c:v>6.2663590560630675</c:v>
                </c:pt>
                <c:pt idx="9">
                  <c:v>2.5450294333688532</c:v>
                </c:pt>
                <c:pt idx="10">
                  <c:v>5.0745403945830185</c:v>
                </c:pt>
                <c:pt idx="11">
                  <c:v>3.0054107739579345</c:v>
                </c:pt>
                <c:pt idx="12">
                  <c:v>0</c:v>
                </c:pt>
                <c:pt idx="13">
                  <c:v>0</c:v>
                </c:pt>
                <c:pt idx="14">
                  <c:v>55.395772768185061</c:v>
                </c:pt>
              </c:numCache>
            </c:numRef>
          </c:val>
        </c:ser>
        <c:ser>
          <c:idx val="2"/>
          <c:order val="2"/>
          <c:tx>
            <c:strRef>
              <c:f>JSE!$A$234</c:f>
              <c:strCache>
                <c:ptCount val="1"/>
                <c:pt idx="0">
                  <c:v>2002</c:v>
                </c:pt>
              </c:strCache>
            </c:strRef>
          </c:tx>
          <c:cat>
            <c:strRef>
              <c:f>JSE!$B$231:$P$231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JSE!$B$234:$P$234</c:f>
              <c:numCache>
                <c:formatCode>0.00</c:formatCode>
                <c:ptCount val="15"/>
                <c:pt idx="0">
                  <c:v>0.26399425876563459</c:v>
                </c:pt>
                <c:pt idx="1">
                  <c:v>2.2247283165880662</c:v>
                </c:pt>
                <c:pt idx="2">
                  <c:v>8.7596541589775132</c:v>
                </c:pt>
                <c:pt idx="3">
                  <c:v>1.2490602146128083</c:v>
                </c:pt>
                <c:pt idx="4">
                  <c:v>0</c:v>
                </c:pt>
                <c:pt idx="5">
                  <c:v>0.13584170596678286</c:v>
                </c:pt>
                <c:pt idx="6">
                  <c:v>0</c:v>
                </c:pt>
                <c:pt idx="7">
                  <c:v>15.429567356981751</c:v>
                </c:pt>
                <c:pt idx="8">
                  <c:v>9.1082291025903892</c:v>
                </c:pt>
                <c:pt idx="9">
                  <c:v>2.0008885243660721</c:v>
                </c:pt>
                <c:pt idx="10">
                  <c:v>5.2021392932813892</c:v>
                </c:pt>
                <c:pt idx="11">
                  <c:v>2.8125213587587998</c:v>
                </c:pt>
                <c:pt idx="12">
                  <c:v>0</c:v>
                </c:pt>
                <c:pt idx="13">
                  <c:v>0</c:v>
                </c:pt>
                <c:pt idx="14">
                  <c:v>52.813375709110787</c:v>
                </c:pt>
              </c:numCache>
            </c:numRef>
          </c:val>
        </c:ser>
        <c:ser>
          <c:idx val="3"/>
          <c:order val="3"/>
          <c:tx>
            <c:strRef>
              <c:f>JSE!$A$235</c:f>
              <c:strCache>
                <c:ptCount val="1"/>
                <c:pt idx="0">
                  <c:v>2003</c:v>
                </c:pt>
              </c:strCache>
            </c:strRef>
          </c:tx>
          <c:spPr>
            <a:solidFill>
              <a:schemeClr val="accent6">
                <a:lumMod val="75000"/>
              </a:schemeClr>
            </a:solidFill>
          </c:spPr>
          <c:cat>
            <c:strRef>
              <c:f>JSE!$B$231:$P$231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JSE!$B$235:$P$235</c:f>
              <c:numCache>
                <c:formatCode>0.00</c:formatCode>
                <c:ptCount val="15"/>
                <c:pt idx="0">
                  <c:v>0.30180396460662595</c:v>
                </c:pt>
                <c:pt idx="1">
                  <c:v>3.6520239483405681</c:v>
                </c:pt>
                <c:pt idx="2">
                  <c:v>8.4818672650485532</c:v>
                </c:pt>
                <c:pt idx="3">
                  <c:v>1.8813753637815642</c:v>
                </c:pt>
                <c:pt idx="4">
                  <c:v>0</c:v>
                </c:pt>
                <c:pt idx="5">
                  <c:v>0.28612583657511292</c:v>
                </c:pt>
                <c:pt idx="6">
                  <c:v>0</c:v>
                </c:pt>
                <c:pt idx="7">
                  <c:v>17.09013943735118</c:v>
                </c:pt>
                <c:pt idx="8">
                  <c:v>14.115214643371582</c:v>
                </c:pt>
                <c:pt idx="9">
                  <c:v>1.6942177104053775</c:v>
                </c:pt>
                <c:pt idx="10">
                  <c:v>7.0963127002635877</c:v>
                </c:pt>
                <c:pt idx="11">
                  <c:v>4.776929634601629</c:v>
                </c:pt>
                <c:pt idx="12">
                  <c:v>0</c:v>
                </c:pt>
                <c:pt idx="13">
                  <c:v>0</c:v>
                </c:pt>
                <c:pt idx="14">
                  <c:v>40.623989495654214</c:v>
                </c:pt>
              </c:numCache>
            </c:numRef>
          </c:val>
        </c:ser>
        <c:ser>
          <c:idx val="4"/>
          <c:order val="4"/>
          <c:tx>
            <c:strRef>
              <c:f>JSE!$A$236</c:f>
              <c:strCache>
                <c:ptCount val="1"/>
                <c:pt idx="0">
                  <c:v>2004</c:v>
                </c:pt>
              </c:strCache>
            </c:strRef>
          </c:tx>
          <c:spPr>
            <a:solidFill>
              <a:schemeClr val="tx2">
                <a:lumMod val="50000"/>
              </a:schemeClr>
            </a:solidFill>
          </c:spPr>
          <c:cat>
            <c:strRef>
              <c:f>JSE!$B$231:$P$231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JSE!$B$236:$P$236</c:f>
              <c:numCache>
                <c:formatCode>0.00</c:formatCode>
                <c:ptCount val="15"/>
                <c:pt idx="0">
                  <c:v>0.29010351420847896</c:v>
                </c:pt>
                <c:pt idx="1">
                  <c:v>4.9588653729222072</c:v>
                </c:pt>
                <c:pt idx="2">
                  <c:v>6.3478458348900757</c:v>
                </c:pt>
                <c:pt idx="3">
                  <c:v>4.3640066518684577</c:v>
                </c:pt>
                <c:pt idx="4">
                  <c:v>0</c:v>
                </c:pt>
                <c:pt idx="5">
                  <c:v>0.34211702306909009</c:v>
                </c:pt>
                <c:pt idx="6">
                  <c:v>0</c:v>
                </c:pt>
                <c:pt idx="7">
                  <c:v>12.996051368834385</c:v>
                </c:pt>
                <c:pt idx="8">
                  <c:v>11.535277612946237</c:v>
                </c:pt>
                <c:pt idx="9">
                  <c:v>1.4981355721119682</c:v>
                </c:pt>
                <c:pt idx="10">
                  <c:v>7.6437880486143168</c:v>
                </c:pt>
                <c:pt idx="11">
                  <c:v>5.1793733471059245</c:v>
                </c:pt>
                <c:pt idx="12">
                  <c:v>0</c:v>
                </c:pt>
                <c:pt idx="13">
                  <c:v>4.6409236427038234</c:v>
                </c:pt>
                <c:pt idx="14">
                  <c:v>40.203512010725042</c:v>
                </c:pt>
              </c:numCache>
            </c:numRef>
          </c:val>
        </c:ser>
        <c:ser>
          <c:idx val="5"/>
          <c:order val="5"/>
          <c:tx>
            <c:strRef>
              <c:f>JSE!$A$237</c:f>
              <c:strCache>
                <c:ptCount val="1"/>
                <c:pt idx="0">
                  <c:v>2005</c:v>
                </c:pt>
              </c:strCache>
            </c:strRef>
          </c:tx>
          <c:cat>
            <c:strRef>
              <c:f>JSE!$B$231:$P$231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JSE!$B$237:$P$237</c:f>
              <c:numCache>
                <c:formatCode>0.00</c:formatCode>
                <c:ptCount val="15"/>
                <c:pt idx="0">
                  <c:v>0.25673520732887828</c:v>
                </c:pt>
                <c:pt idx="1">
                  <c:v>6.2070062056032809</c:v>
                </c:pt>
                <c:pt idx="2">
                  <c:v>4.6885741141700059</c:v>
                </c:pt>
                <c:pt idx="3">
                  <c:v>5.6561244674731928</c:v>
                </c:pt>
                <c:pt idx="4">
                  <c:v>0</c:v>
                </c:pt>
                <c:pt idx="5">
                  <c:v>0.32173738186205508</c:v>
                </c:pt>
                <c:pt idx="6">
                  <c:v>0</c:v>
                </c:pt>
                <c:pt idx="7">
                  <c:v>8.1696977632704968</c:v>
                </c:pt>
                <c:pt idx="8">
                  <c:v>9.6053573015212379</c:v>
                </c:pt>
                <c:pt idx="9">
                  <c:v>1.3627074574796927</c:v>
                </c:pt>
                <c:pt idx="10">
                  <c:v>7.6309747052689172</c:v>
                </c:pt>
                <c:pt idx="11">
                  <c:v>4.3345694658130647</c:v>
                </c:pt>
                <c:pt idx="12">
                  <c:v>0</c:v>
                </c:pt>
                <c:pt idx="13">
                  <c:v>14.967335238193218</c:v>
                </c:pt>
                <c:pt idx="14">
                  <c:v>36.799180692015952</c:v>
                </c:pt>
              </c:numCache>
            </c:numRef>
          </c:val>
        </c:ser>
        <c:ser>
          <c:idx val="6"/>
          <c:order val="6"/>
          <c:tx>
            <c:strRef>
              <c:f>JSE!$A$238</c:f>
              <c:strCache>
                <c:ptCount val="1"/>
                <c:pt idx="0">
                  <c:v>2006</c:v>
                </c:pt>
              </c:strCache>
            </c:strRef>
          </c:tx>
          <c:cat>
            <c:strRef>
              <c:f>JSE!$B$231:$P$231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JSE!$B$238:$P$238</c:f>
              <c:numCache>
                <c:formatCode>0.00</c:formatCode>
                <c:ptCount val="15"/>
                <c:pt idx="0">
                  <c:v>0.23398551027830433</c:v>
                </c:pt>
                <c:pt idx="1">
                  <c:v>5.5554661525637021</c:v>
                </c:pt>
                <c:pt idx="2">
                  <c:v>6.0298741885337446</c:v>
                </c:pt>
                <c:pt idx="3">
                  <c:v>5.2172009925877765</c:v>
                </c:pt>
                <c:pt idx="4">
                  <c:v>0</c:v>
                </c:pt>
                <c:pt idx="5">
                  <c:v>0.37559984937383933</c:v>
                </c:pt>
                <c:pt idx="6">
                  <c:v>1.4415696018384117</c:v>
                </c:pt>
                <c:pt idx="7">
                  <c:v>7.3381975713140841</c:v>
                </c:pt>
                <c:pt idx="8">
                  <c:v>8.1894928597406533</c:v>
                </c:pt>
                <c:pt idx="9">
                  <c:v>1.3759120446213908</c:v>
                </c:pt>
                <c:pt idx="10">
                  <c:v>7.9976698004203373</c:v>
                </c:pt>
                <c:pt idx="11">
                  <c:v>4.1277361338641727</c:v>
                </c:pt>
                <c:pt idx="12">
                  <c:v>0.36336952008831586</c:v>
                </c:pt>
                <c:pt idx="13">
                  <c:v>14.469123246315613</c:v>
                </c:pt>
                <c:pt idx="14">
                  <c:v>37.284802528459657</c:v>
                </c:pt>
              </c:numCache>
            </c:numRef>
          </c:val>
        </c:ser>
        <c:ser>
          <c:idx val="7"/>
          <c:order val="7"/>
          <c:tx>
            <c:strRef>
              <c:f>JSE!$A$239</c:f>
              <c:strCache>
                <c:ptCount val="1"/>
                <c:pt idx="0">
                  <c:v>2007</c:v>
                </c:pt>
              </c:strCache>
            </c:strRef>
          </c:tx>
          <c:cat>
            <c:strRef>
              <c:f>JSE!$B$231:$P$231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JSE!$B$239:$P$239</c:f>
              <c:numCache>
                <c:formatCode>0.00</c:formatCode>
                <c:ptCount val="15"/>
                <c:pt idx="0">
                  <c:v>0.19160129292287884</c:v>
                </c:pt>
                <c:pt idx="1">
                  <c:v>5.1055460747090704</c:v>
                </c:pt>
                <c:pt idx="2">
                  <c:v>11.088621661308885</c:v>
                </c:pt>
                <c:pt idx="3">
                  <c:v>5.8137432586771798</c:v>
                </c:pt>
                <c:pt idx="4">
                  <c:v>3.7433909680605719</c:v>
                </c:pt>
                <c:pt idx="5">
                  <c:v>0.72120578728508244</c:v>
                </c:pt>
                <c:pt idx="6">
                  <c:v>0.95447870778267252</c:v>
                </c:pt>
                <c:pt idx="7">
                  <c:v>5.2010159939675358</c:v>
                </c:pt>
                <c:pt idx="8">
                  <c:v>10.158175796942317</c:v>
                </c:pt>
                <c:pt idx="9">
                  <c:v>1.4937845334321105</c:v>
                </c:pt>
                <c:pt idx="10">
                  <c:v>7.285699796713013</c:v>
                </c:pt>
                <c:pt idx="11">
                  <c:v>4.3157695140073997</c:v>
                </c:pt>
                <c:pt idx="12">
                  <c:v>0.78580783426598411</c:v>
                </c:pt>
                <c:pt idx="13">
                  <c:v>14.042897523073735</c:v>
                </c:pt>
                <c:pt idx="14">
                  <c:v>29.098261256851565</c:v>
                </c:pt>
              </c:numCache>
            </c:numRef>
          </c:val>
        </c:ser>
        <c:ser>
          <c:idx val="8"/>
          <c:order val="8"/>
          <c:tx>
            <c:strRef>
              <c:f>JSE!$A$240</c:f>
              <c:strCache>
                <c:ptCount val="1"/>
                <c:pt idx="0">
                  <c:v>2008</c:v>
                </c:pt>
              </c:strCache>
            </c:strRef>
          </c:tx>
          <c:spPr>
            <a:solidFill>
              <a:srgbClr val="00B050"/>
            </a:solidFill>
          </c:spPr>
          <c:cat>
            <c:strRef>
              <c:f>JSE!$B$231:$P$231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JSE!$B$240:$P$240</c:f>
              <c:numCache>
                <c:formatCode>0.00</c:formatCode>
                <c:ptCount val="15"/>
                <c:pt idx="0">
                  <c:v>0.16676241542193285</c:v>
                </c:pt>
                <c:pt idx="1">
                  <c:v>4.2094876377718204</c:v>
                </c:pt>
                <c:pt idx="2">
                  <c:v>10.474913826120261</c:v>
                </c:pt>
                <c:pt idx="3">
                  <c:v>6.7452338397378613</c:v>
                </c:pt>
                <c:pt idx="4">
                  <c:v>6.1074407421592412</c:v>
                </c:pt>
                <c:pt idx="5">
                  <c:v>1.8732180092769903</c:v>
                </c:pt>
                <c:pt idx="6">
                  <c:v>0.86227073492489048</c:v>
                </c:pt>
                <c:pt idx="7">
                  <c:v>4.8557917358185456</c:v>
                </c:pt>
                <c:pt idx="8">
                  <c:v>10.290331503468233</c:v>
                </c:pt>
                <c:pt idx="9">
                  <c:v>1.600068088003745</c:v>
                </c:pt>
                <c:pt idx="10">
                  <c:v>6.4159645091280488</c:v>
                </c:pt>
                <c:pt idx="11">
                  <c:v>4.8932933316311331</c:v>
                </c:pt>
                <c:pt idx="12">
                  <c:v>0.55321503042682663</c:v>
                </c:pt>
                <c:pt idx="13">
                  <c:v>16.760819609345077</c:v>
                </c:pt>
                <c:pt idx="14">
                  <c:v>24.191188986765393</c:v>
                </c:pt>
              </c:numCache>
            </c:numRef>
          </c:val>
        </c:ser>
        <c:ser>
          <c:idx val="9"/>
          <c:order val="9"/>
          <c:tx>
            <c:strRef>
              <c:f>JSE!$A$241</c:f>
              <c:strCache>
                <c:ptCount val="1"/>
                <c:pt idx="0">
                  <c:v>2009</c:v>
                </c:pt>
              </c:strCache>
            </c:strRef>
          </c:tx>
          <c:cat>
            <c:strRef>
              <c:f>JSE!$B$231:$P$231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JSE!$B$241:$P$241</c:f>
              <c:numCache>
                <c:formatCode>0.00</c:formatCode>
                <c:ptCount val="15"/>
                <c:pt idx="0">
                  <c:v>0.15284919552296053</c:v>
                </c:pt>
                <c:pt idx="1">
                  <c:v>2.9358581328749778</c:v>
                </c:pt>
                <c:pt idx="2">
                  <c:v>3.1619595843655457</c:v>
                </c:pt>
                <c:pt idx="3">
                  <c:v>5.3194403989075605</c:v>
                </c:pt>
                <c:pt idx="4">
                  <c:v>4.2166190334739735</c:v>
                </c:pt>
                <c:pt idx="5">
                  <c:v>1.2614384551272253</c:v>
                </c:pt>
                <c:pt idx="6">
                  <c:v>0.43922514109711108</c:v>
                </c:pt>
                <c:pt idx="7">
                  <c:v>4.0199338422538622</c:v>
                </c:pt>
                <c:pt idx="8">
                  <c:v>10.867001012265428</c:v>
                </c:pt>
                <c:pt idx="9">
                  <c:v>1.2920082942318174</c:v>
                </c:pt>
                <c:pt idx="10">
                  <c:v>10.206865524431358</c:v>
                </c:pt>
                <c:pt idx="11">
                  <c:v>5.4604654113806319</c:v>
                </c:pt>
                <c:pt idx="12">
                  <c:v>0.20620221660172977</c:v>
                </c:pt>
                <c:pt idx="13">
                  <c:v>20.775954802781278</c:v>
                </c:pt>
                <c:pt idx="14">
                  <c:v>29.684178954684537</c:v>
                </c:pt>
              </c:numCache>
            </c:numRef>
          </c:val>
        </c:ser>
        <c:ser>
          <c:idx val="10"/>
          <c:order val="10"/>
          <c:tx>
            <c:strRef>
              <c:f>JSE!$A$243</c:f>
              <c:strCache>
                <c:ptCount val="1"/>
                <c:pt idx="0">
                  <c:v>2011</c:v>
                </c:pt>
              </c:strCache>
            </c:strRef>
          </c:tx>
          <c:spPr>
            <a:solidFill>
              <a:srgbClr val="FFFF00"/>
            </a:solidFill>
          </c:spPr>
          <c:cat>
            <c:strRef>
              <c:f>JSE!$B$231:$P$231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JSE!$B$243:$P$243</c:f>
              <c:numCache>
                <c:formatCode>0.00</c:formatCode>
                <c:ptCount val="15"/>
                <c:pt idx="0">
                  <c:v>0.18911600954186261</c:v>
                </c:pt>
                <c:pt idx="1">
                  <c:v>2.0599742696304402</c:v>
                </c:pt>
                <c:pt idx="2">
                  <c:v>3.7178839308766642</c:v>
                </c:pt>
                <c:pt idx="3">
                  <c:v>3.901703809462862</c:v>
                </c:pt>
                <c:pt idx="4">
                  <c:v>1.9785462561870946</c:v>
                </c:pt>
                <c:pt idx="5">
                  <c:v>1.056136781408815</c:v>
                </c:pt>
                <c:pt idx="6">
                  <c:v>0.1162942089014721</c:v>
                </c:pt>
                <c:pt idx="7">
                  <c:v>3.414901105788009</c:v>
                </c:pt>
                <c:pt idx="8">
                  <c:v>8.2688051266547653</c:v>
                </c:pt>
                <c:pt idx="9">
                  <c:v>1.3586782622511646</c:v>
                </c:pt>
                <c:pt idx="10">
                  <c:v>18.280699354092693</c:v>
                </c:pt>
                <c:pt idx="11">
                  <c:v>4.4149871679160384</c:v>
                </c:pt>
                <c:pt idx="12">
                  <c:v>7.8338603719207964E-2</c:v>
                </c:pt>
                <c:pt idx="13">
                  <c:v>25.659975152318932</c:v>
                </c:pt>
                <c:pt idx="14">
                  <c:v>25.503959961249979</c:v>
                </c:pt>
              </c:numCache>
            </c:numRef>
          </c:val>
        </c:ser>
        <c:ser>
          <c:idx val="11"/>
          <c:order val="11"/>
          <c:tx>
            <c:strRef>
              <c:f>JSE!$A$244</c:f>
              <c:strCache>
                <c:ptCount val="1"/>
                <c:pt idx="0">
                  <c:v>2012</c:v>
                </c:pt>
              </c:strCache>
            </c:strRef>
          </c:tx>
          <c:cat>
            <c:strRef>
              <c:f>JSE!$B$231:$P$231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JSE!$B$244:$P$244</c:f>
              <c:numCache>
                <c:formatCode>0.00</c:formatCode>
                <c:ptCount val="15"/>
                <c:pt idx="0">
                  <c:v>0.59765708716978228</c:v>
                </c:pt>
                <c:pt idx="1">
                  <c:v>3.2798353410244276</c:v>
                </c:pt>
                <c:pt idx="2">
                  <c:v>10.402387393398275</c:v>
                </c:pt>
                <c:pt idx="3">
                  <c:v>7.1411530171978059</c:v>
                </c:pt>
                <c:pt idx="4">
                  <c:v>2.6643860266317292</c:v>
                </c:pt>
                <c:pt idx="5">
                  <c:v>1.4395529298541443</c:v>
                </c:pt>
                <c:pt idx="6">
                  <c:v>0.16134315140780997</c:v>
                </c:pt>
                <c:pt idx="7">
                  <c:v>6.3081532881249016</c:v>
                </c:pt>
                <c:pt idx="8">
                  <c:v>15.907464243688816</c:v>
                </c:pt>
                <c:pt idx="9">
                  <c:v>0.99474724928123459</c:v>
                </c:pt>
                <c:pt idx="10">
                  <c:v>55.940784232851726</c:v>
                </c:pt>
                <c:pt idx="11">
                  <c:v>6.9818317097925995</c:v>
                </c:pt>
                <c:pt idx="12">
                  <c:v>0.11605384574947736</c:v>
                </c:pt>
                <c:pt idx="13">
                  <c:v>58.097687414829821</c:v>
                </c:pt>
                <c:pt idx="14">
                  <c:v>59.651676715231361</c:v>
                </c:pt>
              </c:numCache>
            </c:numRef>
          </c:val>
        </c:ser>
        <c:ser>
          <c:idx val="12"/>
          <c:order val="12"/>
          <c:tx>
            <c:v>2013</c:v>
          </c:tx>
          <c:val>
            <c:numLit>
              <c:formatCode>General</c:formatCode>
              <c:ptCount val="1"/>
              <c:pt idx="0">
                <c:v>1</c:v>
              </c:pt>
            </c:numLit>
          </c:val>
        </c:ser>
        <c:axId val="150471808"/>
        <c:axId val="150473344"/>
      </c:barChart>
      <c:catAx>
        <c:axId val="150471808"/>
        <c:scaling>
          <c:orientation val="minMax"/>
        </c:scaling>
        <c:axPos val="b"/>
        <c:numFmt formatCode="0.00" sourceLinked="1"/>
        <c:tickLblPos val="nextTo"/>
        <c:txPr>
          <a:bodyPr/>
          <a:lstStyle/>
          <a:p>
            <a:pPr>
              <a:defRPr lang="en-ZA"/>
            </a:pPr>
            <a:endParaRPr lang="en-US"/>
          </a:p>
        </c:txPr>
        <c:crossAx val="150473344"/>
        <c:crosses val="autoZero"/>
        <c:auto val="1"/>
        <c:lblAlgn val="ctr"/>
        <c:lblOffset val="100"/>
      </c:catAx>
      <c:valAx>
        <c:axId val="150473344"/>
        <c:scaling>
          <c:orientation val="minMax"/>
        </c:scaling>
        <c:axPos val="l"/>
        <c:numFmt formatCode="0.00" sourceLinked="1"/>
        <c:tickLblPos val="nextTo"/>
        <c:txPr>
          <a:bodyPr/>
          <a:lstStyle/>
          <a:p>
            <a:pPr>
              <a:defRPr lang="en-ZA"/>
            </a:pPr>
            <a:endParaRPr lang="en-US"/>
          </a:p>
        </c:txPr>
        <c:crossAx val="150471808"/>
        <c:crosses val="autoZero"/>
        <c:crossBetween val="between"/>
      </c:valAx>
    </c:plotArea>
    <c:legend>
      <c:legendPos val="r"/>
      <c:layout>
        <c:manualLayout>
          <c:xMode val="edge"/>
          <c:yMode val="edge"/>
          <c:x val="0.23383606090864967"/>
          <c:y val="6.4264344290801828E-2"/>
          <c:w val="0.31430143836086416"/>
          <c:h val="0.39350181368593912"/>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722" l="0.70000000000000062" r="0.70000000000000062" t="0.7500000000000072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752754508170949E-2"/>
          <c:y val="1.6542358731263303E-2"/>
          <c:w val="0.92156361165514211"/>
          <c:h val="0.85778665090798767"/>
        </c:manualLayout>
      </c:layout>
      <c:lineChart>
        <c:grouping val="standard"/>
        <c:ser>
          <c:idx val="0"/>
          <c:order val="0"/>
          <c:tx>
            <c:strRef>
              <c:f>JSE!$Q$1</c:f>
              <c:strCache>
                <c:ptCount val="1"/>
                <c:pt idx="0">
                  <c:v>INDEX</c:v>
                </c:pt>
              </c:strCache>
            </c:strRef>
          </c:tx>
          <c:spPr>
            <a:ln w="41275">
              <a:solidFill>
                <a:srgbClr val="FF0000"/>
              </a:solidFill>
            </a:ln>
          </c:spPr>
          <c:marker>
            <c:symbol val="none"/>
          </c:marker>
          <c:trendline>
            <c:trendlineType val="movingAvg"/>
            <c:period val="3"/>
          </c:trendline>
          <c:trendline>
            <c:trendlineType val="movingAvg"/>
            <c:period val="9"/>
          </c:trendline>
          <c:trendline>
            <c:trendlineType val="poly"/>
            <c:order val="6"/>
          </c:trendline>
          <c:cat>
            <c:numRef>
              <c:f>JSE!$A$114:$A$154</c:f>
              <c:numCache>
                <c:formatCode>mmm\-yy</c:formatCode>
                <c:ptCount val="39"/>
                <c:pt idx="0">
                  <c:v>40179</c:v>
                </c:pt>
                <c:pt idx="1">
                  <c:v>40269</c:v>
                </c:pt>
                <c:pt idx="2">
                  <c:v>40299</c:v>
                </c:pt>
                <c:pt idx="3">
                  <c:v>40330</c:v>
                </c:pt>
                <c:pt idx="4">
                  <c:v>40360</c:v>
                </c:pt>
                <c:pt idx="5">
                  <c:v>40391</c:v>
                </c:pt>
                <c:pt idx="6">
                  <c:v>40422</c:v>
                </c:pt>
                <c:pt idx="7">
                  <c:v>40452</c:v>
                </c:pt>
                <c:pt idx="8">
                  <c:v>40483</c:v>
                </c:pt>
                <c:pt idx="9">
                  <c:v>40513</c:v>
                </c:pt>
                <c:pt idx="10">
                  <c:v>40544</c:v>
                </c:pt>
                <c:pt idx="11">
                  <c:v>40575</c:v>
                </c:pt>
                <c:pt idx="12">
                  <c:v>40603</c:v>
                </c:pt>
                <c:pt idx="13">
                  <c:v>40634</c:v>
                </c:pt>
                <c:pt idx="14">
                  <c:v>40664</c:v>
                </c:pt>
                <c:pt idx="15">
                  <c:v>40695</c:v>
                </c:pt>
                <c:pt idx="16">
                  <c:v>40725</c:v>
                </c:pt>
                <c:pt idx="17">
                  <c:v>40756</c:v>
                </c:pt>
                <c:pt idx="18">
                  <c:v>40787</c:v>
                </c:pt>
                <c:pt idx="19">
                  <c:v>40817</c:v>
                </c:pt>
                <c:pt idx="20">
                  <c:v>40848</c:v>
                </c:pt>
                <c:pt idx="21">
                  <c:v>40878</c:v>
                </c:pt>
                <c:pt idx="22">
                  <c:v>40909</c:v>
                </c:pt>
                <c:pt idx="23">
                  <c:v>40940</c:v>
                </c:pt>
                <c:pt idx="24">
                  <c:v>40969</c:v>
                </c:pt>
                <c:pt idx="25">
                  <c:v>41000</c:v>
                </c:pt>
                <c:pt idx="26">
                  <c:v>41030</c:v>
                </c:pt>
                <c:pt idx="27">
                  <c:v>41061</c:v>
                </c:pt>
                <c:pt idx="28">
                  <c:v>41091</c:v>
                </c:pt>
                <c:pt idx="29">
                  <c:v>41122</c:v>
                </c:pt>
                <c:pt idx="30">
                  <c:v>41153</c:v>
                </c:pt>
                <c:pt idx="31">
                  <c:v>41183</c:v>
                </c:pt>
                <c:pt idx="32">
                  <c:v>41214</c:v>
                </c:pt>
                <c:pt idx="33">
                  <c:v>41244</c:v>
                </c:pt>
                <c:pt idx="34">
                  <c:v>41287</c:v>
                </c:pt>
                <c:pt idx="35">
                  <c:v>41318</c:v>
                </c:pt>
                <c:pt idx="36">
                  <c:v>41346</c:v>
                </c:pt>
                <c:pt idx="37">
                  <c:v>41377</c:v>
                </c:pt>
                <c:pt idx="38">
                  <c:v>41407</c:v>
                </c:pt>
              </c:numCache>
            </c:numRef>
          </c:cat>
          <c:val>
            <c:numRef>
              <c:f>JSE!$B$288:$B$440</c:f>
              <c:numCache>
                <c:formatCode>#,##0</c:formatCode>
                <c:ptCount val="153"/>
                <c:pt idx="0">
                  <c:v>710.88184373243405</c:v>
                </c:pt>
                <c:pt idx="1">
                  <c:v>646.90204234588725</c:v>
                </c:pt>
                <c:pt idx="2">
                  <c:v>665.19658984448188</c:v>
                </c:pt>
                <c:pt idx="3">
                  <c:v>736.02548248079449</c:v>
                </c:pt>
                <c:pt idx="4">
                  <c:v>797.77766535506851</c:v>
                </c:pt>
                <c:pt idx="5">
                  <c:v>801.03174067828377</c:v>
                </c:pt>
                <c:pt idx="6">
                  <c:v>826.21038036350012</c:v>
                </c:pt>
                <c:pt idx="7">
                  <c:v>778.6191493348324</c:v>
                </c:pt>
                <c:pt idx="8">
                  <c:v>815.6746861532697</c:v>
                </c:pt>
                <c:pt idx="9">
                  <c:v>820.31410905002826</c:v>
                </c:pt>
                <c:pt idx="10">
                  <c:v>871.77043282743125</c:v>
                </c:pt>
                <c:pt idx="11">
                  <c:v>919.68724002248473</c:v>
                </c:pt>
                <c:pt idx="12">
                  <c:v>824.87195053400796</c:v>
                </c:pt>
                <c:pt idx="13">
                  <c:v>848.66722878021358</c:v>
                </c:pt>
                <c:pt idx="14">
                  <c:v>933.98324901630144</c:v>
                </c:pt>
                <c:pt idx="15">
                  <c:v>1040.469926925239</c:v>
                </c:pt>
                <c:pt idx="16">
                  <c:v>1064.2721004309537</c:v>
                </c:pt>
                <c:pt idx="17">
                  <c:v>1157.7524826681658</c:v>
                </c:pt>
                <c:pt idx="18">
                  <c:v>1045.736293798014</c:v>
                </c:pt>
                <c:pt idx="19">
                  <c:v>1048.0576353756792</c:v>
                </c:pt>
                <c:pt idx="20">
                  <c:v>947.58759602773091</c:v>
                </c:pt>
                <c:pt idx="21">
                  <c:v>947.20251077384307</c:v>
                </c:pt>
                <c:pt idx="22">
                  <c:v>952.23293985385055</c:v>
                </c:pt>
                <c:pt idx="23">
                  <c:v>962.77477983886092</c:v>
                </c:pt>
                <c:pt idx="24">
                  <c:v>975.25984635563054</c:v>
                </c:pt>
                <c:pt idx="25">
                  <c:v>1015.6891886827807</c:v>
                </c:pt>
                <c:pt idx="26">
                  <c:v>986.94401349072518</c:v>
                </c:pt>
                <c:pt idx="27">
                  <c:v>963.71946786584226</c:v>
                </c:pt>
                <c:pt idx="28">
                  <c:v>907.17545437511717</c:v>
                </c:pt>
                <c:pt idx="29">
                  <c:v>795.23410155518081</c:v>
                </c:pt>
                <c:pt idx="30">
                  <c:v>756.10466554243965</c:v>
                </c:pt>
                <c:pt idx="31">
                  <c:v>675.90290425332591</c:v>
                </c:pt>
                <c:pt idx="32">
                  <c:v>731.16990818812064</c:v>
                </c:pt>
                <c:pt idx="33">
                  <c:v>721.26734120292303</c:v>
                </c:pt>
                <c:pt idx="34">
                  <c:v>710.13835488101938</c:v>
                </c:pt>
                <c:pt idx="35">
                  <c:v>788.22450815064644</c:v>
                </c:pt>
                <c:pt idx="36">
                  <c:v>782.77410530260443</c:v>
                </c:pt>
                <c:pt idx="37">
                  <c:v>774.68323027918314</c:v>
                </c:pt>
                <c:pt idx="38">
                  <c:v>745.40524639310479</c:v>
                </c:pt>
                <c:pt idx="39">
                  <c:v>795.90751358441071</c:v>
                </c:pt>
                <c:pt idx="40">
                  <c:v>895.27404909124982</c:v>
                </c:pt>
                <c:pt idx="41">
                  <c:v>965.36747236275073</c:v>
                </c:pt>
                <c:pt idx="42">
                  <c:v>1048.0113172194117</c:v>
                </c:pt>
                <c:pt idx="43">
                  <c:v>1032.2793329585911</c:v>
                </c:pt>
                <c:pt idx="44">
                  <c:v>993.01555180813193</c:v>
                </c:pt>
                <c:pt idx="45">
                  <c:v>1000.8549372306541</c:v>
                </c:pt>
                <c:pt idx="46">
                  <c:v>1022.5288738991943</c:v>
                </c:pt>
                <c:pt idx="47">
                  <c:v>1059.4563987258759</c:v>
                </c:pt>
                <c:pt idx="48">
                  <c:v>1102.662469552183</c:v>
                </c:pt>
                <c:pt idx="49">
                  <c:v>1351.5573543189059</c:v>
                </c:pt>
                <c:pt idx="50">
                  <c:v>1428.9274498782088</c:v>
                </c:pt>
                <c:pt idx="51">
                  <c:v>1509.8438073824245</c:v>
                </c:pt>
                <c:pt idx="52">
                  <c:v>1619.8792580101181</c:v>
                </c:pt>
                <c:pt idx="53">
                  <c:v>1673.7542064830429</c:v>
                </c:pt>
                <c:pt idx="54">
                  <c:v>1625.0142027356192</c:v>
                </c:pt>
                <c:pt idx="55">
                  <c:v>1531.9629005059023</c:v>
                </c:pt>
                <c:pt idx="56">
                  <c:v>1656.6321903691214</c:v>
                </c:pt>
                <c:pt idx="57">
                  <c:v>1666.8735619261756</c:v>
                </c:pt>
                <c:pt idx="58">
                  <c:v>1822.5318343638751</c:v>
                </c:pt>
                <c:pt idx="59">
                  <c:v>1868.5735057148211</c:v>
                </c:pt>
                <c:pt idx="60">
                  <c:v>2018.8724002248455</c:v>
                </c:pt>
                <c:pt idx="61">
                  <c:v>2045.6950721379053</c:v>
                </c:pt>
                <c:pt idx="62">
                  <c:v>2081.1021547685968</c:v>
                </c:pt>
                <c:pt idx="63">
                  <c:v>2230.0971332209106</c:v>
                </c:pt>
                <c:pt idx="64">
                  <c:v>2583.4473674348887</c:v>
                </c:pt>
                <c:pt idx="65">
                  <c:v>2519.6134157766537</c:v>
                </c:pt>
                <c:pt idx="66">
                  <c:v>2647.9302979201802</c:v>
                </c:pt>
                <c:pt idx="67">
                  <c:v>2623.8463931047409</c:v>
                </c:pt>
                <c:pt idx="68">
                  <c:v>2456.2780213603146</c:v>
                </c:pt>
                <c:pt idx="69">
                  <c:v>2474.2497657860222</c:v>
                </c:pt>
                <c:pt idx="70">
                  <c:v>2590.0672662544503</c:v>
                </c:pt>
                <c:pt idx="71">
                  <c:v>2567.2894884766724</c:v>
                </c:pt>
                <c:pt idx="72">
                  <c:v>2518.1382799325465</c:v>
                </c:pt>
                <c:pt idx="73">
                  <c:v>2711.6143901068017</c:v>
                </c:pt>
                <c:pt idx="74">
                  <c:v>2814.7759415401915</c:v>
                </c:pt>
                <c:pt idx="75">
                  <c:v>3112.3144463181561</c:v>
                </c:pt>
                <c:pt idx="76">
                  <c:v>3360.1456248828931</c:v>
                </c:pt>
                <c:pt idx="77">
                  <c:v>3361.6043844856658</c:v>
                </c:pt>
                <c:pt idx="78">
                  <c:v>3498.6743488851416</c:v>
                </c:pt>
                <c:pt idx="79">
                  <c:v>3900.1875585534945</c:v>
                </c:pt>
                <c:pt idx="80">
                  <c:v>4101.1740303541319</c:v>
                </c:pt>
                <c:pt idx="81">
                  <c:v>3774.4261195428144</c:v>
                </c:pt>
                <c:pt idx="82">
                  <c:v>3638.9853475735426</c:v>
                </c:pt>
                <c:pt idx="83">
                  <c:v>3800.907850852539</c:v>
                </c:pt>
                <c:pt idx="84">
                  <c:v>3901.7363312722505</c:v>
                </c:pt>
                <c:pt idx="85">
                  <c:v>3900.1947910811314</c:v>
                </c:pt>
                <c:pt idx="86">
                  <c:v>3706.3120854412591</c:v>
                </c:pt>
                <c:pt idx="87">
                  <c:v>3646.5482480794453</c:v>
                </c:pt>
                <c:pt idx="88">
                  <c:v>3054.6088064455689</c:v>
                </c:pt>
                <c:pt idx="89">
                  <c:v>3461.4600712010497</c:v>
                </c:pt>
                <c:pt idx="90">
                  <c:v>3441.5354318905752</c:v>
                </c:pt>
                <c:pt idx="91">
                  <c:v>3580.1763537567917</c:v>
                </c:pt>
                <c:pt idx="92">
                  <c:v>3535.5975267003932</c:v>
                </c:pt>
                <c:pt idx="93">
                  <c:v>3296.7878958216224</c:v>
                </c:pt>
                <c:pt idx="94">
                  <c:v>3183.1258010118045</c:v>
                </c:pt>
                <c:pt idx="95">
                  <c:v>3235.0564362001128</c:v>
                </c:pt>
                <c:pt idx="96">
                  <c:v>2820.6839422896765</c:v>
                </c:pt>
                <c:pt idx="97">
                  <c:v>2426.1655237024547</c:v>
                </c:pt>
                <c:pt idx="98">
                  <c:v>2300.6494285178937</c:v>
                </c:pt>
                <c:pt idx="99">
                  <c:v>2569.7792017987636</c:v>
                </c:pt>
                <c:pt idx="100">
                  <c:v>2542.8509274873522</c:v>
                </c:pt>
                <c:pt idx="101">
                  <c:v>2587.2012366498034</c:v>
                </c:pt>
                <c:pt idx="102">
                  <c:v>2439.0577477983888</c:v>
                </c:pt>
                <c:pt idx="103">
                  <c:v>2614.8458309911939</c:v>
                </c:pt>
                <c:pt idx="104">
                  <c:v>2749.9184560614576</c:v>
                </c:pt>
                <c:pt idx="105">
                  <c:v>2922.8690275435638</c:v>
                </c:pt>
                <c:pt idx="106">
                  <c:v>3181.4187745924673</c:v>
                </c:pt>
                <c:pt idx="107">
                  <c:v>3163.6393854225216</c:v>
                </c:pt>
                <c:pt idx="108">
                  <c:v>3196.2015739179315</c:v>
                </c:pt>
                <c:pt idx="109">
                  <c:v>3427.1667228780216</c:v>
                </c:pt>
                <c:pt idx="110">
                  <c:v>3250.1128349259884</c:v>
                </c:pt>
                <c:pt idx="111">
                  <c:v>3392.0567734682404</c:v>
                </c:pt>
                <c:pt idx="112">
                  <c:v>3318.7585534944724</c:v>
                </c:pt>
                <c:pt idx="113">
                  <c:v>3315.3476484916619</c:v>
                </c:pt>
                <c:pt idx="114">
                  <c:v>3431.5775904065954</c:v>
                </c:pt>
                <c:pt idx="115">
                  <c:v>3495.2472175379426</c:v>
                </c:pt>
                <c:pt idx="116">
                  <c:v>3389.0898632190369</c:v>
                </c:pt>
                <c:pt idx="117">
                  <c:v>3530.2146899006934</c:v>
                </c:pt>
                <c:pt idx="118">
                  <c:v>3635.6738242458314</c:v>
                </c:pt>
                <c:pt idx="119">
                  <c:v>3546.4050590219222</c:v>
                </c:pt>
                <c:pt idx="120">
                  <c:v>3631.8297920179875</c:v>
                </c:pt>
                <c:pt idx="121">
                  <c:v>3686.1447255012181</c:v>
                </c:pt>
                <c:pt idx="122">
                  <c:v>3899.392729998126</c:v>
                </c:pt>
                <c:pt idx="123">
                  <c:v>3947.0115045905941</c:v>
                </c:pt>
                <c:pt idx="124">
                  <c:v>3713.3768034476298</c:v>
                </c:pt>
                <c:pt idx="125">
                  <c:v>3716.0520891886827</c:v>
                </c:pt>
                <c:pt idx="126">
                  <c:v>3599.5489600899377</c:v>
                </c:pt>
                <c:pt idx="127">
                  <c:v>3634.3418399850102</c:v>
                </c:pt>
                <c:pt idx="128">
                  <c:v>3563.5644744238339</c:v>
                </c:pt>
                <c:pt idx="129">
                  <c:v>3449.3894322653177</c:v>
                </c:pt>
                <c:pt idx="130">
                  <c:v>3588.6776840921866</c:v>
                </c:pt>
                <c:pt idx="131">
                  <c:v>3570.7527824620574</c:v>
                </c:pt>
                <c:pt idx="132">
                  <c:v>3577.1117856473675</c:v>
                </c:pt>
                <c:pt idx="133">
                  <c:v>3641.8759228030731</c:v>
                </c:pt>
                <c:pt idx="134">
                  <c:v>3875.5596402473298</c:v>
                </c:pt>
                <c:pt idx="135">
                  <c:v>3888.2163762413338</c:v>
                </c:pt>
                <c:pt idx="136">
                  <c:v>4038.3111485853469</c:v>
                </c:pt>
                <c:pt idx="137">
                  <c:v>4087.9961776278806</c:v>
                </c:pt>
                <c:pt idx="138">
                  <c:v>4174.1496346261947</c:v>
                </c:pt>
                <c:pt idx="139">
                  <c:v>4294.5611017425526</c:v>
                </c:pt>
                <c:pt idx="140">
                  <c:v>4350.6942851789399</c:v>
                </c:pt>
                <c:pt idx="141">
                  <c:v>4505.7429642121042</c:v>
                </c:pt>
                <c:pt idx="142">
                  <c:v>4785.4980326025852</c:v>
                </c:pt>
                <c:pt idx="143">
                  <c:v>5020.6298294922235</c:v>
                </c:pt>
                <c:pt idx="144">
                  <c:v>4921.4569233651864</c:v>
                </c:pt>
                <c:pt idx="145">
                  <c:v>4878.4457935169576</c:v>
                </c:pt>
                <c:pt idx="146">
                  <c:v>4789.3110736368744</c:v>
                </c:pt>
                <c:pt idx="147">
                  <c:v>5053.0724002248462</c:v>
                </c:pt>
                <c:pt idx="148">
                  <c:v>4935.6579351695709</c:v>
                </c:pt>
                <c:pt idx="149">
                  <c:v>4820.6660296046466</c:v>
                </c:pt>
                <c:pt idx="150">
                  <c:v>4997.7919055649236</c:v>
                </c:pt>
                <c:pt idx="151">
                  <c:v>4885.3782649428522</c:v>
                </c:pt>
                <c:pt idx="152">
                  <c:v>4789.9689338579719</c:v>
                </c:pt>
              </c:numCache>
            </c:numRef>
          </c:val>
        </c:ser>
        <c:ser>
          <c:idx val="1"/>
          <c:order val="1"/>
          <c:tx>
            <c:v>13-Mar</c:v>
          </c:tx>
          <c:marker>
            <c:symbol val="none"/>
          </c:marker>
          <c:cat>
            <c:numRef>
              <c:f>JSE!$A$114:$A$152</c:f>
              <c:numCache>
                <c:formatCode>mmm\-yy</c:formatCode>
                <c:ptCount val="37"/>
                <c:pt idx="0">
                  <c:v>40179</c:v>
                </c:pt>
                <c:pt idx="1">
                  <c:v>40269</c:v>
                </c:pt>
                <c:pt idx="2">
                  <c:v>40299</c:v>
                </c:pt>
                <c:pt idx="3">
                  <c:v>40330</c:v>
                </c:pt>
                <c:pt idx="4">
                  <c:v>40360</c:v>
                </c:pt>
                <c:pt idx="5">
                  <c:v>40391</c:v>
                </c:pt>
                <c:pt idx="6">
                  <c:v>40422</c:v>
                </c:pt>
                <c:pt idx="7">
                  <c:v>40452</c:v>
                </c:pt>
                <c:pt idx="8">
                  <c:v>40483</c:v>
                </c:pt>
                <c:pt idx="9">
                  <c:v>40513</c:v>
                </c:pt>
                <c:pt idx="10">
                  <c:v>40544</c:v>
                </c:pt>
                <c:pt idx="11">
                  <c:v>40575</c:v>
                </c:pt>
                <c:pt idx="12">
                  <c:v>40603</c:v>
                </c:pt>
                <c:pt idx="13">
                  <c:v>40634</c:v>
                </c:pt>
                <c:pt idx="14">
                  <c:v>40664</c:v>
                </c:pt>
                <c:pt idx="15">
                  <c:v>40695</c:v>
                </c:pt>
                <c:pt idx="16">
                  <c:v>40725</c:v>
                </c:pt>
                <c:pt idx="17">
                  <c:v>40756</c:v>
                </c:pt>
                <c:pt idx="18">
                  <c:v>40787</c:v>
                </c:pt>
                <c:pt idx="19">
                  <c:v>40817</c:v>
                </c:pt>
                <c:pt idx="20">
                  <c:v>40848</c:v>
                </c:pt>
                <c:pt idx="21">
                  <c:v>40878</c:v>
                </c:pt>
                <c:pt idx="22">
                  <c:v>40909</c:v>
                </c:pt>
                <c:pt idx="23">
                  <c:v>40940</c:v>
                </c:pt>
                <c:pt idx="24">
                  <c:v>40969</c:v>
                </c:pt>
                <c:pt idx="25">
                  <c:v>41000</c:v>
                </c:pt>
                <c:pt idx="26">
                  <c:v>41030</c:v>
                </c:pt>
                <c:pt idx="27">
                  <c:v>41061</c:v>
                </c:pt>
                <c:pt idx="28">
                  <c:v>41091</c:v>
                </c:pt>
                <c:pt idx="29">
                  <c:v>41122</c:v>
                </c:pt>
                <c:pt idx="30">
                  <c:v>41153</c:v>
                </c:pt>
                <c:pt idx="31">
                  <c:v>41183</c:v>
                </c:pt>
                <c:pt idx="32">
                  <c:v>41214</c:v>
                </c:pt>
                <c:pt idx="33">
                  <c:v>41244</c:v>
                </c:pt>
                <c:pt idx="34">
                  <c:v>41287</c:v>
                </c:pt>
                <c:pt idx="35">
                  <c:v>41318</c:v>
                </c:pt>
                <c:pt idx="36">
                  <c:v>41346</c:v>
                </c:pt>
              </c:numCache>
            </c:numRef>
          </c:cat>
          <c:val>
            <c:numLit>
              <c:formatCode>General</c:formatCode>
              <c:ptCount val="1"/>
              <c:pt idx="0">
                <c:v>1</c:v>
              </c:pt>
            </c:numLit>
          </c:val>
        </c:ser>
        <c:marker val="1"/>
        <c:axId val="150533248"/>
        <c:axId val="150534784"/>
      </c:lineChart>
      <c:dateAx>
        <c:axId val="150533248"/>
        <c:scaling>
          <c:orientation val="minMax"/>
        </c:scaling>
        <c:axPos val="b"/>
        <c:numFmt formatCode="mmm\-yy" sourceLinked="1"/>
        <c:tickLblPos val="nextTo"/>
        <c:txPr>
          <a:bodyPr/>
          <a:lstStyle/>
          <a:p>
            <a:pPr>
              <a:defRPr lang="en-ZA"/>
            </a:pPr>
            <a:endParaRPr lang="en-US"/>
          </a:p>
        </c:txPr>
        <c:crossAx val="150534784"/>
        <c:crosses val="autoZero"/>
        <c:auto val="1"/>
        <c:lblOffset val="100"/>
      </c:dateAx>
      <c:valAx>
        <c:axId val="150534784"/>
        <c:scaling>
          <c:orientation val="minMax"/>
          <c:min val="500"/>
        </c:scaling>
        <c:axPos val="l"/>
        <c:numFmt formatCode="#,##0" sourceLinked="1"/>
        <c:tickLblPos val="nextTo"/>
        <c:txPr>
          <a:bodyPr/>
          <a:lstStyle/>
          <a:p>
            <a:pPr>
              <a:defRPr lang="en-ZA"/>
            </a:pPr>
            <a:endParaRPr lang="en-US"/>
          </a:p>
        </c:txPr>
        <c:crossAx val="150533248"/>
        <c:crosses val="autoZero"/>
        <c:crossBetween val="between"/>
      </c:valAx>
    </c:plotArea>
    <c:legend>
      <c:legendPos val="r"/>
      <c:legendEntry>
        <c:idx val="1"/>
        <c:delete val="1"/>
      </c:legendEntry>
      <c:layout>
        <c:manualLayout>
          <c:xMode val="edge"/>
          <c:yMode val="edge"/>
          <c:x val="0.72434782608695669"/>
          <c:y val="0.56479660123620445"/>
          <c:w val="0.15380661268273144"/>
          <c:h val="0.24110546118520543"/>
        </c:manualLayout>
      </c:layout>
      <c:txPr>
        <a:bodyPr/>
        <a:lstStyle/>
        <a:p>
          <a:pPr>
            <a:defRPr lang="en-ZA" sz="1000"/>
          </a:pPr>
          <a:endParaRPr lang="en-US"/>
        </a:p>
      </c:txPr>
    </c:legend>
    <c:plotVisOnly val="1"/>
  </c:chart>
  <c:spPr>
    <a:solidFill>
      <a:srgbClr val="F79646">
        <a:lumMod val="75000"/>
      </a:srgbClr>
    </a:solidFill>
  </c:spPr>
  <c:printSettings>
    <c:headerFooter/>
    <c:pageMargins b="0.75000000000000644" l="0.70000000000000062" r="0.70000000000000062" t="0.75000000000000644"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style val="18"/>
  <c:chart>
    <c:title>
      <c:tx>
        <c:rich>
          <a:bodyPr/>
          <a:lstStyle/>
          <a:p>
            <a:pPr>
              <a:defRPr lang="en-US"/>
            </a:pPr>
            <a:r>
              <a:rPr lang="en-ZA"/>
              <a:t>Annual % Change</a:t>
            </a:r>
          </a:p>
        </c:rich>
      </c:tx>
      <c:layout>
        <c:manualLayout>
          <c:xMode val="edge"/>
          <c:yMode val="edge"/>
          <c:x val="0.10764833737178855"/>
          <c:y val="8.0459790171658024E-2"/>
        </c:manualLayout>
      </c:layout>
      <c:overlay val="1"/>
    </c:title>
    <c:plotArea>
      <c:layout>
        <c:manualLayout>
          <c:layoutTarget val="inner"/>
          <c:xMode val="edge"/>
          <c:yMode val="edge"/>
          <c:x val="7.7923696742517923E-2"/>
          <c:y val="4.7485767880123667E-2"/>
          <c:w val="0.90458832295247349"/>
          <c:h val="0.89040236375167359"/>
        </c:manualLayout>
      </c:layout>
      <c:barChart>
        <c:barDir val="col"/>
        <c:grouping val="clustered"/>
        <c:ser>
          <c:idx val="0"/>
          <c:order val="0"/>
          <c:tx>
            <c:strRef>
              <c:f>AltX!$A$109</c:f>
              <c:strCache>
                <c:ptCount val="1"/>
                <c:pt idx="0">
                  <c:v>2006</c:v>
                </c:pt>
              </c:strCache>
            </c:strRef>
          </c:tx>
          <c:cat>
            <c:strRef>
              <c:f>AltX!$B$108:$J$108</c:f>
              <c:strCache>
                <c:ptCount val="9"/>
                <c:pt idx="0">
                  <c:v>BIO</c:v>
                </c:pt>
                <c:pt idx="1">
                  <c:v>CSP</c:v>
                </c:pt>
                <c:pt idx="2">
                  <c:v>ERB</c:v>
                </c:pt>
                <c:pt idx="3">
                  <c:v>IPS</c:v>
                </c:pt>
                <c:pt idx="4">
                  <c:v>IMU</c:v>
                </c:pt>
                <c:pt idx="5">
                  <c:v>GDN</c:v>
                </c:pt>
                <c:pt idx="6">
                  <c:v>SNV</c:v>
                </c:pt>
                <c:pt idx="7">
                  <c:v>BSS</c:v>
                </c:pt>
                <c:pt idx="8">
                  <c:v>INDEX</c:v>
                </c:pt>
              </c:strCache>
            </c:strRef>
          </c:cat>
          <c:val>
            <c:numRef>
              <c:f>AltX!$B$109:$J$109</c:f>
              <c:numCache>
                <c:formatCode>0.00</c:formatCode>
                <c:ptCount val="9"/>
                <c:pt idx="0">
                  <c:v>-42.090395480225993</c:v>
                </c:pt>
                <c:pt idx="6">
                  <c:v>31.111111111111111</c:v>
                </c:pt>
                <c:pt idx="8">
                  <c:v>556.84901731988009</c:v>
                </c:pt>
              </c:numCache>
            </c:numRef>
          </c:val>
        </c:ser>
        <c:ser>
          <c:idx val="1"/>
          <c:order val="1"/>
          <c:tx>
            <c:strRef>
              <c:f>AltX!$A$110</c:f>
              <c:strCache>
                <c:ptCount val="1"/>
                <c:pt idx="0">
                  <c:v>2007</c:v>
                </c:pt>
              </c:strCache>
            </c:strRef>
          </c:tx>
          <c:cat>
            <c:strRef>
              <c:f>AltX!$B$108:$J$108</c:f>
              <c:strCache>
                <c:ptCount val="9"/>
                <c:pt idx="0">
                  <c:v>BIO</c:v>
                </c:pt>
                <c:pt idx="1">
                  <c:v>CSP</c:v>
                </c:pt>
                <c:pt idx="2">
                  <c:v>ERB</c:v>
                </c:pt>
                <c:pt idx="3">
                  <c:v>IPS</c:v>
                </c:pt>
                <c:pt idx="4">
                  <c:v>IMU</c:v>
                </c:pt>
                <c:pt idx="5">
                  <c:v>GDN</c:v>
                </c:pt>
                <c:pt idx="6">
                  <c:v>SNV</c:v>
                </c:pt>
                <c:pt idx="7">
                  <c:v>BSS</c:v>
                </c:pt>
                <c:pt idx="8">
                  <c:v>INDEX</c:v>
                </c:pt>
              </c:strCache>
            </c:strRef>
          </c:cat>
          <c:val>
            <c:numRef>
              <c:f>AltX!$B$110:$J$110</c:f>
              <c:numCache>
                <c:formatCode>0.00</c:formatCode>
                <c:ptCount val="9"/>
                <c:pt idx="0">
                  <c:v>-63.902439024390233</c:v>
                </c:pt>
                <c:pt idx="3">
                  <c:v>40.405027932960905</c:v>
                </c:pt>
                <c:pt idx="4">
                  <c:v>-69.861111111111114</c:v>
                </c:pt>
                <c:pt idx="5">
                  <c:v>17.460317460317466</c:v>
                </c:pt>
                <c:pt idx="6">
                  <c:v>-7.9096045197740077</c:v>
                </c:pt>
                <c:pt idx="8">
                  <c:v>451.98109297116929</c:v>
                </c:pt>
              </c:numCache>
            </c:numRef>
          </c:val>
        </c:ser>
        <c:ser>
          <c:idx val="2"/>
          <c:order val="2"/>
          <c:tx>
            <c:strRef>
              <c:f>AltX!$A$111</c:f>
              <c:strCache>
                <c:ptCount val="1"/>
                <c:pt idx="0">
                  <c:v>2008</c:v>
                </c:pt>
              </c:strCache>
            </c:strRef>
          </c:tx>
          <c:cat>
            <c:strRef>
              <c:f>AltX!$B$108:$J$108</c:f>
              <c:strCache>
                <c:ptCount val="9"/>
                <c:pt idx="0">
                  <c:v>BIO</c:v>
                </c:pt>
                <c:pt idx="1">
                  <c:v>CSP</c:v>
                </c:pt>
                <c:pt idx="2">
                  <c:v>ERB</c:v>
                </c:pt>
                <c:pt idx="3">
                  <c:v>IPS</c:v>
                </c:pt>
                <c:pt idx="4">
                  <c:v>IMU</c:v>
                </c:pt>
                <c:pt idx="5">
                  <c:v>GDN</c:v>
                </c:pt>
                <c:pt idx="6">
                  <c:v>SNV</c:v>
                </c:pt>
                <c:pt idx="7">
                  <c:v>BSS</c:v>
                </c:pt>
                <c:pt idx="8">
                  <c:v>INDEX</c:v>
                </c:pt>
              </c:strCache>
            </c:strRef>
          </c:cat>
          <c:val>
            <c:numRef>
              <c:f>AltX!$B$111:$J$111</c:f>
              <c:numCache>
                <c:formatCode>0.00</c:formatCode>
                <c:ptCount val="9"/>
                <c:pt idx="0">
                  <c:v>-41.891891891891895</c:v>
                </c:pt>
                <c:pt idx="1">
                  <c:v>-2.6785714285714284</c:v>
                </c:pt>
                <c:pt idx="2">
                  <c:v>-25.432098765432094</c:v>
                </c:pt>
                <c:pt idx="3">
                  <c:v>7.4007758877946879</c:v>
                </c:pt>
                <c:pt idx="4">
                  <c:v>-78.801843317972342</c:v>
                </c:pt>
                <c:pt idx="5">
                  <c:v>-26.351351351351347</c:v>
                </c:pt>
                <c:pt idx="6">
                  <c:v>-46.625766871165645</c:v>
                </c:pt>
                <c:pt idx="7">
                  <c:v>7.5438596491228127</c:v>
                </c:pt>
                <c:pt idx="8">
                  <c:v>82.563449838673719</c:v>
                </c:pt>
              </c:numCache>
            </c:numRef>
          </c:val>
        </c:ser>
        <c:ser>
          <c:idx val="3"/>
          <c:order val="3"/>
          <c:tx>
            <c:strRef>
              <c:f>AltX!$A$112</c:f>
              <c:strCache>
                <c:ptCount val="1"/>
                <c:pt idx="0">
                  <c:v>2009</c:v>
                </c:pt>
              </c:strCache>
            </c:strRef>
          </c:tx>
          <c:cat>
            <c:strRef>
              <c:f>AltX!$B$108:$J$108</c:f>
              <c:strCache>
                <c:ptCount val="9"/>
                <c:pt idx="0">
                  <c:v>BIO</c:v>
                </c:pt>
                <c:pt idx="1">
                  <c:v>CSP</c:v>
                </c:pt>
                <c:pt idx="2">
                  <c:v>ERB</c:v>
                </c:pt>
                <c:pt idx="3">
                  <c:v>IPS</c:v>
                </c:pt>
                <c:pt idx="4">
                  <c:v>IMU</c:v>
                </c:pt>
                <c:pt idx="5">
                  <c:v>GDN</c:v>
                </c:pt>
                <c:pt idx="6">
                  <c:v>SNV</c:v>
                </c:pt>
                <c:pt idx="7">
                  <c:v>BSS</c:v>
                </c:pt>
                <c:pt idx="8">
                  <c:v>INDEX</c:v>
                </c:pt>
              </c:strCache>
            </c:strRef>
          </c:cat>
          <c:val>
            <c:numRef>
              <c:f>AltX!$B$112:$J$112</c:f>
              <c:numCache>
                <c:formatCode>0.00</c:formatCode>
                <c:ptCount val="9"/>
                <c:pt idx="0">
                  <c:v>-55.813953488372093</c:v>
                </c:pt>
                <c:pt idx="1">
                  <c:v>-37.538226299694195</c:v>
                </c:pt>
                <c:pt idx="2">
                  <c:v>-24.66887417218544</c:v>
                </c:pt>
                <c:pt idx="3">
                  <c:v>-79.420209317402993</c:v>
                </c:pt>
                <c:pt idx="4">
                  <c:v>-54.347826086956516</c:v>
                </c:pt>
                <c:pt idx="5">
                  <c:v>-13.532110091743121</c:v>
                </c:pt>
                <c:pt idx="6">
                  <c:v>-39.080459770114942</c:v>
                </c:pt>
                <c:pt idx="7">
                  <c:v>-31.402936378466567</c:v>
                </c:pt>
                <c:pt idx="8">
                  <c:v>-49.885397407088242</c:v>
                </c:pt>
              </c:numCache>
            </c:numRef>
          </c:val>
        </c:ser>
        <c:ser>
          <c:idx val="4"/>
          <c:order val="4"/>
          <c:tx>
            <c:strRef>
              <c:f>AltX!$A$113</c:f>
              <c:strCache>
                <c:ptCount val="1"/>
                <c:pt idx="0">
                  <c:v>2010</c:v>
                </c:pt>
              </c:strCache>
            </c:strRef>
          </c:tx>
          <c:cat>
            <c:strRef>
              <c:f>AltX!$B$108:$J$108</c:f>
              <c:strCache>
                <c:ptCount val="9"/>
                <c:pt idx="0">
                  <c:v>BIO</c:v>
                </c:pt>
                <c:pt idx="1">
                  <c:v>CSP</c:v>
                </c:pt>
                <c:pt idx="2">
                  <c:v>ERB</c:v>
                </c:pt>
                <c:pt idx="3">
                  <c:v>IPS</c:v>
                </c:pt>
                <c:pt idx="4">
                  <c:v>IMU</c:v>
                </c:pt>
                <c:pt idx="5">
                  <c:v>GDN</c:v>
                </c:pt>
                <c:pt idx="6">
                  <c:v>SNV</c:v>
                </c:pt>
                <c:pt idx="7">
                  <c:v>BSS</c:v>
                </c:pt>
                <c:pt idx="8">
                  <c:v>INDEX</c:v>
                </c:pt>
              </c:strCache>
            </c:strRef>
          </c:cat>
          <c:val>
            <c:numRef>
              <c:f>AltX!$B$113:$J$113</c:f>
              <c:numCache>
                <c:formatCode>0.00</c:formatCode>
                <c:ptCount val="9"/>
                <c:pt idx="0">
                  <c:v>-60.526315789473685</c:v>
                </c:pt>
                <c:pt idx="1">
                  <c:v>20.440636474908207</c:v>
                </c:pt>
                <c:pt idx="2">
                  <c:v>-8.0219780219780148</c:v>
                </c:pt>
                <c:pt idx="3">
                  <c:v>-32.583258325832581</c:v>
                </c:pt>
                <c:pt idx="4">
                  <c:v>-28.571428571428569</c:v>
                </c:pt>
                <c:pt idx="5">
                  <c:v>-3.7135278514588892</c:v>
                </c:pt>
                <c:pt idx="6">
                  <c:v>7.5471698113207477</c:v>
                </c:pt>
                <c:pt idx="7">
                  <c:v>-11.414982164090359</c:v>
                </c:pt>
                <c:pt idx="8">
                  <c:v>-9.6898545766555753</c:v>
                </c:pt>
              </c:numCache>
            </c:numRef>
          </c:val>
        </c:ser>
        <c:ser>
          <c:idx val="5"/>
          <c:order val="5"/>
          <c:tx>
            <c:strRef>
              <c:f>AltX!$A$114</c:f>
              <c:strCache>
                <c:ptCount val="1"/>
                <c:pt idx="0">
                  <c:v>2011</c:v>
                </c:pt>
              </c:strCache>
            </c:strRef>
          </c:tx>
          <c:cat>
            <c:strRef>
              <c:f>AltX!$B$108:$J$108</c:f>
              <c:strCache>
                <c:ptCount val="9"/>
                <c:pt idx="0">
                  <c:v>BIO</c:v>
                </c:pt>
                <c:pt idx="1">
                  <c:v>CSP</c:v>
                </c:pt>
                <c:pt idx="2">
                  <c:v>ERB</c:v>
                </c:pt>
                <c:pt idx="3">
                  <c:v>IPS</c:v>
                </c:pt>
                <c:pt idx="4">
                  <c:v>IMU</c:v>
                </c:pt>
                <c:pt idx="5">
                  <c:v>GDN</c:v>
                </c:pt>
                <c:pt idx="6">
                  <c:v>SNV</c:v>
                </c:pt>
                <c:pt idx="7">
                  <c:v>BSS</c:v>
                </c:pt>
                <c:pt idx="8">
                  <c:v>INDEX</c:v>
                </c:pt>
              </c:strCache>
            </c:strRef>
          </c:cat>
          <c:val>
            <c:numRef>
              <c:f>AltX!$B$114:$J$114</c:f>
              <c:numCache>
                <c:formatCode>0.00</c:formatCode>
                <c:ptCount val="9"/>
                <c:pt idx="0">
                  <c:v>-20</c:v>
                </c:pt>
                <c:pt idx="1">
                  <c:v>-44.715447154471541</c:v>
                </c:pt>
                <c:pt idx="2">
                  <c:v>-42.532855436081242</c:v>
                </c:pt>
                <c:pt idx="3">
                  <c:v>-39.252336448598129</c:v>
                </c:pt>
                <c:pt idx="4">
                  <c:v>140</c:v>
                </c:pt>
                <c:pt idx="5">
                  <c:v>-16.115702479338843</c:v>
                </c:pt>
                <c:pt idx="6">
                  <c:v>149.12280701754389</c:v>
                </c:pt>
                <c:pt idx="7">
                  <c:v>8.7248322147650956</c:v>
                </c:pt>
                <c:pt idx="8">
                  <c:v>-27.807788450596444</c:v>
                </c:pt>
              </c:numCache>
            </c:numRef>
          </c:val>
        </c:ser>
        <c:ser>
          <c:idx val="6"/>
          <c:order val="6"/>
          <c:tx>
            <c:strRef>
              <c:f>AltX!$A$116</c:f>
              <c:strCache>
                <c:ptCount val="1"/>
                <c:pt idx="0">
                  <c:v>2013</c:v>
                </c:pt>
              </c:strCache>
            </c:strRef>
          </c:tx>
          <c:cat>
            <c:strRef>
              <c:f>AltX!$B$108:$J$108</c:f>
              <c:strCache>
                <c:ptCount val="9"/>
                <c:pt idx="0">
                  <c:v>BIO</c:v>
                </c:pt>
                <c:pt idx="1">
                  <c:v>CSP</c:v>
                </c:pt>
                <c:pt idx="2">
                  <c:v>ERB</c:v>
                </c:pt>
                <c:pt idx="3">
                  <c:v>IPS</c:v>
                </c:pt>
                <c:pt idx="4">
                  <c:v>IMU</c:v>
                </c:pt>
                <c:pt idx="5">
                  <c:v>GDN</c:v>
                </c:pt>
                <c:pt idx="6">
                  <c:v>SNV</c:v>
                </c:pt>
                <c:pt idx="7">
                  <c:v>BSS</c:v>
                </c:pt>
                <c:pt idx="8">
                  <c:v>INDEX</c:v>
                </c:pt>
              </c:strCache>
            </c:strRef>
          </c:cat>
          <c:val>
            <c:numRef>
              <c:f>AltX!$B$116:$J$116</c:f>
              <c:numCache>
                <c:formatCode>0.00</c:formatCode>
                <c:ptCount val="9"/>
                <c:pt idx="0">
                  <c:v>0</c:v>
                </c:pt>
                <c:pt idx="1">
                  <c:v>-15.473833097595474</c:v>
                </c:pt>
                <c:pt idx="2">
                  <c:v>-61.777777777777779</c:v>
                </c:pt>
                <c:pt idx="3">
                  <c:v>-15.151515151515152</c:v>
                </c:pt>
                <c:pt idx="5">
                  <c:v>10.957854406130277</c:v>
                </c:pt>
                <c:pt idx="6">
                  <c:v>24.096385542168676</c:v>
                </c:pt>
                <c:pt idx="7">
                  <c:v>5.4777070063694193</c:v>
                </c:pt>
                <c:pt idx="8">
                  <c:v>-9.7436765644439607</c:v>
                </c:pt>
              </c:numCache>
            </c:numRef>
          </c:val>
        </c:ser>
        <c:ser>
          <c:idx val="7"/>
          <c:order val="7"/>
          <c:tx>
            <c:v>2013</c:v>
          </c:tx>
          <c:val>
            <c:numLit>
              <c:formatCode>General</c:formatCode>
              <c:ptCount val="1"/>
              <c:pt idx="0">
                <c:v>1</c:v>
              </c:pt>
            </c:numLit>
          </c:val>
        </c:ser>
        <c:axId val="150770048"/>
        <c:axId val="150771584"/>
      </c:barChart>
      <c:catAx>
        <c:axId val="150770048"/>
        <c:scaling>
          <c:orientation val="minMax"/>
        </c:scaling>
        <c:axPos val="b"/>
        <c:tickLblPos val="nextTo"/>
        <c:txPr>
          <a:bodyPr/>
          <a:lstStyle/>
          <a:p>
            <a:pPr>
              <a:defRPr lang="en-US"/>
            </a:pPr>
            <a:endParaRPr lang="en-US"/>
          </a:p>
        </c:txPr>
        <c:crossAx val="150771584"/>
        <c:crosses val="autoZero"/>
        <c:auto val="1"/>
        <c:lblAlgn val="ctr"/>
        <c:lblOffset val="100"/>
      </c:catAx>
      <c:valAx>
        <c:axId val="150771584"/>
        <c:scaling>
          <c:orientation val="minMax"/>
        </c:scaling>
        <c:axPos val="l"/>
        <c:numFmt formatCode="0.00" sourceLinked="1"/>
        <c:tickLblPos val="nextTo"/>
        <c:txPr>
          <a:bodyPr/>
          <a:lstStyle/>
          <a:p>
            <a:pPr>
              <a:defRPr lang="en-US"/>
            </a:pPr>
            <a:endParaRPr lang="en-US"/>
          </a:p>
        </c:txPr>
        <c:crossAx val="150770048"/>
        <c:crosses val="autoZero"/>
        <c:crossBetween val="between"/>
      </c:valAx>
    </c:plotArea>
    <c:legend>
      <c:legendPos val="t"/>
      <c:layout>
        <c:manualLayout>
          <c:xMode val="edge"/>
          <c:yMode val="edge"/>
          <c:x val="0.48027982101009781"/>
          <c:y val="5.3594872350190018E-2"/>
          <c:w val="0.4626421449658969"/>
          <c:h val="4.7368469903934084E-2"/>
        </c:manualLayout>
      </c:layout>
      <c:overlay val="1"/>
      <c:txPr>
        <a:bodyPr/>
        <a:lstStyle/>
        <a:p>
          <a:pPr>
            <a:defRPr lang="en-US"/>
          </a:pPr>
          <a:endParaRPr lang="en-US"/>
        </a:p>
      </c:txPr>
    </c:legend>
    <c:plotVisOnly val="1"/>
  </c:chart>
  <c:spPr>
    <a:solidFill>
      <a:schemeClr val="accent3">
        <a:lumMod val="60000"/>
        <a:lumOff val="40000"/>
      </a:schemeClr>
    </a:solidFill>
  </c:spPr>
  <c:printSettings>
    <c:headerFooter/>
    <c:pageMargins b="0.75000000000000677" l="0.70000000000000062" r="0.70000000000000062" t="0.75000000000000677"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9781421730004428E-2"/>
          <c:y val="4.2359956894556954E-2"/>
          <c:w val="0.91081197653229395"/>
          <c:h val="0.8586278982129828"/>
        </c:manualLayout>
      </c:layout>
      <c:barChart>
        <c:barDir val="col"/>
        <c:grouping val="clustered"/>
        <c:ser>
          <c:idx val="0"/>
          <c:order val="0"/>
          <c:tx>
            <c:strRef>
              <c:f>AltX!$A$160</c:f>
              <c:strCache>
                <c:ptCount val="1"/>
                <c:pt idx="0">
                  <c:v>2005</c:v>
                </c:pt>
              </c:strCache>
            </c:strRef>
          </c:tx>
          <c:cat>
            <c:strRef>
              <c:f>AltX!$B$159:$I$159</c:f>
              <c:strCache>
                <c:ptCount val="8"/>
                <c:pt idx="0">
                  <c:v>BIO</c:v>
                </c:pt>
                <c:pt idx="1">
                  <c:v>CSP</c:v>
                </c:pt>
                <c:pt idx="2">
                  <c:v>ERB</c:v>
                </c:pt>
                <c:pt idx="3">
                  <c:v>IPS</c:v>
                </c:pt>
                <c:pt idx="4">
                  <c:v>IMU</c:v>
                </c:pt>
                <c:pt idx="5">
                  <c:v>GDN</c:v>
                </c:pt>
                <c:pt idx="6">
                  <c:v>SNV</c:v>
                </c:pt>
                <c:pt idx="7">
                  <c:v>BSS</c:v>
                </c:pt>
              </c:strCache>
            </c:strRef>
          </c:cat>
          <c:val>
            <c:numRef>
              <c:f>AltX!$B$160:$I$160</c:f>
              <c:numCache>
                <c:formatCode>0.00</c:formatCode>
                <c:ptCount val="8"/>
                <c:pt idx="0">
                  <c:v>83.985765124555158</c:v>
                </c:pt>
                <c:pt idx="1">
                  <c:v>0</c:v>
                </c:pt>
                <c:pt idx="2">
                  <c:v>0</c:v>
                </c:pt>
                <c:pt idx="3">
                  <c:v>0</c:v>
                </c:pt>
                <c:pt idx="4">
                  <c:v>0</c:v>
                </c:pt>
                <c:pt idx="5">
                  <c:v>0</c:v>
                </c:pt>
                <c:pt idx="6">
                  <c:v>16.014234875444842</c:v>
                </c:pt>
                <c:pt idx="7">
                  <c:v>0</c:v>
                </c:pt>
              </c:numCache>
            </c:numRef>
          </c:val>
        </c:ser>
        <c:ser>
          <c:idx val="1"/>
          <c:order val="1"/>
          <c:tx>
            <c:strRef>
              <c:f>AltX!$A$161</c:f>
              <c:strCache>
                <c:ptCount val="1"/>
                <c:pt idx="0">
                  <c:v>2006</c:v>
                </c:pt>
              </c:strCache>
            </c:strRef>
          </c:tx>
          <c:cat>
            <c:strRef>
              <c:f>AltX!$B$159:$I$159</c:f>
              <c:strCache>
                <c:ptCount val="8"/>
                <c:pt idx="0">
                  <c:v>BIO</c:v>
                </c:pt>
                <c:pt idx="1">
                  <c:v>CSP</c:v>
                </c:pt>
                <c:pt idx="2">
                  <c:v>ERB</c:v>
                </c:pt>
                <c:pt idx="3">
                  <c:v>IPS</c:v>
                </c:pt>
                <c:pt idx="4">
                  <c:v>IMU</c:v>
                </c:pt>
                <c:pt idx="5">
                  <c:v>GDN</c:v>
                </c:pt>
                <c:pt idx="6">
                  <c:v>SNV</c:v>
                </c:pt>
                <c:pt idx="7">
                  <c:v>BSS</c:v>
                </c:pt>
              </c:strCache>
            </c:strRef>
          </c:cat>
          <c:val>
            <c:numRef>
              <c:f>AltX!$B$161:$I$161</c:f>
              <c:numCache>
                <c:formatCode>0.00</c:formatCode>
                <c:ptCount val="8"/>
                <c:pt idx="0">
                  <c:v>14.472290857747971</c:v>
                </c:pt>
                <c:pt idx="1">
                  <c:v>0</c:v>
                </c:pt>
                <c:pt idx="2">
                  <c:v>0</c:v>
                </c:pt>
                <c:pt idx="3">
                  <c:v>63.18390398870455</c:v>
                </c:pt>
                <c:pt idx="4">
                  <c:v>4.2357924461701373</c:v>
                </c:pt>
                <c:pt idx="5">
                  <c:v>11.860218849276386</c:v>
                </c:pt>
                <c:pt idx="6">
                  <c:v>6.2477938581009527</c:v>
                </c:pt>
                <c:pt idx="7">
                  <c:v>0</c:v>
                </c:pt>
              </c:numCache>
            </c:numRef>
          </c:val>
        </c:ser>
        <c:ser>
          <c:idx val="2"/>
          <c:order val="2"/>
          <c:tx>
            <c:strRef>
              <c:f>AltX!$A$162</c:f>
              <c:strCache>
                <c:ptCount val="1"/>
                <c:pt idx="0">
                  <c:v>2007</c:v>
                </c:pt>
              </c:strCache>
            </c:strRef>
          </c:tx>
          <c:cat>
            <c:strRef>
              <c:f>AltX!$B$159:$I$159</c:f>
              <c:strCache>
                <c:ptCount val="8"/>
                <c:pt idx="0">
                  <c:v>BIO</c:v>
                </c:pt>
                <c:pt idx="1">
                  <c:v>CSP</c:v>
                </c:pt>
                <c:pt idx="2">
                  <c:v>ERB</c:v>
                </c:pt>
                <c:pt idx="3">
                  <c:v>IPS</c:v>
                </c:pt>
                <c:pt idx="4">
                  <c:v>IMU</c:v>
                </c:pt>
                <c:pt idx="5">
                  <c:v>GDN</c:v>
                </c:pt>
                <c:pt idx="6">
                  <c:v>SNV</c:v>
                </c:pt>
                <c:pt idx="7">
                  <c:v>BSS</c:v>
                </c:pt>
              </c:strCache>
            </c:strRef>
          </c:cat>
          <c:val>
            <c:numRef>
              <c:f>AltX!$B$162:$I$162</c:f>
              <c:numCache>
                <c:formatCode>0.00</c:formatCode>
                <c:ptCount val="8"/>
                <c:pt idx="0">
                  <c:v>1.1597837160097171</c:v>
                </c:pt>
                <c:pt idx="1">
                  <c:v>1.7553483269336261</c:v>
                </c:pt>
                <c:pt idx="2">
                  <c:v>2.1158216440717812</c:v>
                </c:pt>
                <c:pt idx="3">
                  <c:v>78.779092547605984</c:v>
                </c:pt>
                <c:pt idx="4">
                  <c:v>3.4009873834339004</c:v>
                </c:pt>
                <c:pt idx="5">
                  <c:v>9.2782697280777366</c:v>
                </c:pt>
                <c:pt idx="6">
                  <c:v>1.2773293629025939</c:v>
                </c:pt>
                <c:pt idx="7">
                  <c:v>2.233367290964658</c:v>
                </c:pt>
              </c:numCache>
            </c:numRef>
          </c:val>
        </c:ser>
        <c:ser>
          <c:idx val="3"/>
          <c:order val="3"/>
          <c:tx>
            <c:strRef>
              <c:f>AltX!$A$163</c:f>
              <c:strCache>
                <c:ptCount val="1"/>
                <c:pt idx="0">
                  <c:v>2008</c:v>
                </c:pt>
              </c:strCache>
            </c:strRef>
          </c:tx>
          <c:cat>
            <c:strRef>
              <c:f>AltX!$B$159:$I$159</c:f>
              <c:strCache>
                <c:ptCount val="8"/>
                <c:pt idx="0">
                  <c:v>BIO</c:v>
                </c:pt>
                <c:pt idx="1">
                  <c:v>CSP</c:v>
                </c:pt>
                <c:pt idx="2">
                  <c:v>ERB</c:v>
                </c:pt>
                <c:pt idx="3">
                  <c:v>IPS</c:v>
                </c:pt>
                <c:pt idx="4">
                  <c:v>IMU</c:v>
                </c:pt>
                <c:pt idx="5">
                  <c:v>GDN</c:v>
                </c:pt>
                <c:pt idx="6">
                  <c:v>SNV</c:v>
                </c:pt>
                <c:pt idx="7">
                  <c:v>BSS</c:v>
                </c:pt>
              </c:strCache>
            </c:strRef>
          </c:cat>
          <c:val>
            <c:numRef>
              <c:f>AltX!$B$163:$I$163</c:f>
              <c:numCache>
                <c:formatCode>0.00</c:formatCode>
                <c:ptCount val="8"/>
                <c:pt idx="0">
                  <c:v>0.50935797204453914</c:v>
                </c:pt>
                <c:pt idx="1">
                  <c:v>7.7469793887704332</c:v>
                </c:pt>
                <c:pt idx="2">
                  <c:v>14.309405354181473</c:v>
                </c:pt>
                <c:pt idx="3">
                  <c:v>63.948116560056853</c:v>
                </c:pt>
                <c:pt idx="4">
                  <c:v>0.54489457474532099</c:v>
                </c:pt>
                <c:pt idx="5">
                  <c:v>5.1646529258469558</c:v>
                </c:pt>
                <c:pt idx="6">
                  <c:v>0.51528073916133621</c:v>
                </c:pt>
                <c:pt idx="7">
                  <c:v>7.2613124851930815</c:v>
                </c:pt>
              </c:numCache>
            </c:numRef>
          </c:val>
        </c:ser>
        <c:ser>
          <c:idx val="4"/>
          <c:order val="4"/>
          <c:tx>
            <c:strRef>
              <c:f>AltX!$A$164</c:f>
              <c:strCache>
                <c:ptCount val="1"/>
                <c:pt idx="0">
                  <c:v>2009</c:v>
                </c:pt>
              </c:strCache>
            </c:strRef>
          </c:tx>
          <c:cat>
            <c:strRef>
              <c:f>AltX!$B$159:$I$159</c:f>
              <c:strCache>
                <c:ptCount val="8"/>
                <c:pt idx="0">
                  <c:v>BIO</c:v>
                </c:pt>
                <c:pt idx="1">
                  <c:v>CSP</c:v>
                </c:pt>
                <c:pt idx="2">
                  <c:v>ERB</c:v>
                </c:pt>
                <c:pt idx="3">
                  <c:v>IPS</c:v>
                </c:pt>
                <c:pt idx="4">
                  <c:v>IMU</c:v>
                </c:pt>
                <c:pt idx="5">
                  <c:v>GDN</c:v>
                </c:pt>
                <c:pt idx="6">
                  <c:v>SNV</c:v>
                </c:pt>
                <c:pt idx="7">
                  <c:v>BSS</c:v>
                </c:pt>
              </c:strCache>
            </c:strRef>
          </c:cat>
          <c:val>
            <c:numRef>
              <c:f>AltX!$B$164:$I$164</c:f>
              <c:numCache>
                <c:formatCode>0.00</c:formatCode>
                <c:ptCount val="8"/>
                <c:pt idx="0">
                  <c:v>0.57689388188856838</c:v>
                </c:pt>
                <c:pt idx="1">
                  <c:v>12.40321846060422</c:v>
                </c:pt>
                <c:pt idx="2">
                  <c:v>27.630180658873538</c:v>
                </c:pt>
                <c:pt idx="3">
                  <c:v>33.733110672536817</c:v>
                </c:pt>
                <c:pt idx="4">
                  <c:v>0.6376195536663124</c:v>
                </c:pt>
                <c:pt idx="5">
                  <c:v>11.446789130104753</c:v>
                </c:pt>
                <c:pt idx="6">
                  <c:v>0.8046151510551085</c:v>
                </c:pt>
                <c:pt idx="7">
                  <c:v>12.767572491270684</c:v>
                </c:pt>
              </c:numCache>
            </c:numRef>
          </c:val>
        </c:ser>
        <c:ser>
          <c:idx val="5"/>
          <c:order val="5"/>
          <c:tx>
            <c:strRef>
              <c:f>AltX!$A$166</c:f>
              <c:strCache>
                <c:ptCount val="1"/>
                <c:pt idx="0">
                  <c:v>2011</c:v>
                </c:pt>
              </c:strCache>
            </c:strRef>
          </c:tx>
          <c:cat>
            <c:strRef>
              <c:f>AltX!$B$159:$I$159</c:f>
              <c:strCache>
                <c:ptCount val="8"/>
                <c:pt idx="0">
                  <c:v>BIO</c:v>
                </c:pt>
                <c:pt idx="1">
                  <c:v>CSP</c:v>
                </c:pt>
                <c:pt idx="2">
                  <c:v>ERB</c:v>
                </c:pt>
                <c:pt idx="3">
                  <c:v>IPS</c:v>
                </c:pt>
                <c:pt idx="4">
                  <c:v>IMU</c:v>
                </c:pt>
                <c:pt idx="5">
                  <c:v>GDN</c:v>
                </c:pt>
                <c:pt idx="6">
                  <c:v>SNV</c:v>
                </c:pt>
                <c:pt idx="7">
                  <c:v>BSS</c:v>
                </c:pt>
              </c:strCache>
            </c:strRef>
          </c:cat>
          <c:val>
            <c:numRef>
              <c:f>AltX!$B$166:$I$166</c:f>
              <c:numCache>
                <c:formatCode>0.00</c:formatCode>
                <c:ptCount val="8"/>
                <c:pt idx="0">
                  <c:v>0.29813664596273293</c:v>
                </c:pt>
                <c:pt idx="1">
                  <c:v>13.51552795031056</c:v>
                </c:pt>
                <c:pt idx="2">
                  <c:v>23.90062111801242</c:v>
                </c:pt>
                <c:pt idx="3">
                  <c:v>22.608695652173914</c:v>
                </c:pt>
                <c:pt idx="4">
                  <c:v>0.89440993788819867</c:v>
                </c:pt>
                <c:pt idx="5">
                  <c:v>15.130434782608695</c:v>
                </c:pt>
                <c:pt idx="6">
                  <c:v>3.5279503105590062</c:v>
                </c:pt>
                <c:pt idx="7">
                  <c:v>20.124223602484474</c:v>
                </c:pt>
              </c:numCache>
            </c:numRef>
          </c:val>
        </c:ser>
        <c:ser>
          <c:idx val="6"/>
          <c:order val="6"/>
          <c:tx>
            <c:strRef>
              <c:f>AltX!$A$167</c:f>
              <c:strCache>
                <c:ptCount val="1"/>
                <c:pt idx="0">
                  <c:v>2012</c:v>
                </c:pt>
              </c:strCache>
            </c:strRef>
          </c:tx>
          <c:cat>
            <c:strRef>
              <c:f>AltX!$B$159:$I$159</c:f>
              <c:strCache>
                <c:ptCount val="8"/>
                <c:pt idx="0">
                  <c:v>BIO</c:v>
                </c:pt>
                <c:pt idx="1">
                  <c:v>CSP</c:v>
                </c:pt>
                <c:pt idx="2">
                  <c:v>ERB</c:v>
                </c:pt>
                <c:pt idx="3">
                  <c:v>IPS</c:v>
                </c:pt>
                <c:pt idx="4">
                  <c:v>IMU</c:v>
                </c:pt>
                <c:pt idx="5">
                  <c:v>GDN</c:v>
                </c:pt>
                <c:pt idx="6">
                  <c:v>SNV</c:v>
                </c:pt>
                <c:pt idx="7">
                  <c:v>BSS</c:v>
                </c:pt>
              </c:strCache>
            </c:strRef>
          </c:cat>
          <c:val>
            <c:numRef>
              <c:f>AltX!$B$168:$I$168</c:f>
              <c:numCache>
                <c:formatCode>0.00</c:formatCode>
                <c:ptCount val="8"/>
                <c:pt idx="0">
                  <c:v>9.2457330941770385E-3</c:v>
                </c:pt>
                <c:pt idx="1">
                  <c:v>0.46043750809001649</c:v>
                </c:pt>
                <c:pt idx="2">
                  <c:v>0.15902660921984504</c:v>
                </c:pt>
                <c:pt idx="3">
                  <c:v>0.38832078995543556</c:v>
                </c:pt>
                <c:pt idx="4">
                  <c:v>0</c:v>
                </c:pt>
                <c:pt idx="5">
                  <c:v>0.66939107601841752</c:v>
                </c:pt>
                <c:pt idx="6">
                  <c:v>0.95231050870023481</c:v>
                </c:pt>
                <c:pt idx="7">
                  <c:v>0.63795558349821557</c:v>
                </c:pt>
              </c:numCache>
            </c:numRef>
          </c:val>
        </c:ser>
        <c:ser>
          <c:idx val="7"/>
          <c:order val="7"/>
          <c:tx>
            <c:v>2013</c:v>
          </c:tx>
          <c:val>
            <c:numLit>
              <c:formatCode>General</c:formatCode>
              <c:ptCount val="1"/>
              <c:pt idx="0">
                <c:v>1</c:v>
              </c:pt>
            </c:numLit>
          </c:val>
        </c:ser>
        <c:axId val="151010304"/>
        <c:axId val="151024384"/>
      </c:barChart>
      <c:catAx>
        <c:axId val="151010304"/>
        <c:scaling>
          <c:orientation val="minMax"/>
        </c:scaling>
        <c:axPos val="b"/>
        <c:numFmt formatCode="General" sourceLinked="1"/>
        <c:tickLblPos val="nextTo"/>
        <c:txPr>
          <a:bodyPr/>
          <a:lstStyle/>
          <a:p>
            <a:pPr>
              <a:defRPr lang="en-ZA"/>
            </a:pPr>
            <a:endParaRPr lang="en-US"/>
          </a:p>
        </c:txPr>
        <c:crossAx val="151024384"/>
        <c:crosses val="autoZero"/>
        <c:auto val="1"/>
        <c:lblAlgn val="ctr"/>
        <c:lblOffset val="100"/>
      </c:catAx>
      <c:valAx>
        <c:axId val="151024384"/>
        <c:scaling>
          <c:orientation val="minMax"/>
        </c:scaling>
        <c:axPos val="l"/>
        <c:numFmt formatCode="0.00" sourceLinked="1"/>
        <c:tickLblPos val="nextTo"/>
        <c:txPr>
          <a:bodyPr/>
          <a:lstStyle/>
          <a:p>
            <a:pPr>
              <a:defRPr lang="en-ZA"/>
            </a:pPr>
            <a:endParaRPr lang="en-US"/>
          </a:p>
        </c:txPr>
        <c:crossAx val="151010304"/>
        <c:crosses val="autoZero"/>
        <c:crossBetween val="between"/>
      </c:valAx>
    </c:plotArea>
    <c:legend>
      <c:legendPos val="t"/>
      <c:layout>
        <c:manualLayout>
          <c:xMode val="edge"/>
          <c:yMode val="edge"/>
          <c:x val="0.48379090102666988"/>
          <c:y val="5.0377833753148991E-2"/>
          <c:w val="0.46104298389080905"/>
          <c:h val="6.073186695491789E-2"/>
        </c:manualLayout>
      </c:layout>
      <c:txPr>
        <a:bodyPr/>
        <a:lstStyle/>
        <a:p>
          <a:pPr>
            <a:defRPr lang="en-ZA"/>
          </a:pPr>
          <a:endParaRPr lang="en-US"/>
        </a:p>
      </c:txPr>
    </c:legend>
    <c:plotVisOnly val="1"/>
  </c:chart>
  <c:spPr>
    <a:solidFill>
      <a:srgbClr val="9BBB59">
        <a:lumMod val="60000"/>
        <a:lumOff val="40000"/>
      </a:srgbClr>
    </a:solidFill>
  </c:spPr>
  <c:printSettings>
    <c:headerFooter/>
    <c:pageMargins b="0.75000000000000677" l="0.70000000000000062" r="0.70000000000000062" t="0.75000000000000677"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style val="4"/>
  <c:chart>
    <c:autoTitleDeleted val="1"/>
    <c:plotArea>
      <c:layout>
        <c:manualLayout>
          <c:layoutTarget val="inner"/>
          <c:xMode val="edge"/>
          <c:yMode val="edge"/>
          <c:x val="5.3083791192767592E-2"/>
          <c:y val="2.9715658170600342E-2"/>
          <c:w val="0.92737915792654435"/>
          <c:h val="0.92953647946325846"/>
        </c:manualLayout>
      </c:layout>
      <c:lineChart>
        <c:grouping val="standard"/>
        <c:ser>
          <c:idx val="0"/>
          <c:order val="0"/>
          <c:tx>
            <c:strRef>
              <c:f>AltX!$J$1</c:f>
              <c:strCache>
                <c:ptCount val="1"/>
                <c:pt idx="0">
                  <c:v>INDEX</c:v>
                </c:pt>
              </c:strCache>
            </c:strRef>
          </c:tx>
          <c:spPr>
            <a:ln w="41275">
              <a:solidFill>
                <a:srgbClr val="FF0000"/>
              </a:solidFill>
            </a:ln>
          </c:spPr>
          <c:marker>
            <c:symbol val="none"/>
          </c:marker>
          <c:trendline>
            <c:name>3 per. Mov. Avg. (INDEX)</c:name>
            <c:trendlineType val="movingAvg"/>
            <c:period val="3"/>
          </c:trendline>
          <c:trendline>
            <c:trendlineType val="movingAvg"/>
            <c:period val="9"/>
          </c:trendline>
          <c:trendline>
            <c:trendlineType val="poly"/>
            <c:order val="6"/>
          </c:trendline>
          <c:cat>
            <c:numRef>
              <c:f>AltX!$A$54:$A$94</c:f>
              <c:numCache>
                <c:formatCode>mmm\-yy</c:formatCode>
                <c:ptCount val="41"/>
                <c:pt idx="0">
                  <c:v>40179</c:v>
                </c:pt>
                <c:pt idx="1">
                  <c:v>40210</c:v>
                </c:pt>
                <c:pt idx="2">
                  <c:v>40238</c:v>
                </c:pt>
                <c:pt idx="3">
                  <c:v>40269</c:v>
                </c:pt>
                <c:pt idx="4">
                  <c:v>40299</c:v>
                </c:pt>
                <c:pt idx="5">
                  <c:v>40330</c:v>
                </c:pt>
                <c:pt idx="6">
                  <c:v>40360</c:v>
                </c:pt>
                <c:pt idx="7">
                  <c:v>40391</c:v>
                </c:pt>
                <c:pt idx="8">
                  <c:v>40422</c:v>
                </c:pt>
                <c:pt idx="9">
                  <c:v>40452</c:v>
                </c:pt>
                <c:pt idx="10">
                  <c:v>40483</c:v>
                </c:pt>
                <c:pt idx="11">
                  <c:v>40513</c:v>
                </c:pt>
                <c:pt idx="12">
                  <c:v>40544</c:v>
                </c:pt>
                <c:pt idx="13">
                  <c:v>40575</c:v>
                </c:pt>
                <c:pt idx="14">
                  <c:v>40603</c:v>
                </c:pt>
                <c:pt idx="15">
                  <c:v>40634</c:v>
                </c:pt>
                <c:pt idx="16">
                  <c:v>40664</c:v>
                </c:pt>
                <c:pt idx="17">
                  <c:v>40695</c:v>
                </c:pt>
                <c:pt idx="18">
                  <c:v>40725</c:v>
                </c:pt>
                <c:pt idx="19">
                  <c:v>40756</c:v>
                </c:pt>
                <c:pt idx="20">
                  <c:v>40787</c:v>
                </c:pt>
                <c:pt idx="21">
                  <c:v>40817</c:v>
                </c:pt>
                <c:pt idx="22">
                  <c:v>40848</c:v>
                </c:pt>
                <c:pt idx="23">
                  <c:v>40878</c:v>
                </c:pt>
                <c:pt idx="24">
                  <c:v>40909</c:v>
                </c:pt>
                <c:pt idx="25">
                  <c:v>40940</c:v>
                </c:pt>
                <c:pt idx="26">
                  <c:v>40969</c:v>
                </c:pt>
                <c:pt idx="27">
                  <c:v>41000</c:v>
                </c:pt>
                <c:pt idx="28">
                  <c:v>41030</c:v>
                </c:pt>
                <c:pt idx="29">
                  <c:v>41061</c:v>
                </c:pt>
                <c:pt idx="30">
                  <c:v>41091</c:v>
                </c:pt>
                <c:pt idx="31">
                  <c:v>41122</c:v>
                </c:pt>
                <c:pt idx="32">
                  <c:v>41153</c:v>
                </c:pt>
                <c:pt idx="33">
                  <c:v>41183</c:v>
                </c:pt>
                <c:pt idx="34">
                  <c:v>41214</c:v>
                </c:pt>
                <c:pt idx="35">
                  <c:v>41244</c:v>
                </c:pt>
                <c:pt idx="36">
                  <c:v>41275</c:v>
                </c:pt>
                <c:pt idx="37">
                  <c:v>41318</c:v>
                </c:pt>
                <c:pt idx="38">
                  <c:v>41346</c:v>
                </c:pt>
                <c:pt idx="39">
                  <c:v>41377</c:v>
                </c:pt>
                <c:pt idx="40">
                  <c:v>41407</c:v>
                </c:pt>
              </c:numCache>
            </c:numRef>
          </c:cat>
          <c:val>
            <c:numRef>
              <c:f>AltX!$B$200:$B$292</c:f>
              <c:numCache>
                <c:formatCode>#,##0</c:formatCode>
                <c:ptCount val="93"/>
                <c:pt idx="0">
                  <c:v>3.2921686746987957</c:v>
                </c:pt>
                <c:pt idx="1">
                  <c:v>2.588855421686747</c:v>
                </c:pt>
                <c:pt idx="2">
                  <c:v>2.7582831325301207</c:v>
                </c:pt>
                <c:pt idx="3">
                  <c:v>2.3313253012048194</c:v>
                </c:pt>
                <c:pt idx="4">
                  <c:v>2.4344879518072289</c:v>
                </c:pt>
                <c:pt idx="5">
                  <c:v>2.4969879518072293</c:v>
                </c:pt>
                <c:pt idx="6">
                  <c:v>2.0918674698795181</c:v>
                </c:pt>
                <c:pt idx="7">
                  <c:v>2.4382530120481931</c:v>
                </c:pt>
                <c:pt idx="8">
                  <c:v>2.4239457831325302</c:v>
                </c:pt>
                <c:pt idx="9">
                  <c:v>2.6558734939759034</c:v>
                </c:pt>
                <c:pt idx="10">
                  <c:v>2.2176204819277112</c:v>
                </c:pt>
                <c:pt idx="11">
                  <c:v>1.9043674698795181</c:v>
                </c:pt>
                <c:pt idx="12">
                  <c:v>9.9819277108433742</c:v>
                </c:pt>
                <c:pt idx="13">
                  <c:v>62.490210843373504</c:v>
                </c:pt>
                <c:pt idx="14">
                  <c:v>61.981927710843379</c:v>
                </c:pt>
                <c:pt idx="15">
                  <c:v>63.064006024096386</c:v>
                </c:pt>
                <c:pt idx="16">
                  <c:v>84.189759036144579</c:v>
                </c:pt>
                <c:pt idx="17">
                  <c:v>106.39156626506023</c:v>
                </c:pt>
                <c:pt idx="18">
                  <c:v>90.944277108433738</c:v>
                </c:pt>
                <c:pt idx="19">
                  <c:v>100.68298192771084</c:v>
                </c:pt>
                <c:pt idx="20">
                  <c:v>90.219879518072304</c:v>
                </c:pt>
                <c:pt idx="21">
                  <c:v>91.200301204819283</c:v>
                </c:pt>
                <c:pt idx="22">
                  <c:v>84.382530120481945</c:v>
                </c:pt>
                <c:pt idx="23">
                  <c:v>82.202560240963848</c:v>
                </c:pt>
                <c:pt idx="24">
                  <c:v>72.267319277108427</c:v>
                </c:pt>
                <c:pt idx="25">
                  <c:v>100.81400602409639</c:v>
                </c:pt>
                <c:pt idx="26">
                  <c:v>116.09487951807228</c:v>
                </c:pt>
                <c:pt idx="27">
                  <c:v>173.89081325301206</c:v>
                </c:pt>
                <c:pt idx="28">
                  <c:v>206.46084337349396</c:v>
                </c:pt>
                <c:pt idx="29">
                  <c:v>213.73719879518069</c:v>
                </c:pt>
                <c:pt idx="30">
                  <c:v>222.3561746987952</c:v>
                </c:pt>
                <c:pt idx="31">
                  <c:v>214.07228915662651</c:v>
                </c:pt>
                <c:pt idx="32">
                  <c:v>213.52635542168673</c:v>
                </c:pt>
                <c:pt idx="33">
                  <c:v>209.97138554216866</c:v>
                </c:pt>
                <c:pt idx="34">
                  <c:v>183.98192771084337</c:v>
                </c:pt>
                <c:pt idx="35">
                  <c:v>171.31927710843371</c:v>
                </c:pt>
                <c:pt idx="36">
                  <c:v>174.875</c:v>
                </c:pt>
                <c:pt idx="37">
                  <c:v>138.28012048192772</c:v>
                </c:pt>
                <c:pt idx="38">
                  <c:v>121.03463855421685</c:v>
                </c:pt>
                <c:pt idx="39">
                  <c:v>108.87951807228916</c:v>
                </c:pt>
                <c:pt idx="40">
                  <c:v>107.64533132530121</c:v>
                </c:pt>
                <c:pt idx="41">
                  <c:v>97.696536144578317</c:v>
                </c:pt>
                <c:pt idx="42">
                  <c:v>81.886295180722897</c:v>
                </c:pt>
                <c:pt idx="43">
                  <c:v>89.682228915662648</c:v>
                </c:pt>
                <c:pt idx="44">
                  <c:v>86.579819277108427</c:v>
                </c:pt>
                <c:pt idx="45">
                  <c:v>92.911897590361434</c:v>
                </c:pt>
                <c:pt idx="46">
                  <c:v>81.862951807228924</c:v>
                </c:pt>
                <c:pt idx="47">
                  <c:v>79.534638554216883</c:v>
                </c:pt>
                <c:pt idx="48">
                  <c:v>84.03840361445782</c:v>
                </c:pt>
                <c:pt idx="49">
                  <c:v>99.244728915662648</c:v>
                </c:pt>
                <c:pt idx="50">
                  <c:v>97.778614457831338</c:v>
                </c:pt>
                <c:pt idx="51">
                  <c:v>92.882530120481917</c:v>
                </c:pt>
                <c:pt idx="52">
                  <c:v>89.007530120481931</c:v>
                </c:pt>
                <c:pt idx="53">
                  <c:v>95.228162650602414</c:v>
                </c:pt>
                <c:pt idx="54">
                  <c:v>85.037650602409641</c:v>
                </c:pt>
                <c:pt idx="55">
                  <c:v>87.640813253012055</c:v>
                </c:pt>
                <c:pt idx="56">
                  <c:v>80.924698795180717</c:v>
                </c:pt>
                <c:pt idx="57">
                  <c:v>82.625753012048193</c:v>
                </c:pt>
                <c:pt idx="58">
                  <c:v>83.440512048192772</c:v>
                </c:pt>
                <c:pt idx="59">
                  <c:v>79.079819277108442</c:v>
                </c:pt>
                <c:pt idx="60">
                  <c:v>78.969126506024097</c:v>
                </c:pt>
                <c:pt idx="61">
                  <c:v>71.363704819277103</c:v>
                </c:pt>
                <c:pt idx="62">
                  <c:v>78.125</c:v>
                </c:pt>
                <c:pt idx="63">
                  <c:v>74.512801204819283</c:v>
                </c:pt>
                <c:pt idx="64">
                  <c:v>74.679969879518069</c:v>
                </c:pt>
                <c:pt idx="65">
                  <c:v>69.098644578313241</c:v>
                </c:pt>
                <c:pt idx="66">
                  <c:v>66.774849397590373</c:v>
                </c:pt>
                <c:pt idx="67">
                  <c:v>64.708584337349407</c:v>
                </c:pt>
                <c:pt idx="68">
                  <c:v>59.2289156626506</c:v>
                </c:pt>
                <c:pt idx="69">
                  <c:v>50.590361445783131</c:v>
                </c:pt>
                <c:pt idx="70">
                  <c:v>56.808734939759034</c:v>
                </c:pt>
                <c:pt idx="71">
                  <c:v>47.957831325301207</c:v>
                </c:pt>
                <c:pt idx="72">
                  <c:v>53.070783132530124</c:v>
                </c:pt>
                <c:pt idx="73">
                  <c:v>56.076054216867469</c:v>
                </c:pt>
                <c:pt idx="74">
                  <c:v>49.817771084337352</c:v>
                </c:pt>
                <c:pt idx="75">
                  <c:v>62.970632530120483</c:v>
                </c:pt>
                <c:pt idx="76">
                  <c:v>64.137801204819283</c:v>
                </c:pt>
                <c:pt idx="77">
                  <c:v>62.746234939759034</c:v>
                </c:pt>
                <c:pt idx="78">
                  <c:v>63.506777108433738</c:v>
                </c:pt>
                <c:pt idx="79">
                  <c:v>65.046686746987959</c:v>
                </c:pt>
                <c:pt idx="80">
                  <c:v>58.4382530120482</c:v>
                </c:pt>
                <c:pt idx="81">
                  <c:v>51.194277108433738</c:v>
                </c:pt>
                <c:pt idx="82">
                  <c:v>52.518825301204814</c:v>
                </c:pt>
                <c:pt idx="83">
                  <c:v>53.451807228915655</c:v>
                </c:pt>
                <c:pt idx="84">
                  <c:v>53.606174698795172</c:v>
                </c:pt>
                <c:pt idx="85">
                  <c:v>49.970632530120483</c:v>
                </c:pt>
                <c:pt idx="86">
                  <c:v>49.71987951807229</c:v>
                </c:pt>
                <c:pt idx="87">
                  <c:v>51.725150602409641</c:v>
                </c:pt>
                <c:pt idx="88">
                  <c:v>44.333584337349393</c:v>
                </c:pt>
                <c:pt idx="89">
                  <c:v>61.827560240963855</c:v>
                </c:pt>
                <c:pt idx="90">
                  <c:v>47.989457831325304</c:v>
                </c:pt>
                <c:pt idx="91">
                  <c:v>51.698042168674696</c:v>
                </c:pt>
                <c:pt idx="92">
                  <c:v>48.396837349397593</c:v>
                </c:pt>
              </c:numCache>
            </c:numRef>
          </c:val>
        </c:ser>
        <c:ser>
          <c:idx val="1"/>
          <c:order val="1"/>
          <c:tx>
            <c:v>13-Jan</c:v>
          </c:tx>
          <c:marker>
            <c:symbol val="none"/>
          </c:marker>
          <c:cat>
            <c:numRef>
              <c:f>AltX!$A$54:$A$92</c:f>
              <c:numCache>
                <c:formatCode>mmm\-yy</c:formatCode>
                <c:ptCount val="39"/>
                <c:pt idx="0">
                  <c:v>40179</c:v>
                </c:pt>
                <c:pt idx="1">
                  <c:v>40210</c:v>
                </c:pt>
                <c:pt idx="2">
                  <c:v>40238</c:v>
                </c:pt>
                <c:pt idx="3">
                  <c:v>40269</c:v>
                </c:pt>
                <c:pt idx="4">
                  <c:v>40299</c:v>
                </c:pt>
                <c:pt idx="5">
                  <c:v>40330</c:v>
                </c:pt>
                <c:pt idx="6">
                  <c:v>40360</c:v>
                </c:pt>
                <c:pt idx="7">
                  <c:v>40391</c:v>
                </c:pt>
                <c:pt idx="8">
                  <c:v>40422</c:v>
                </c:pt>
                <c:pt idx="9">
                  <c:v>40452</c:v>
                </c:pt>
                <c:pt idx="10">
                  <c:v>40483</c:v>
                </c:pt>
                <c:pt idx="11">
                  <c:v>40513</c:v>
                </c:pt>
                <c:pt idx="12">
                  <c:v>40544</c:v>
                </c:pt>
                <c:pt idx="13">
                  <c:v>40575</c:v>
                </c:pt>
                <c:pt idx="14">
                  <c:v>40603</c:v>
                </c:pt>
                <c:pt idx="15">
                  <c:v>40634</c:v>
                </c:pt>
                <c:pt idx="16">
                  <c:v>40664</c:v>
                </c:pt>
                <c:pt idx="17">
                  <c:v>40695</c:v>
                </c:pt>
                <c:pt idx="18">
                  <c:v>40725</c:v>
                </c:pt>
                <c:pt idx="19">
                  <c:v>40756</c:v>
                </c:pt>
                <c:pt idx="20">
                  <c:v>40787</c:v>
                </c:pt>
                <c:pt idx="21">
                  <c:v>40817</c:v>
                </c:pt>
                <c:pt idx="22">
                  <c:v>40848</c:v>
                </c:pt>
                <c:pt idx="23">
                  <c:v>40878</c:v>
                </c:pt>
                <c:pt idx="24">
                  <c:v>40909</c:v>
                </c:pt>
                <c:pt idx="25">
                  <c:v>40940</c:v>
                </c:pt>
                <c:pt idx="26">
                  <c:v>40969</c:v>
                </c:pt>
                <c:pt idx="27">
                  <c:v>41000</c:v>
                </c:pt>
                <c:pt idx="28">
                  <c:v>41030</c:v>
                </c:pt>
                <c:pt idx="29">
                  <c:v>41061</c:v>
                </c:pt>
                <c:pt idx="30">
                  <c:v>41091</c:v>
                </c:pt>
                <c:pt idx="31">
                  <c:v>41122</c:v>
                </c:pt>
                <c:pt idx="32">
                  <c:v>41153</c:v>
                </c:pt>
                <c:pt idx="33">
                  <c:v>41183</c:v>
                </c:pt>
                <c:pt idx="34">
                  <c:v>41214</c:v>
                </c:pt>
                <c:pt idx="35">
                  <c:v>41244</c:v>
                </c:pt>
                <c:pt idx="36">
                  <c:v>41275</c:v>
                </c:pt>
                <c:pt idx="37">
                  <c:v>41318</c:v>
                </c:pt>
                <c:pt idx="38">
                  <c:v>41346</c:v>
                </c:pt>
              </c:numCache>
            </c:numRef>
          </c:cat>
          <c:val>
            <c:numLit>
              <c:formatCode>General</c:formatCode>
              <c:ptCount val="1"/>
              <c:pt idx="0">
                <c:v>1</c:v>
              </c:pt>
            </c:numLit>
          </c:val>
        </c:ser>
        <c:marker val="1"/>
        <c:axId val="150802432"/>
        <c:axId val="150803968"/>
      </c:lineChart>
      <c:dateAx>
        <c:axId val="150802432"/>
        <c:scaling>
          <c:orientation val="minMax"/>
        </c:scaling>
        <c:axPos val="b"/>
        <c:numFmt formatCode="mmm\-yy" sourceLinked="1"/>
        <c:tickLblPos val="nextTo"/>
        <c:txPr>
          <a:bodyPr/>
          <a:lstStyle/>
          <a:p>
            <a:pPr>
              <a:defRPr lang="en-US"/>
            </a:pPr>
            <a:endParaRPr lang="en-US"/>
          </a:p>
        </c:txPr>
        <c:crossAx val="150803968"/>
        <c:crosses val="autoZero"/>
        <c:auto val="1"/>
        <c:lblOffset val="100"/>
      </c:dateAx>
      <c:valAx>
        <c:axId val="150803968"/>
        <c:scaling>
          <c:orientation val="minMax"/>
        </c:scaling>
        <c:axPos val="l"/>
        <c:numFmt formatCode="#,##0" sourceLinked="1"/>
        <c:tickLblPos val="nextTo"/>
        <c:txPr>
          <a:bodyPr/>
          <a:lstStyle/>
          <a:p>
            <a:pPr>
              <a:defRPr lang="en-US"/>
            </a:pPr>
            <a:endParaRPr lang="en-US"/>
          </a:p>
        </c:txPr>
        <c:crossAx val="150802432"/>
        <c:crosses val="autoZero"/>
        <c:crossBetween val="between"/>
      </c:valAx>
    </c:plotArea>
    <c:legend>
      <c:legendPos val="tr"/>
      <c:legendEntry>
        <c:idx val="1"/>
        <c:delete val="1"/>
      </c:legendEntry>
      <c:layout>
        <c:manualLayout>
          <c:xMode val="edge"/>
          <c:yMode val="edge"/>
          <c:x val="0.68706721183661557"/>
          <c:y val="2.0671840233261164E-2"/>
          <c:w val="0.15408004666083433"/>
          <c:h val="0.22788805261014489"/>
        </c:manualLayout>
      </c:layout>
      <c:txPr>
        <a:bodyPr/>
        <a:lstStyle/>
        <a:p>
          <a:pPr>
            <a:defRPr lang="en-US"/>
          </a:pPr>
          <a:endParaRPr lang="en-US"/>
        </a:p>
      </c:txPr>
    </c:legend>
    <c:plotVisOnly val="1"/>
  </c:chart>
  <c:spPr>
    <a:solidFill>
      <a:schemeClr val="accent6">
        <a:lumMod val="75000"/>
      </a:schemeClr>
    </a:solidFill>
  </c:spPr>
  <c:printSettings>
    <c:headerFooter/>
    <c:pageMargins b="0.750000000000006" l="0.70000000000000062" r="0.70000000000000062" t="0.750000000000006"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142875</xdr:colOff>
      <xdr:row>186</xdr:row>
      <xdr:rowOff>47624</xdr:rowOff>
    </xdr:from>
    <xdr:to>
      <xdr:col>16</xdr:col>
      <xdr:colOff>323850</xdr:colOff>
      <xdr:row>210</xdr:row>
      <xdr:rowOff>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245</xdr:row>
      <xdr:rowOff>114299</xdr:rowOff>
    </xdr:from>
    <xdr:to>
      <xdr:col>15</xdr:col>
      <xdr:colOff>457200</xdr:colOff>
      <xdr:row>269</xdr:row>
      <xdr:rowOff>142875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38100</xdr:colOff>
      <xdr:row>286</xdr:row>
      <xdr:rowOff>171449</xdr:rowOff>
    </xdr:from>
    <xdr:to>
      <xdr:col>17</xdr:col>
      <xdr:colOff>9525</xdr:colOff>
      <xdr:row>311</xdr:row>
      <xdr:rowOff>171450</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66676</xdr:colOff>
      <xdr:row>116</xdr:row>
      <xdr:rowOff>95250</xdr:rowOff>
    </xdr:from>
    <xdr:to>
      <xdr:col>12</xdr:col>
      <xdr:colOff>542925</xdr:colOff>
      <xdr:row>141</xdr:row>
      <xdr:rowOff>180975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114298</xdr:colOff>
      <xdr:row>168</xdr:row>
      <xdr:rowOff>142874</xdr:rowOff>
    </xdr:from>
    <xdr:to>
      <xdr:col>13</xdr:col>
      <xdr:colOff>9525</xdr:colOff>
      <xdr:row>188</xdr:row>
      <xdr:rowOff>114299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66674</xdr:colOff>
      <xdr:row>198</xdr:row>
      <xdr:rowOff>142876</xdr:rowOff>
    </xdr:from>
    <xdr:to>
      <xdr:col>16</xdr:col>
      <xdr:colOff>581024</xdr:colOff>
      <xdr:row>225</xdr:row>
      <xdr:rowOff>38100</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R110"/>
  <sheetViews>
    <sheetView zoomScale="90" zoomScaleNormal="90" workbookViewId="0">
      <selection sqref="A1:Q1"/>
    </sheetView>
  </sheetViews>
  <sheetFormatPr defaultRowHeight="15"/>
  <cols>
    <col min="1" max="1" width="39.42578125" style="1" bestFit="1" customWidth="1"/>
    <col min="2" max="2" width="8.85546875" style="5" customWidth="1"/>
    <col min="3" max="3" width="16" style="1" customWidth="1"/>
    <col min="4" max="4" width="50.7109375" style="1" customWidth="1"/>
    <col min="5" max="5" width="16.7109375" style="1" customWidth="1"/>
    <col min="6" max="6" width="20.28515625" style="1" customWidth="1"/>
    <col min="7" max="7" width="12.5703125" customWidth="1"/>
    <col min="8" max="8" width="12.85546875" customWidth="1"/>
    <col min="9" max="9" width="10.42578125" customWidth="1"/>
    <col min="10" max="10" width="17.140625" customWidth="1"/>
    <col min="11" max="11" width="18" customWidth="1"/>
    <col min="12" max="13" width="11.5703125" customWidth="1"/>
    <col min="14" max="14" width="22.5703125" customWidth="1"/>
    <col min="15" max="15" width="19" customWidth="1"/>
    <col min="18" max="18" width="17.85546875" customWidth="1"/>
  </cols>
  <sheetData>
    <row r="1" spans="1:18" ht="35.25" customHeight="1" thickBot="1">
      <c r="A1" s="95" t="s">
        <v>47</v>
      </c>
      <c r="B1" s="96"/>
      <c r="C1" s="96"/>
      <c r="D1" s="96"/>
      <c r="E1" s="96"/>
      <c r="F1" s="96"/>
      <c r="G1" s="96"/>
      <c r="H1" s="96"/>
      <c r="I1" s="96"/>
      <c r="J1" s="96"/>
      <c r="K1" s="96"/>
      <c r="L1" s="96"/>
      <c r="M1" s="96"/>
      <c r="N1" s="96"/>
      <c r="O1" s="96"/>
      <c r="P1" s="96"/>
      <c r="Q1" s="96"/>
    </row>
    <row r="2" spans="1:18" ht="45.75" customHeight="1" thickBot="1">
      <c r="A2" s="7" t="s">
        <v>0</v>
      </c>
      <c r="B2" s="8" t="s">
        <v>1</v>
      </c>
      <c r="C2" s="9" t="s">
        <v>2</v>
      </c>
      <c r="D2" s="9" t="s">
        <v>3</v>
      </c>
      <c r="E2" s="12" t="s">
        <v>52</v>
      </c>
      <c r="F2" s="12" t="s">
        <v>106</v>
      </c>
      <c r="G2" s="12" t="s">
        <v>88</v>
      </c>
      <c r="H2" s="11" t="s">
        <v>89</v>
      </c>
      <c r="I2" s="11" t="s">
        <v>101</v>
      </c>
      <c r="J2" s="12" t="s">
        <v>104</v>
      </c>
      <c r="K2" s="12" t="s">
        <v>105</v>
      </c>
      <c r="L2" s="12" t="s">
        <v>88</v>
      </c>
      <c r="M2" s="81" t="s">
        <v>89</v>
      </c>
      <c r="N2" s="12" t="s">
        <v>108</v>
      </c>
      <c r="O2" s="12" t="s">
        <v>109</v>
      </c>
      <c r="P2" s="12" t="s">
        <v>88</v>
      </c>
      <c r="Q2" s="81" t="s">
        <v>89</v>
      </c>
    </row>
    <row r="3" spans="1:18" ht="21" customHeight="1" thickBot="1">
      <c r="A3" s="25" t="s">
        <v>48</v>
      </c>
      <c r="B3" s="4"/>
      <c r="C3" s="2"/>
      <c r="D3" s="2"/>
      <c r="I3" s="2"/>
    </row>
    <row r="4" spans="1:18" ht="27" customHeight="1">
      <c r="A4" s="4" t="s">
        <v>4</v>
      </c>
      <c r="B4" s="4" t="s">
        <v>5</v>
      </c>
      <c r="C4" s="4" t="s">
        <v>6</v>
      </c>
      <c r="D4" s="24" t="s">
        <v>49</v>
      </c>
      <c r="E4" s="13">
        <v>208</v>
      </c>
      <c r="F4" s="13">
        <v>42</v>
      </c>
      <c r="G4" s="26">
        <f>E4*1000000/E$20*100</f>
        <v>0.29430908113308996</v>
      </c>
      <c r="H4" s="26">
        <f>F4*1000000/F$20*100</f>
        <v>0.15739179314221474</v>
      </c>
      <c r="I4" s="53">
        <f t="shared" ref="I4:I18" si="0">H4/100</f>
        <v>1.5739179314221475E-3</v>
      </c>
      <c r="J4" s="13">
        <v>180.90600000000001</v>
      </c>
      <c r="K4" s="86">
        <v>48.152000000000001</v>
      </c>
      <c r="L4" s="26">
        <f>J4*1000000/$J$20*100</f>
        <v>0.19023762341295924</v>
      </c>
      <c r="M4" s="26">
        <f>K4*1000000/$K$20*100</f>
        <v>0.17584303372616947</v>
      </c>
      <c r="N4" s="86">
        <v>224.76900000000001</v>
      </c>
      <c r="O4" s="86">
        <v>70.161000000000001</v>
      </c>
      <c r="P4" s="26">
        <f>N4*1000000/$N$20*100</f>
        <v>0.27439508536524393</v>
      </c>
      <c r="Q4" s="26">
        <f>O4*1000000/$O$20*100</f>
        <v>0.20596237306604792</v>
      </c>
    </row>
    <row r="5" spans="1:18" ht="45.75" customHeight="1">
      <c r="A5" s="4" t="s">
        <v>7</v>
      </c>
      <c r="B5" s="4" t="s">
        <v>8</v>
      </c>
      <c r="C5" s="4" t="s">
        <v>6</v>
      </c>
      <c r="D5" s="24" t="s">
        <v>50</v>
      </c>
      <c r="E5" s="13">
        <v>869</v>
      </c>
      <c r="F5" s="13">
        <v>1276</v>
      </c>
      <c r="G5" s="26">
        <f t="shared" ref="G5:G18" si="1">E5*1000000/E$20*100</f>
        <v>1.2295893822339192</v>
      </c>
      <c r="H5" s="26">
        <f t="shared" ref="H5:H18" si="2">F5*1000000/F$20*100</f>
        <v>4.7817125726063328</v>
      </c>
      <c r="I5" s="53">
        <f t="shared" si="0"/>
        <v>4.781712572606333E-2</v>
      </c>
      <c r="J5" s="63">
        <v>1754.867</v>
      </c>
      <c r="K5" s="63">
        <v>1282.7950000000001</v>
      </c>
      <c r="L5" s="82">
        <f t="shared" ref="L5:L18" si="3">J5*1000000/$J$20*100</f>
        <v>1.8453878118239835</v>
      </c>
      <c r="M5" s="82">
        <f t="shared" ref="M5:M18" si="4">K5*1000000/$K$20*100</f>
        <v>4.6845523435944836</v>
      </c>
      <c r="N5" s="63">
        <v>1797.2059999999999</v>
      </c>
      <c r="O5" s="63">
        <v>1305.5229999999999</v>
      </c>
      <c r="P5" s="82">
        <f t="shared" ref="P5:P10" si="5">N5*1000000/$N$20*100</f>
        <v>2.1940058183687632</v>
      </c>
      <c r="Q5" s="82">
        <f t="shared" ref="Q5:Q18" si="6">O5*1000000/$O$20*100</f>
        <v>3.8324512930589085</v>
      </c>
      <c r="R5" s="88" t="s">
        <v>107</v>
      </c>
    </row>
    <row r="6" spans="1:18" ht="60">
      <c r="A6" s="4" t="s">
        <v>9</v>
      </c>
      <c r="B6" s="4" t="s">
        <v>44</v>
      </c>
      <c r="C6" s="4" t="s">
        <v>6</v>
      </c>
      <c r="D6" s="24" t="s">
        <v>51</v>
      </c>
      <c r="E6" s="13">
        <v>1502</v>
      </c>
      <c r="F6" s="13">
        <v>1404</v>
      </c>
      <c r="G6" s="26">
        <f t="shared" si="1"/>
        <v>2.1252511531822167</v>
      </c>
      <c r="H6" s="26">
        <f t="shared" si="2"/>
        <v>5.2613827993254638</v>
      </c>
      <c r="I6" s="53">
        <f t="shared" si="0"/>
        <v>5.261382799325464E-2</v>
      </c>
      <c r="J6" s="13">
        <v>2142</v>
      </c>
      <c r="K6" s="13">
        <v>1537</v>
      </c>
      <c r="L6" s="26">
        <f t="shared" si="3"/>
        <v>2.2524901846846355</v>
      </c>
      <c r="M6" s="26">
        <f t="shared" si="4"/>
        <v>5.6128663988437131</v>
      </c>
      <c r="N6" s="13">
        <v>2901</v>
      </c>
      <c r="O6" s="13">
        <v>1883</v>
      </c>
      <c r="P6" s="26">
        <f t="shared" si="5"/>
        <v>3.5415032439730236</v>
      </c>
      <c r="Q6" s="26">
        <f t="shared" si="6"/>
        <v>5.5276741848515307</v>
      </c>
    </row>
    <row r="7" spans="1:18" ht="60">
      <c r="A7" s="4" t="s">
        <v>10</v>
      </c>
      <c r="B7" s="4" t="s">
        <v>45</v>
      </c>
      <c r="C7" s="4" t="s">
        <v>6</v>
      </c>
      <c r="D7" s="24" t="s">
        <v>53</v>
      </c>
      <c r="E7" s="13">
        <v>14884</v>
      </c>
      <c r="F7" s="13">
        <v>6220</v>
      </c>
      <c r="G7" s="26">
        <f t="shared" si="1"/>
        <v>21.060078671081303</v>
      </c>
      <c r="H7" s="26">
        <f t="shared" si="2"/>
        <v>23.308975079632752</v>
      </c>
      <c r="I7" s="53">
        <f t="shared" si="0"/>
        <v>0.23308975079632752</v>
      </c>
      <c r="J7" s="13">
        <v>17776</v>
      </c>
      <c r="K7" s="13">
        <v>6109</v>
      </c>
      <c r="L7" s="26">
        <f t="shared" si="3"/>
        <v>18.692934417812364</v>
      </c>
      <c r="M7" s="26">
        <f t="shared" si="4"/>
        <v>22.309044131773742</v>
      </c>
      <c r="N7" s="13">
        <v>18786</v>
      </c>
      <c r="O7" s="13">
        <v>9914</v>
      </c>
      <c r="P7" s="26">
        <f t="shared" si="5"/>
        <v>22.933705598509903</v>
      </c>
      <c r="Q7" s="26">
        <f t="shared" si="6"/>
        <v>29.103219261082359</v>
      </c>
    </row>
    <row r="8" spans="1:18" ht="30">
      <c r="A8" s="4" t="s">
        <v>11</v>
      </c>
      <c r="B8" s="4" t="s">
        <v>12</v>
      </c>
      <c r="C8" s="4" t="s">
        <v>13</v>
      </c>
      <c r="D8" s="24" t="s">
        <v>54</v>
      </c>
      <c r="E8" s="13">
        <v>2704</v>
      </c>
      <c r="F8" s="13">
        <v>4506</v>
      </c>
      <c r="G8" s="26">
        <f t="shared" si="1"/>
        <v>3.8260180547301696</v>
      </c>
      <c r="H8" s="26">
        <f t="shared" si="2"/>
        <v>16.885890949971895</v>
      </c>
      <c r="I8" s="53">
        <f t="shared" si="0"/>
        <v>0.16885890949971893</v>
      </c>
      <c r="J8" s="13">
        <v>3354.0059999999999</v>
      </c>
      <c r="K8" s="13">
        <v>4666.9840000000004</v>
      </c>
      <c r="L8" s="26">
        <f t="shared" si="3"/>
        <v>3.5270147499408857</v>
      </c>
      <c r="M8" s="26">
        <f t="shared" si="4"/>
        <v>17.043043381614332</v>
      </c>
      <c r="N8" s="13">
        <v>3150.0230000000001</v>
      </c>
      <c r="O8" s="13">
        <v>4739.4560000000001</v>
      </c>
      <c r="P8" s="26">
        <f t="shared" si="5"/>
        <v>3.8455072985486511</v>
      </c>
      <c r="Q8" s="26">
        <f t="shared" si="6"/>
        <v>13.912994467041791</v>
      </c>
    </row>
    <row r="9" spans="1:18" ht="30">
      <c r="A9" s="4" t="s">
        <v>14</v>
      </c>
      <c r="B9" s="4" t="s">
        <v>66</v>
      </c>
      <c r="C9" s="4" t="s">
        <v>46</v>
      </c>
      <c r="D9" s="24" t="s">
        <v>67</v>
      </c>
      <c r="E9" s="13">
        <v>315</v>
      </c>
      <c r="F9" s="13">
        <v>399</v>
      </c>
      <c r="G9" s="26">
        <f t="shared" si="1"/>
        <v>0.4457084642159776</v>
      </c>
      <c r="H9" s="26">
        <f t="shared" si="2"/>
        <v>1.4952220348510399</v>
      </c>
      <c r="I9" s="53">
        <f t="shared" si="0"/>
        <v>1.4952220348510398E-2</v>
      </c>
      <c r="J9" s="13">
        <v>49</v>
      </c>
      <c r="K9" s="13">
        <v>56</v>
      </c>
      <c r="L9" s="26">
        <f t="shared" si="3"/>
        <v>5.1527553244419773E-2</v>
      </c>
      <c r="M9" s="26">
        <f t="shared" si="4"/>
        <v>0.20450261440159265</v>
      </c>
      <c r="N9" s="13">
        <v>52</v>
      </c>
      <c r="O9" s="13">
        <v>9</v>
      </c>
      <c r="P9" s="26">
        <f t="shared" si="5"/>
        <v>6.3480926813718447E-2</v>
      </c>
      <c r="Q9" s="26">
        <f t="shared" si="6"/>
        <v>2.6420110283411458E-2</v>
      </c>
    </row>
    <row r="10" spans="1:18" ht="45">
      <c r="A10" s="4" t="s">
        <v>15</v>
      </c>
      <c r="B10" s="4" t="s">
        <v>16</v>
      </c>
      <c r="C10" s="4" t="s">
        <v>17</v>
      </c>
      <c r="D10" s="24" t="s">
        <v>55</v>
      </c>
      <c r="E10" s="13">
        <v>78</v>
      </c>
      <c r="F10" s="13">
        <v>79</v>
      </c>
      <c r="G10" s="26">
        <f t="shared" si="1"/>
        <v>0.11036590542490873</v>
      </c>
      <c r="H10" s="26">
        <f t="shared" si="2"/>
        <v>0.29604646805321339</v>
      </c>
      <c r="I10" s="53">
        <f t="shared" si="0"/>
        <v>2.960464680532134E-3</v>
      </c>
      <c r="J10" s="13">
        <v>71.486000000000004</v>
      </c>
      <c r="K10" s="13">
        <v>48.435000000000002</v>
      </c>
      <c r="L10" s="26">
        <f t="shared" si="3"/>
        <v>7.5173442270012075E-2</v>
      </c>
      <c r="M10" s="26">
        <f t="shared" si="4"/>
        <v>0.17687650229537752</v>
      </c>
      <c r="N10" s="13">
        <v>30.387</v>
      </c>
      <c r="O10" s="13">
        <v>72.796999999999997</v>
      </c>
      <c r="P10" s="26">
        <f t="shared" si="5"/>
        <v>3.7096056213239664E-2</v>
      </c>
      <c r="Q10" s="26">
        <f t="shared" si="6"/>
        <v>0.21370052981127824</v>
      </c>
    </row>
    <row r="11" spans="1:18" ht="75">
      <c r="A11" s="4" t="s">
        <v>18</v>
      </c>
      <c r="B11" s="4" t="s">
        <v>19</v>
      </c>
      <c r="C11" s="4" t="s">
        <v>6</v>
      </c>
      <c r="D11" s="24" t="s">
        <v>56</v>
      </c>
      <c r="E11" s="13">
        <v>1141</v>
      </c>
      <c r="F11" s="13">
        <v>406</v>
      </c>
      <c r="G11" s="26">
        <f t="shared" si="1"/>
        <v>1.614455103715652</v>
      </c>
      <c r="H11" s="26">
        <f t="shared" si="2"/>
        <v>1.5214540003747423</v>
      </c>
      <c r="I11" s="53">
        <f t="shared" si="0"/>
        <v>1.5214540003747423E-2</v>
      </c>
      <c r="J11" s="63">
        <v>196.39099999999999</v>
      </c>
      <c r="K11" s="63">
        <v>61.384999999999998</v>
      </c>
      <c r="L11" s="82">
        <f t="shared" si="3"/>
        <v>0.20652138182091517</v>
      </c>
      <c r="M11" s="82">
        <f t="shared" si="4"/>
        <v>0.22416773187574579</v>
      </c>
      <c r="N11" s="63">
        <v>101.297</v>
      </c>
      <c r="O11" s="63">
        <v>67.256</v>
      </c>
      <c r="P11" s="82">
        <f>N11*1000000/$N$20*100</f>
        <v>0.12366206622017765</v>
      </c>
      <c r="Q11" s="82">
        <f t="shared" si="6"/>
        <v>0.19743454858012457</v>
      </c>
    </row>
    <row r="12" spans="1:18" ht="60">
      <c r="A12" s="4" t="s">
        <v>38</v>
      </c>
      <c r="B12" s="4" t="s">
        <v>39</v>
      </c>
      <c r="C12" s="4" t="s">
        <v>6</v>
      </c>
      <c r="D12" s="24" t="s">
        <v>57</v>
      </c>
      <c r="E12" s="13">
        <v>257</v>
      </c>
      <c r="F12" s="13">
        <v>369</v>
      </c>
      <c r="G12" s="26">
        <f t="shared" si="1"/>
        <v>0.36364150890001978</v>
      </c>
      <c r="H12" s="26">
        <f t="shared" si="2"/>
        <v>1.3827993254637436</v>
      </c>
      <c r="I12" s="53">
        <f t="shared" si="0"/>
        <v>1.3827993254637436E-2</v>
      </c>
      <c r="J12" s="13">
        <v>303.036</v>
      </c>
      <c r="K12" s="13">
        <v>385.71499999999997</v>
      </c>
      <c r="L12" s="26">
        <f t="shared" si="3"/>
        <v>0.31866742091787731</v>
      </c>
      <c r="M12" s="26">
        <f t="shared" si="4"/>
        <v>1.4085665341769698</v>
      </c>
      <c r="N12" s="13">
        <v>333.56900000000002</v>
      </c>
      <c r="O12" s="13">
        <v>387.416</v>
      </c>
      <c r="P12" s="87">
        <f>N12*1000000/$N$20*100</f>
        <v>0.40721671685240868</v>
      </c>
      <c r="Q12" s="26">
        <f t="shared" si="6"/>
        <v>1.1372859383953482</v>
      </c>
    </row>
    <row r="13" spans="1:18" ht="90">
      <c r="A13" s="4" t="s">
        <v>40</v>
      </c>
      <c r="B13" s="4" t="s">
        <v>41</v>
      </c>
      <c r="C13" s="4" t="s">
        <v>6</v>
      </c>
      <c r="D13" s="24" t="s">
        <v>58</v>
      </c>
      <c r="E13" s="13">
        <v>22</v>
      </c>
      <c r="F13" s="13">
        <v>122</v>
      </c>
      <c r="G13" s="26">
        <f t="shared" si="1"/>
        <v>3.1128845119846055E-2</v>
      </c>
      <c r="H13" s="26">
        <f t="shared" si="2"/>
        <v>0.45718568484167138</v>
      </c>
      <c r="I13" s="53">
        <f t="shared" si="0"/>
        <v>4.5718568484167136E-3</v>
      </c>
      <c r="J13" s="13"/>
      <c r="K13" s="13"/>
      <c r="L13" s="26">
        <f t="shared" si="3"/>
        <v>0</v>
      </c>
      <c r="M13" s="26">
        <f t="shared" si="4"/>
        <v>0</v>
      </c>
      <c r="N13" s="85"/>
      <c r="P13" s="82"/>
      <c r="Q13" s="26"/>
    </row>
    <row r="14" spans="1:18" ht="45">
      <c r="A14" s="4" t="s">
        <v>42</v>
      </c>
      <c r="B14" s="4" t="s">
        <v>43</v>
      </c>
      <c r="C14" s="4" t="s">
        <v>22</v>
      </c>
      <c r="D14" s="24" t="s">
        <v>59</v>
      </c>
      <c r="E14" s="13">
        <v>4887</v>
      </c>
      <c r="F14" s="13">
        <v>1937</v>
      </c>
      <c r="G14" s="26">
        <f t="shared" si="1"/>
        <v>6.9148484591221662</v>
      </c>
      <c r="H14" s="26">
        <f t="shared" si="2"/>
        <v>7.2587596027730932</v>
      </c>
      <c r="I14" s="53">
        <f t="shared" si="0"/>
        <v>7.2587596027730933E-2</v>
      </c>
      <c r="J14" s="63">
        <v>10973</v>
      </c>
      <c r="K14" s="63">
        <v>2394</v>
      </c>
      <c r="L14" s="82">
        <f t="shared" si="3"/>
        <v>11.539017178592207</v>
      </c>
      <c r="M14" s="82">
        <f t="shared" si="4"/>
        <v>8.7424867656680867</v>
      </c>
      <c r="N14" s="63">
        <v>12122</v>
      </c>
      <c r="O14" s="63">
        <v>2780</v>
      </c>
      <c r="P14" s="82">
        <f>N14*1000000/$N$20*100</f>
        <v>14.798380669921061</v>
      </c>
      <c r="Q14" s="82">
        <f t="shared" si="6"/>
        <v>8.1608785097648724</v>
      </c>
    </row>
    <row r="15" spans="1:18" ht="75">
      <c r="A15" s="4" t="s">
        <v>20</v>
      </c>
      <c r="B15" s="4" t="s">
        <v>21</v>
      </c>
      <c r="C15" s="4" t="s">
        <v>22</v>
      </c>
      <c r="D15" s="24" t="s">
        <v>60</v>
      </c>
      <c r="E15" s="13">
        <v>3384</v>
      </c>
      <c r="F15" s="13">
        <v>2695</v>
      </c>
      <c r="G15" s="26">
        <f t="shared" si="1"/>
        <v>4.7881823584345025</v>
      </c>
      <c r="H15" s="26">
        <f t="shared" si="2"/>
        <v>10.099306726625446</v>
      </c>
      <c r="I15" s="53">
        <f t="shared" si="0"/>
        <v>0.10099306726625447</v>
      </c>
      <c r="J15" s="13">
        <v>8621</v>
      </c>
      <c r="K15" s="13">
        <v>2856</v>
      </c>
      <c r="L15" s="26">
        <f t="shared" si="3"/>
        <v>9.0656946228600592</v>
      </c>
      <c r="M15" s="26">
        <f t="shared" si="4"/>
        <v>10.429633334481226</v>
      </c>
      <c r="N15" s="13">
        <v>7855</v>
      </c>
      <c r="O15" s="13">
        <v>2906</v>
      </c>
      <c r="P15" s="87">
        <f>N15*1000000/$N$20*100</f>
        <v>9.5892823100338163</v>
      </c>
      <c r="Q15" s="26">
        <f t="shared" si="6"/>
        <v>8.5307600537326334</v>
      </c>
    </row>
    <row r="16" spans="1:18" ht="60">
      <c r="A16" s="4" t="s">
        <v>23</v>
      </c>
      <c r="B16" s="4" t="s">
        <v>24</v>
      </c>
      <c r="C16" s="4" t="s">
        <v>22</v>
      </c>
      <c r="D16" s="24" t="s">
        <v>61</v>
      </c>
      <c r="E16" s="13">
        <v>855</v>
      </c>
      <c r="F16" s="13">
        <v>790</v>
      </c>
      <c r="G16" s="26">
        <f t="shared" si="1"/>
        <v>1.2097801171576534</v>
      </c>
      <c r="H16" s="26">
        <f t="shared" si="2"/>
        <v>2.9604646805321342</v>
      </c>
      <c r="I16" s="53">
        <f t="shared" si="0"/>
        <v>2.9604646805321343E-2</v>
      </c>
      <c r="J16" s="63">
        <v>1533.0619999999999</v>
      </c>
      <c r="K16" s="63">
        <v>648.04700000000003</v>
      </c>
      <c r="L16" s="82">
        <f t="shared" si="3"/>
        <v>1.6121415067754421</v>
      </c>
      <c r="M16" s="82">
        <f t="shared" si="4"/>
        <v>2.3665590313412306</v>
      </c>
      <c r="N16" s="63">
        <v>762.11699999999996</v>
      </c>
      <c r="O16" s="63">
        <v>662.351</v>
      </c>
      <c r="P16" s="82">
        <f>N16*1000000/$N$20*100</f>
        <v>0.93038256731712821</v>
      </c>
      <c r="Q16" s="82">
        <f t="shared" si="6"/>
        <v>1.944376274036429</v>
      </c>
    </row>
    <row r="17" spans="1:17" ht="60">
      <c r="A17" s="4" t="s">
        <v>25</v>
      </c>
      <c r="B17" s="4" t="s">
        <v>26</v>
      </c>
      <c r="C17" s="4" t="s">
        <v>22</v>
      </c>
      <c r="D17" s="24" t="s">
        <v>62</v>
      </c>
      <c r="E17" s="13">
        <v>34844</v>
      </c>
      <c r="F17" s="13">
        <v>2187</v>
      </c>
      <c r="G17" s="26">
        <f t="shared" si="1"/>
        <v>49.302430879814359</v>
      </c>
      <c r="H17" s="26">
        <f t="shared" si="2"/>
        <v>8.1956155143338947</v>
      </c>
      <c r="I17" s="53">
        <f t="shared" si="0"/>
        <v>8.1956155143338941E-2</v>
      </c>
      <c r="J17" s="63">
        <v>38459</v>
      </c>
      <c r="K17" s="63">
        <v>2490</v>
      </c>
      <c r="L17" s="82">
        <f t="shared" si="3"/>
        <v>40.442819800553877</v>
      </c>
      <c r="M17" s="82">
        <f t="shared" si="4"/>
        <v>9.0930626760708169</v>
      </c>
      <c r="N17" s="63">
        <v>21718</v>
      </c>
      <c r="O17" s="63">
        <v>2559</v>
      </c>
      <c r="P17" s="82">
        <f>N17*1000000/$N$20*100</f>
        <v>26.513053241160335</v>
      </c>
      <c r="Q17" s="82">
        <f t="shared" si="6"/>
        <v>7.5121180239166581</v>
      </c>
    </row>
    <row r="18" spans="1:17" ht="47.25" customHeight="1">
      <c r="A18" s="4" t="s">
        <v>27</v>
      </c>
      <c r="B18" s="4" t="s">
        <v>63</v>
      </c>
      <c r="C18" s="4" t="s">
        <v>28</v>
      </c>
      <c r="D18" s="24" t="s">
        <v>64</v>
      </c>
      <c r="E18" s="13">
        <v>4724</v>
      </c>
      <c r="F18" s="13">
        <v>4253</v>
      </c>
      <c r="G18" s="26">
        <f t="shared" si="1"/>
        <v>6.6842120157342162</v>
      </c>
      <c r="H18" s="26">
        <f t="shared" si="2"/>
        <v>15.937792767472365</v>
      </c>
      <c r="I18" s="53">
        <f t="shared" si="0"/>
        <v>0.15937792767472364</v>
      </c>
      <c r="J18" s="63">
        <v>9681</v>
      </c>
      <c r="K18" s="63">
        <v>4800</v>
      </c>
      <c r="L18" s="82">
        <f t="shared" si="3"/>
        <v>10.180372305290364</v>
      </c>
      <c r="M18" s="82">
        <f t="shared" si="4"/>
        <v>17.528795520136516</v>
      </c>
      <c r="N18" s="63">
        <v>12081</v>
      </c>
      <c r="O18" s="63">
        <v>6709</v>
      </c>
      <c r="P18" s="82">
        <f>N18*1000000/$N$20*100</f>
        <v>14.748328400702551</v>
      </c>
      <c r="Q18" s="82">
        <f t="shared" si="6"/>
        <v>19.694724432378607</v>
      </c>
    </row>
    <row r="19" spans="1:17" ht="15.75" thickBot="1">
      <c r="A19" s="4"/>
      <c r="B19" s="4"/>
      <c r="C19" s="4"/>
      <c r="D19" s="22"/>
      <c r="E19" s="6"/>
      <c r="F19" s="6"/>
      <c r="I19" s="53"/>
    </row>
    <row r="20" spans="1:17" ht="19.5" thickBot="1">
      <c r="A20" s="21" t="s">
        <v>68</v>
      </c>
      <c r="B20" s="18"/>
      <c r="C20" s="18"/>
      <c r="D20" s="23"/>
      <c r="E20" s="19">
        <f>SUM(E4:E19)*1000000</f>
        <v>70674000000</v>
      </c>
      <c r="F20" s="20">
        <f>SUM(F4:F19)*1000000</f>
        <v>26685000000</v>
      </c>
      <c r="G20" s="27"/>
      <c r="H20" s="27"/>
      <c r="I20" s="53"/>
      <c r="J20" s="19">
        <f>SUM(J4:J19)*1000000</f>
        <v>95094754000</v>
      </c>
      <c r="K20" s="20">
        <f>SUM(K4:K19)*1000000</f>
        <v>27383513000</v>
      </c>
      <c r="N20" s="19">
        <f>SUM(N4:N19)*1000000</f>
        <v>81914367999.999985</v>
      </c>
      <c r="O20" s="20">
        <f>SUM(O4:O19)*1000000</f>
        <v>34064960000</v>
      </c>
    </row>
    <row r="21" spans="1:17">
      <c r="A21" s="2"/>
      <c r="B21" s="4"/>
      <c r="C21" s="2"/>
      <c r="D21" s="24"/>
      <c r="I21" s="53"/>
    </row>
    <row r="22" spans="1:17">
      <c r="A22" s="3" t="s">
        <v>72</v>
      </c>
      <c r="B22" s="4"/>
      <c r="C22" s="2"/>
      <c r="D22" s="24"/>
      <c r="I22" s="53"/>
    </row>
    <row r="23" spans="1:17" ht="30">
      <c r="A23" s="4" t="s">
        <v>29</v>
      </c>
      <c r="B23" s="4" t="s">
        <v>74</v>
      </c>
      <c r="C23" s="4" t="s">
        <v>22</v>
      </c>
      <c r="D23" s="22" t="s">
        <v>75</v>
      </c>
      <c r="E23" s="6">
        <v>51</v>
      </c>
      <c r="F23" s="6">
        <v>44</v>
      </c>
      <c r="G23" s="26">
        <f>E23*1000000/E$32*100</f>
        <v>2.8083700440528636</v>
      </c>
      <c r="H23" s="26">
        <f>F23*1000000/F$32*100</f>
        <v>3.3132530120481931</v>
      </c>
      <c r="I23" s="53">
        <f t="shared" ref="I23:I30" si="7">H23/100</f>
        <v>3.313253012048193E-2</v>
      </c>
      <c r="J23" s="13">
        <v>29.762</v>
      </c>
      <c r="K23" s="13">
        <v>17.922000000000001</v>
      </c>
      <c r="L23" s="26">
        <f>J23*1000000/J$32*100</f>
        <v>0.87415637536149038</v>
      </c>
      <c r="M23" s="26">
        <f>K23*1000000/K$32*100</f>
        <v>1.6376021673877583</v>
      </c>
      <c r="N23" s="84">
        <v>12.234999999999999</v>
      </c>
      <c r="O23" s="84">
        <v>17.7</v>
      </c>
      <c r="P23" s="82">
        <f>N23*1000000/N$32*100</f>
        <v>0.31053543822299107</v>
      </c>
      <c r="Q23" s="82">
        <f>O23*1000000/O$32*100</f>
        <v>1.5630753905701518</v>
      </c>
    </row>
    <row r="24" spans="1:17" ht="60">
      <c r="A24" s="4" t="s">
        <v>30</v>
      </c>
      <c r="B24" s="4" t="s">
        <v>76</v>
      </c>
      <c r="C24" s="4" t="s">
        <v>31</v>
      </c>
      <c r="D24" s="22" t="s">
        <v>77</v>
      </c>
      <c r="E24" s="6">
        <v>151</v>
      </c>
      <c r="F24" s="6">
        <v>195</v>
      </c>
      <c r="G24" s="26">
        <f t="shared" ref="G24:G30" si="8">E24*1000000/E$32*100</f>
        <v>8.3149779735682809</v>
      </c>
      <c r="H24" s="26">
        <f t="shared" ref="H24:H30" si="9">F24*1000000/F$32*100</f>
        <v>14.683734939759036</v>
      </c>
      <c r="I24" s="53">
        <f t="shared" si="7"/>
        <v>0.14683734939759036</v>
      </c>
      <c r="J24" s="63">
        <v>318.52199999999999</v>
      </c>
      <c r="K24" s="63">
        <v>132.447</v>
      </c>
      <c r="L24" s="26">
        <f t="shared" ref="L24:L30" si="10">J24*1000000/J$32*100</f>
        <v>9.3554881053992567</v>
      </c>
      <c r="M24" s="26">
        <f>K24*1000000/K$32*100</f>
        <v>12.102192515567816</v>
      </c>
      <c r="N24" s="84">
        <v>380.79</v>
      </c>
      <c r="O24" s="84">
        <v>380.79</v>
      </c>
      <c r="P24" s="82">
        <f t="shared" ref="P24:P30" si="11">N24*1000000/N$32*100</f>
        <v>9.6647968550006365</v>
      </c>
      <c r="Q24" s="82">
        <f t="shared" ref="Q24:Q30" si="12">O24*1000000/O$32*100</f>
        <v>33.627315139842267</v>
      </c>
    </row>
    <row r="25" spans="1:17" ht="45">
      <c r="A25" s="4" t="s">
        <v>32</v>
      </c>
      <c r="B25" s="4" t="s">
        <v>79</v>
      </c>
      <c r="C25" s="4" t="s">
        <v>6</v>
      </c>
      <c r="D25" s="22" t="s">
        <v>78</v>
      </c>
      <c r="E25" s="6">
        <v>511</v>
      </c>
      <c r="F25" s="6">
        <v>322</v>
      </c>
      <c r="G25" s="26">
        <f t="shared" si="8"/>
        <v>28.13876651982379</v>
      </c>
      <c r="H25" s="26">
        <f t="shared" si="9"/>
        <v>24.246987951807228</v>
      </c>
      <c r="I25" s="53">
        <f t="shared" si="7"/>
        <v>0.24246987951807228</v>
      </c>
      <c r="J25" s="63">
        <v>957.798</v>
      </c>
      <c r="K25" s="63">
        <v>276.38499999999999</v>
      </c>
      <c r="L25" s="26">
        <f t="shared" si="10"/>
        <v>28.132021638615846</v>
      </c>
      <c r="M25" s="26">
        <f t="shared" ref="M25:M30" si="13">K25*1000000/K$32*100</f>
        <v>25.254361959238121</v>
      </c>
      <c r="N25" s="84">
        <v>1137.069</v>
      </c>
      <c r="O25" s="84">
        <v>66.896000000000001</v>
      </c>
      <c r="P25" s="82">
        <f t="shared" si="11"/>
        <v>28.859846359197245</v>
      </c>
      <c r="Q25" s="82">
        <f t="shared" si="12"/>
        <v>5.9075418829141748</v>
      </c>
    </row>
    <row r="26" spans="1:17" ht="75">
      <c r="A26" s="4" t="s">
        <v>33</v>
      </c>
      <c r="B26" s="4" t="s">
        <v>80</v>
      </c>
      <c r="C26" s="4" t="s">
        <v>34</v>
      </c>
      <c r="D26" s="22" t="s">
        <v>81</v>
      </c>
      <c r="E26" s="6">
        <v>11</v>
      </c>
      <c r="F26" s="6">
        <v>114</v>
      </c>
      <c r="G26" s="26">
        <f t="shared" si="8"/>
        <v>0.60572687224669608</v>
      </c>
      <c r="H26" s="26">
        <f t="shared" si="9"/>
        <v>8.5843373493975896</v>
      </c>
      <c r="I26" s="53">
        <f t="shared" si="7"/>
        <v>8.5843373493975902E-2</v>
      </c>
      <c r="J26" s="63">
        <v>0.80100000000000005</v>
      </c>
      <c r="K26" s="63">
        <v>7.8310000000000004</v>
      </c>
      <c r="L26" s="26">
        <f t="shared" si="10"/>
        <v>2.3526619738745848E-2</v>
      </c>
      <c r="M26" s="26">
        <f t="shared" si="13"/>
        <v>0.71554863144813841</v>
      </c>
      <c r="N26" s="84">
        <v>4.3710000000000004</v>
      </c>
      <c r="O26" s="84">
        <v>12.493</v>
      </c>
      <c r="P26" s="82">
        <f t="shared" si="11"/>
        <v>0.11093995917226759</v>
      </c>
      <c r="Q26" s="82">
        <f t="shared" si="12"/>
        <v>1.1032486358414073</v>
      </c>
    </row>
    <row r="27" spans="1:17" ht="60">
      <c r="A27" s="4" t="s">
        <v>35</v>
      </c>
      <c r="B27" s="4" t="s">
        <v>82</v>
      </c>
      <c r="C27" s="4" t="s">
        <v>6</v>
      </c>
      <c r="D27" s="22" t="s">
        <v>83</v>
      </c>
      <c r="E27" s="6">
        <v>26</v>
      </c>
      <c r="F27" s="6">
        <v>18</v>
      </c>
      <c r="G27" s="26">
        <f t="shared" si="8"/>
        <v>1.4317180616740088</v>
      </c>
      <c r="H27" s="26">
        <f t="shared" si="9"/>
        <v>1.3554216867469879</v>
      </c>
      <c r="I27" s="53">
        <f t="shared" si="7"/>
        <v>1.355421686746988E-2</v>
      </c>
      <c r="J27" s="13"/>
      <c r="K27" s="13"/>
      <c r="L27" s="26">
        <f t="shared" si="10"/>
        <v>0</v>
      </c>
      <c r="M27" s="26">
        <f t="shared" si="13"/>
        <v>0</v>
      </c>
      <c r="P27" s="26"/>
      <c r="Q27" s="26"/>
    </row>
    <row r="28" spans="1:17" ht="75">
      <c r="A28" s="4" t="s">
        <v>36</v>
      </c>
      <c r="B28" s="4" t="s">
        <v>85</v>
      </c>
      <c r="C28" s="4" t="s">
        <v>22</v>
      </c>
      <c r="D28" s="22" t="s">
        <v>84</v>
      </c>
      <c r="E28" s="6">
        <v>44</v>
      </c>
      <c r="F28" s="6">
        <v>138</v>
      </c>
      <c r="G28" s="26">
        <f t="shared" si="8"/>
        <v>2.4229074889867843</v>
      </c>
      <c r="H28" s="26">
        <f t="shared" si="9"/>
        <v>10.391566265060241</v>
      </c>
      <c r="I28" s="53">
        <f t="shared" si="7"/>
        <v>0.10391566265060241</v>
      </c>
      <c r="J28" s="63">
        <v>97.093000000000004</v>
      </c>
      <c r="K28" s="63">
        <v>140.316</v>
      </c>
      <c r="L28" s="26">
        <f t="shared" si="10"/>
        <v>2.8517728967466298</v>
      </c>
      <c r="M28" s="26">
        <f t="shared" si="13"/>
        <v>12.821213353374661</v>
      </c>
      <c r="N28" s="84">
        <v>108.25</v>
      </c>
      <c r="O28" s="84">
        <v>49.502000000000002</v>
      </c>
      <c r="P28" s="82">
        <f t="shared" si="11"/>
        <v>2.7474835461903382</v>
      </c>
      <c r="Q28" s="82">
        <f t="shared" si="12"/>
        <v>4.3714891516386256</v>
      </c>
    </row>
    <row r="29" spans="1:17" ht="60">
      <c r="A29" s="4" t="s">
        <v>37</v>
      </c>
      <c r="B29" s="4" t="s">
        <v>86</v>
      </c>
      <c r="C29" s="4" t="s">
        <v>22</v>
      </c>
      <c r="D29" s="22" t="s">
        <v>87</v>
      </c>
      <c r="E29" s="6">
        <v>70</v>
      </c>
      <c r="F29" s="6">
        <v>93</v>
      </c>
      <c r="G29" s="26">
        <f t="shared" si="8"/>
        <v>3.8546255506607929</v>
      </c>
      <c r="H29" s="26">
        <f t="shared" si="9"/>
        <v>7.0030120481927707</v>
      </c>
      <c r="I29" s="53">
        <f t="shared" si="7"/>
        <v>7.0030120481927707E-2</v>
      </c>
      <c r="J29" s="63">
        <v>144.22999999999999</v>
      </c>
      <c r="K29" s="63">
        <v>101.735</v>
      </c>
      <c r="L29" s="26">
        <f t="shared" si="10"/>
        <v>4.2362601309854098</v>
      </c>
      <c r="M29" s="26">
        <f t="shared" si="13"/>
        <v>9.2959187869207458</v>
      </c>
      <c r="N29" s="84">
        <v>167.107</v>
      </c>
      <c r="O29" s="84">
        <v>121.352</v>
      </c>
      <c r="P29" s="82">
        <f t="shared" si="11"/>
        <v>4.241327787096802</v>
      </c>
      <c r="Q29" s="82">
        <f t="shared" si="12"/>
        <v>10.716515525224242</v>
      </c>
    </row>
    <row r="30" spans="1:17" ht="75">
      <c r="A30" s="4" t="s">
        <v>69</v>
      </c>
      <c r="B30" s="4" t="s">
        <v>70</v>
      </c>
      <c r="C30" s="4" t="s">
        <v>71</v>
      </c>
      <c r="D30" s="22" t="s">
        <v>73</v>
      </c>
      <c r="E30" s="6">
        <v>952</v>
      </c>
      <c r="F30" s="6">
        <v>404</v>
      </c>
      <c r="G30" s="26">
        <f t="shared" si="8"/>
        <v>52.42290748898678</v>
      </c>
      <c r="H30" s="26">
        <f t="shared" si="9"/>
        <v>30.421686746987952</v>
      </c>
      <c r="I30" s="53">
        <f t="shared" si="7"/>
        <v>0.30421686746987953</v>
      </c>
      <c r="J30" s="63">
        <v>1856.4480000000001</v>
      </c>
      <c r="K30" s="63">
        <v>417.76900000000001</v>
      </c>
      <c r="L30" s="26">
        <f t="shared" si="10"/>
        <v>54.526774233152622</v>
      </c>
      <c r="M30" s="26">
        <f t="shared" si="13"/>
        <v>38.173162586062737</v>
      </c>
      <c r="N30" s="84">
        <v>2130.1469999999999</v>
      </c>
      <c r="O30" s="84">
        <v>483.65</v>
      </c>
      <c r="P30" s="82">
        <f t="shared" si="11"/>
        <v>54.065070055119726</v>
      </c>
      <c r="Q30" s="82">
        <f t="shared" si="12"/>
        <v>42.710814273969149</v>
      </c>
    </row>
    <row r="31" spans="1:17" ht="15.75" thickBot="1">
      <c r="A31" s="2"/>
      <c r="B31" s="4"/>
      <c r="C31" s="2"/>
      <c r="D31" s="2"/>
      <c r="I31" s="53"/>
    </row>
    <row r="32" spans="1:17" ht="19.5" thickBot="1">
      <c r="A32" s="21" t="s">
        <v>68</v>
      </c>
      <c r="B32" s="4"/>
      <c r="C32" s="2"/>
      <c r="D32" s="2"/>
      <c r="E32" s="19">
        <f>SUM(E23:E31)*1000000</f>
        <v>1816000000</v>
      </c>
      <c r="F32" s="20">
        <f>SUM(F23:F31)*1000000</f>
        <v>1328000000</v>
      </c>
      <c r="G32" s="27"/>
      <c r="H32" s="27"/>
      <c r="I32" s="53"/>
      <c r="J32" s="19">
        <f>SUM(J23:J31)*1000000</f>
        <v>3404654000</v>
      </c>
      <c r="K32" s="20">
        <f>SUM(K23:K31)*1000000</f>
        <v>1094405000.0000002</v>
      </c>
      <c r="L32" s="27"/>
      <c r="N32" s="19">
        <f>SUM(N23:N31)*1000000</f>
        <v>3939969000</v>
      </c>
      <c r="O32" s="20">
        <f>SUM(O23:O31)*1000000</f>
        <v>1132382999.9999998</v>
      </c>
    </row>
    <row r="33" spans="1:9">
      <c r="A33" s="2"/>
      <c r="B33" s="4"/>
      <c r="C33" s="2"/>
      <c r="D33" s="2"/>
      <c r="I33" s="53"/>
    </row>
    <row r="34" spans="1:9">
      <c r="A34" s="2"/>
      <c r="B34" s="4"/>
      <c r="C34" s="2"/>
      <c r="D34" s="2"/>
      <c r="I34" s="53"/>
    </row>
    <row r="35" spans="1:9">
      <c r="A35" s="2"/>
      <c r="B35" s="4"/>
      <c r="C35" s="2"/>
      <c r="D35" s="2"/>
      <c r="I35" s="53"/>
    </row>
    <row r="36" spans="1:9">
      <c r="A36" s="2"/>
      <c r="B36" s="4"/>
      <c r="C36" s="2"/>
      <c r="D36" s="2"/>
      <c r="I36" s="53"/>
    </row>
    <row r="37" spans="1:9">
      <c r="A37" s="2"/>
      <c r="B37" s="4"/>
      <c r="C37" s="2"/>
      <c r="D37" s="2"/>
      <c r="I37" s="53"/>
    </row>
    <row r="38" spans="1:9">
      <c r="A38" s="2"/>
      <c r="B38" s="4"/>
      <c r="C38" s="2"/>
      <c r="D38" s="2"/>
      <c r="I38" s="53"/>
    </row>
    <row r="39" spans="1:9">
      <c r="A39" s="2"/>
      <c r="B39" s="4"/>
      <c r="C39" s="2"/>
      <c r="D39" s="2"/>
      <c r="I39" s="53"/>
    </row>
    <row r="40" spans="1:9">
      <c r="A40" s="2"/>
      <c r="B40" s="4"/>
      <c r="C40" s="2"/>
      <c r="D40" s="2"/>
      <c r="I40" s="53"/>
    </row>
    <row r="41" spans="1:9">
      <c r="A41" s="2"/>
      <c r="B41" s="4"/>
      <c r="C41" s="2"/>
      <c r="D41" s="2"/>
      <c r="I41" s="53"/>
    </row>
    <row r="42" spans="1:9">
      <c r="A42" s="2"/>
      <c r="B42" s="4"/>
      <c r="C42" s="2"/>
      <c r="D42" s="2"/>
      <c r="I42" s="53"/>
    </row>
    <row r="43" spans="1:9">
      <c r="A43" s="2"/>
      <c r="B43" s="4"/>
      <c r="C43" s="2"/>
      <c r="D43" s="2"/>
      <c r="I43" s="53"/>
    </row>
    <row r="44" spans="1:9">
      <c r="A44" s="2"/>
      <c r="B44" s="4"/>
      <c r="C44" s="2"/>
      <c r="D44" s="2"/>
      <c r="I44" s="53"/>
    </row>
    <row r="45" spans="1:9">
      <c r="A45" s="2"/>
      <c r="B45" s="4"/>
      <c r="C45" s="2"/>
      <c r="D45" s="2"/>
      <c r="I45" s="53"/>
    </row>
    <row r="46" spans="1:9">
      <c r="A46" s="2"/>
      <c r="B46" s="4"/>
      <c r="C46" s="2"/>
      <c r="D46" s="2"/>
      <c r="I46" s="53"/>
    </row>
    <row r="47" spans="1:9">
      <c r="A47" s="2"/>
      <c r="B47" s="4"/>
      <c r="C47" s="2"/>
      <c r="D47" s="2"/>
      <c r="I47" s="53"/>
    </row>
    <row r="48" spans="1:9">
      <c r="A48" s="2"/>
      <c r="B48" s="4"/>
      <c r="C48" s="2"/>
      <c r="D48" s="2"/>
      <c r="I48" s="53"/>
    </row>
    <row r="49" spans="1:9">
      <c r="A49" s="2"/>
      <c r="B49" s="4"/>
      <c r="C49" s="2"/>
      <c r="D49" s="2"/>
      <c r="I49" s="53"/>
    </row>
    <row r="50" spans="1:9">
      <c r="A50" s="2"/>
      <c r="B50" s="4"/>
      <c r="C50" s="2"/>
      <c r="D50" s="2"/>
      <c r="I50" s="53"/>
    </row>
    <row r="51" spans="1:9">
      <c r="A51" s="2"/>
      <c r="B51" s="4"/>
      <c r="C51" s="2"/>
      <c r="D51" s="2"/>
      <c r="I51" s="53"/>
    </row>
    <row r="52" spans="1:9">
      <c r="A52" s="2"/>
      <c r="B52" s="4"/>
      <c r="C52" s="2"/>
      <c r="D52" s="2"/>
      <c r="I52" s="53"/>
    </row>
    <row r="53" spans="1:9">
      <c r="A53" s="2"/>
      <c r="B53" s="4"/>
      <c r="C53" s="2"/>
      <c r="D53" s="2"/>
      <c r="I53" s="53"/>
    </row>
    <row r="54" spans="1:9">
      <c r="A54" s="2"/>
      <c r="B54" s="4"/>
      <c r="C54" s="2"/>
      <c r="D54" s="2"/>
      <c r="I54" s="53"/>
    </row>
    <row r="55" spans="1:9">
      <c r="A55" s="2"/>
      <c r="B55" s="4"/>
      <c r="C55" s="2"/>
      <c r="D55" s="2"/>
      <c r="I55" s="53"/>
    </row>
    <row r="56" spans="1:9">
      <c r="A56" s="2"/>
      <c r="B56" s="4"/>
      <c r="C56" s="2"/>
      <c r="D56" s="2"/>
      <c r="I56" s="53"/>
    </row>
    <row r="57" spans="1:9">
      <c r="A57" s="2"/>
      <c r="B57" s="4"/>
      <c r="C57" s="2"/>
      <c r="D57" s="2"/>
      <c r="I57" s="53"/>
    </row>
    <row r="58" spans="1:9">
      <c r="A58" s="2"/>
      <c r="B58" s="4"/>
      <c r="C58" s="2"/>
      <c r="D58" s="2"/>
      <c r="I58" s="53"/>
    </row>
    <row r="59" spans="1:9">
      <c r="A59" s="2"/>
      <c r="B59" s="4"/>
      <c r="C59" s="2"/>
      <c r="D59" s="2"/>
      <c r="I59" s="53"/>
    </row>
    <row r="60" spans="1:9">
      <c r="A60" s="2"/>
      <c r="B60" s="4"/>
      <c r="C60" s="2"/>
      <c r="D60" s="2"/>
      <c r="I60" s="53"/>
    </row>
    <row r="61" spans="1:9">
      <c r="A61" s="2"/>
      <c r="B61" s="4"/>
      <c r="C61" s="2"/>
      <c r="D61" s="2"/>
      <c r="I61" s="53"/>
    </row>
    <row r="62" spans="1:9">
      <c r="A62" s="2"/>
      <c r="B62" s="4"/>
      <c r="C62" s="2"/>
      <c r="D62" s="2"/>
      <c r="I62" s="53"/>
    </row>
    <row r="63" spans="1:9">
      <c r="A63" s="2"/>
      <c r="B63" s="4"/>
      <c r="C63" s="2"/>
      <c r="D63" s="2"/>
      <c r="I63" s="53"/>
    </row>
    <row r="64" spans="1:9">
      <c r="A64" s="2"/>
      <c r="B64" s="4"/>
      <c r="C64" s="2"/>
      <c r="D64" s="2"/>
      <c r="I64" s="53"/>
    </row>
    <row r="65" spans="1:9">
      <c r="A65" s="2"/>
      <c r="B65" s="4"/>
      <c r="C65" s="2"/>
      <c r="D65" s="2"/>
      <c r="I65" s="53"/>
    </row>
    <row r="66" spans="1:9">
      <c r="A66" s="2"/>
      <c r="B66" s="4"/>
      <c r="C66" s="2"/>
      <c r="D66" s="2"/>
      <c r="I66" s="53"/>
    </row>
    <row r="67" spans="1:9">
      <c r="A67" s="2"/>
      <c r="B67" s="4"/>
      <c r="C67" s="2"/>
      <c r="D67" s="2"/>
      <c r="I67" s="53"/>
    </row>
    <row r="68" spans="1:9">
      <c r="A68" s="2"/>
      <c r="B68" s="4"/>
      <c r="C68" s="2"/>
      <c r="D68" s="2"/>
      <c r="I68" s="53"/>
    </row>
    <row r="69" spans="1:9">
      <c r="A69" s="2"/>
      <c r="B69" s="4"/>
      <c r="C69" s="2"/>
      <c r="D69" s="2"/>
      <c r="I69" s="53"/>
    </row>
    <row r="70" spans="1:9">
      <c r="A70" s="2"/>
      <c r="B70" s="4"/>
      <c r="C70" s="2"/>
      <c r="D70" s="2"/>
      <c r="I70" s="53"/>
    </row>
    <row r="71" spans="1:9">
      <c r="A71" s="2"/>
      <c r="B71" s="4"/>
      <c r="C71" s="2"/>
      <c r="D71" s="2"/>
      <c r="I71" s="53"/>
    </row>
    <row r="72" spans="1:9">
      <c r="A72" s="2"/>
      <c r="B72" s="4"/>
      <c r="C72" s="2"/>
      <c r="D72" s="2"/>
      <c r="I72" s="53"/>
    </row>
    <row r="73" spans="1:9">
      <c r="A73" s="2"/>
      <c r="B73" s="4"/>
      <c r="C73" s="2"/>
      <c r="D73" s="2"/>
      <c r="I73" s="53"/>
    </row>
    <row r="74" spans="1:9">
      <c r="A74" s="2"/>
      <c r="B74" s="4"/>
      <c r="C74" s="2"/>
      <c r="D74" s="2"/>
      <c r="I74" s="53"/>
    </row>
    <row r="75" spans="1:9">
      <c r="A75" s="2"/>
      <c r="B75" s="4"/>
      <c r="C75" s="2"/>
      <c r="D75" s="2"/>
      <c r="I75" s="53"/>
    </row>
    <row r="76" spans="1:9">
      <c r="A76" s="2"/>
      <c r="B76" s="4"/>
      <c r="C76" s="2"/>
      <c r="D76" s="2"/>
      <c r="I76" s="53"/>
    </row>
    <row r="77" spans="1:9">
      <c r="A77" s="2"/>
      <c r="B77" s="4"/>
      <c r="C77" s="2"/>
      <c r="D77" s="2"/>
      <c r="I77" s="53"/>
    </row>
    <row r="78" spans="1:9">
      <c r="A78" s="2"/>
      <c r="B78" s="4"/>
      <c r="C78" s="2"/>
      <c r="D78" s="2"/>
      <c r="I78" s="53"/>
    </row>
    <row r="79" spans="1:9">
      <c r="A79" s="2"/>
      <c r="B79" s="4"/>
      <c r="C79" s="2"/>
      <c r="D79" s="2"/>
      <c r="I79" s="53"/>
    </row>
    <row r="80" spans="1:9">
      <c r="A80" s="2"/>
      <c r="B80" s="4"/>
      <c r="C80" s="2"/>
      <c r="D80" s="2"/>
      <c r="I80" s="53"/>
    </row>
    <row r="81" spans="1:9">
      <c r="A81" s="2"/>
      <c r="B81" s="4"/>
      <c r="C81" s="2"/>
      <c r="D81" s="2"/>
      <c r="I81" s="53"/>
    </row>
    <row r="82" spans="1:9">
      <c r="A82" s="2"/>
      <c r="B82" s="4"/>
      <c r="C82" s="2"/>
      <c r="D82" s="2"/>
      <c r="I82" s="53"/>
    </row>
    <row r="83" spans="1:9">
      <c r="A83" s="2"/>
      <c r="B83" s="4"/>
      <c r="C83" s="2"/>
      <c r="D83" s="2"/>
      <c r="I83" s="53"/>
    </row>
    <row r="84" spans="1:9">
      <c r="A84" s="2"/>
      <c r="B84" s="4"/>
      <c r="C84" s="2"/>
      <c r="D84" s="2"/>
      <c r="I84" s="53"/>
    </row>
    <row r="85" spans="1:9">
      <c r="A85" s="2"/>
      <c r="B85" s="4"/>
      <c r="C85" s="2"/>
      <c r="D85" s="2"/>
      <c r="I85" s="53"/>
    </row>
    <row r="86" spans="1:9">
      <c r="A86" s="2"/>
      <c r="B86" s="4"/>
      <c r="C86" s="2"/>
      <c r="D86" s="2"/>
      <c r="I86" s="53"/>
    </row>
    <row r="87" spans="1:9">
      <c r="A87" s="2"/>
      <c r="B87" s="4"/>
      <c r="C87" s="2"/>
      <c r="D87" s="2"/>
      <c r="I87" s="53"/>
    </row>
    <row r="88" spans="1:9">
      <c r="A88" s="2"/>
      <c r="B88" s="4"/>
      <c r="C88" s="2"/>
      <c r="D88" s="2"/>
      <c r="I88" s="53"/>
    </row>
    <row r="89" spans="1:9">
      <c r="A89" s="2"/>
      <c r="B89" s="4"/>
      <c r="C89" s="2"/>
      <c r="D89" s="2"/>
      <c r="I89" s="53"/>
    </row>
    <row r="90" spans="1:9">
      <c r="A90" s="2"/>
      <c r="B90" s="4"/>
      <c r="C90" s="2"/>
      <c r="D90" s="2"/>
      <c r="I90" s="53"/>
    </row>
    <row r="91" spans="1:9">
      <c r="A91" s="2"/>
      <c r="B91" s="4"/>
      <c r="C91" s="2"/>
      <c r="D91" s="2"/>
      <c r="I91" s="53"/>
    </row>
    <row r="92" spans="1:9">
      <c r="A92" s="2"/>
      <c r="B92" s="4"/>
      <c r="C92" s="2"/>
      <c r="D92" s="2"/>
      <c r="I92" s="53"/>
    </row>
    <row r="93" spans="1:9">
      <c r="A93" s="2"/>
      <c r="B93" s="4"/>
      <c r="C93" s="2"/>
      <c r="D93" s="2"/>
      <c r="I93" s="53"/>
    </row>
    <row r="94" spans="1:9">
      <c r="A94" s="2"/>
      <c r="B94" s="4"/>
      <c r="C94" s="2"/>
      <c r="D94" s="2"/>
      <c r="I94" s="53"/>
    </row>
    <row r="95" spans="1:9">
      <c r="A95" s="2"/>
      <c r="B95" s="4"/>
      <c r="C95" s="2"/>
      <c r="D95" s="2"/>
      <c r="I95" s="53"/>
    </row>
    <row r="96" spans="1:9">
      <c r="A96" s="2"/>
      <c r="B96" s="4"/>
      <c r="C96" s="2"/>
      <c r="D96" s="2"/>
      <c r="I96" s="53"/>
    </row>
    <row r="97" spans="1:9">
      <c r="A97" s="2"/>
      <c r="B97" s="4"/>
      <c r="C97" s="2"/>
      <c r="D97" s="2"/>
      <c r="I97" s="53"/>
    </row>
    <row r="98" spans="1:9">
      <c r="A98" s="2"/>
      <c r="B98" s="4"/>
      <c r="C98" s="2"/>
      <c r="D98" s="2"/>
      <c r="I98" s="53"/>
    </row>
    <row r="99" spans="1:9">
      <c r="A99" s="2"/>
      <c r="B99" s="4"/>
      <c r="C99" s="2"/>
      <c r="D99" s="2"/>
      <c r="I99" s="53"/>
    </row>
    <row r="100" spans="1:9">
      <c r="A100" s="2"/>
      <c r="B100" s="4"/>
      <c r="C100" s="2"/>
      <c r="D100" s="2"/>
      <c r="I100" s="53"/>
    </row>
    <row r="101" spans="1:9">
      <c r="A101" s="2"/>
      <c r="B101" s="4"/>
      <c r="C101" s="2"/>
      <c r="D101" s="2"/>
      <c r="I101" s="52"/>
    </row>
    <row r="102" spans="1:9">
      <c r="A102" s="2"/>
      <c r="B102" s="4"/>
      <c r="C102" s="2"/>
      <c r="D102" s="2"/>
      <c r="I102" s="52"/>
    </row>
    <row r="103" spans="1:9">
      <c r="A103" s="2"/>
      <c r="B103" s="4"/>
      <c r="C103" s="2"/>
      <c r="D103" s="2"/>
      <c r="I103" s="52"/>
    </row>
    <row r="104" spans="1:9">
      <c r="A104" s="2"/>
      <c r="B104" s="4"/>
      <c r="C104" s="2"/>
      <c r="D104" s="2"/>
      <c r="I104" s="52"/>
    </row>
    <row r="105" spans="1:9">
      <c r="A105" s="2"/>
      <c r="B105" s="4"/>
      <c r="C105" s="2"/>
      <c r="D105" s="2"/>
      <c r="I105" s="52"/>
    </row>
    <row r="106" spans="1:9">
      <c r="A106" s="2"/>
      <c r="B106" s="4"/>
      <c r="C106" s="2"/>
      <c r="D106" s="2"/>
      <c r="I106" s="52"/>
    </row>
    <row r="107" spans="1:9">
      <c r="A107" s="2"/>
      <c r="B107" s="4"/>
      <c r="C107" s="2"/>
      <c r="D107" s="2"/>
      <c r="I107" s="52"/>
    </row>
    <row r="108" spans="1:9">
      <c r="A108" s="2"/>
      <c r="B108" s="4"/>
      <c r="C108" s="2"/>
      <c r="D108" s="2"/>
      <c r="I108" s="52"/>
    </row>
    <row r="109" spans="1:9">
      <c r="A109" s="2"/>
      <c r="B109" s="4"/>
      <c r="C109" s="2"/>
      <c r="D109" s="2"/>
      <c r="I109" s="52"/>
    </row>
    <row r="110" spans="1:9">
      <c r="A110" s="2"/>
      <c r="B110" s="4"/>
      <c r="C110" s="2"/>
      <c r="D110" s="2"/>
      <c r="I110" s="52"/>
    </row>
  </sheetData>
  <mergeCells count="1">
    <mergeCell ref="A1:Q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R440"/>
  <sheetViews>
    <sheetView tabSelected="1" workbookViewId="0"/>
  </sheetViews>
  <sheetFormatPr defaultRowHeight="15"/>
  <cols>
    <col min="1" max="1" width="9.140625" style="6"/>
    <col min="2" max="2" width="10.28515625" style="6" customWidth="1"/>
    <col min="3" max="3" width="11.7109375" style="6" customWidth="1"/>
    <col min="4" max="4" width="10.140625" style="6" customWidth="1"/>
    <col min="5" max="5" width="10.42578125" style="6" customWidth="1"/>
    <col min="6" max="16" width="9.140625" style="6"/>
    <col min="17" max="17" width="10.7109375" style="6" bestFit="1" customWidth="1"/>
    <col min="18" max="16384" width="9.140625" style="6"/>
  </cols>
  <sheetData>
    <row r="1" spans="1:17" ht="30.75" customHeight="1" thickBot="1">
      <c r="A1" s="14" t="s">
        <v>65</v>
      </c>
      <c r="B1" s="15" t="s">
        <v>5</v>
      </c>
      <c r="C1" s="16" t="s">
        <v>8</v>
      </c>
      <c r="D1" s="16" t="s">
        <v>44</v>
      </c>
      <c r="E1" s="16" t="s">
        <v>45</v>
      </c>
      <c r="F1" s="16" t="s">
        <v>12</v>
      </c>
      <c r="G1" s="16" t="s">
        <v>66</v>
      </c>
      <c r="H1" s="16" t="s">
        <v>16</v>
      </c>
      <c r="I1" s="16" t="s">
        <v>19</v>
      </c>
      <c r="J1" s="16" t="s">
        <v>39</v>
      </c>
      <c r="K1" s="16" t="s">
        <v>41</v>
      </c>
      <c r="L1" s="16" t="s">
        <v>43</v>
      </c>
      <c r="M1" s="16" t="s">
        <v>21</v>
      </c>
      <c r="N1" s="16" t="s">
        <v>24</v>
      </c>
      <c r="O1" s="16" t="s">
        <v>26</v>
      </c>
      <c r="P1" s="17" t="s">
        <v>63</v>
      </c>
      <c r="Q1" s="50" t="s">
        <v>102</v>
      </c>
    </row>
    <row r="2" spans="1:17" hidden="1">
      <c r="A2" s="10">
        <v>36770</v>
      </c>
      <c r="B2" s="13">
        <v>10</v>
      </c>
      <c r="C2" s="13">
        <v>102</v>
      </c>
      <c r="D2" s="13">
        <v>965</v>
      </c>
      <c r="E2" s="13">
        <v>50</v>
      </c>
      <c r="F2" s="13"/>
      <c r="G2" s="13">
        <v>60</v>
      </c>
      <c r="H2" s="13"/>
      <c r="I2" s="13">
        <v>1100</v>
      </c>
      <c r="J2" s="13">
        <v>400</v>
      </c>
      <c r="K2" s="13">
        <v>150</v>
      </c>
      <c r="L2" s="13">
        <v>630</v>
      </c>
      <c r="M2" s="13">
        <v>160</v>
      </c>
      <c r="N2" s="13"/>
      <c r="O2" s="13"/>
      <c r="P2" s="13">
        <v>3500</v>
      </c>
      <c r="Q2" s="63">
        <f>B2*Listings!I$4+JSE!C2*Listings!I$5+JSE!D2*Listings!I$6+JSE!E2*Listings!I$7+JSE!F2*Listings!I$8+JSE!G2*Listings!I$9+JSE!H2*Listings!I$10+JSE!I2*Listings!I$11+JSE!J2*Listings!I$12+JSE!K2*Listings!I$13+JSE!L2*Listings!I$14+JSE!M2*Listings!I$15+JSE!N2*Listings!I$16+JSE!O2*Listings!I$17+JSE!P2*Listings!I$18</f>
        <v>710.88184373243405</v>
      </c>
    </row>
    <row r="3" spans="1:17" hidden="1">
      <c r="A3" s="10">
        <v>36800</v>
      </c>
      <c r="B3" s="13">
        <v>13</v>
      </c>
      <c r="C3" s="13">
        <v>90</v>
      </c>
      <c r="D3" s="13">
        <v>800</v>
      </c>
      <c r="E3" s="13">
        <v>46</v>
      </c>
      <c r="F3" s="13"/>
      <c r="G3" s="13">
        <v>60</v>
      </c>
      <c r="H3" s="13"/>
      <c r="I3" s="13">
        <v>1125</v>
      </c>
      <c r="J3" s="13">
        <v>400</v>
      </c>
      <c r="K3" s="13">
        <v>150</v>
      </c>
      <c r="L3" s="13">
        <v>600</v>
      </c>
      <c r="M3" s="13">
        <v>158</v>
      </c>
      <c r="N3" s="13"/>
      <c r="O3" s="13"/>
      <c r="P3" s="13">
        <v>3175</v>
      </c>
      <c r="Q3" s="63">
        <f>B3*Listings!I$4+JSE!C3*Listings!I$5+JSE!D3*Listings!I$6+JSE!E3*Listings!I$7+JSE!F3*Listings!I$8+JSE!G3*Listings!I$9+JSE!H3*Listings!I$10+JSE!I3*Listings!I$11+JSE!J3*Listings!I$12+JSE!K3*Listings!I$13+JSE!L3*Listings!I$14+JSE!M3*Listings!I$15+JSE!N3*Listings!I$16+JSE!O3*Listings!I$17+JSE!P3*Listings!I$18</f>
        <v>646.90204234588725</v>
      </c>
    </row>
    <row r="4" spans="1:17" hidden="1">
      <c r="A4" s="10">
        <v>36831</v>
      </c>
      <c r="B4" s="13">
        <v>8</v>
      </c>
      <c r="C4" s="13">
        <v>100</v>
      </c>
      <c r="D4" s="13">
        <v>675</v>
      </c>
      <c r="E4" s="13">
        <v>53</v>
      </c>
      <c r="F4" s="13"/>
      <c r="G4" s="13">
        <v>60</v>
      </c>
      <c r="H4" s="13"/>
      <c r="I4" s="13">
        <v>1100</v>
      </c>
      <c r="J4" s="13">
        <v>390</v>
      </c>
      <c r="K4" s="13">
        <v>200</v>
      </c>
      <c r="L4" s="13">
        <v>325</v>
      </c>
      <c r="M4" s="13">
        <v>150</v>
      </c>
      <c r="N4" s="13"/>
      <c r="O4" s="13"/>
      <c r="P4" s="13">
        <v>3450</v>
      </c>
      <c r="Q4" s="63">
        <f>B4*Listings!I$4+JSE!C4*Listings!I$5+JSE!D4*Listings!I$6+JSE!E4*Listings!I$7+JSE!F4*Listings!I$8+JSE!G4*Listings!I$9+JSE!H4*Listings!I$10+JSE!I4*Listings!I$11+JSE!J4*Listings!I$12+JSE!K4*Listings!I$13+JSE!L4*Listings!I$14+JSE!M4*Listings!I$15+JSE!N4*Listings!I$16+JSE!O4*Listings!I$17+JSE!P4*Listings!I$18</f>
        <v>665.19658984448188</v>
      </c>
    </row>
    <row r="5" spans="1:17" hidden="1">
      <c r="A5" s="10">
        <v>36861</v>
      </c>
      <c r="B5" s="13">
        <v>17</v>
      </c>
      <c r="C5" s="13">
        <v>110</v>
      </c>
      <c r="D5" s="13">
        <v>780</v>
      </c>
      <c r="E5" s="13">
        <v>61</v>
      </c>
      <c r="F5" s="13"/>
      <c r="G5" s="13">
        <v>60</v>
      </c>
      <c r="H5" s="13"/>
      <c r="I5" s="13">
        <v>1100</v>
      </c>
      <c r="J5" s="13">
        <v>400</v>
      </c>
      <c r="K5" s="13">
        <v>200</v>
      </c>
      <c r="L5" s="13">
        <v>368</v>
      </c>
      <c r="M5" s="13">
        <v>165</v>
      </c>
      <c r="N5" s="13"/>
      <c r="O5" s="13"/>
      <c r="P5" s="13">
        <v>3815</v>
      </c>
      <c r="Q5" s="63">
        <f>B5*Listings!I$4+JSE!C5*Listings!I$5+JSE!D5*Listings!I$6+JSE!E5*Listings!I$7+JSE!F5*Listings!I$8+JSE!G5*Listings!I$9+JSE!H5*Listings!I$10+JSE!I5*Listings!I$11+JSE!J5*Listings!I$12+JSE!K5*Listings!I$13+JSE!L5*Listings!I$14+JSE!M5*Listings!I$15+JSE!N5*Listings!I$16+JSE!O5*Listings!I$17+JSE!P5*Listings!I$18</f>
        <v>736.02548248079449</v>
      </c>
    </row>
    <row r="6" spans="1:17" hidden="1">
      <c r="A6" s="10">
        <v>36892</v>
      </c>
      <c r="B6" s="13">
        <v>20</v>
      </c>
      <c r="C6" s="13">
        <v>132</v>
      </c>
      <c r="D6" s="13">
        <v>760</v>
      </c>
      <c r="E6" s="13">
        <v>64</v>
      </c>
      <c r="F6" s="13"/>
      <c r="G6" s="13">
        <v>30</v>
      </c>
      <c r="H6" s="13"/>
      <c r="I6" s="13">
        <v>1200</v>
      </c>
      <c r="J6" s="13">
        <v>390</v>
      </c>
      <c r="K6" s="13">
        <v>200</v>
      </c>
      <c r="L6" s="13">
        <v>430</v>
      </c>
      <c r="M6" s="13">
        <v>187</v>
      </c>
      <c r="N6" s="13"/>
      <c r="O6" s="13"/>
      <c r="P6" s="13">
        <v>4150</v>
      </c>
      <c r="Q6" s="63">
        <f>B6*Listings!I$4+JSE!C6*Listings!I$5+JSE!D6*Listings!I$6+JSE!E6*Listings!I$7+JSE!F6*Listings!I$8+JSE!G6*Listings!I$9+JSE!H6*Listings!I$10+JSE!I6*Listings!I$11+JSE!J6*Listings!I$12+JSE!K6*Listings!I$13+JSE!L6*Listings!I$14+JSE!M6*Listings!I$15+JSE!N6*Listings!I$16+JSE!O6*Listings!I$17+JSE!P6*Listings!I$18</f>
        <v>797.77766535506851</v>
      </c>
    </row>
    <row r="7" spans="1:17" hidden="1">
      <c r="A7" s="10">
        <v>36923</v>
      </c>
      <c r="B7" s="13">
        <v>15</v>
      </c>
      <c r="C7" s="13">
        <v>129</v>
      </c>
      <c r="D7" s="13">
        <v>720</v>
      </c>
      <c r="E7" s="13">
        <v>60</v>
      </c>
      <c r="F7" s="13"/>
      <c r="G7" s="13">
        <v>25</v>
      </c>
      <c r="H7" s="13"/>
      <c r="I7" s="13">
        <v>1200</v>
      </c>
      <c r="J7" s="13">
        <v>500</v>
      </c>
      <c r="K7" s="13">
        <v>200</v>
      </c>
      <c r="L7" s="13">
        <v>304</v>
      </c>
      <c r="M7" s="13">
        <v>185</v>
      </c>
      <c r="N7" s="13"/>
      <c r="O7" s="13"/>
      <c r="P7" s="13">
        <v>4240</v>
      </c>
      <c r="Q7" s="63">
        <f>B7*Listings!I$4+JSE!C7*Listings!I$5+JSE!D7*Listings!I$6+JSE!E7*Listings!I$7+JSE!F7*Listings!I$8+JSE!G7*Listings!I$9+JSE!H7*Listings!I$10+JSE!I7*Listings!I$11+JSE!J7*Listings!I$12+JSE!K7*Listings!I$13+JSE!L7*Listings!I$14+JSE!M7*Listings!I$15+JSE!N7*Listings!I$16+JSE!O7*Listings!I$17+JSE!P7*Listings!I$18</f>
        <v>801.03174067828377</v>
      </c>
    </row>
    <row r="8" spans="1:17" hidden="1">
      <c r="A8" s="10">
        <v>36951</v>
      </c>
      <c r="B8" s="13">
        <v>10</v>
      </c>
      <c r="C8" s="13">
        <v>115</v>
      </c>
      <c r="D8" s="13">
        <v>635</v>
      </c>
      <c r="E8" s="13">
        <v>65</v>
      </c>
      <c r="F8" s="13"/>
      <c r="G8" s="13">
        <v>26</v>
      </c>
      <c r="H8" s="13"/>
      <c r="I8" s="13">
        <v>1100</v>
      </c>
      <c r="J8" s="13">
        <v>460</v>
      </c>
      <c r="K8" s="13">
        <v>200</v>
      </c>
      <c r="L8" s="13">
        <v>280</v>
      </c>
      <c r="M8" s="13">
        <v>180</v>
      </c>
      <c r="N8" s="13"/>
      <c r="O8" s="13"/>
      <c r="P8" s="13">
        <v>4450</v>
      </c>
      <c r="Q8" s="63">
        <f>B8*Listings!I$4+JSE!C8*Listings!I$5+JSE!D8*Listings!I$6+JSE!E8*Listings!I$7+JSE!F8*Listings!I$8+JSE!G8*Listings!I$9+JSE!H8*Listings!I$10+JSE!I8*Listings!I$11+JSE!J8*Listings!I$12+JSE!K8*Listings!I$13+JSE!L8*Listings!I$14+JSE!M8*Listings!I$15+JSE!N8*Listings!I$16+JSE!O8*Listings!I$17+JSE!P8*Listings!I$18</f>
        <v>826.21038036350012</v>
      </c>
    </row>
    <row r="9" spans="1:17" hidden="1">
      <c r="A9" s="10">
        <v>36982</v>
      </c>
      <c r="B9" s="13">
        <v>14</v>
      </c>
      <c r="C9" s="13">
        <v>120</v>
      </c>
      <c r="D9" s="13">
        <v>711</v>
      </c>
      <c r="E9" s="13">
        <v>68</v>
      </c>
      <c r="F9" s="13"/>
      <c r="G9" s="13">
        <v>24</v>
      </c>
      <c r="H9" s="13"/>
      <c r="I9" s="13">
        <v>1050</v>
      </c>
      <c r="J9" s="13">
        <v>531</v>
      </c>
      <c r="K9" s="13">
        <v>200</v>
      </c>
      <c r="L9" s="13">
        <v>285</v>
      </c>
      <c r="M9" s="13">
        <v>183</v>
      </c>
      <c r="N9" s="13"/>
      <c r="O9" s="13"/>
      <c r="P9" s="13">
        <v>4115</v>
      </c>
      <c r="Q9" s="63">
        <f>B9*Listings!I$4+JSE!C9*Listings!I$5+JSE!D9*Listings!I$6+JSE!E9*Listings!I$7+JSE!F9*Listings!I$8+JSE!G9*Listings!I$9+JSE!H9*Listings!I$10+JSE!I9*Listings!I$11+JSE!J9*Listings!I$12+JSE!K9*Listings!I$13+JSE!L9*Listings!I$14+JSE!M9*Listings!I$15+JSE!N9*Listings!I$16+JSE!O9*Listings!I$17+JSE!P9*Listings!I$18</f>
        <v>778.6191493348324</v>
      </c>
    </row>
    <row r="10" spans="1:17" hidden="1">
      <c r="A10" s="10">
        <v>37012</v>
      </c>
      <c r="B10" s="13">
        <v>18</v>
      </c>
      <c r="C10" s="13">
        <v>132</v>
      </c>
      <c r="D10" s="13">
        <v>720</v>
      </c>
      <c r="E10" s="13">
        <v>70</v>
      </c>
      <c r="F10" s="13"/>
      <c r="G10" s="13">
        <v>22</v>
      </c>
      <c r="H10" s="13"/>
      <c r="I10" s="13">
        <v>1050</v>
      </c>
      <c r="J10" s="13">
        <v>525</v>
      </c>
      <c r="K10" s="13">
        <v>200</v>
      </c>
      <c r="L10" s="13">
        <v>324</v>
      </c>
      <c r="M10" s="13">
        <v>216</v>
      </c>
      <c r="N10" s="13"/>
      <c r="O10" s="13"/>
      <c r="P10" s="13">
        <v>4300</v>
      </c>
      <c r="Q10" s="63">
        <f>B10*Listings!I$4+JSE!C10*Listings!I$5+JSE!D10*Listings!I$6+JSE!E10*Listings!I$7+JSE!F10*Listings!I$8+JSE!G10*Listings!I$9+JSE!H10*Listings!I$10+JSE!I10*Listings!I$11+JSE!J10*Listings!I$12+JSE!K10*Listings!I$13+JSE!L10*Listings!I$14+JSE!M10*Listings!I$15+JSE!N10*Listings!I$16+JSE!O10*Listings!I$17+JSE!P10*Listings!I$18</f>
        <v>815.6746861532697</v>
      </c>
    </row>
    <row r="11" spans="1:17" hidden="1">
      <c r="A11" s="10">
        <v>37043</v>
      </c>
      <c r="B11" s="13">
        <v>15</v>
      </c>
      <c r="C11" s="13">
        <v>145</v>
      </c>
      <c r="D11" s="13">
        <v>780</v>
      </c>
      <c r="E11" s="13">
        <v>67</v>
      </c>
      <c r="F11" s="13"/>
      <c r="G11" s="13">
        <v>25</v>
      </c>
      <c r="H11" s="13"/>
      <c r="I11" s="13">
        <v>1200</v>
      </c>
      <c r="J11" s="13">
        <v>550</v>
      </c>
      <c r="K11" s="13">
        <v>200</v>
      </c>
      <c r="L11" s="13">
        <v>406</v>
      </c>
      <c r="M11" s="13">
        <v>225</v>
      </c>
      <c r="N11" s="13"/>
      <c r="O11" s="13"/>
      <c r="P11" s="13">
        <v>4250</v>
      </c>
      <c r="Q11" s="63">
        <f>B11*Listings!I$4+JSE!C11*Listings!I$5+JSE!D11*Listings!I$6+JSE!E11*Listings!I$7+JSE!F11*Listings!I$8+JSE!G11*Listings!I$9+JSE!H11*Listings!I$10+JSE!I11*Listings!I$11+JSE!J11*Listings!I$12+JSE!K11*Listings!I$13+JSE!L11*Listings!I$14+JSE!M11*Listings!I$15+JSE!N11*Listings!I$16+JSE!O11*Listings!I$17+JSE!P11*Listings!I$18</f>
        <v>820.31410905002826</v>
      </c>
    </row>
    <row r="12" spans="1:17" hidden="1">
      <c r="A12" s="10">
        <v>37073</v>
      </c>
      <c r="B12" s="13">
        <v>7</v>
      </c>
      <c r="C12" s="13">
        <v>145</v>
      </c>
      <c r="D12" s="13">
        <v>830</v>
      </c>
      <c r="E12" s="13">
        <v>63</v>
      </c>
      <c r="F12" s="13"/>
      <c r="G12" s="13">
        <v>26</v>
      </c>
      <c r="H12" s="13"/>
      <c r="I12" s="13">
        <v>1220</v>
      </c>
      <c r="J12" s="13">
        <v>555</v>
      </c>
      <c r="K12" s="13">
        <v>208</v>
      </c>
      <c r="L12" s="13">
        <v>420</v>
      </c>
      <c r="M12" s="13">
        <v>238</v>
      </c>
      <c r="N12" s="13"/>
      <c r="O12" s="13"/>
      <c r="P12" s="13">
        <v>4545</v>
      </c>
      <c r="Q12" s="63">
        <f>B12*Listings!I$4+JSE!C12*Listings!I$5+JSE!D12*Listings!I$6+JSE!E12*Listings!I$7+JSE!F12*Listings!I$8+JSE!G12*Listings!I$9+JSE!H12*Listings!I$10+JSE!I12*Listings!I$11+JSE!J12*Listings!I$12+JSE!K12*Listings!I$13+JSE!L12*Listings!I$14+JSE!M12*Listings!I$15+JSE!N12*Listings!I$16+JSE!O12*Listings!I$17+JSE!P12*Listings!I$18</f>
        <v>871.77043282743125</v>
      </c>
    </row>
    <row r="13" spans="1:17" hidden="1">
      <c r="A13" s="10">
        <v>37104</v>
      </c>
      <c r="B13" s="13">
        <v>15</v>
      </c>
      <c r="C13" s="13">
        <v>185</v>
      </c>
      <c r="D13" s="13">
        <v>775</v>
      </c>
      <c r="E13" s="13">
        <v>79</v>
      </c>
      <c r="F13" s="13"/>
      <c r="G13" s="13">
        <v>20</v>
      </c>
      <c r="H13" s="13"/>
      <c r="I13" s="13">
        <v>1220</v>
      </c>
      <c r="J13" s="13">
        <v>551</v>
      </c>
      <c r="K13" s="13">
        <v>210</v>
      </c>
      <c r="L13" s="13">
        <v>500</v>
      </c>
      <c r="M13" s="13">
        <v>266</v>
      </c>
      <c r="N13" s="13"/>
      <c r="O13" s="13"/>
      <c r="P13" s="13">
        <v>4775</v>
      </c>
      <c r="Q13" s="63">
        <f>B13*Listings!I$4+JSE!C13*Listings!I$5+JSE!D13*Listings!I$6+JSE!E13*Listings!I$7+JSE!F13*Listings!I$8+JSE!G13*Listings!I$9+JSE!H13*Listings!I$10+JSE!I13*Listings!I$11+JSE!J13*Listings!I$12+JSE!K13*Listings!I$13+JSE!L13*Listings!I$14+JSE!M13*Listings!I$15+JSE!N13*Listings!I$16+JSE!O13*Listings!I$17+JSE!P13*Listings!I$18</f>
        <v>919.68724002248473</v>
      </c>
    </row>
    <row r="14" spans="1:17" hidden="1">
      <c r="A14" s="10">
        <v>37135</v>
      </c>
      <c r="B14" s="13">
        <v>15</v>
      </c>
      <c r="C14" s="13">
        <v>165</v>
      </c>
      <c r="D14" s="13">
        <v>720</v>
      </c>
      <c r="E14" s="13">
        <v>79</v>
      </c>
      <c r="F14" s="13"/>
      <c r="G14" s="13">
        <v>22</v>
      </c>
      <c r="H14" s="13"/>
      <c r="I14" s="13">
        <v>1205</v>
      </c>
      <c r="J14" s="13">
        <v>455</v>
      </c>
      <c r="K14" s="13">
        <v>210</v>
      </c>
      <c r="L14" s="13">
        <v>490</v>
      </c>
      <c r="M14" s="13">
        <v>295</v>
      </c>
      <c r="N14" s="13"/>
      <c r="O14" s="13"/>
      <c r="P14" s="13">
        <v>4200</v>
      </c>
      <c r="Q14" s="63">
        <f>B14*Listings!I$4+JSE!C14*Listings!I$5+JSE!D14*Listings!I$6+JSE!E14*Listings!I$7+JSE!F14*Listings!I$8+JSE!G14*Listings!I$9+JSE!H14*Listings!I$10+JSE!I14*Listings!I$11+JSE!J14*Listings!I$12+JSE!K14*Listings!I$13+JSE!L14*Listings!I$14+JSE!M14*Listings!I$15+JSE!N14*Listings!I$16+JSE!O14*Listings!I$17+JSE!P14*Listings!I$18</f>
        <v>824.87195053400796</v>
      </c>
    </row>
    <row r="15" spans="1:17" hidden="1">
      <c r="A15" s="10">
        <v>37165</v>
      </c>
      <c r="B15" s="13">
        <v>15</v>
      </c>
      <c r="C15" s="13">
        <v>160</v>
      </c>
      <c r="D15" s="13">
        <v>740</v>
      </c>
      <c r="E15" s="13">
        <v>86</v>
      </c>
      <c r="F15" s="13"/>
      <c r="G15" s="13">
        <v>20</v>
      </c>
      <c r="H15" s="13"/>
      <c r="I15" s="13">
        <v>1250</v>
      </c>
      <c r="J15" s="13">
        <v>450</v>
      </c>
      <c r="K15" s="13">
        <v>220</v>
      </c>
      <c r="L15" s="13">
        <v>460</v>
      </c>
      <c r="M15" s="13">
        <v>285</v>
      </c>
      <c r="N15" s="13"/>
      <c r="O15" s="13"/>
      <c r="P15" s="13">
        <v>4350</v>
      </c>
      <c r="Q15" s="63">
        <f>B15*Listings!I$4+JSE!C15*Listings!I$5+JSE!D15*Listings!I$6+JSE!E15*Listings!I$7+JSE!F15*Listings!I$8+JSE!G15*Listings!I$9+JSE!H15*Listings!I$10+JSE!I15*Listings!I$11+JSE!J15*Listings!I$12+JSE!K15*Listings!I$13+JSE!L15*Listings!I$14+JSE!M15*Listings!I$15+JSE!N15*Listings!I$16+JSE!O15*Listings!I$17+JSE!P15*Listings!I$18</f>
        <v>848.66722878021358</v>
      </c>
    </row>
    <row r="16" spans="1:17" hidden="1">
      <c r="A16" s="10">
        <v>37196</v>
      </c>
      <c r="B16" s="13">
        <v>21</v>
      </c>
      <c r="C16" s="13">
        <v>170</v>
      </c>
      <c r="D16" s="13">
        <v>865</v>
      </c>
      <c r="E16" s="13">
        <v>90</v>
      </c>
      <c r="F16" s="13"/>
      <c r="G16" s="13">
        <v>20</v>
      </c>
      <c r="H16" s="13"/>
      <c r="I16" s="13">
        <v>1300</v>
      </c>
      <c r="J16" s="13">
        <v>520</v>
      </c>
      <c r="K16" s="13">
        <v>212</v>
      </c>
      <c r="L16" s="13">
        <v>531</v>
      </c>
      <c r="M16" s="13">
        <v>320</v>
      </c>
      <c r="N16" s="13"/>
      <c r="O16" s="13"/>
      <c r="P16" s="13">
        <v>4770</v>
      </c>
      <c r="Q16" s="63">
        <f>B16*Listings!I$4+JSE!C16*Listings!I$5+JSE!D16*Listings!I$6+JSE!E16*Listings!I$7+JSE!F16*Listings!I$8+JSE!G16*Listings!I$9+JSE!H16*Listings!I$10+JSE!I16*Listings!I$11+JSE!J16*Listings!I$12+JSE!K16*Listings!I$13+JSE!L16*Listings!I$14+JSE!M16*Listings!I$15+JSE!N16*Listings!I$16+JSE!O16*Listings!I$17+JSE!P16*Listings!I$18</f>
        <v>933.98324901630144</v>
      </c>
    </row>
    <row r="17" spans="1:17" hidden="1">
      <c r="A17" s="10">
        <v>37226</v>
      </c>
      <c r="B17" s="13">
        <v>20</v>
      </c>
      <c r="C17" s="13">
        <v>160</v>
      </c>
      <c r="D17" s="13">
        <v>940</v>
      </c>
      <c r="E17" s="13">
        <v>102</v>
      </c>
      <c r="F17" s="13"/>
      <c r="G17" s="13">
        <v>20</v>
      </c>
      <c r="H17" s="13"/>
      <c r="I17" s="13">
        <v>1480</v>
      </c>
      <c r="J17" s="13">
        <v>570</v>
      </c>
      <c r="K17" s="13">
        <v>200</v>
      </c>
      <c r="L17" s="13">
        <v>475</v>
      </c>
      <c r="M17" s="13">
        <v>325</v>
      </c>
      <c r="N17" s="13"/>
      <c r="O17" s="13"/>
      <c r="P17" s="13">
        <v>5400</v>
      </c>
      <c r="Q17" s="63">
        <f>B17*Listings!I$4+JSE!C17*Listings!I$5+JSE!D17*Listings!I$6+JSE!E17*Listings!I$7+JSE!F17*Listings!I$8+JSE!G17*Listings!I$9+JSE!H17*Listings!I$10+JSE!I17*Listings!I$11+JSE!J17*Listings!I$12+JSE!K17*Listings!I$13+JSE!L17*Listings!I$14+JSE!M17*Listings!I$15+JSE!N17*Listings!I$16+JSE!O17*Listings!I$17+JSE!P17*Listings!I$18</f>
        <v>1040.469926925239</v>
      </c>
    </row>
    <row r="18" spans="1:17" hidden="1">
      <c r="A18" s="10">
        <v>37257</v>
      </c>
      <c r="B18" s="13">
        <v>18</v>
      </c>
      <c r="C18" s="13">
        <v>166</v>
      </c>
      <c r="D18" s="13">
        <v>901</v>
      </c>
      <c r="E18" s="13">
        <v>114</v>
      </c>
      <c r="F18" s="13"/>
      <c r="G18" s="13">
        <v>20</v>
      </c>
      <c r="H18" s="13"/>
      <c r="I18" s="13">
        <v>1600</v>
      </c>
      <c r="J18" s="13">
        <v>550</v>
      </c>
      <c r="K18" s="13">
        <v>200</v>
      </c>
      <c r="L18" s="13">
        <v>460</v>
      </c>
      <c r="M18" s="13">
        <v>325</v>
      </c>
      <c r="N18" s="13"/>
      <c r="O18" s="13"/>
      <c r="P18" s="13">
        <v>5540</v>
      </c>
      <c r="Q18" s="63">
        <f>B18*Listings!I$4+JSE!C18*Listings!I$5+JSE!D18*Listings!I$6+JSE!E18*Listings!I$7+JSE!F18*Listings!I$8+JSE!G18*Listings!I$9+JSE!H18*Listings!I$10+JSE!I18*Listings!I$11+JSE!J18*Listings!I$12+JSE!K18*Listings!I$13+JSE!L18*Listings!I$14+JSE!M18*Listings!I$15+JSE!N18*Listings!I$16+JSE!O18*Listings!I$17+JSE!P18*Listings!I$18</f>
        <v>1064.2721004309537</v>
      </c>
    </row>
    <row r="19" spans="1:17" hidden="1">
      <c r="A19" s="10">
        <v>37288</v>
      </c>
      <c r="B19" s="13">
        <v>20</v>
      </c>
      <c r="C19" s="13">
        <v>162</v>
      </c>
      <c r="D19" s="13">
        <v>890</v>
      </c>
      <c r="E19" s="13">
        <v>126</v>
      </c>
      <c r="F19" s="13"/>
      <c r="G19" s="13">
        <v>25</v>
      </c>
      <c r="H19" s="13"/>
      <c r="I19" s="13">
        <v>1610</v>
      </c>
      <c r="J19" s="13">
        <v>700</v>
      </c>
      <c r="K19" s="13">
        <v>219</v>
      </c>
      <c r="L19" s="13">
        <v>445</v>
      </c>
      <c r="M19" s="13">
        <v>255</v>
      </c>
      <c r="N19" s="13"/>
      <c r="O19" s="13"/>
      <c r="P19" s="13">
        <v>6150</v>
      </c>
      <c r="Q19" s="63">
        <f>B19*Listings!I$4+JSE!C19*Listings!I$5+JSE!D19*Listings!I$6+JSE!E19*Listings!I$7+JSE!F19*Listings!I$8+JSE!G19*Listings!I$9+JSE!H19*Listings!I$10+JSE!I19*Listings!I$11+JSE!J19*Listings!I$12+JSE!K19*Listings!I$13+JSE!L19*Listings!I$14+JSE!M19*Listings!I$15+JSE!N19*Listings!I$16+JSE!O19*Listings!I$17+JSE!P19*Listings!I$18</f>
        <v>1157.7524826681658</v>
      </c>
    </row>
    <row r="20" spans="1:17" hidden="1">
      <c r="A20" s="10">
        <v>37316</v>
      </c>
      <c r="B20" s="13">
        <v>20</v>
      </c>
      <c r="C20" s="13">
        <v>157</v>
      </c>
      <c r="D20" s="13">
        <v>900</v>
      </c>
      <c r="E20" s="13">
        <v>120</v>
      </c>
      <c r="F20" s="13"/>
      <c r="G20" s="13">
        <v>25</v>
      </c>
      <c r="H20" s="13"/>
      <c r="I20" s="13">
        <v>1610</v>
      </c>
      <c r="J20" s="13">
        <v>700</v>
      </c>
      <c r="K20" s="13">
        <v>208</v>
      </c>
      <c r="L20" s="13">
        <v>450</v>
      </c>
      <c r="M20" s="13">
        <v>290</v>
      </c>
      <c r="N20" s="13"/>
      <c r="O20" s="13"/>
      <c r="P20" s="13">
        <v>5430</v>
      </c>
      <c r="Q20" s="63">
        <f>B20*Listings!I$4+JSE!C20*Listings!I$5+JSE!D20*Listings!I$6+JSE!E20*Listings!I$7+JSE!F20*Listings!I$8+JSE!G20*Listings!I$9+JSE!H20*Listings!I$10+JSE!I20*Listings!I$11+JSE!J20*Listings!I$12+JSE!K20*Listings!I$13+JSE!L20*Listings!I$14+JSE!M20*Listings!I$15+JSE!N20*Listings!I$16+JSE!O20*Listings!I$17+JSE!P20*Listings!I$18</f>
        <v>1045.736293798014</v>
      </c>
    </row>
    <row r="21" spans="1:17" hidden="1">
      <c r="A21" s="10">
        <v>37347</v>
      </c>
      <c r="B21" s="13">
        <v>33</v>
      </c>
      <c r="C21" s="13">
        <v>186</v>
      </c>
      <c r="D21" s="13">
        <v>798</v>
      </c>
      <c r="E21" s="13">
        <v>118</v>
      </c>
      <c r="F21" s="13"/>
      <c r="G21" s="13">
        <v>6</v>
      </c>
      <c r="H21" s="13"/>
      <c r="I21" s="13">
        <v>1600</v>
      </c>
      <c r="J21" s="13">
        <v>625</v>
      </c>
      <c r="K21" s="13">
        <v>205</v>
      </c>
      <c r="L21" s="13">
        <v>430</v>
      </c>
      <c r="M21" s="13">
        <v>307</v>
      </c>
      <c r="N21" s="13"/>
      <c r="O21" s="13"/>
      <c r="P21" s="13">
        <v>5480</v>
      </c>
      <c r="Q21" s="63">
        <f>B21*Listings!I$4+JSE!C21*Listings!I$5+JSE!D21*Listings!I$6+JSE!E21*Listings!I$7+JSE!F21*Listings!I$8+JSE!G21*Listings!I$9+JSE!H21*Listings!I$10+JSE!I21*Listings!I$11+JSE!J21*Listings!I$12+JSE!K21*Listings!I$13+JSE!L21*Listings!I$14+JSE!M21*Listings!I$15+JSE!N21*Listings!I$16+JSE!O21*Listings!I$17+JSE!P21*Listings!I$18</f>
        <v>1048.0576353756792</v>
      </c>
    </row>
    <row r="22" spans="1:17" hidden="1">
      <c r="A22" s="10">
        <v>37377</v>
      </c>
      <c r="B22" s="13">
        <v>33</v>
      </c>
      <c r="C22" s="13">
        <v>195</v>
      </c>
      <c r="D22" s="13">
        <v>778</v>
      </c>
      <c r="E22" s="13">
        <v>110</v>
      </c>
      <c r="F22" s="13"/>
      <c r="G22" s="13">
        <v>6</v>
      </c>
      <c r="H22" s="13"/>
      <c r="I22" s="13">
        <v>1400</v>
      </c>
      <c r="J22" s="13">
        <v>720</v>
      </c>
      <c r="K22" s="13">
        <v>210</v>
      </c>
      <c r="L22" s="13">
        <v>569</v>
      </c>
      <c r="M22" s="13">
        <v>248</v>
      </c>
      <c r="N22" s="13"/>
      <c r="O22" s="13"/>
      <c r="P22" s="13">
        <v>4850</v>
      </c>
      <c r="Q22" s="63">
        <f>B22*Listings!I$4+JSE!C22*Listings!I$5+JSE!D22*Listings!I$6+JSE!E22*Listings!I$7+JSE!F22*Listings!I$8+JSE!G22*Listings!I$9+JSE!H22*Listings!I$10+JSE!I22*Listings!I$11+JSE!J22*Listings!I$12+JSE!K22*Listings!I$13+JSE!L22*Listings!I$14+JSE!M22*Listings!I$15+JSE!N22*Listings!I$16+JSE!O22*Listings!I$17+JSE!P22*Listings!I$18</f>
        <v>947.58759602773091</v>
      </c>
    </row>
    <row r="23" spans="1:17" hidden="1">
      <c r="A23" s="10">
        <v>37408</v>
      </c>
      <c r="B23" s="13">
        <v>30</v>
      </c>
      <c r="C23" s="13">
        <v>206</v>
      </c>
      <c r="D23" s="13">
        <v>700</v>
      </c>
      <c r="E23" s="13">
        <v>108</v>
      </c>
      <c r="F23" s="13"/>
      <c r="G23" s="13">
        <v>6</v>
      </c>
      <c r="H23" s="13"/>
      <c r="I23" s="13">
        <v>1400</v>
      </c>
      <c r="J23" s="13">
        <v>700</v>
      </c>
      <c r="K23" s="13">
        <v>210</v>
      </c>
      <c r="L23" s="13">
        <v>495</v>
      </c>
      <c r="M23" s="13">
        <v>225</v>
      </c>
      <c r="N23" s="13"/>
      <c r="O23" s="13"/>
      <c r="P23" s="13">
        <v>4923</v>
      </c>
      <c r="Q23" s="63">
        <f>B23*Listings!I$4+JSE!C23*Listings!I$5+JSE!D23*Listings!I$6+JSE!E23*Listings!I$7+JSE!F23*Listings!I$8+JSE!G23*Listings!I$9+JSE!H23*Listings!I$10+JSE!I23*Listings!I$11+JSE!J23*Listings!I$12+JSE!K23*Listings!I$13+JSE!L23*Listings!I$14+JSE!M23*Listings!I$15+JSE!N23*Listings!I$16+JSE!O23*Listings!I$17+JSE!P23*Listings!I$18</f>
        <v>947.20251077384307</v>
      </c>
    </row>
    <row r="24" spans="1:17" hidden="1">
      <c r="A24" s="10">
        <v>37438</v>
      </c>
      <c r="B24" s="13">
        <v>20</v>
      </c>
      <c r="C24" s="13">
        <v>220</v>
      </c>
      <c r="D24" s="13">
        <v>770</v>
      </c>
      <c r="E24" s="13">
        <v>112</v>
      </c>
      <c r="F24" s="13"/>
      <c r="G24" s="13">
        <v>6</v>
      </c>
      <c r="H24" s="13"/>
      <c r="I24" s="13">
        <v>1460</v>
      </c>
      <c r="J24" s="13">
        <v>800</v>
      </c>
      <c r="K24" s="13">
        <v>210</v>
      </c>
      <c r="L24" s="13">
        <v>510</v>
      </c>
      <c r="M24" s="13">
        <v>227</v>
      </c>
      <c r="N24" s="13"/>
      <c r="O24" s="13"/>
      <c r="P24" s="13">
        <v>4899</v>
      </c>
      <c r="Q24" s="63">
        <f>B24*Listings!I$4+JSE!C24*Listings!I$5+JSE!D24*Listings!I$6+JSE!E24*Listings!I$7+JSE!F24*Listings!I$8+JSE!G24*Listings!I$9+JSE!H24*Listings!I$10+JSE!I24*Listings!I$11+JSE!J24*Listings!I$12+JSE!K24*Listings!I$13+JSE!L24*Listings!I$14+JSE!M24*Listings!I$15+JSE!N24*Listings!I$16+JSE!O24*Listings!I$17+JSE!P24*Listings!I$18</f>
        <v>952.23293985385055</v>
      </c>
    </row>
    <row r="25" spans="1:17" hidden="1">
      <c r="A25" s="10">
        <v>37469</v>
      </c>
      <c r="B25" s="13">
        <v>20</v>
      </c>
      <c r="C25" s="13">
        <v>200</v>
      </c>
      <c r="D25" s="13">
        <v>835</v>
      </c>
      <c r="E25" s="13">
        <v>124</v>
      </c>
      <c r="F25" s="13"/>
      <c r="G25" s="13">
        <v>15</v>
      </c>
      <c r="H25" s="13"/>
      <c r="I25" s="13">
        <v>1500</v>
      </c>
      <c r="J25" s="13">
        <v>1130</v>
      </c>
      <c r="K25" s="13">
        <v>200</v>
      </c>
      <c r="L25" s="13">
        <v>520</v>
      </c>
      <c r="M25" s="13">
        <v>250</v>
      </c>
      <c r="N25" s="13"/>
      <c r="O25" s="13"/>
      <c r="P25" s="13">
        <v>4880</v>
      </c>
      <c r="Q25" s="63">
        <f>B25*Listings!I$4+JSE!C25*Listings!I$5+JSE!D25*Listings!I$6+JSE!E25*Listings!I$7+JSE!F25*Listings!I$8+JSE!G25*Listings!I$9+JSE!H25*Listings!I$10+JSE!I25*Listings!I$11+JSE!J25*Listings!I$12+JSE!K25*Listings!I$13+JSE!L25*Listings!I$14+JSE!M25*Listings!I$15+JSE!N25*Listings!I$16+JSE!O25*Listings!I$17+JSE!P25*Listings!I$18</f>
        <v>962.77477983886092</v>
      </c>
    </row>
    <row r="26" spans="1:17" hidden="1">
      <c r="A26" s="10">
        <v>37500</v>
      </c>
      <c r="B26" s="13">
        <v>25</v>
      </c>
      <c r="C26" s="13">
        <v>215</v>
      </c>
      <c r="D26" s="13">
        <v>846</v>
      </c>
      <c r="E26" s="13">
        <v>122</v>
      </c>
      <c r="F26" s="13"/>
      <c r="G26" s="13">
        <v>15</v>
      </c>
      <c r="H26" s="13"/>
      <c r="I26" s="13">
        <v>1400</v>
      </c>
      <c r="J26" s="13">
        <v>1150</v>
      </c>
      <c r="K26" s="13">
        <v>200</v>
      </c>
      <c r="L26" s="13">
        <v>500</v>
      </c>
      <c r="M26" s="13">
        <v>250</v>
      </c>
      <c r="N26" s="13"/>
      <c r="O26" s="13"/>
      <c r="P26" s="13">
        <v>4970</v>
      </c>
      <c r="Q26" s="63">
        <f>B26*Listings!I$4+JSE!C26*Listings!I$5+JSE!D26*Listings!I$6+JSE!E26*Listings!I$7+JSE!F26*Listings!I$8+JSE!G26*Listings!I$9+JSE!H26*Listings!I$10+JSE!I26*Listings!I$11+JSE!J26*Listings!I$12+JSE!K26*Listings!I$13+JSE!L26*Listings!I$14+JSE!M26*Listings!I$15+JSE!N26*Listings!I$16+JSE!O26*Listings!I$17+JSE!P26*Listings!I$18</f>
        <v>975.25984635563054</v>
      </c>
    </row>
    <row r="27" spans="1:17" hidden="1">
      <c r="A27" s="10">
        <v>37530</v>
      </c>
      <c r="B27" s="13">
        <v>35</v>
      </c>
      <c r="C27" s="13">
        <v>256</v>
      </c>
      <c r="D27" s="13">
        <v>930</v>
      </c>
      <c r="E27" s="13">
        <v>129</v>
      </c>
      <c r="F27" s="13"/>
      <c r="G27" s="13">
        <v>15</v>
      </c>
      <c r="H27" s="13"/>
      <c r="I27" s="13">
        <v>1500</v>
      </c>
      <c r="J27" s="13">
        <v>1170</v>
      </c>
      <c r="K27" s="13">
        <v>160</v>
      </c>
      <c r="L27" s="13">
        <v>530</v>
      </c>
      <c r="M27" s="13">
        <v>265</v>
      </c>
      <c r="N27" s="13"/>
      <c r="O27" s="13"/>
      <c r="P27" s="13">
        <v>5140</v>
      </c>
      <c r="Q27" s="63">
        <f>B27*Listings!I$4+JSE!C27*Listings!I$5+JSE!D27*Listings!I$6+JSE!E27*Listings!I$7+JSE!F27*Listings!I$8+JSE!G27*Listings!I$9+JSE!H27*Listings!I$10+JSE!I27*Listings!I$11+JSE!J27*Listings!I$12+JSE!K27*Listings!I$13+JSE!L27*Listings!I$14+JSE!M27*Listings!I$15+JSE!N27*Listings!I$16+JSE!O27*Listings!I$17+JSE!P27*Listings!I$18</f>
        <v>1015.6891886827807</v>
      </c>
    </row>
    <row r="28" spans="1:17" hidden="1">
      <c r="A28" s="10">
        <v>37561</v>
      </c>
      <c r="B28" s="13">
        <v>30</v>
      </c>
      <c r="C28" s="13">
        <v>311</v>
      </c>
      <c r="D28" s="13">
        <v>950</v>
      </c>
      <c r="E28" s="13">
        <v>139</v>
      </c>
      <c r="F28" s="13"/>
      <c r="G28" s="13">
        <v>10</v>
      </c>
      <c r="H28" s="13"/>
      <c r="I28" s="13">
        <v>1500</v>
      </c>
      <c r="J28" s="13">
        <v>1210</v>
      </c>
      <c r="K28" s="13">
        <v>160</v>
      </c>
      <c r="L28" s="13">
        <v>580</v>
      </c>
      <c r="M28" s="13">
        <v>330</v>
      </c>
      <c r="N28" s="13"/>
      <c r="O28" s="13"/>
      <c r="P28" s="13">
        <v>4855</v>
      </c>
      <c r="Q28" s="63">
        <f>B28*Listings!I$4+JSE!C28*Listings!I$5+JSE!D28*Listings!I$6+JSE!E28*Listings!I$7+JSE!F28*Listings!I$8+JSE!G28*Listings!I$9+JSE!H28*Listings!I$10+JSE!I28*Listings!I$11+JSE!J28*Listings!I$12+JSE!K28*Listings!I$13+JSE!L28*Listings!I$14+JSE!M28*Listings!I$15+JSE!N28*Listings!I$16+JSE!O28*Listings!I$17+JSE!P28*Listings!I$18</f>
        <v>986.94401349072518</v>
      </c>
    </row>
    <row r="29" spans="1:17" hidden="1">
      <c r="A29" s="10">
        <v>37591</v>
      </c>
      <c r="B29" s="13">
        <v>25</v>
      </c>
      <c r="C29" s="13">
        <v>330</v>
      </c>
      <c r="D29" s="13">
        <v>955</v>
      </c>
      <c r="E29" s="13">
        <v>140</v>
      </c>
      <c r="F29" s="13"/>
      <c r="G29" s="13">
        <v>10</v>
      </c>
      <c r="H29" s="13"/>
      <c r="I29" s="13">
        <v>1480</v>
      </c>
      <c r="J29" s="13">
        <v>1206</v>
      </c>
      <c r="K29" s="13">
        <v>160</v>
      </c>
      <c r="L29" s="13">
        <v>600</v>
      </c>
      <c r="M29" s="13">
        <v>320</v>
      </c>
      <c r="N29" s="13"/>
      <c r="O29" s="13"/>
      <c r="P29" s="13">
        <v>4700</v>
      </c>
      <c r="Q29" s="63">
        <f>B29*Listings!I$4+JSE!C29*Listings!I$5+JSE!D29*Listings!I$6+JSE!E29*Listings!I$7+JSE!F29*Listings!I$8+JSE!G29*Listings!I$9+JSE!H29*Listings!I$10+JSE!I29*Listings!I$11+JSE!J29*Listings!I$12+JSE!K29*Listings!I$13+JSE!L29*Listings!I$14+JSE!M29*Listings!I$15+JSE!N29*Listings!I$16+JSE!O29*Listings!I$17+JSE!P29*Listings!I$18</f>
        <v>963.71946786584226</v>
      </c>
    </row>
    <row r="30" spans="1:17" hidden="1">
      <c r="A30" s="10">
        <v>37622</v>
      </c>
      <c r="B30" s="13">
        <v>27</v>
      </c>
      <c r="C30" s="13">
        <v>328</v>
      </c>
      <c r="D30" s="13">
        <v>880</v>
      </c>
      <c r="E30" s="13">
        <v>126</v>
      </c>
      <c r="F30" s="13"/>
      <c r="G30" s="13">
        <v>15</v>
      </c>
      <c r="H30" s="13"/>
      <c r="I30" s="13">
        <v>1480</v>
      </c>
      <c r="J30" s="13">
        <v>1210</v>
      </c>
      <c r="K30" s="13">
        <v>140</v>
      </c>
      <c r="L30" s="13">
        <v>560</v>
      </c>
      <c r="M30" s="13">
        <v>350</v>
      </c>
      <c r="N30" s="13"/>
      <c r="O30" s="13"/>
      <c r="P30" s="13">
        <v>4390</v>
      </c>
      <c r="Q30" s="63">
        <f>B30*Listings!I$4+JSE!C30*Listings!I$5+JSE!D30*Listings!I$6+JSE!E30*Listings!I$7+JSE!F30*Listings!I$8+JSE!G30*Listings!I$9+JSE!H30*Listings!I$10+JSE!I30*Listings!I$11+JSE!J30*Listings!I$12+JSE!K30*Listings!I$13+JSE!L30*Listings!I$14+JSE!M30*Listings!I$15+JSE!N30*Listings!I$16+JSE!O30*Listings!I$17+JSE!P30*Listings!I$18</f>
        <v>907.17545437511717</v>
      </c>
    </row>
    <row r="31" spans="1:17" hidden="1">
      <c r="A31" s="10">
        <v>37653</v>
      </c>
      <c r="B31" s="13">
        <v>22</v>
      </c>
      <c r="C31" s="13">
        <v>313</v>
      </c>
      <c r="D31" s="13">
        <v>830</v>
      </c>
      <c r="E31" s="13">
        <v>138</v>
      </c>
      <c r="F31" s="13"/>
      <c r="G31" s="13">
        <v>15</v>
      </c>
      <c r="H31" s="13"/>
      <c r="I31" s="13">
        <v>1480</v>
      </c>
      <c r="J31" s="13">
        <v>1150</v>
      </c>
      <c r="K31" s="13">
        <v>130</v>
      </c>
      <c r="L31" s="13">
        <v>490</v>
      </c>
      <c r="M31" s="13">
        <v>395</v>
      </c>
      <c r="N31" s="13"/>
      <c r="O31" s="13"/>
      <c r="P31" s="13">
        <v>3700</v>
      </c>
      <c r="Q31" s="63">
        <f>B31*Listings!I$4+JSE!C31*Listings!I$5+JSE!D31*Listings!I$6+JSE!E31*Listings!I$7+JSE!F31*Listings!I$8+JSE!G31*Listings!I$9+JSE!H31*Listings!I$10+JSE!I31*Listings!I$11+JSE!J31*Listings!I$12+JSE!K31*Listings!I$13+JSE!L31*Listings!I$14+JSE!M31*Listings!I$15+JSE!N31*Listings!I$16+JSE!O31*Listings!I$17+JSE!P31*Listings!I$18</f>
        <v>795.23410155518081</v>
      </c>
    </row>
    <row r="32" spans="1:17" hidden="1">
      <c r="A32" s="10">
        <v>37681</v>
      </c>
      <c r="B32" s="13">
        <v>22</v>
      </c>
      <c r="C32" s="13">
        <v>280</v>
      </c>
      <c r="D32" s="13">
        <v>850</v>
      </c>
      <c r="E32" s="13">
        <v>131</v>
      </c>
      <c r="F32" s="13"/>
      <c r="G32" s="13">
        <v>16</v>
      </c>
      <c r="H32" s="13"/>
      <c r="I32" s="13">
        <v>1480</v>
      </c>
      <c r="J32" s="13">
        <v>1100</v>
      </c>
      <c r="K32" s="13">
        <v>140</v>
      </c>
      <c r="L32" s="13">
        <v>460</v>
      </c>
      <c r="M32" s="13">
        <v>325</v>
      </c>
      <c r="N32" s="13"/>
      <c r="O32" s="13"/>
      <c r="P32" s="13">
        <v>3530</v>
      </c>
      <c r="Q32" s="63">
        <f>B32*Listings!I$4+JSE!C32*Listings!I$5+JSE!D32*Listings!I$6+JSE!E32*Listings!I$7+JSE!F32*Listings!I$8+JSE!G32*Listings!I$9+JSE!H32*Listings!I$10+JSE!I32*Listings!I$11+JSE!J32*Listings!I$12+JSE!K32*Listings!I$13+JSE!L32*Listings!I$14+JSE!M32*Listings!I$15+JSE!N32*Listings!I$16+JSE!O32*Listings!I$17+JSE!P32*Listings!I$18</f>
        <v>756.10466554243965</v>
      </c>
    </row>
    <row r="33" spans="1:17" hidden="1">
      <c r="A33" s="10">
        <v>37712</v>
      </c>
      <c r="B33" s="13">
        <v>20</v>
      </c>
      <c r="C33" s="13">
        <v>265</v>
      </c>
      <c r="D33" s="13">
        <v>700</v>
      </c>
      <c r="E33" s="13">
        <v>124</v>
      </c>
      <c r="F33" s="13"/>
      <c r="G33" s="13">
        <v>16</v>
      </c>
      <c r="H33" s="13"/>
      <c r="I33" s="13">
        <v>1380</v>
      </c>
      <c r="J33" s="13">
        <v>1100</v>
      </c>
      <c r="K33" s="13">
        <v>130</v>
      </c>
      <c r="L33" s="13">
        <v>470</v>
      </c>
      <c r="M33" s="13">
        <v>335</v>
      </c>
      <c r="N33" s="13"/>
      <c r="O33" s="13"/>
      <c r="P33" s="13">
        <v>3090</v>
      </c>
      <c r="Q33" s="63">
        <f>B33*Listings!I$4+JSE!C33*Listings!I$5+JSE!D33*Listings!I$6+JSE!E33*Listings!I$7+JSE!F33*Listings!I$8+JSE!G33*Listings!I$9+JSE!H33*Listings!I$10+JSE!I33*Listings!I$11+JSE!J33*Listings!I$12+JSE!K33*Listings!I$13+JSE!L33*Listings!I$14+JSE!M33*Listings!I$15+JSE!N33*Listings!I$16+JSE!O33*Listings!I$17+JSE!P33*Listings!I$18</f>
        <v>675.90290425332591</v>
      </c>
    </row>
    <row r="34" spans="1:17" hidden="1">
      <c r="A34" s="10">
        <v>37742</v>
      </c>
      <c r="B34" s="13">
        <v>26</v>
      </c>
      <c r="C34" s="13">
        <v>269</v>
      </c>
      <c r="D34" s="13">
        <v>641</v>
      </c>
      <c r="E34" s="13">
        <v>125</v>
      </c>
      <c r="F34" s="13"/>
      <c r="G34" s="13">
        <v>16</v>
      </c>
      <c r="H34" s="13"/>
      <c r="I34" s="13">
        <v>1370</v>
      </c>
      <c r="J34" s="13">
        <v>1000</v>
      </c>
      <c r="K34" s="13">
        <v>145</v>
      </c>
      <c r="L34" s="13">
        <v>525</v>
      </c>
      <c r="M34" s="13">
        <v>355</v>
      </c>
      <c r="N34" s="13"/>
      <c r="O34" s="13"/>
      <c r="P34" s="13">
        <v>3425</v>
      </c>
      <c r="Q34" s="63">
        <f>B34*Listings!I$4+JSE!C34*Listings!I$5+JSE!D34*Listings!I$6+JSE!E34*Listings!I$7+JSE!F34*Listings!I$8+JSE!G34*Listings!I$9+JSE!H34*Listings!I$10+JSE!I34*Listings!I$11+JSE!J34*Listings!I$12+JSE!K34*Listings!I$13+JSE!L34*Listings!I$14+JSE!M34*Listings!I$15+JSE!N34*Listings!I$16+JSE!O34*Listings!I$17+JSE!P34*Listings!I$18</f>
        <v>731.16990818812064</v>
      </c>
    </row>
    <row r="35" spans="1:17" hidden="1">
      <c r="A35" s="10">
        <v>37773</v>
      </c>
      <c r="B35" s="13">
        <v>30</v>
      </c>
      <c r="C35" s="13">
        <v>285</v>
      </c>
      <c r="D35" s="13">
        <v>635</v>
      </c>
      <c r="E35" s="13">
        <v>126</v>
      </c>
      <c r="F35" s="13"/>
      <c r="G35" s="13">
        <v>17</v>
      </c>
      <c r="H35" s="13"/>
      <c r="I35" s="13">
        <v>1350</v>
      </c>
      <c r="J35" s="13">
        <v>1005</v>
      </c>
      <c r="K35" s="13">
        <v>158</v>
      </c>
      <c r="L35" s="13">
        <v>550</v>
      </c>
      <c r="M35" s="13">
        <v>360</v>
      </c>
      <c r="N35" s="13"/>
      <c r="O35" s="13"/>
      <c r="P35" s="13">
        <v>3345</v>
      </c>
      <c r="Q35" s="63">
        <f>B35*Listings!I$4+JSE!C35*Listings!I$5+JSE!D35*Listings!I$6+JSE!E35*Listings!I$7+JSE!F35*Listings!I$8+JSE!G35*Listings!I$9+JSE!H35*Listings!I$10+JSE!I35*Listings!I$11+JSE!J35*Listings!I$12+JSE!K35*Listings!I$13+JSE!L35*Listings!I$14+JSE!M35*Listings!I$15+JSE!N35*Listings!I$16+JSE!O35*Listings!I$17+JSE!P35*Listings!I$18</f>
        <v>721.26734120292303</v>
      </c>
    </row>
    <row r="36" spans="1:17" hidden="1">
      <c r="A36" s="10">
        <v>37803</v>
      </c>
      <c r="B36" s="13">
        <v>23</v>
      </c>
      <c r="C36" s="13">
        <v>302</v>
      </c>
      <c r="D36" s="13">
        <v>520</v>
      </c>
      <c r="E36" s="13">
        <v>132</v>
      </c>
      <c r="F36" s="13"/>
      <c r="G36" s="13">
        <v>17</v>
      </c>
      <c r="H36" s="13"/>
      <c r="I36" s="13">
        <v>1400</v>
      </c>
      <c r="J36" s="13">
        <v>1215</v>
      </c>
      <c r="K36" s="13">
        <v>158</v>
      </c>
      <c r="L36" s="13">
        <v>640</v>
      </c>
      <c r="M36" s="13">
        <v>400</v>
      </c>
      <c r="N36" s="13"/>
      <c r="O36" s="13"/>
      <c r="P36" s="13">
        <v>3210</v>
      </c>
      <c r="Q36" s="63">
        <f>B36*Listings!I$4+JSE!C36*Listings!I$5+JSE!D36*Listings!I$6+JSE!E36*Listings!I$7+JSE!F36*Listings!I$8+JSE!G36*Listings!I$9+JSE!H36*Listings!I$10+JSE!I36*Listings!I$11+JSE!J36*Listings!I$12+JSE!K36*Listings!I$13+JSE!L36*Listings!I$14+JSE!M36*Listings!I$15+JSE!N36*Listings!I$16+JSE!O36*Listings!I$17+JSE!P36*Listings!I$18</f>
        <v>710.13835488101938</v>
      </c>
    </row>
    <row r="37" spans="1:17" hidden="1">
      <c r="A37" s="10">
        <v>37834</v>
      </c>
      <c r="B37" s="13">
        <v>30</v>
      </c>
      <c r="C37" s="13">
        <v>338</v>
      </c>
      <c r="D37" s="13">
        <v>700</v>
      </c>
      <c r="E37" s="13">
        <v>160</v>
      </c>
      <c r="F37" s="13"/>
      <c r="G37" s="13">
        <v>36</v>
      </c>
      <c r="H37" s="13"/>
      <c r="I37" s="13">
        <v>1550</v>
      </c>
      <c r="J37" s="13">
        <v>1215</v>
      </c>
      <c r="K37" s="13">
        <v>152</v>
      </c>
      <c r="L37" s="13">
        <v>690</v>
      </c>
      <c r="M37" s="13">
        <v>400</v>
      </c>
      <c r="N37" s="13"/>
      <c r="O37" s="13"/>
      <c r="P37" s="13">
        <v>3550</v>
      </c>
      <c r="Q37" s="63">
        <f>B37*Listings!I$4+JSE!C37*Listings!I$5+JSE!D37*Listings!I$6+JSE!E37*Listings!I$7+JSE!F37*Listings!I$8+JSE!G37*Listings!I$9+JSE!H37*Listings!I$10+JSE!I37*Listings!I$11+JSE!J37*Listings!I$12+JSE!K37*Listings!I$13+JSE!L37*Listings!I$14+JSE!M37*Listings!I$15+JSE!N37*Listings!I$16+JSE!O37*Listings!I$17+JSE!P37*Listings!I$18</f>
        <v>788.22450815064644</v>
      </c>
    </row>
    <row r="38" spans="1:17" hidden="1">
      <c r="A38" s="10">
        <v>37865</v>
      </c>
      <c r="B38" s="13">
        <v>27</v>
      </c>
      <c r="C38" s="13">
        <v>351</v>
      </c>
      <c r="D38" s="13">
        <v>660</v>
      </c>
      <c r="E38" s="13">
        <v>171</v>
      </c>
      <c r="F38" s="13"/>
      <c r="G38" s="13">
        <v>36</v>
      </c>
      <c r="H38" s="13"/>
      <c r="I38" s="13">
        <v>1550</v>
      </c>
      <c r="J38" s="13">
        <v>1300</v>
      </c>
      <c r="K38" s="13">
        <v>142</v>
      </c>
      <c r="L38" s="13">
        <v>650</v>
      </c>
      <c r="M38" s="13">
        <v>435</v>
      </c>
      <c r="N38" s="13"/>
      <c r="O38" s="13"/>
      <c r="P38" s="13">
        <v>3498</v>
      </c>
      <c r="Q38" s="63">
        <f>B38*Listings!I$4+JSE!C38*Listings!I$5+JSE!D38*Listings!I$6+JSE!E38*Listings!I$7+JSE!F38*Listings!I$8+JSE!G38*Listings!I$9+JSE!H38*Listings!I$10+JSE!I38*Listings!I$11+JSE!J38*Listings!I$12+JSE!K38*Listings!I$13+JSE!L38*Listings!I$14+JSE!M38*Listings!I$15+JSE!N38*Listings!I$16+JSE!O38*Listings!I$17+JSE!P38*Listings!I$18</f>
        <v>782.77410530260443</v>
      </c>
    </row>
    <row r="39" spans="1:17" hidden="1">
      <c r="A39" s="10">
        <v>37895</v>
      </c>
      <c r="B39" s="13">
        <v>25</v>
      </c>
      <c r="C39" s="13">
        <v>323</v>
      </c>
      <c r="D39" s="13">
        <v>735</v>
      </c>
      <c r="E39" s="13">
        <v>210</v>
      </c>
      <c r="F39" s="13"/>
      <c r="G39" s="13">
        <v>36</v>
      </c>
      <c r="H39" s="13"/>
      <c r="I39" s="13">
        <v>1401</v>
      </c>
      <c r="J39" s="13">
        <v>1400</v>
      </c>
      <c r="K39" s="13">
        <v>142</v>
      </c>
      <c r="L39" s="13">
        <v>720</v>
      </c>
      <c r="M39" s="13">
        <v>510</v>
      </c>
      <c r="N39" s="13"/>
      <c r="O39" s="13"/>
      <c r="P39" s="13">
        <v>3300</v>
      </c>
      <c r="Q39" s="63">
        <f>B39*Listings!I$4+JSE!C39*Listings!I$5+JSE!D39*Listings!I$6+JSE!E39*Listings!I$7+JSE!F39*Listings!I$8+JSE!G39*Listings!I$9+JSE!H39*Listings!I$10+JSE!I39*Listings!I$11+JSE!J39*Listings!I$12+JSE!K39*Listings!I$13+JSE!L39*Listings!I$14+JSE!M39*Listings!I$15+JSE!N39*Listings!I$16+JSE!O39*Listings!I$17+JSE!P39*Listings!I$18</f>
        <v>774.68323027918314</v>
      </c>
    </row>
    <row r="40" spans="1:17" hidden="1">
      <c r="A40" s="10">
        <v>37926</v>
      </c>
      <c r="B40" s="13">
        <v>25</v>
      </c>
      <c r="C40" s="13">
        <v>325</v>
      </c>
      <c r="D40" s="13">
        <v>725</v>
      </c>
      <c r="E40" s="13">
        <v>239</v>
      </c>
      <c r="F40" s="13"/>
      <c r="G40" s="13">
        <v>36</v>
      </c>
      <c r="H40" s="13"/>
      <c r="I40" s="13">
        <v>1550</v>
      </c>
      <c r="J40" s="13">
        <v>1400</v>
      </c>
      <c r="K40" s="13">
        <v>145</v>
      </c>
      <c r="L40" s="13">
        <v>710</v>
      </c>
      <c r="M40" s="13">
        <v>505</v>
      </c>
      <c r="N40" s="13"/>
      <c r="O40" s="13"/>
      <c r="P40" s="13">
        <v>3070</v>
      </c>
      <c r="Q40" s="63">
        <f>B40*Listings!I$4+JSE!C40*Listings!I$5+JSE!D40*Listings!I$6+JSE!E40*Listings!I$7+JSE!F40*Listings!I$8+JSE!G40*Listings!I$9+JSE!H40*Listings!I$10+JSE!I40*Listings!I$11+JSE!J40*Listings!I$12+JSE!K40*Listings!I$13+JSE!L40*Listings!I$14+JSE!M40*Listings!I$15+JSE!N40*Listings!I$16+JSE!O40*Listings!I$17+JSE!P40*Listings!I$18</f>
        <v>745.40524639310479</v>
      </c>
    </row>
    <row r="41" spans="1:17" hidden="1">
      <c r="A41" s="10">
        <v>37956</v>
      </c>
      <c r="B41" s="13">
        <v>31</v>
      </c>
      <c r="C41" s="13">
        <v>348</v>
      </c>
      <c r="D41" s="13">
        <v>780</v>
      </c>
      <c r="E41" s="13">
        <v>238</v>
      </c>
      <c r="F41" s="13"/>
      <c r="G41" s="13">
        <v>36</v>
      </c>
      <c r="H41" s="13"/>
      <c r="I41" s="13">
        <v>1450</v>
      </c>
      <c r="J41" s="13">
        <v>1310</v>
      </c>
      <c r="K41" s="13">
        <v>147</v>
      </c>
      <c r="L41" s="13">
        <v>777</v>
      </c>
      <c r="M41" s="13">
        <v>505</v>
      </c>
      <c r="N41" s="13"/>
      <c r="O41" s="13"/>
      <c r="P41" s="13">
        <v>3350</v>
      </c>
      <c r="Q41" s="63">
        <f>B41*Listings!I$4+JSE!C41*Listings!I$5+JSE!D41*Listings!I$6+JSE!E41*Listings!I$7+JSE!F41*Listings!I$8+JSE!G41*Listings!I$9+JSE!H41*Listings!I$10+JSE!I41*Listings!I$11+JSE!J41*Listings!I$12+JSE!K41*Listings!I$13+JSE!L41*Listings!I$14+JSE!M41*Listings!I$15+JSE!N41*Listings!I$16+JSE!O41*Listings!I$17+JSE!P41*Listings!I$18</f>
        <v>795.90751358441071</v>
      </c>
    </row>
    <row r="42" spans="1:17" hidden="1">
      <c r="A42" s="10">
        <v>37987</v>
      </c>
      <c r="B42" s="13">
        <v>24</v>
      </c>
      <c r="C42" s="13">
        <v>361</v>
      </c>
      <c r="D42" s="13">
        <v>850</v>
      </c>
      <c r="E42" s="13">
        <v>280</v>
      </c>
      <c r="F42" s="13"/>
      <c r="G42" s="13">
        <v>36</v>
      </c>
      <c r="H42" s="13"/>
      <c r="I42" s="13">
        <v>1450</v>
      </c>
      <c r="J42" s="13">
        <v>1500</v>
      </c>
      <c r="K42" s="13">
        <v>165</v>
      </c>
      <c r="L42" s="13">
        <v>730</v>
      </c>
      <c r="M42" s="13">
        <v>520</v>
      </c>
      <c r="N42" s="13"/>
      <c r="O42" s="13"/>
      <c r="P42" s="13">
        <v>3880</v>
      </c>
      <c r="Q42" s="63">
        <f>B42*Listings!I$4+JSE!C42*Listings!I$5+JSE!D42*Listings!I$6+JSE!E42*Listings!I$7+JSE!F42*Listings!I$8+JSE!G42*Listings!I$9+JSE!H42*Listings!I$10+JSE!I42*Listings!I$11+JSE!J42*Listings!I$12+JSE!K42*Listings!I$13+JSE!L42*Listings!I$14+JSE!M42*Listings!I$15+JSE!N42*Listings!I$16+JSE!O42*Listings!I$17+JSE!P42*Listings!I$18</f>
        <v>895.27404909124982</v>
      </c>
    </row>
    <row r="43" spans="1:17" hidden="1">
      <c r="A43" s="10">
        <v>38018</v>
      </c>
      <c r="B43" s="13">
        <v>25</v>
      </c>
      <c r="C43" s="13">
        <v>350</v>
      </c>
      <c r="D43" s="13">
        <v>800</v>
      </c>
      <c r="E43" s="13">
        <v>360</v>
      </c>
      <c r="F43" s="13"/>
      <c r="G43" s="13">
        <v>39</v>
      </c>
      <c r="H43" s="13"/>
      <c r="I43" s="13">
        <v>1450</v>
      </c>
      <c r="J43" s="13">
        <v>1400</v>
      </c>
      <c r="K43" s="13">
        <v>170</v>
      </c>
      <c r="L43" s="13">
        <v>715</v>
      </c>
      <c r="M43" s="13">
        <v>540</v>
      </c>
      <c r="N43" s="13"/>
      <c r="O43" s="13"/>
      <c r="P43" s="13">
        <v>4225</v>
      </c>
      <c r="Q43" s="63">
        <f>B43*Listings!I$4+JSE!C43*Listings!I$5+JSE!D43*Listings!I$6+JSE!E43*Listings!I$7+JSE!F43*Listings!I$8+JSE!G43*Listings!I$9+JSE!H43*Listings!I$10+JSE!I43*Listings!I$11+JSE!J43*Listings!I$12+JSE!K43*Listings!I$13+JSE!L43*Listings!I$14+JSE!M43*Listings!I$15+JSE!N43*Listings!I$16+JSE!O43*Listings!I$17+JSE!P43*Listings!I$18</f>
        <v>965.36747236275073</v>
      </c>
    </row>
    <row r="44" spans="1:17" hidden="1">
      <c r="A44" s="10">
        <v>38047</v>
      </c>
      <c r="B44" s="13">
        <v>30</v>
      </c>
      <c r="C44" s="13">
        <v>350</v>
      </c>
      <c r="D44" s="13">
        <v>750</v>
      </c>
      <c r="E44" s="13">
        <v>418</v>
      </c>
      <c r="F44" s="13"/>
      <c r="G44" s="13">
        <v>38</v>
      </c>
      <c r="H44" s="13"/>
      <c r="I44" s="13">
        <v>1450</v>
      </c>
      <c r="J44" s="13">
        <v>1350</v>
      </c>
      <c r="K44" s="13">
        <v>170</v>
      </c>
      <c r="L44" s="13">
        <v>795</v>
      </c>
      <c r="M44" s="13">
        <v>545</v>
      </c>
      <c r="N44" s="13"/>
      <c r="O44" s="13"/>
      <c r="P44" s="13">
        <v>4640</v>
      </c>
      <c r="Q44" s="63">
        <f>B44*Listings!I$4+JSE!C44*Listings!I$5+JSE!D44*Listings!I$6+JSE!E44*Listings!I$7+JSE!F44*Listings!I$8+JSE!G44*Listings!I$9+JSE!H44*Listings!I$10+JSE!I44*Listings!I$11+JSE!J44*Listings!I$12+JSE!K44*Listings!I$13+JSE!L44*Listings!I$14+JSE!M44*Listings!I$15+JSE!N44*Listings!I$16+JSE!O44*Listings!I$17+JSE!P44*Listings!I$18</f>
        <v>1048.0113172194117</v>
      </c>
    </row>
    <row r="45" spans="1:17" hidden="1">
      <c r="A45" s="10">
        <v>38078</v>
      </c>
      <c r="B45" s="13">
        <v>26</v>
      </c>
      <c r="C45" s="13">
        <v>335</v>
      </c>
      <c r="D45" s="13">
        <v>875</v>
      </c>
      <c r="E45" s="13">
        <v>410</v>
      </c>
      <c r="F45" s="13"/>
      <c r="G45" s="13">
        <v>38</v>
      </c>
      <c r="H45" s="13"/>
      <c r="I45" s="13">
        <v>1450</v>
      </c>
      <c r="J45" s="13">
        <v>1300</v>
      </c>
      <c r="K45" s="13">
        <v>160</v>
      </c>
      <c r="L45" s="13">
        <v>790</v>
      </c>
      <c r="M45" s="13">
        <v>550</v>
      </c>
      <c r="N45" s="13"/>
      <c r="O45" s="13"/>
      <c r="P45" s="13">
        <v>4520</v>
      </c>
      <c r="Q45" s="63">
        <f>B45*Listings!I$4+JSE!C45*Listings!I$5+JSE!D45*Listings!I$6+JSE!E45*Listings!I$7+JSE!F45*Listings!I$8+JSE!G45*Listings!I$9+JSE!H45*Listings!I$10+JSE!I45*Listings!I$11+JSE!J45*Listings!I$12+JSE!K45*Listings!I$13+JSE!L45*Listings!I$14+JSE!M45*Listings!I$15+JSE!N45*Listings!I$16+JSE!O45*Listings!I$17+JSE!P45*Listings!I$18</f>
        <v>1032.2793329585911</v>
      </c>
    </row>
    <row r="46" spans="1:17" hidden="1">
      <c r="A46" s="10">
        <v>38108</v>
      </c>
      <c r="B46" s="13">
        <v>36</v>
      </c>
      <c r="C46" s="13">
        <v>395</v>
      </c>
      <c r="D46" s="13">
        <v>852</v>
      </c>
      <c r="E46" s="13">
        <v>385</v>
      </c>
      <c r="F46" s="13"/>
      <c r="G46" s="13">
        <v>38</v>
      </c>
      <c r="H46" s="13"/>
      <c r="I46" s="13">
        <v>1440</v>
      </c>
      <c r="J46" s="13">
        <v>1300</v>
      </c>
      <c r="K46" s="13">
        <v>160</v>
      </c>
      <c r="L46" s="13">
        <v>805</v>
      </c>
      <c r="M46" s="13">
        <v>515</v>
      </c>
      <c r="N46" s="13"/>
      <c r="O46" s="13"/>
      <c r="P46" s="13">
        <v>4316</v>
      </c>
      <c r="Q46" s="63">
        <f>B46*Listings!I$4+JSE!C46*Listings!I$5+JSE!D46*Listings!I$6+JSE!E46*Listings!I$7+JSE!F46*Listings!I$8+JSE!G46*Listings!I$9+JSE!H46*Listings!I$10+JSE!I46*Listings!I$11+JSE!J46*Listings!I$12+JSE!K46*Listings!I$13+JSE!L46*Listings!I$14+JSE!M46*Listings!I$15+JSE!N46*Listings!I$16+JSE!O46*Listings!I$17+JSE!P46*Listings!I$18</f>
        <v>993.01555180813193</v>
      </c>
    </row>
    <row r="47" spans="1:17" hidden="1">
      <c r="A47" s="10">
        <v>38139</v>
      </c>
      <c r="B47" s="13">
        <v>37</v>
      </c>
      <c r="C47" s="13">
        <v>495</v>
      </c>
      <c r="D47" s="13">
        <v>800</v>
      </c>
      <c r="E47" s="13">
        <v>410</v>
      </c>
      <c r="F47" s="13"/>
      <c r="G47" s="13">
        <v>38</v>
      </c>
      <c r="H47" s="13"/>
      <c r="I47" s="13">
        <v>1520</v>
      </c>
      <c r="J47" s="13">
        <v>1210</v>
      </c>
      <c r="K47" s="13">
        <v>160</v>
      </c>
      <c r="L47" s="13">
        <v>810</v>
      </c>
      <c r="M47" s="13">
        <v>535</v>
      </c>
      <c r="N47" s="13"/>
      <c r="O47" s="13"/>
      <c r="P47" s="13">
        <v>4301</v>
      </c>
      <c r="Q47" s="63">
        <f>B47*Listings!I$4+JSE!C47*Listings!I$5+JSE!D47*Listings!I$6+JSE!E47*Listings!I$7+JSE!F47*Listings!I$8+JSE!G47*Listings!I$9+JSE!H47*Listings!I$10+JSE!I47*Listings!I$11+JSE!J47*Listings!I$12+JSE!K47*Listings!I$13+JSE!L47*Listings!I$14+JSE!M47*Listings!I$15+JSE!N47*Listings!I$16+JSE!O47*Listings!I$17+JSE!P47*Listings!I$18</f>
        <v>1000.8549372306541</v>
      </c>
    </row>
    <row r="48" spans="1:17" hidden="1">
      <c r="A48" s="10">
        <v>38169</v>
      </c>
      <c r="B48" s="13">
        <v>43</v>
      </c>
      <c r="C48" s="13">
        <v>560</v>
      </c>
      <c r="D48" s="13">
        <v>610</v>
      </c>
      <c r="E48" s="13">
        <v>480</v>
      </c>
      <c r="F48" s="13"/>
      <c r="G48" s="13">
        <v>38</v>
      </c>
      <c r="H48" s="13"/>
      <c r="I48" s="13">
        <v>1520</v>
      </c>
      <c r="J48" s="13">
        <v>1210</v>
      </c>
      <c r="K48" s="13">
        <v>164</v>
      </c>
      <c r="L48" s="13">
        <v>825</v>
      </c>
      <c r="M48" s="13">
        <v>530</v>
      </c>
      <c r="N48" s="13"/>
      <c r="O48" s="13"/>
      <c r="P48" s="13">
        <v>4374</v>
      </c>
      <c r="Q48" s="63">
        <f>B48*Listings!I$4+JSE!C48*Listings!I$5+JSE!D48*Listings!I$6+JSE!E48*Listings!I$7+JSE!F48*Listings!I$8+JSE!G48*Listings!I$9+JSE!H48*Listings!I$10+JSE!I48*Listings!I$11+JSE!J48*Listings!I$12+JSE!K48*Listings!I$13+JSE!L48*Listings!I$14+JSE!M48*Listings!I$15+JSE!N48*Listings!I$16+JSE!O48*Listings!I$17+JSE!P48*Listings!I$18</f>
        <v>1022.5288738991943</v>
      </c>
    </row>
    <row r="49" spans="1:17" hidden="1">
      <c r="A49" s="10">
        <v>38200</v>
      </c>
      <c r="B49" s="13">
        <v>33</v>
      </c>
      <c r="C49" s="13">
        <v>620</v>
      </c>
      <c r="D49" s="13">
        <v>648</v>
      </c>
      <c r="E49" s="13">
        <v>472</v>
      </c>
      <c r="F49" s="13"/>
      <c r="G49" s="13">
        <v>38</v>
      </c>
      <c r="H49" s="13"/>
      <c r="I49" s="13">
        <v>1520</v>
      </c>
      <c r="J49" s="13">
        <v>1201</v>
      </c>
      <c r="K49" s="13">
        <v>185</v>
      </c>
      <c r="L49" s="13">
        <v>800</v>
      </c>
      <c r="M49" s="13">
        <v>575</v>
      </c>
      <c r="N49" s="13"/>
      <c r="O49" s="13"/>
      <c r="P49" s="13">
        <v>4570</v>
      </c>
      <c r="Q49" s="63">
        <f>B49*Listings!I$4+JSE!C49*Listings!I$5+JSE!D49*Listings!I$6+JSE!E49*Listings!I$7+JSE!F49*Listings!I$8+JSE!G49*Listings!I$9+JSE!H49*Listings!I$10+JSE!I49*Listings!I$11+JSE!J49*Listings!I$12+JSE!K49*Listings!I$13+JSE!L49*Listings!I$14+JSE!M49*Listings!I$15+JSE!N49*Listings!I$16+JSE!O49*Listings!I$17+JSE!P49*Listings!I$18</f>
        <v>1059.4563987258759</v>
      </c>
    </row>
    <row r="50" spans="1:17" hidden="1">
      <c r="A50" s="10">
        <v>38231</v>
      </c>
      <c r="B50" s="13">
        <v>35</v>
      </c>
      <c r="C50" s="13">
        <v>665</v>
      </c>
      <c r="D50" s="13">
        <v>630</v>
      </c>
      <c r="E50" s="13">
        <v>552</v>
      </c>
      <c r="F50" s="13"/>
      <c r="G50" s="13">
        <v>39</v>
      </c>
      <c r="H50" s="13"/>
      <c r="I50" s="13">
        <v>1520</v>
      </c>
      <c r="J50" s="13">
        <v>1250</v>
      </c>
      <c r="K50" s="13">
        <v>185</v>
      </c>
      <c r="L50" s="13">
        <v>890</v>
      </c>
      <c r="M50" s="13">
        <v>610</v>
      </c>
      <c r="N50" s="13"/>
      <c r="O50" s="13"/>
      <c r="P50" s="13">
        <v>4649</v>
      </c>
      <c r="Q50" s="63">
        <f>B50*Listings!I$4+JSE!C50*Listings!I$5+JSE!D50*Listings!I$6+JSE!E50*Listings!I$7+JSE!F50*Listings!I$8+JSE!G50*Listings!I$9+JSE!H50*Listings!I$10+JSE!I50*Listings!I$11+JSE!J50*Listings!I$12+JSE!K50*Listings!I$13+JSE!L50*Listings!I$14+JSE!M50*Listings!I$15+JSE!N50*Listings!I$16+JSE!O50*Listings!I$17+JSE!P50*Listings!I$18</f>
        <v>1102.662469552183</v>
      </c>
    </row>
    <row r="51" spans="1:17" hidden="1">
      <c r="A51" s="10">
        <v>38261</v>
      </c>
      <c r="B51" s="13">
        <v>35</v>
      </c>
      <c r="C51" s="13">
        <v>680</v>
      </c>
      <c r="D51" s="13">
        <v>610</v>
      </c>
      <c r="E51" s="13">
        <v>610</v>
      </c>
      <c r="F51" s="13"/>
      <c r="G51" s="13">
        <v>39</v>
      </c>
      <c r="H51" s="13"/>
      <c r="I51" s="13">
        <v>1520</v>
      </c>
      <c r="J51" s="13">
        <v>1275</v>
      </c>
      <c r="K51" s="13">
        <v>176</v>
      </c>
      <c r="L51" s="13">
        <v>900</v>
      </c>
      <c r="M51" s="13">
        <v>700</v>
      </c>
      <c r="N51" s="13"/>
      <c r="O51" s="13">
        <v>2070</v>
      </c>
      <c r="P51" s="13">
        <v>5000</v>
      </c>
      <c r="Q51" s="63">
        <f>B51*Listings!I$4+JSE!C51*Listings!I$5+JSE!D51*Listings!I$6+JSE!E51*Listings!I$7+JSE!F51*Listings!I$8+JSE!G51*Listings!I$9+JSE!H51*Listings!I$10+JSE!I51*Listings!I$11+JSE!J51*Listings!I$12+JSE!K51*Listings!I$13+JSE!L51*Listings!I$14+JSE!M51*Listings!I$15+JSE!N51*Listings!I$16+JSE!O51*Listings!I$17+JSE!P51*Listings!I$18</f>
        <v>1351.5573543189059</v>
      </c>
    </row>
    <row r="52" spans="1:17" hidden="1">
      <c r="A52" s="10">
        <v>38292</v>
      </c>
      <c r="B52" s="13">
        <v>35</v>
      </c>
      <c r="C52" s="13">
        <v>959</v>
      </c>
      <c r="D52" s="13">
        <v>620</v>
      </c>
      <c r="E52" s="13">
        <v>790</v>
      </c>
      <c r="F52" s="13"/>
      <c r="G52" s="13">
        <v>45</v>
      </c>
      <c r="H52" s="13"/>
      <c r="I52" s="13">
        <v>1500</v>
      </c>
      <c r="J52" s="13">
        <v>1375</v>
      </c>
      <c r="K52" s="13">
        <v>175</v>
      </c>
      <c r="L52" s="13">
        <v>1130</v>
      </c>
      <c r="M52" s="13">
        <v>700</v>
      </c>
      <c r="N52" s="13"/>
      <c r="O52" s="13">
        <v>2115</v>
      </c>
      <c r="P52" s="13">
        <v>5000</v>
      </c>
      <c r="Q52" s="63">
        <f>B52*Listings!I$4+JSE!C52*Listings!I$5+JSE!D52*Listings!I$6+JSE!E52*Listings!I$7+JSE!F52*Listings!I$8+JSE!G52*Listings!I$9+JSE!H52*Listings!I$10+JSE!I52*Listings!I$11+JSE!J52*Listings!I$12+JSE!K52*Listings!I$13+JSE!L52*Listings!I$14+JSE!M52*Listings!I$15+JSE!N52*Listings!I$16+JSE!O52*Listings!I$17+JSE!P52*Listings!I$18</f>
        <v>1428.9274498782088</v>
      </c>
    </row>
    <row r="53" spans="1:17" hidden="1">
      <c r="A53" s="10">
        <v>38322</v>
      </c>
      <c r="B53" s="13">
        <v>37</v>
      </c>
      <c r="C53" s="13">
        <v>999</v>
      </c>
      <c r="D53" s="13">
        <v>620</v>
      </c>
      <c r="E53" s="13">
        <v>790</v>
      </c>
      <c r="F53" s="13"/>
      <c r="G53" s="13">
        <v>41</v>
      </c>
      <c r="H53" s="13"/>
      <c r="I53" s="13">
        <v>1400</v>
      </c>
      <c r="J53" s="13">
        <v>1375</v>
      </c>
      <c r="K53" s="13">
        <v>175</v>
      </c>
      <c r="L53" s="13">
        <v>1244</v>
      </c>
      <c r="M53" s="13">
        <v>750</v>
      </c>
      <c r="N53" s="13"/>
      <c r="O53" s="13">
        <v>2150</v>
      </c>
      <c r="P53" s="13">
        <v>5404</v>
      </c>
      <c r="Q53" s="63">
        <f>B53*Listings!I$4+JSE!C53*Listings!I$5+JSE!D53*Listings!I$6+JSE!E53*Listings!I$7+JSE!F53*Listings!I$8+JSE!G53*Listings!I$9+JSE!H53*Listings!I$10+JSE!I53*Listings!I$11+JSE!J53*Listings!I$12+JSE!K53*Listings!I$13+JSE!L53*Listings!I$14+JSE!M53*Listings!I$15+JSE!N53*Listings!I$16+JSE!O53*Listings!I$17+JSE!P53*Listings!I$18</f>
        <v>1509.8438073824245</v>
      </c>
    </row>
    <row r="54" spans="1:17" hidden="1">
      <c r="A54" s="10">
        <v>38353</v>
      </c>
      <c r="B54" s="13">
        <v>39</v>
      </c>
      <c r="C54" s="13">
        <v>1040</v>
      </c>
      <c r="D54" s="13">
        <v>650</v>
      </c>
      <c r="E54" s="13">
        <v>812</v>
      </c>
      <c r="F54" s="13"/>
      <c r="G54" s="13">
        <v>41</v>
      </c>
      <c r="H54" s="13"/>
      <c r="I54" s="13">
        <v>1400</v>
      </c>
      <c r="J54" s="13">
        <v>1600</v>
      </c>
      <c r="K54" s="13">
        <v>175</v>
      </c>
      <c r="L54" s="13">
        <v>1143</v>
      </c>
      <c r="M54" s="13">
        <v>790</v>
      </c>
      <c r="N54" s="13"/>
      <c r="O54" s="13">
        <v>2230</v>
      </c>
      <c r="P54" s="13">
        <v>6000</v>
      </c>
      <c r="Q54" s="63">
        <f>B54*Listings!I$4+JSE!C54*Listings!I$5+JSE!D54*Listings!I$6+JSE!E54*Listings!I$7+JSE!F54*Listings!I$8+JSE!G54*Listings!I$9+JSE!H54*Listings!I$10+JSE!I54*Listings!I$11+JSE!J54*Listings!I$12+JSE!K54*Listings!I$13+JSE!L54*Listings!I$14+JSE!M54*Listings!I$15+JSE!N54*Listings!I$16+JSE!O54*Listings!I$17+JSE!P54*Listings!I$18</f>
        <v>1619.8792580101181</v>
      </c>
    </row>
    <row r="55" spans="1:17" hidden="1">
      <c r="A55" s="10">
        <v>38384</v>
      </c>
      <c r="B55" s="13">
        <v>35</v>
      </c>
      <c r="C55" s="13">
        <v>1140</v>
      </c>
      <c r="D55" s="13">
        <v>635</v>
      </c>
      <c r="E55" s="13">
        <v>938</v>
      </c>
      <c r="F55" s="13"/>
      <c r="G55" s="13">
        <v>40</v>
      </c>
      <c r="H55" s="13"/>
      <c r="I55" s="13">
        <v>1400</v>
      </c>
      <c r="J55" s="13">
        <v>1950</v>
      </c>
      <c r="K55" s="13">
        <v>175</v>
      </c>
      <c r="L55" s="13">
        <v>1200</v>
      </c>
      <c r="M55" s="13">
        <v>670</v>
      </c>
      <c r="N55" s="13"/>
      <c r="O55" s="13">
        <v>2515</v>
      </c>
      <c r="P55" s="13">
        <v>6002</v>
      </c>
      <c r="Q55" s="63">
        <f>B55*Listings!I$4+JSE!C55*Listings!I$5+JSE!D55*Listings!I$6+JSE!E55*Listings!I$7+JSE!F55*Listings!I$8+JSE!G55*Listings!I$9+JSE!H55*Listings!I$10+JSE!I55*Listings!I$11+JSE!J55*Listings!I$12+JSE!K55*Listings!I$13+JSE!L55*Listings!I$14+JSE!M55*Listings!I$15+JSE!N55*Listings!I$16+JSE!O55*Listings!I$17+JSE!P55*Listings!I$18</f>
        <v>1673.7542064830429</v>
      </c>
    </row>
    <row r="56" spans="1:17" hidden="1">
      <c r="A56" s="10">
        <v>38412</v>
      </c>
      <c r="B56" s="13">
        <v>33</v>
      </c>
      <c r="C56" s="13">
        <v>1021</v>
      </c>
      <c r="D56" s="13">
        <v>610</v>
      </c>
      <c r="E56" s="13">
        <v>880</v>
      </c>
      <c r="F56" s="13"/>
      <c r="G56" s="13">
        <v>52</v>
      </c>
      <c r="H56" s="13"/>
      <c r="I56" s="13">
        <v>1400</v>
      </c>
      <c r="J56" s="13">
        <v>1900</v>
      </c>
      <c r="K56" s="13">
        <v>177</v>
      </c>
      <c r="L56" s="13">
        <v>1145</v>
      </c>
      <c r="M56" s="13">
        <v>650</v>
      </c>
      <c r="N56" s="13"/>
      <c r="O56" s="13">
        <v>2400</v>
      </c>
      <c r="P56" s="13">
        <v>5925</v>
      </c>
      <c r="Q56" s="63">
        <f>B56*Listings!I$4+JSE!C56*Listings!I$5+JSE!D56*Listings!I$6+JSE!E56*Listings!I$7+JSE!F56*Listings!I$8+JSE!G56*Listings!I$9+JSE!H56*Listings!I$10+JSE!I56*Listings!I$11+JSE!J56*Listings!I$12+JSE!K56*Listings!I$13+JSE!L56*Listings!I$14+JSE!M56*Listings!I$15+JSE!N56*Listings!I$16+JSE!O56*Listings!I$17+JSE!P56*Listings!I$18</f>
        <v>1625.0142027356192</v>
      </c>
    </row>
    <row r="57" spans="1:17" hidden="1">
      <c r="A57" s="10">
        <v>38443</v>
      </c>
      <c r="B57" s="13">
        <v>35</v>
      </c>
      <c r="C57" s="13">
        <v>995</v>
      </c>
      <c r="D57" s="13">
        <v>815</v>
      </c>
      <c r="E57" s="13">
        <v>800</v>
      </c>
      <c r="F57" s="13"/>
      <c r="G57" s="13">
        <v>70</v>
      </c>
      <c r="H57" s="13"/>
      <c r="I57" s="13">
        <v>1400</v>
      </c>
      <c r="J57" s="13">
        <v>1600</v>
      </c>
      <c r="K57" s="13">
        <v>240</v>
      </c>
      <c r="L57" s="13">
        <v>1120</v>
      </c>
      <c r="M57" s="13">
        <v>630</v>
      </c>
      <c r="N57" s="13"/>
      <c r="O57" s="13">
        <v>2390</v>
      </c>
      <c r="P57" s="13">
        <v>5450</v>
      </c>
      <c r="Q57" s="63">
        <f>B57*Listings!I$4+JSE!C57*Listings!I$5+JSE!D57*Listings!I$6+JSE!E57*Listings!I$7+JSE!F57*Listings!I$8+JSE!G57*Listings!I$9+JSE!H57*Listings!I$10+JSE!I57*Listings!I$11+JSE!J57*Listings!I$12+JSE!K57*Listings!I$13+JSE!L57*Listings!I$14+JSE!M57*Listings!I$15+JSE!N57*Listings!I$16+JSE!O57*Listings!I$17+JSE!P57*Listings!I$18</f>
        <v>1531.9629005059023</v>
      </c>
    </row>
    <row r="58" spans="1:17" hidden="1">
      <c r="A58" s="10">
        <v>38473</v>
      </c>
      <c r="B58" s="13">
        <v>50</v>
      </c>
      <c r="C58" s="13">
        <v>1026</v>
      </c>
      <c r="D58" s="13">
        <v>866</v>
      </c>
      <c r="E58" s="13">
        <v>959</v>
      </c>
      <c r="F58" s="13"/>
      <c r="G58" s="13">
        <v>60</v>
      </c>
      <c r="H58" s="13"/>
      <c r="I58" s="13">
        <v>1400</v>
      </c>
      <c r="J58" s="13">
        <v>1560</v>
      </c>
      <c r="K58" s="13">
        <v>250</v>
      </c>
      <c r="L58" s="13">
        <v>1210</v>
      </c>
      <c r="M58" s="13">
        <v>712</v>
      </c>
      <c r="N58" s="13"/>
      <c r="O58" s="13">
        <v>2360</v>
      </c>
      <c r="P58" s="13">
        <v>5900</v>
      </c>
      <c r="Q58" s="63">
        <f>B58*Listings!I$4+JSE!C58*Listings!I$5+JSE!D58*Listings!I$6+JSE!E58*Listings!I$7+JSE!F58*Listings!I$8+JSE!G58*Listings!I$9+JSE!H58*Listings!I$10+JSE!I58*Listings!I$11+JSE!J58*Listings!I$12+JSE!K58*Listings!I$13+JSE!L58*Listings!I$14+JSE!M58*Listings!I$15+JSE!N58*Listings!I$16+JSE!O58*Listings!I$17+JSE!P58*Listings!I$18</f>
        <v>1656.6321903691214</v>
      </c>
    </row>
    <row r="59" spans="1:17" hidden="1">
      <c r="A59" s="10">
        <v>38504</v>
      </c>
      <c r="B59" s="13">
        <v>50</v>
      </c>
      <c r="C59" s="13">
        <v>1044</v>
      </c>
      <c r="D59" s="13">
        <v>850</v>
      </c>
      <c r="E59" s="13">
        <v>890</v>
      </c>
      <c r="F59" s="13"/>
      <c r="G59" s="13">
        <v>60</v>
      </c>
      <c r="H59" s="13"/>
      <c r="I59" s="13">
        <v>1600</v>
      </c>
      <c r="J59" s="13">
        <v>1575</v>
      </c>
      <c r="K59" s="13">
        <v>251</v>
      </c>
      <c r="L59" s="13">
        <v>1190</v>
      </c>
      <c r="M59" s="13">
        <v>740</v>
      </c>
      <c r="N59" s="13"/>
      <c r="O59" s="13">
        <v>2430</v>
      </c>
      <c r="P59" s="13">
        <v>6000</v>
      </c>
      <c r="Q59" s="63">
        <f>B59*Listings!I$4+JSE!C59*Listings!I$5+JSE!D59*Listings!I$6+JSE!E59*Listings!I$7+JSE!F59*Listings!I$8+JSE!G59*Listings!I$9+JSE!H59*Listings!I$10+JSE!I59*Listings!I$11+JSE!J59*Listings!I$12+JSE!K59*Listings!I$13+JSE!L59*Listings!I$14+JSE!M59*Listings!I$15+JSE!N59*Listings!I$16+JSE!O59*Listings!I$17+JSE!P59*Listings!I$18</f>
        <v>1666.8735619261756</v>
      </c>
    </row>
    <row r="60" spans="1:17" hidden="1">
      <c r="A60" s="10">
        <v>38534</v>
      </c>
      <c r="B60" s="13">
        <v>42</v>
      </c>
      <c r="C60" s="13">
        <v>1110</v>
      </c>
      <c r="D60" s="13">
        <v>875</v>
      </c>
      <c r="E60" s="13">
        <v>960</v>
      </c>
      <c r="F60" s="13"/>
      <c r="G60" s="13">
        <v>60</v>
      </c>
      <c r="H60" s="13"/>
      <c r="I60" s="13">
        <v>1500</v>
      </c>
      <c r="J60" s="13">
        <v>1750</v>
      </c>
      <c r="K60" s="13">
        <v>264</v>
      </c>
      <c r="L60" s="13">
        <v>1425</v>
      </c>
      <c r="M60" s="13">
        <v>825</v>
      </c>
      <c r="N60" s="13"/>
      <c r="O60" s="13">
        <v>2740</v>
      </c>
      <c r="P60" s="13">
        <v>6520</v>
      </c>
      <c r="Q60" s="63">
        <f>B60*Listings!I$4+JSE!C60*Listings!I$5+JSE!D60*Listings!I$6+JSE!E60*Listings!I$7+JSE!F60*Listings!I$8+JSE!G60*Listings!I$9+JSE!H60*Listings!I$10+JSE!I60*Listings!I$11+JSE!J60*Listings!I$12+JSE!K60*Listings!I$13+JSE!L60*Listings!I$14+JSE!M60*Listings!I$15+JSE!N60*Listings!I$16+JSE!O60*Listings!I$17+JSE!P60*Listings!I$18</f>
        <v>1822.5318343638751</v>
      </c>
    </row>
    <row r="61" spans="1:17" hidden="1">
      <c r="A61" s="10">
        <v>38565</v>
      </c>
      <c r="B61" s="13">
        <v>50</v>
      </c>
      <c r="C61" s="13">
        <v>1200</v>
      </c>
      <c r="D61" s="13">
        <v>900</v>
      </c>
      <c r="E61" s="13">
        <v>1102</v>
      </c>
      <c r="F61" s="13"/>
      <c r="G61" s="13">
        <v>60</v>
      </c>
      <c r="H61" s="13"/>
      <c r="I61" s="13">
        <v>1510</v>
      </c>
      <c r="J61" s="13">
        <v>1750</v>
      </c>
      <c r="K61" s="13">
        <v>262</v>
      </c>
      <c r="L61" s="13">
        <v>1425</v>
      </c>
      <c r="M61" s="13">
        <v>850</v>
      </c>
      <c r="N61" s="13"/>
      <c r="O61" s="13">
        <v>2855</v>
      </c>
      <c r="P61" s="13">
        <v>6490</v>
      </c>
      <c r="Q61" s="63">
        <f>B61*Listings!I$4+JSE!C61*Listings!I$5+JSE!D61*Listings!I$6+JSE!E61*Listings!I$7+JSE!F61*Listings!I$8+JSE!G61*Listings!I$9+JSE!H61*Listings!I$10+JSE!I61*Listings!I$11+JSE!J61*Listings!I$12+JSE!K61*Listings!I$13+JSE!L61*Listings!I$14+JSE!M61*Listings!I$15+JSE!N61*Listings!I$16+JSE!O61*Listings!I$17+JSE!P61*Listings!I$18</f>
        <v>1868.5735057148211</v>
      </c>
    </row>
    <row r="62" spans="1:17" hidden="1">
      <c r="A62" s="10">
        <v>38596</v>
      </c>
      <c r="B62" s="13">
        <v>55</v>
      </c>
      <c r="C62" s="13">
        <v>1200</v>
      </c>
      <c r="D62" s="13">
        <v>950</v>
      </c>
      <c r="E62" s="13">
        <v>1124</v>
      </c>
      <c r="F62" s="13"/>
      <c r="G62" s="13">
        <v>60</v>
      </c>
      <c r="H62" s="13"/>
      <c r="I62" s="13">
        <v>1510</v>
      </c>
      <c r="J62" s="13">
        <v>1900</v>
      </c>
      <c r="K62" s="13">
        <v>280</v>
      </c>
      <c r="L62" s="13">
        <v>1470</v>
      </c>
      <c r="M62" s="13">
        <v>857</v>
      </c>
      <c r="N62" s="13"/>
      <c r="O62" s="13">
        <v>3090</v>
      </c>
      <c r="P62" s="13">
        <v>7225</v>
      </c>
      <c r="Q62" s="63">
        <f>B62*Listings!I$4+JSE!C62*Listings!I$5+JSE!D62*Listings!I$6+JSE!E62*Listings!I$7+JSE!F62*Listings!I$8+JSE!G62*Listings!I$9+JSE!H62*Listings!I$10+JSE!I62*Listings!I$11+JSE!J62*Listings!I$12+JSE!K62*Listings!I$13+JSE!L62*Listings!I$14+JSE!M62*Listings!I$15+JSE!N62*Listings!I$16+JSE!O62*Listings!I$17+JSE!P62*Listings!I$18</f>
        <v>2018.8724002248455</v>
      </c>
    </row>
    <row r="63" spans="1:17" hidden="1">
      <c r="A63" s="10">
        <v>38626</v>
      </c>
      <c r="B63" s="13">
        <v>58</v>
      </c>
      <c r="C63" s="13">
        <v>1150</v>
      </c>
      <c r="D63" s="13">
        <v>950</v>
      </c>
      <c r="E63" s="13">
        <v>1160</v>
      </c>
      <c r="F63" s="13"/>
      <c r="G63" s="13">
        <v>60</v>
      </c>
      <c r="H63" s="13"/>
      <c r="I63" s="13">
        <v>1450</v>
      </c>
      <c r="J63" s="13">
        <v>1700</v>
      </c>
      <c r="K63" s="13">
        <v>275</v>
      </c>
      <c r="L63" s="13">
        <v>1500</v>
      </c>
      <c r="M63" s="13">
        <v>800</v>
      </c>
      <c r="N63" s="13"/>
      <c r="O63" s="13">
        <v>2900</v>
      </c>
      <c r="P63" s="13">
        <v>7499</v>
      </c>
      <c r="Q63" s="63">
        <f>B63*Listings!I$4+JSE!C63*Listings!I$5+JSE!D63*Listings!I$6+JSE!E63*Listings!I$7+JSE!F63*Listings!I$8+JSE!G63*Listings!I$9+JSE!H63*Listings!I$10+JSE!I63*Listings!I$11+JSE!J63*Listings!I$12+JSE!K63*Listings!I$13+JSE!L63*Listings!I$14+JSE!M63*Listings!I$15+JSE!N63*Listings!I$16+JSE!O63*Listings!I$17+JSE!P63*Listings!I$18</f>
        <v>2045.6950721379053</v>
      </c>
    </row>
    <row r="64" spans="1:17" hidden="1">
      <c r="A64" s="10">
        <v>38657</v>
      </c>
      <c r="B64" s="13">
        <v>52</v>
      </c>
      <c r="C64" s="13">
        <v>1155</v>
      </c>
      <c r="D64" s="13">
        <v>975</v>
      </c>
      <c r="E64" s="13">
        <v>1195</v>
      </c>
      <c r="F64" s="13"/>
      <c r="G64" s="13">
        <v>70</v>
      </c>
      <c r="H64" s="13"/>
      <c r="I64" s="13">
        <v>1450</v>
      </c>
      <c r="J64" s="13">
        <v>1625</v>
      </c>
      <c r="K64" s="13">
        <v>280</v>
      </c>
      <c r="L64" s="13">
        <v>1620</v>
      </c>
      <c r="M64" s="13">
        <v>850</v>
      </c>
      <c r="N64" s="13"/>
      <c r="O64" s="13">
        <v>2996</v>
      </c>
      <c r="P64" s="13">
        <v>7530</v>
      </c>
      <c r="Q64" s="63">
        <f>B64*Listings!I$4+JSE!C64*Listings!I$5+JSE!D64*Listings!I$6+JSE!E64*Listings!I$7+JSE!F64*Listings!I$8+JSE!G64*Listings!I$9+JSE!H64*Listings!I$10+JSE!I64*Listings!I$11+JSE!J64*Listings!I$12+JSE!K64*Listings!I$13+JSE!L64*Listings!I$14+JSE!M64*Listings!I$15+JSE!N64*Listings!I$16+JSE!O64*Listings!I$17+JSE!P64*Listings!I$18</f>
        <v>2081.1021547685968</v>
      </c>
    </row>
    <row r="65" spans="1:17" hidden="1">
      <c r="A65" s="10">
        <v>38687</v>
      </c>
      <c r="B65" s="13">
        <v>50</v>
      </c>
      <c r="C65" s="13">
        <v>1192</v>
      </c>
      <c r="D65" s="13">
        <v>950</v>
      </c>
      <c r="E65" s="13">
        <v>1275</v>
      </c>
      <c r="F65" s="13"/>
      <c r="G65" s="13">
        <v>55</v>
      </c>
      <c r="H65" s="13"/>
      <c r="I65" s="13">
        <v>1450</v>
      </c>
      <c r="J65" s="13">
        <v>1630</v>
      </c>
      <c r="K65" s="13">
        <v>285</v>
      </c>
      <c r="L65" s="13">
        <v>1870</v>
      </c>
      <c r="M65" s="13">
        <v>895</v>
      </c>
      <c r="N65" s="13"/>
      <c r="O65" s="13">
        <v>3100</v>
      </c>
      <c r="P65" s="13">
        <v>8150</v>
      </c>
      <c r="Q65" s="63">
        <f>B65*Listings!I$4+JSE!C65*Listings!I$5+JSE!D65*Listings!I$6+JSE!E65*Listings!I$7+JSE!F65*Listings!I$8+JSE!G65*Listings!I$9+JSE!H65*Listings!I$10+JSE!I65*Listings!I$11+JSE!J65*Listings!I$12+JSE!K65*Listings!I$13+JSE!L65*Listings!I$14+JSE!M65*Listings!I$15+JSE!N65*Listings!I$16+JSE!O65*Listings!I$17+JSE!P65*Listings!I$18</f>
        <v>2230.0971332209106</v>
      </c>
    </row>
    <row r="66" spans="1:17" hidden="1">
      <c r="A66" s="10">
        <v>38718</v>
      </c>
      <c r="B66" s="13">
        <v>59</v>
      </c>
      <c r="C66" s="13">
        <v>1270</v>
      </c>
      <c r="D66" s="13">
        <v>1050</v>
      </c>
      <c r="E66" s="13">
        <v>1400</v>
      </c>
      <c r="F66" s="13"/>
      <c r="G66" s="13">
        <v>100</v>
      </c>
      <c r="H66" s="13"/>
      <c r="I66" s="13">
        <v>2000</v>
      </c>
      <c r="J66" s="13">
        <v>1785</v>
      </c>
      <c r="K66" s="13">
        <v>330</v>
      </c>
      <c r="L66" s="13">
        <v>2000</v>
      </c>
      <c r="M66" s="13">
        <v>1025</v>
      </c>
      <c r="N66" s="13"/>
      <c r="O66" s="13">
        <v>3430</v>
      </c>
      <c r="P66" s="13">
        <v>9745</v>
      </c>
      <c r="Q66" s="63">
        <f>B66*Listings!I$4+JSE!C66*Listings!I$5+JSE!D66*Listings!I$6+JSE!E66*Listings!I$7+JSE!F66*Listings!I$8+JSE!G66*Listings!I$9+JSE!H66*Listings!I$10+JSE!I66*Listings!I$11+JSE!J66*Listings!I$12+JSE!K66*Listings!I$13+JSE!L66*Listings!I$14+JSE!M66*Listings!I$15+JSE!N66*Listings!I$16+JSE!O66*Listings!I$17+JSE!P66*Listings!I$18</f>
        <v>2583.4473674348887</v>
      </c>
    </row>
    <row r="67" spans="1:17" hidden="1">
      <c r="A67" s="10">
        <v>38749</v>
      </c>
      <c r="B67" s="13">
        <v>65</v>
      </c>
      <c r="C67" s="13">
        <v>1370</v>
      </c>
      <c r="D67" s="13">
        <v>1000</v>
      </c>
      <c r="E67" s="13">
        <v>1375</v>
      </c>
      <c r="F67" s="13"/>
      <c r="G67" s="13">
        <v>101</v>
      </c>
      <c r="H67" s="13">
        <v>555</v>
      </c>
      <c r="I67" s="13">
        <v>2000</v>
      </c>
      <c r="J67" s="13">
        <v>1850</v>
      </c>
      <c r="K67" s="13">
        <v>300</v>
      </c>
      <c r="L67" s="13">
        <v>2120</v>
      </c>
      <c r="M67" s="13">
        <v>960</v>
      </c>
      <c r="N67" s="13"/>
      <c r="O67" s="13">
        <v>3700</v>
      </c>
      <c r="P67" s="13">
        <v>9200</v>
      </c>
      <c r="Q67" s="63">
        <f>B67*Listings!I$4+JSE!C67*Listings!I$5+JSE!D67*Listings!I$6+JSE!E67*Listings!I$7+JSE!F67*Listings!I$8+JSE!G67*Listings!I$9+JSE!H67*Listings!I$10+JSE!I67*Listings!I$11+JSE!J67*Listings!I$12+JSE!K67*Listings!I$13+JSE!L67*Listings!I$14+JSE!M67*Listings!I$15+JSE!N67*Listings!I$16+JSE!O67*Listings!I$17+JSE!P67*Listings!I$18</f>
        <v>2519.6134157766537</v>
      </c>
    </row>
    <row r="68" spans="1:17" hidden="1">
      <c r="A68" s="10">
        <v>38777</v>
      </c>
      <c r="B68" s="13">
        <v>65</v>
      </c>
      <c r="C68" s="13">
        <v>1445</v>
      </c>
      <c r="D68" s="13">
        <v>1075</v>
      </c>
      <c r="E68" s="13">
        <v>1339</v>
      </c>
      <c r="F68" s="13"/>
      <c r="G68" s="13">
        <v>110</v>
      </c>
      <c r="H68" s="13">
        <v>500</v>
      </c>
      <c r="I68" s="13">
        <v>1800</v>
      </c>
      <c r="J68" s="13">
        <v>2400</v>
      </c>
      <c r="K68" s="13">
        <v>300</v>
      </c>
      <c r="L68" s="13">
        <v>2140</v>
      </c>
      <c r="M68" s="13">
        <v>950</v>
      </c>
      <c r="N68" s="13"/>
      <c r="O68" s="13">
        <v>3825</v>
      </c>
      <c r="P68" s="13">
        <v>9915</v>
      </c>
      <c r="Q68" s="63">
        <f>B68*Listings!I$4+JSE!C68*Listings!I$5+JSE!D68*Listings!I$6+JSE!E68*Listings!I$7+JSE!F68*Listings!I$8+JSE!G68*Listings!I$9+JSE!H68*Listings!I$10+JSE!I68*Listings!I$11+JSE!J68*Listings!I$12+JSE!K68*Listings!I$13+JSE!L68*Listings!I$14+JSE!M68*Listings!I$15+JSE!N68*Listings!I$16+JSE!O68*Listings!I$17+JSE!P68*Listings!I$18</f>
        <v>2647.9302979201802</v>
      </c>
    </row>
    <row r="69" spans="1:17" hidden="1">
      <c r="A69" s="10">
        <v>38808</v>
      </c>
      <c r="B69" s="13">
        <v>72</v>
      </c>
      <c r="C69" s="13">
        <v>1432</v>
      </c>
      <c r="D69" s="13">
        <v>1080</v>
      </c>
      <c r="E69" s="13">
        <v>1320</v>
      </c>
      <c r="F69" s="13"/>
      <c r="G69" s="13">
        <v>115</v>
      </c>
      <c r="H69" s="13">
        <v>450</v>
      </c>
      <c r="I69" s="13">
        <v>2000</v>
      </c>
      <c r="J69" s="13">
        <v>1910</v>
      </c>
      <c r="K69" s="13">
        <v>330</v>
      </c>
      <c r="L69" s="13">
        <v>2185</v>
      </c>
      <c r="M69" s="13">
        <v>1080</v>
      </c>
      <c r="N69" s="13"/>
      <c r="O69" s="13">
        <v>3755</v>
      </c>
      <c r="P69" s="13">
        <v>9750</v>
      </c>
      <c r="Q69" s="63">
        <f>B69*Listings!I$4+JSE!C69*Listings!I$5+JSE!D69*Listings!I$6+JSE!E69*Listings!I$7+JSE!F69*Listings!I$8+JSE!G69*Listings!I$9+JSE!H69*Listings!I$10+JSE!I69*Listings!I$11+JSE!J69*Listings!I$12+JSE!K69*Listings!I$13+JSE!L69*Listings!I$14+JSE!M69*Listings!I$15+JSE!N69*Listings!I$16+JSE!O69*Listings!I$17+JSE!P69*Listings!I$18</f>
        <v>2623.8463931047409</v>
      </c>
    </row>
    <row r="70" spans="1:17" hidden="1">
      <c r="A70" s="10">
        <v>38838</v>
      </c>
      <c r="B70" s="13">
        <v>70</v>
      </c>
      <c r="C70" s="13">
        <v>1322</v>
      </c>
      <c r="D70" s="13">
        <v>1170</v>
      </c>
      <c r="E70" s="13">
        <v>1195</v>
      </c>
      <c r="F70" s="13"/>
      <c r="G70" s="13">
        <v>105</v>
      </c>
      <c r="H70" s="13">
        <v>420</v>
      </c>
      <c r="I70" s="13">
        <v>2000</v>
      </c>
      <c r="J70" s="13">
        <v>1800</v>
      </c>
      <c r="K70" s="13">
        <v>390</v>
      </c>
      <c r="L70" s="13">
        <v>2050</v>
      </c>
      <c r="M70" s="13">
        <v>1018</v>
      </c>
      <c r="N70" s="13"/>
      <c r="O70" s="13">
        <v>3356</v>
      </c>
      <c r="P70" s="13">
        <v>9200</v>
      </c>
      <c r="Q70" s="63">
        <f>B70*Listings!I$4+JSE!C70*Listings!I$5+JSE!D70*Listings!I$6+JSE!E70*Listings!I$7+JSE!F70*Listings!I$8+JSE!G70*Listings!I$9+JSE!H70*Listings!I$10+JSE!I70*Listings!I$11+JSE!J70*Listings!I$12+JSE!K70*Listings!I$13+JSE!L70*Listings!I$14+JSE!M70*Listings!I$15+JSE!N70*Listings!I$16+JSE!O70*Listings!I$17+JSE!P70*Listings!I$18</f>
        <v>2456.2780213603146</v>
      </c>
    </row>
    <row r="71" spans="1:17" hidden="1">
      <c r="A71" s="10">
        <v>38869</v>
      </c>
      <c r="B71" s="13">
        <v>55</v>
      </c>
      <c r="C71" s="13">
        <v>1310</v>
      </c>
      <c r="D71" s="13">
        <v>1320</v>
      </c>
      <c r="E71" s="13">
        <v>1165</v>
      </c>
      <c r="F71" s="13"/>
      <c r="G71" s="13">
        <v>105</v>
      </c>
      <c r="H71" s="13">
        <v>405</v>
      </c>
      <c r="I71" s="13">
        <v>2000</v>
      </c>
      <c r="J71" s="13">
        <v>1850</v>
      </c>
      <c r="K71" s="13">
        <v>350</v>
      </c>
      <c r="L71" s="13">
        <v>1750</v>
      </c>
      <c r="M71" s="13">
        <v>960</v>
      </c>
      <c r="N71" s="13">
        <v>110</v>
      </c>
      <c r="O71" s="13">
        <v>3455</v>
      </c>
      <c r="P71" s="13">
        <v>9410</v>
      </c>
      <c r="Q71" s="63">
        <f>B71*Listings!I$4+JSE!C71*Listings!I$5+JSE!D71*Listings!I$6+JSE!E71*Listings!I$7+JSE!F71*Listings!I$8+JSE!G71*Listings!I$9+JSE!H71*Listings!I$10+JSE!I71*Listings!I$11+JSE!J71*Listings!I$12+JSE!K71*Listings!I$13+JSE!L71*Listings!I$14+JSE!M71*Listings!I$15+JSE!N71*Listings!I$16+JSE!O71*Listings!I$17+JSE!P71*Listings!I$18</f>
        <v>2474.2497657860222</v>
      </c>
    </row>
    <row r="72" spans="1:17" hidden="1">
      <c r="A72" s="10">
        <v>38899</v>
      </c>
      <c r="B72" s="13">
        <v>60</v>
      </c>
      <c r="C72" s="13">
        <v>1415</v>
      </c>
      <c r="D72" s="13">
        <v>1500</v>
      </c>
      <c r="E72" s="13">
        <v>1209</v>
      </c>
      <c r="F72" s="13"/>
      <c r="G72" s="13">
        <v>95</v>
      </c>
      <c r="H72" s="13">
        <v>350</v>
      </c>
      <c r="I72" s="13">
        <v>1800</v>
      </c>
      <c r="J72" s="13">
        <v>1950</v>
      </c>
      <c r="K72" s="13">
        <v>390</v>
      </c>
      <c r="L72" s="13">
        <v>1835</v>
      </c>
      <c r="M72" s="13">
        <v>965</v>
      </c>
      <c r="N72" s="13">
        <v>120</v>
      </c>
      <c r="O72" s="13">
        <v>3550</v>
      </c>
      <c r="P72" s="13">
        <v>9900</v>
      </c>
      <c r="Q72" s="63">
        <f>B72*Listings!I$4+JSE!C72*Listings!I$5+JSE!D72*Listings!I$6+JSE!E72*Listings!I$7+JSE!F72*Listings!I$8+JSE!G72*Listings!I$9+JSE!H72*Listings!I$10+JSE!I72*Listings!I$11+JSE!J72*Listings!I$12+JSE!K72*Listings!I$13+JSE!L72*Listings!I$14+JSE!M72*Listings!I$15+JSE!N72*Listings!I$16+JSE!O72*Listings!I$17+JSE!P72*Listings!I$18</f>
        <v>2590.0672662544503</v>
      </c>
    </row>
    <row r="73" spans="1:17" hidden="1">
      <c r="A73" s="10">
        <v>38930</v>
      </c>
      <c r="B73" s="13">
        <v>55</v>
      </c>
      <c r="C73" s="13">
        <v>1415</v>
      </c>
      <c r="D73" s="13">
        <v>1700</v>
      </c>
      <c r="E73" s="13">
        <v>1287</v>
      </c>
      <c r="F73" s="13"/>
      <c r="G73" s="13">
        <v>95</v>
      </c>
      <c r="H73" s="13">
        <v>385</v>
      </c>
      <c r="I73" s="13">
        <v>2000</v>
      </c>
      <c r="J73" s="13">
        <v>1910</v>
      </c>
      <c r="K73" s="13">
        <v>390</v>
      </c>
      <c r="L73" s="13">
        <v>1950</v>
      </c>
      <c r="M73" s="13">
        <v>1009</v>
      </c>
      <c r="N73" s="13">
        <v>162</v>
      </c>
      <c r="O73" s="13">
        <v>3740</v>
      </c>
      <c r="P73" s="13">
        <v>9375</v>
      </c>
      <c r="Q73" s="63">
        <f>B73*Listings!I$4+JSE!C73*Listings!I$5+JSE!D73*Listings!I$6+JSE!E73*Listings!I$7+JSE!F73*Listings!I$8+JSE!G73*Listings!I$9+JSE!H73*Listings!I$10+JSE!I73*Listings!I$11+JSE!J73*Listings!I$12+JSE!K73*Listings!I$13+JSE!L73*Listings!I$14+JSE!M73*Listings!I$15+JSE!N73*Listings!I$16+JSE!O73*Listings!I$17+JSE!P73*Listings!I$18</f>
        <v>2567.2894884766724</v>
      </c>
    </row>
    <row r="74" spans="1:17" hidden="1">
      <c r="A74" s="10">
        <v>38961</v>
      </c>
      <c r="B74" s="13">
        <v>55</v>
      </c>
      <c r="C74" s="13">
        <v>1485</v>
      </c>
      <c r="D74" s="13">
        <v>1640</v>
      </c>
      <c r="E74" s="13">
        <v>1410</v>
      </c>
      <c r="F74" s="13"/>
      <c r="G74" s="13">
        <v>95</v>
      </c>
      <c r="H74" s="13">
        <v>365</v>
      </c>
      <c r="I74" s="13">
        <v>1800</v>
      </c>
      <c r="J74" s="13">
        <v>2490</v>
      </c>
      <c r="K74" s="13">
        <v>350</v>
      </c>
      <c r="L74" s="13">
        <v>1900</v>
      </c>
      <c r="M74" s="13">
        <v>1061</v>
      </c>
      <c r="N74" s="13">
        <v>160</v>
      </c>
      <c r="O74" s="13">
        <v>3635</v>
      </c>
      <c r="P74" s="13">
        <v>8900</v>
      </c>
      <c r="Q74" s="63">
        <f>B74*Listings!I$4+JSE!C74*Listings!I$5+JSE!D74*Listings!I$6+JSE!E74*Listings!I$7+JSE!F74*Listings!I$8+JSE!G74*Listings!I$9+JSE!H74*Listings!I$10+JSE!I74*Listings!I$11+JSE!J74*Listings!I$12+JSE!K74*Listings!I$13+JSE!L74*Listings!I$14+JSE!M74*Listings!I$15+JSE!N74*Listings!I$16+JSE!O74*Listings!I$17+JSE!P74*Listings!I$18</f>
        <v>2518.1382799325465</v>
      </c>
    </row>
    <row r="75" spans="1:17" hidden="1">
      <c r="A75" s="10">
        <v>38991</v>
      </c>
      <c r="B75" s="13">
        <v>55</v>
      </c>
      <c r="C75" s="13">
        <v>1600</v>
      </c>
      <c r="D75" s="13">
        <v>2160</v>
      </c>
      <c r="E75" s="13">
        <v>1470</v>
      </c>
      <c r="F75" s="13"/>
      <c r="G75" s="13">
        <v>70</v>
      </c>
      <c r="H75" s="13">
        <v>320</v>
      </c>
      <c r="I75" s="13">
        <v>1800</v>
      </c>
      <c r="J75" s="13">
        <v>2500</v>
      </c>
      <c r="K75" s="13">
        <v>385</v>
      </c>
      <c r="L75" s="13">
        <v>2055</v>
      </c>
      <c r="M75" s="13">
        <v>1161</v>
      </c>
      <c r="N75" s="13">
        <v>186</v>
      </c>
      <c r="O75" s="13">
        <v>3990</v>
      </c>
      <c r="P75" s="13">
        <v>9500</v>
      </c>
      <c r="Q75" s="63">
        <f>B75*Listings!I$4+JSE!C75*Listings!I$5+JSE!D75*Listings!I$6+JSE!E75*Listings!I$7+JSE!F75*Listings!I$8+JSE!G75*Listings!I$9+JSE!H75*Listings!I$10+JSE!I75*Listings!I$11+JSE!J75*Listings!I$12+JSE!K75*Listings!I$13+JSE!L75*Listings!I$14+JSE!M75*Listings!I$15+JSE!N75*Listings!I$16+JSE!O75*Listings!I$17+JSE!P75*Listings!I$18</f>
        <v>2711.6143901068017</v>
      </c>
    </row>
    <row r="76" spans="1:17" hidden="1">
      <c r="A76" s="10">
        <v>39022</v>
      </c>
      <c r="B76" s="13">
        <v>56</v>
      </c>
      <c r="C76" s="13">
        <v>1579</v>
      </c>
      <c r="D76" s="13">
        <v>2440</v>
      </c>
      <c r="E76" s="13">
        <v>1480</v>
      </c>
      <c r="F76" s="13"/>
      <c r="G76" s="13">
        <v>100</v>
      </c>
      <c r="H76" s="13">
        <v>330</v>
      </c>
      <c r="I76" s="13">
        <v>1800</v>
      </c>
      <c r="J76" s="13">
        <v>2500</v>
      </c>
      <c r="K76" s="13">
        <v>385</v>
      </c>
      <c r="L76" s="13">
        <v>2340</v>
      </c>
      <c r="M76" s="13">
        <v>1246</v>
      </c>
      <c r="N76" s="13">
        <v>196</v>
      </c>
      <c r="O76" s="13">
        <v>4200</v>
      </c>
      <c r="P76" s="13">
        <v>9750</v>
      </c>
      <c r="Q76" s="63">
        <f>B76*Listings!I$4+JSE!C76*Listings!I$5+JSE!D76*Listings!I$6+JSE!E76*Listings!I$7+JSE!F76*Listings!I$8+JSE!G76*Listings!I$9+JSE!H76*Listings!I$10+JSE!I76*Listings!I$11+JSE!J76*Listings!I$12+JSE!K76*Listings!I$13+JSE!L76*Listings!I$14+JSE!M76*Listings!I$15+JSE!N76*Listings!I$16+JSE!O76*Listings!I$17+JSE!P76*Listings!I$18</f>
        <v>2814.7759415401915</v>
      </c>
    </row>
    <row r="77" spans="1:17" hidden="1">
      <c r="A77" s="10">
        <v>39052</v>
      </c>
      <c r="B77" s="13">
        <v>60</v>
      </c>
      <c r="C77" s="13">
        <v>1618</v>
      </c>
      <c r="D77" s="13">
        <v>2600</v>
      </c>
      <c r="E77" s="13">
        <v>1560</v>
      </c>
      <c r="F77" s="13"/>
      <c r="G77" s="13">
        <v>76</v>
      </c>
      <c r="H77" s="13">
        <v>399</v>
      </c>
      <c r="I77" s="13">
        <v>1800</v>
      </c>
      <c r="J77" s="13">
        <v>2500</v>
      </c>
      <c r="K77" s="13">
        <v>375</v>
      </c>
      <c r="L77" s="13">
        <v>2524</v>
      </c>
      <c r="M77" s="13">
        <v>1390</v>
      </c>
      <c r="N77" s="13">
        <v>195</v>
      </c>
      <c r="O77" s="13">
        <v>4320</v>
      </c>
      <c r="P77" s="13">
        <v>11200</v>
      </c>
      <c r="Q77" s="63">
        <f>B77*Listings!I$4+JSE!C77*Listings!I$5+JSE!D77*Listings!I$6+JSE!E77*Listings!I$7+JSE!F77*Listings!I$8+JSE!G77*Listings!I$9+JSE!H77*Listings!I$10+JSE!I77*Listings!I$11+JSE!J77*Listings!I$12+JSE!K77*Listings!I$13+JSE!L77*Listings!I$14+JSE!M77*Listings!I$15+JSE!N77*Listings!I$16+JSE!O77*Listings!I$17+JSE!P77*Listings!I$18</f>
        <v>3112.3144463181561</v>
      </c>
    </row>
    <row r="78" spans="1:17" hidden="1">
      <c r="A78" s="10">
        <v>39083</v>
      </c>
      <c r="B78" s="13">
        <v>78</v>
      </c>
      <c r="C78" s="13">
        <v>1750</v>
      </c>
      <c r="D78" s="13">
        <v>3045</v>
      </c>
      <c r="E78" s="13">
        <v>1705</v>
      </c>
      <c r="F78" s="13"/>
      <c r="G78" s="13">
        <v>80</v>
      </c>
      <c r="H78" s="13">
        <v>350</v>
      </c>
      <c r="I78" s="13">
        <v>1600</v>
      </c>
      <c r="J78" s="13">
        <v>2750</v>
      </c>
      <c r="K78" s="13">
        <v>550</v>
      </c>
      <c r="L78" s="13">
        <v>3000</v>
      </c>
      <c r="M78" s="13">
        <v>1450</v>
      </c>
      <c r="N78" s="13">
        <v>217</v>
      </c>
      <c r="O78" s="13">
        <v>4690</v>
      </c>
      <c r="P78" s="13">
        <v>11900</v>
      </c>
      <c r="Q78" s="63">
        <f>B78*Listings!I$4+JSE!C78*Listings!I$5+JSE!D78*Listings!I$6+JSE!E78*Listings!I$7+JSE!F78*Listings!I$8+JSE!G78*Listings!I$9+JSE!H78*Listings!I$10+JSE!I78*Listings!I$11+JSE!J78*Listings!I$12+JSE!K78*Listings!I$13+JSE!L78*Listings!I$14+JSE!M78*Listings!I$15+JSE!N78*Listings!I$16+JSE!O78*Listings!I$17+JSE!P78*Listings!I$18</f>
        <v>3360.1456248828931</v>
      </c>
    </row>
    <row r="79" spans="1:17" hidden="1">
      <c r="A79" s="10">
        <v>39114</v>
      </c>
      <c r="B79" s="13">
        <v>66</v>
      </c>
      <c r="C79" s="13">
        <v>1742</v>
      </c>
      <c r="D79" s="13">
        <v>3206</v>
      </c>
      <c r="E79" s="13">
        <v>1725</v>
      </c>
      <c r="F79" s="13"/>
      <c r="G79" s="13">
        <v>77</v>
      </c>
      <c r="H79" s="13">
        <v>345</v>
      </c>
      <c r="I79" s="13">
        <v>1600</v>
      </c>
      <c r="J79" s="13">
        <v>3275</v>
      </c>
      <c r="K79" s="13">
        <v>650</v>
      </c>
      <c r="L79" s="13">
        <v>2970</v>
      </c>
      <c r="M79" s="13">
        <v>1275</v>
      </c>
      <c r="N79" s="13">
        <v>233</v>
      </c>
      <c r="O79" s="13">
        <v>4501</v>
      </c>
      <c r="P79" s="13">
        <v>12000</v>
      </c>
      <c r="Q79" s="63">
        <f>B79*Listings!I$4+JSE!C79*Listings!I$5+JSE!D79*Listings!I$6+JSE!E79*Listings!I$7+JSE!F79*Listings!I$8+JSE!G79*Listings!I$9+JSE!H79*Listings!I$10+JSE!I79*Listings!I$11+JSE!J79*Listings!I$12+JSE!K79*Listings!I$13+JSE!L79*Listings!I$14+JSE!M79*Listings!I$15+JSE!N79*Listings!I$16+JSE!O79*Listings!I$17+JSE!P79*Listings!I$18</f>
        <v>3361.6043844856658</v>
      </c>
    </row>
    <row r="80" spans="1:17" hidden="1">
      <c r="A80" s="10">
        <v>39142</v>
      </c>
      <c r="B80" s="13">
        <v>68</v>
      </c>
      <c r="C80" s="13">
        <v>1780</v>
      </c>
      <c r="D80" s="13">
        <v>3300</v>
      </c>
      <c r="E80" s="13">
        <v>1700</v>
      </c>
      <c r="F80" s="13"/>
      <c r="G80" s="13">
        <v>200</v>
      </c>
      <c r="H80" s="13">
        <v>314</v>
      </c>
      <c r="I80" s="13">
        <v>1800</v>
      </c>
      <c r="J80" s="13">
        <v>3497</v>
      </c>
      <c r="K80" s="13">
        <v>450</v>
      </c>
      <c r="L80" s="13">
        <v>2980</v>
      </c>
      <c r="M80" s="13">
        <v>1660</v>
      </c>
      <c r="N80" s="13">
        <v>290</v>
      </c>
      <c r="O80" s="13">
        <v>4990</v>
      </c>
      <c r="P80" s="13">
        <v>12300</v>
      </c>
      <c r="Q80" s="63">
        <f>B80*Listings!I$4+JSE!C80*Listings!I$5+JSE!D80*Listings!I$6+JSE!E80*Listings!I$7+JSE!F80*Listings!I$8+JSE!G80*Listings!I$9+JSE!H80*Listings!I$10+JSE!I80*Listings!I$11+JSE!J80*Listings!I$12+JSE!K80*Listings!I$13+JSE!L80*Listings!I$14+JSE!M80*Listings!I$15+JSE!N80*Listings!I$16+JSE!O80*Listings!I$17+JSE!P80*Listings!I$18</f>
        <v>3498.6743488851416</v>
      </c>
    </row>
    <row r="81" spans="1:17" hidden="1">
      <c r="A81" s="10">
        <v>39173</v>
      </c>
      <c r="B81" s="13">
        <v>70</v>
      </c>
      <c r="C81" s="13">
        <v>1880</v>
      </c>
      <c r="D81" s="13">
        <v>3855</v>
      </c>
      <c r="E81" s="13">
        <v>1973</v>
      </c>
      <c r="F81" s="13"/>
      <c r="G81" s="13">
        <v>200</v>
      </c>
      <c r="H81" s="13">
        <v>440</v>
      </c>
      <c r="I81" s="13">
        <v>1800</v>
      </c>
      <c r="J81" s="13">
        <v>3400</v>
      </c>
      <c r="K81" s="13">
        <v>590</v>
      </c>
      <c r="L81" s="13">
        <v>3235</v>
      </c>
      <c r="M81" s="13">
        <v>1690</v>
      </c>
      <c r="N81" s="13">
        <v>256</v>
      </c>
      <c r="O81" s="13">
        <v>5340</v>
      </c>
      <c r="P81" s="13">
        <v>13900</v>
      </c>
      <c r="Q81" s="63">
        <f>B81*Listings!I$4+JSE!C81*Listings!I$5+JSE!D81*Listings!I$6+JSE!E81*Listings!I$7+JSE!F81*Listings!I$8+JSE!G81*Listings!I$9+JSE!H81*Listings!I$10+JSE!I81*Listings!I$11+JSE!J81*Listings!I$12+JSE!K81*Listings!I$13+JSE!L81*Listings!I$14+JSE!M81*Listings!I$15+JSE!N81*Listings!I$16+JSE!O81*Listings!I$17+JSE!P81*Listings!I$18</f>
        <v>3900.1875585534945</v>
      </c>
    </row>
    <row r="82" spans="1:17" hidden="1">
      <c r="A82" s="10">
        <v>39203</v>
      </c>
      <c r="B82" s="13">
        <v>84</v>
      </c>
      <c r="C82" s="13">
        <v>2115</v>
      </c>
      <c r="D82" s="13">
        <v>4350</v>
      </c>
      <c r="E82" s="13">
        <v>2330</v>
      </c>
      <c r="F82" s="13"/>
      <c r="G82" s="13">
        <v>210</v>
      </c>
      <c r="H82" s="13">
        <v>425</v>
      </c>
      <c r="I82" s="13">
        <v>2000</v>
      </c>
      <c r="J82" s="13">
        <v>3750</v>
      </c>
      <c r="K82" s="13">
        <v>585</v>
      </c>
      <c r="L82" s="13">
        <v>3048</v>
      </c>
      <c r="M82" s="13">
        <v>1660</v>
      </c>
      <c r="N82" s="13">
        <v>285</v>
      </c>
      <c r="O82" s="13">
        <v>5250</v>
      </c>
      <c r="P82" s="13">
        <v>14500</v>
      </c>
      <c r="Q82" s="63">
        <f>B82*Listings!I$4+JSE!C82*Listings!I$5+JSE!D82*Listings!I$6+JSE!E82*Listings!I$7+JSE!F82*Listings!I$8+JSE!G82*Listings!I$9+JSE!H82*Listings!I$10+JSE!I82*Listings!I$11+JSE!J82*Listings!I$12+JSE!K82*Listings!I$13+JSE!L82*Listings!I$14+JSE!M82*Listings!I$15+JSE!N82*Listings!I$16+JSE!O82*Listings!I$17+JSE!P82*Listings!I$18</f>
        <v>4101.1740303541319</v>
      </c>
    </row>
    <row r="83" spans="1:17" hidden="1">
      <c r="A83" s="10">
        <v>39234</v>
      </c>
      <c r="B83" s="13">
        <v>79</v>
      </c>
      <c r="C83" s="13">
        <v>2125</v>
      </c>
      <c r="D83" s="13">
        <v>4060</v>
      </c>
      <c r="E83" s="13">
        <v>2205</v>
      </c>
      <c r="F83" s="13">
        <v>3300</v>
      </c>
      <c r="G83" s="13">
        <v>299</v>
      </c>
      <c r="H83" s="13">
        <v>400</v>
      </c>
      <c r="I83" s="13">
        <v>1780</v>
      </c>
      <c r="J83" s="13">
        <v>3800</v>
      </c>
      <c r="K83" s="13">
        <v>510</v>
      </c>
      <c r="L83" s="13">
        <v>2721</v>
      </c>
      <c r="M83" s="13">
        <v>1605</v>
      </c>
      <c r="N83" s="13">
        <v>275</v>
      </c>
      <c r="O83" s="13">
        <v>5300</v>
      </c>
      <c r="P83" s="13">
        <v>9400</v>
      </c>
      <c r="Q83" s="63">
        <f>B83*Listings!I$4+JSE!C83*Listings!I$5+JSE!D83*Listings!I$6+JSE!E83*Listings!I$7+JSE!F83*Listings!I$8+JSE!G83*Listings!I$9+JSE!H83*Listings!I$10+JSE!I83*Listings!I$11+JSE!J83*Listings!I$12+JSE!K83*Listings!I$13+JSE!L83*Listings!I$14+JSE!M83*Listings!I$15+JSE!N83*Listings!I$16+JSE!O83*Listings!I$17+JSE!P83*Listings!I$18</f>
        <v>3774.4261195428144</v>
      </c>
    </row>
    <row r="84" spans="1:17" hidden="1">
      <c r="A84" s="10">
        <v>39264</v>
      </c>
      <c r="B84" s="13">
        <v>70</v>
      </c>
      <c r="C84" s="13">
        <v>1990</v>
      </c>
      <c r="D84" s="13">
        <v>4125</v>
      </c>
      <c r="E84" s="13">
        <v>2375</v>
      </c>
      <c r="F84" s="13">
        <v>2339</v>
      </c>
      <c r="G84" s="13">
        <v>375</v>
      </c>
      <c r="H84" s="13">
        <v>380</v>
      </c>
      <c r="I84" s="13">
        <v>1900</v>
      </c>
      <c r="J84" s="13">
        <v>3600</v>
      </c>
      <c r="K84" s="13">
        <v>510</v>
      </c>
      <c r="L84" s="13">
        <v>2780</v>
      </c>
      <c r="M84" s="13">
        <v>1635</v>
      </c>
      <c r="N84" s="13">
        <v>308</v>
      </c>
      <c r="O84" s="13">
        <v>5370</v>
      </c>
      <c r="P84" s="13">
        <v>9250</v>
      </c>
      <c r="Q84" s="63">
        <f>B84*Listings!I$4+JSE!C84*Listings!I$5+JSE!D84*Listings!I$6+JSE!E84*Listings!I$7+JSE!F84*Listings!I$8+JSE!G84*Listings!I$9+JSE!H84*Listings!I$10+JSE!I84*Listings!I$11+JSE!J84*Listings!I$12+JSE!K84*Listings!I$13+JSE!L84*Listings!I$14+JSE!M84*Listings!I$15+JSE!N84*Listings!I$16+JSE!O84*Listings!I$17+JSE!P84*Listings!I$18</f>
        <v>3638.9853475735426</v>
      </c>
    </row>
    <row r="85" spans="1:17" hidden="1">
      <c r="A85" s="10">
        <v>39295</v>
      </c>
      <c r="B85" s="13">
        <v>69</v>
      </c>
      <c r="C85" s="13">
        <v>1950</v>
      </c>
      <c r="D85" s="13">
        <v>4050</v>
      </c>
      <c r="E85" s="13">
        <v>2469</v>
      </c>
      <c r="F85" s="13">
        <v>2490</v>
      </c>
      <c r="G85" s="13">
        <v>275</v>
      </c>
      <c r="H85" s="13">
        <v>400</v>
      </c>
      <c r="I85" s="13">
        <v>3100</v>
      </c>
      <c r="J85" s="13">
        <v>3800</v>
      </c>
      <c r="K85" s="13">
        <v>650</v>
      </c>
      <c r="L85" s="13">
        <v>2675</v>
      </c>
      <c r="M85" s="13">
        <v>1639</v>
      </c>
      <c r="N85" s="13">
        <v>315</v>
      </c>
      <c r="O85" s="13">
        <v>5219</v>
      </c>
      <c r="P85" s="13">
        <v>10000</v>
      </c>
      <c r="Q85" s="63">
        <f>B85*Listings!I$4+JSE!C85*Listings!I$5+JSE!D85*Listings!I$6+JSE!E85*Listings!I$7+JSE!F85*Listings!I$8+JSE!G85*Listings!I$9+JSE!H85*Listings!I$10+JSE!I85*Listings!I$11+JSE!J85*Listings!I$12+JSE!K85*Listings!I$13+JSE!L85*Listings!I$14+JSE!M85*Listings!I$15+JSE!N85*Listings!I$16+JSE!O85*Listings!I$17+JSE!P85*Listings!I$18</f>
        <v>3800.907850852539</v>
      </c>
    </row>
    <row r="86" spans="1:17" hidden="1">
      <c r="A86" s="10">
        <v>39326</v>
      </c>
      <c r="B86" s="13">
        <v>71</v>
      </c>
      <c r="C86" s="13">
        <v>2020</v>
      </c>
      <c r="D86" s="13">
        <v>4801</v>
      </c>
      <c r="E86" s="13">
        <v>2578</v>
      </c>
      <c r="F86" s="13">
        <v>2399</v>
      </c>
      <c r="G86" s="13">
        <v>395</v>
      </c>
      <c r="H86" s="13">
        <v>350</v>
      </c>
      <c r="I86" s="13">
        <v>1800</v>
      </c>
      <c r="J86" s="13">
        <v>4500</v>
      </c>
      <c r="K86" s="13">
        <v>580</v>
      </c>
      <c r="L86" s="13">
        <v>2620</v>
      </c>
      <c r="M86" s="13">
        <v>1610</v>
      </c>
      <c r="N86" s="13">
        <v>342</v>
      </c>
      <c r="O86" s="13">
        <v>5511</v>
      </c>
      <c r="P86" s="13">
        <v>10244</v>
      </c>
      <c r="Q86" s="63">
        <f>B86*Listings!I$4+JSE!C86*Listings!I$5+JSE!D86*Listings!I$6+JSE!E86*Listings!I$7+JSE!F86*Listings!I$8+JSE!G86*Listings!I$9+JSE!H86*Listings!I$10+JSE!I86*Listings!I$11+JSE!J86*Listings!I$12+JSE!K86*Listings!I$13+JSE!L86*Listings!I$14+JSE!M86*Listings!I$15+JSE!N86*Listings!I$16+JSE!O86*Listings!I$17+JSE!P86*Listings!I$18</f>
        <v>3901.7363312722505</v>
      </c>
    </row>
    <row r="87" spans="1:17" hidden="1">
      <c r="A87" s="10">
        <v>39356</v>
      </c>
      <c r="B87" s="13">
        <v>72</v>
      </c>
      <c r="C87" s="13">
        <v>1974</v>
      </c>
      <c r="D87" s="13">
        <v>5200</v>
      </c>
      <c r="E87" s="13">
        <v>2516</v>
      </c>
      <c r="F87" s="13">
        <v>2240</v>
      </c>
      <c r="G87" s="13">
        <v>410</v>
      </c>
      <c r="H87" s="13">
        <v>325</v>
      </c>
      <c r="I87" s="13">
        <v>2000</v>
      </c>
      <c r="J87" s="13">
        <v>4500</v>
      </c>
      <c r="K87" s="13">
        <v>590</v>
      </c>
      <c r="L87" s="13">
        <v>2640</v>
      </c>
      <c r="M87" s="13">
        <v>1625</v>
      </c>
      <c r="N87" s="13">
        <v>385</v>
      </c>
      <c r="O87" s="13">
        <v>5800</v>
      </c>
      <c r="P87" s="13">
        <v>10180</v>
      </c>
      <c r="Q87" s="63">
        <f>B87*Listings!I$4+JSE!C87*Listings!I$5+JSE!D87*Listings!I$6+JSE!E87*Listings!I$7+JSE!F87*Listings!I$8+JSE!G87*Listings!I$9+JSE!H87*Listings!I$10+JSE!I87*Listings!I$11+JSE!J87*Listings!I$12+JSE!K87*Listings!I$13+JSE!L87*Listings!I$14+JSE!M87*Listings!I$15+JSE!N87*Listings!I$16+JSE!O87*Listings!I$17+JSE!P87*Listings!I$18</f>
        <v>3900.1947910811314</v>
      </c>
    </row>
    <row r="88" spans="1:17" hidden="1">
      <c r="A88" s="10">
        <v>39387</v>
      </c>
      <c r="B88" s="13">
        <v>67</v>
      </c>
      <c r="C88" s="13">
        <v>1895</v>
      </c>
      <c r="D88" s="13">
        <v>5000</v>
      </c>
      <c r="E88" s="13">
        <v>2450</v>
      </c>
      <c r="F88" s="13">
        <v>2150</v>
      </c>
      <c r="G88" s="13">
        <v>400</v>
      </c>
      <c r="H88" s="13">
        <v>300</v>
      </c>
      <c r="I88" s="13">
        <v>2499</v>
      </c>
      <c r="J88" s="13">
        <v>4700</v>
      </c>
      <c r="K88" s="13">
        <v>555</v>
      </c>
      <c r="L88" s="13">
        <v>2175</v>
      </c>
      <c r="M88" s="13">
        <v>1725</v>
      </c>
      <c r="N88" s="13">
        <v>318</v>
      </c>
      <c r="O88" s="13">
        <v>5690</v>
      </c>
      <c r="P88" s="13">
        <v>9400</v>
      </c>
      <c r="Q88" s="63">
        <f>B88*Listings!I$4+JSE!C88*Listings!I$5+JSE!D88*Listings!I$6+JSE!E88*Listings!I$7+JSE!F88*Listings!I$8+JSE!G88*Listings!I$9+JSE!H88*Listings!I$10+JSE!I88*Listings!I$11+JSE!J88*Listings!I$12+JSE!K88*Listings!I$13+JSE!L88*Listings!I$14+JSE!M88*Listings!I$15+JSE!N88*Listings!I$16+JSE!O88*Listings!I$17+JSE!P88*Listings!I$18</f>
        <v>3706.3120854412591</v>
      </c>
    </row>
    <row r="89" spans="1:17" hidden="1">
      <c r="A89" s="10">
        <v>39417</v>
      </c>
      <c r="B89" s="13">
        <v>75</v>
      </c>
      <c r="C89" s="13">
        <v>1935</v>
      </c>
      <c r="D89" s="13">
        <v>5300</v>
      </c>
      <c r="E89" s="13">
        <v>2342</v>
      </c>
      <c r="F89" s="13">
        <v>2060</v>
      </c>
      <c r="G89" s="13">
        <v>350</v>
      </c>
      <c r="H89" s="13">
        <v>300</v>
      </c>
      <c r="I89" s="13">
        <v>1710</v>
      </c>
      <c r="J89" s="13">
        <v>4500</v>
      </c>
      <c r="K89" s="13">
        <v>555</v>
      </c>
      <c r="L89" s="13">
        <v>2200</v>
      </c>
      <c r="M89" s="13">
        <v>2000</v>
      </c>
      <c r="N89" s="13">
        <v>340</v>
      </c>
      <c r="O89" s="13">
        <v>6030</v>
      </c>
      <c r="P89" s="13">
        <v>8900</v>
      </c>
      <c r="Q89" s="63">
        <f>B89*Listings!I$4+JSE!C89*Listings!I$5+JSE!D89*Listings!I$6+JSE!E89*Listings!I$7+JSE!F89*Listings!I$8+JSE!G89*Listings!I$9+JSE!H89*Listings!I$10+JSE!I89*Listings!I$11+JSE!J89*Listings!I$12+JSE!K89*Listings!I$13+JSE!L89*Listings!I$14+JSE!M89*Listings!I$15+JSE!N89*Listings!I$16+JSE!O89*Listings!I$17+JSE!P89*Listings!I$18</f>
        <v>3646.5482480794453</v>
      </c>
    </row>
    <row r="90" spans="1:17" hidden="1">
      <c r="A90" s="10">
        <v>39448</v>
      </c>
      <c r="B90" s="13">
        <v>52</v>
      </c>
      <c r="C90" s="13">
        <v>1560</v>
      </c>
      <c r="D90" s="13">
        <v>4390</v>
      </c>
      <c r="E90" s="13">
        <v>1995</v>
      </c>
      <c r="F90" s="13">
        <v>1650</v>
      </c>
      <c r="G90" s="13">
        <v>333</v>
      </c>
      <c r="H90" s="13">
        <v>275</v>
      </c>
      <c r="I90" s="13">
        <v>1700</v>
      </c>
      <c r="J90" s="13">
        <v>3800</v>
      </c>
      <c r="K90" s="13">
        <v>555</v>
      </c>
      <c r="L90" s="13">
        <v>1890</v>
      </c>
      <c r="M90" s="13">
        <v>1800</v>
      </c>
      <c r="N90" s="13">
        <v>230</v>
      </c>
      <c r="O90" s="13">
        <v>5015</v>
      </c>
      <c r="P90" s="13">
        <v>7415</v>
      </c>
      <c r="Q90" s="63">
        <f>B90*Listings!I$4+JSE!C90*Listings!I$5+JSE!D90*Listings!I$6+JSE!E90*Listings!I$7+JSE!F90*Listings!I$8+JSE!G90*Listings!I$9+JSE!H90*Listings!I$10+JSE!I90*Listings!I$11+JSE!J90*Listings!I$12+JSE!K90*Listings!I$13+JSE!L90*Listings!I$14+JSE!M90*Listings!I$15+JSE!N90*Listings!I$16+JSE!O90*Listings!I$17+JSE!P90*Listings!I$18</f>
        <v>3054.6088064455689</v>
      </c>
    </row>
    <row r="91" spans="1:17" hidden="1">
      <c r="A91" s="10">
        <v>39479</v>
      </c>
      <c r="B91" s="13">
        <v>55</v>
      </c>
      <c r="C91" s="13">
        <v>1800</v>
      </c>
      <c r="D91" s="13">
        <v>5000</v>
      </c>
      <c r="E91" s="13">
        <v>2410</v>
      </c>
      <c r="F91" s="13">
        <v>2250</v>
      </c>
      <c r="G91" s="13">
        <v>330</v>
      </c>
      <c r="H91" s="13">
        <v>300</v>
      </c>
      <c r="I91" s="13">
        <v>1802</v>
      </c>
      <c r="J91" s="13">
        <v>3440</v>
      </c>
      <c r="K91" s="13">
        <v>555</v>
      </c>
      <c r="L91" s="13">
        <v>1975</v>
      </c>
      <c r="M91" s="13">
        <v>1720</v>
      </c>
      <c r="N91" s="13">
        <v>260</v>
      </c>
      <c r="O91" s="13">
        <v>4975</v>
      </c>
      <c r="P91" s="13">
        <v>8500</v>
      </c>
      <c r="Q91" s="63">
        <f>B91*Listings!I$4+JSE!C91*Listings!I$5+JSE!D91*Listings!I$6+JSE!E91*Listings!I$7+JSE!F91*Listings!I$8+JSE!G91*Listings!I$9+JSE!H91*Listings!I$10+JSE!I91*Listings!I$11+JSE!J91*Listings!I$12+JSE!K91*Listings!I$13+JSE!L91*Listings!I$14+JSE!M91*Listings!I$15+JSE!N91*Listings!I$16+JSE!O91*Listings!I$17+JSE!P91*Listings!I$18</f>
        <v>3461.4600712010497</v>
      </c>
    </row>
    <row r="92" spans="1:17" hidden="1">
      <c r="A92" s="10">
        <v>39508</v>
      </c>
      <c r="B92" s="13">
        <v>50</v>
      </c>
      <c r="C92" s="13">
        <v>1655</v>
      </c>
      <c r="D92" s="13">
        <v>4610</v>
      </c>
      <c r="E92" s="13">
        <v>2205</v>
      </c>
      <c r="F92" s="13">
        <v>2398</v>
      </c>
      <c r="G92" s="13">
        <v>600</v>
      </c>
      <c r="H92" s="13">
        <v>300</v>
      </c>
      <c r="I92" s="13">
        <v>2000</v>
      </c>
      <c r="J92" s="13">
        <v>3800</v>
      </c>
      <c r="K92" s="13">
        <v>521</v>
      </c>
      <c r="L92" s="13">
        <v>1820</v>
      </c>
      <c r="M92" s="13">
        <v>1460</v>
      </c>
      <c r="N92" s="13">
        <v>230</v>
      </c>
      <c r="O92" s="13">
        <v>4850</v>
      </c>
      <c r="P92" s="13">
        <v>8921</v>
      </c>
      <c r="Q92" s="63">
        <f>B92*Listings!I$4+JSE!C92*Listings!I$5+JSE!D92*Listings!I$6+JSE!E92*Listings!I$7+JSE!F92*Listings!I$8+JSE!G92*Listings!I$9+JSE!H92*Listings!I$10+JSE!I92*Listings!I$11+JSE!J92*Listings!I$12+JSE!K92*Listings!I$13+JSE!L92*Listings!I$14+JSE!M92*Listings!I$15+JSE!N92*Listings!I$16+JSE!O92*Listings!I$17+JSE!P92*Listings!I$18</f>
        <v>3441.5354318905752</v>
      </c>
    </row>
    <row r="93" spans="1:17" hidden="1">
      <c r="A93" s="10">
        <v>39539</v>
      </c>
      <c r="B93" s="13">
        <v>45</v>
      </c>
      <c r="C93" s="13">
        <v>1826</v>
      </c>
      <c r="D93" s="13">
        <v>4350</v>
      </c>
      <c r="E93" s="13">
        <v>2586</v>
      </c>
      <c r="F93" s="13">
        <v>2190</v>
      </c>
      <c r="G93" s="13">
        <v>710</v>
      </c>
      <c r="H93" s="13">
        <v>300</v>
      </c>
      <c r="I93" s="13">
        <v>1650</v>
      </c>
      <c r="J93" s="13">
        <v>3700</v>
      </c>
      <c r="K93" s="13">
        <v>510</v>
      </c>
      <c r="L93" s="13">
        <v>1670</v>
      </c>
      <c r="M93" s="13">
        <v>1600</v>
      </c>
      <c r="N93" s="13">
        <v>255</v>
      </c>
      <c r="O93" s="13">
        <v>5600</v>
      </c>
      <c r="P93" s="13">
        <v>9110</v>
      </c>
      <c r="Q93" s="63">
        <f>B93*Listings!I$4+JSE!C93*Listings!I$5+JSE!D93*Listings!I$6+JSE!E93*Listings!I$7+JSE!F93*Listings!I$8+JSE!G93*Listings!I$9+JSE!H93*Listings!I$10+JSE!I93*Listings!I$11+JSE!J93*Listings!I$12+JSE!K93*Listings!I$13+JSE!L93*Listings!I$14+JSE!M93*Listings!I$15+JSE!N93*Listings!I$16+JSE!O93*Listings!I$17+JSE!P93*Listings!I$18</f>
        <v>3580.1763537567917</v>
      </c>
    </row>
    <row r="94" spans="1:17" hidden="1">
      <c r="A94" s="10">
        <v>39569</v>
      </c>
      <c r="B94" s="13">
        <v>66</v>
      </c>
      <c r="C94" s="13">
        <v>1603</v>
      </c>
      <c r="D94" s="13">
        <v>3500</v>
      </c>
      <c r="E94" s="13">
        <v>2650</v>
      </c>
      <c r="F94" s="13">
        <v>2340</v>
      </c>
      <c r="G94" s="13">
        <v>825</v>
      </c>
      <c r="H94" s="13">
        <v>180</v>
      </c>
      <c r="I94" s="13">
        <v>1650</v>
      </c>
      <c r="J94" s="13">
        <v>3800</v>
      </c>
      <c r="K94" s="13">
        <v>555</v>
      </c>
      <c r="L94" s="13">
        <v>1600</v>
      </c>
      <c r="M94" s="13">
        <v>1525</v>
      </c>
      <c r="N94" s="13">
        <v>210</v>
      </c>
      <c r="O94" s="13">
        <v>5200</v>
      </c>
      <c r="P94" s="13">
        <v>9200</v>
      </c>
      <c r="Q94" s="63">
        <f>B94*Listings!I$4+JSE!C94*Listings!I$5+JSE!D94*Listings!I$6+JSE!E94*Listings!I$7+JSE!F94*Listings!I$8+JSE!G94*Listings!I$9+JSE!H94*Listings!I$10+JSE!I94*Listings!I$11+JSE!J94*Listings!I$12+JSE!K94*Listings!I$13+JSE!L94*Listings!I$14+JSE!M94*Listings!I$15+JSE!N94*Listings!I$16+JSE!O94*Listings!I$17+JSE!P94*Listings!I$18</f>
        <v>3535.5975267003932</v>
      </c>
    </row>
    <row r="95" spans="1:17" hidden="1">
      <c r="A95" s="10">
        <v>39600</v>
      </c>
      <c r="B95" s="13">
        <v>44</v>
      </c>
      <c r="C95" s="13">
        <v>1450</v>
      </c>
      <c r="D95" s="13">
        <v>3565</v>
      </c>
      <c r="E95" s="13">
        <v>2625</v>
      </c>
      <c r="F95" s="13">
        <v>2075</v>
      </c>
      <c r="G95" s="13">
        <v>1030</v>
      </c>
      <c r="H95" s="13">
        <v>278</v>
      </c>
      <c r="I95" s="13">
        <v>1670</v>
      </c>
      <c r="J95" s="13">
        <v>3250</v>
      </c>
      <c r="K95" s="13">
        <v>500</v>
      </c>
      <c r="L95" s="13">
        <v>1500</v>
      </c>
      <c r="M95" s="13">
        <v>1449</v>
      </c>
      <c r="N95" s="13">
        <v>168</v>
      </c>
      <c r="O95" s="13">
        <v>4950</v>
      </c>
      <c r="P95" s="13">
        <v>8300</v>
      </c>
      <c r="Q95" s="63">
        <f>B95*Listings!I$4+JSE!C95*Listings!I$5+JSE!D95*Listings!I$6+JSE!E95*Listings!I$7+JSE!F95*Listings!I$8+JSE!G95*Listings!I$9+JSE!H95*Listings!I$10+JSE!I95*Listings!I$11+JSE!J95*Listings!I$12+JSE!K95*Listings!I$13+JSE!L95*Listings!I$14+JSE!M95*Listings!I$15+JSE!N95*Listings!I$16+JSE!O95*Listings!I$17+JSE!P95*Listings!I$18</f>
        <v>3296.7878958216224</v>
      </c>
    </row>
    <row r="96" spans="1:17" hidden="1">
      <c r="A96" s="10">
        <v>39630</v>
      </c>
      <c r="B96" s="13">
        <v>55</v>
      </c>
      <c r="C96" s="13">
        <v>1255</v>
      </c>
      <c r="D96" s="13">
        <v>3720</v>
      </c>
      <c r="E96" s="13">
        <v>2390</v>
      </c>
      <c r="F96" s="13">
        <v>2000</v>
      </c>
      <c r="G96" s="13">
        <v>750</v>
      </c>
      <c r="H96" s="13">
        <v>250</v>
      </c>
      <c r="I96" s="13">
        <v>1250</v>
      </c>
      <c r="J96" s="13">
        <v>3300</v>
      </c>
      <c r="K96" s="13">
        <v>460</v>
      </c>
      <c r="L96" s="13">
        <v>1956</v>
      </c>
      <c r="M96" s="13">
        <v>1440</v>
      </c>
      <c r="N96" s="13">
        <v>170</v>
      </c>
      <c r="O96" s="13">
        <v>5200</v>
      </c>
      <c r="P96" s="13">
        <v>7750</v>
      </c>
      <c r="Q96" s="63">
        <f>B96*Listings!I$4+JSE!C96*Listings!I$5+JSE!D96*Listings!I$6+JSE!E96*Listings!I$7+JSE!F96*Listings!I$8+JSE!G96*Listings!I$9+JSE!H96*Listings!I$10+JSE!I96*Listings!I$11+JSE!J96*Listings!I$12+JSE!K96*Listings!I$13+JSE!L96*Listings!I$14+JSE!M96*Listings!I$15+JSE!N96*Listings!I$16+JSE!O96*Listings!I$17+JSE!P96*Listings!I$18</f>
        <v>3183.1258010118045</v>
      </c>
    </row>
    <row r="97" spans="1:17" hidden="1">
      <c r="A97" s="10">
        <v>39661</v>
      </c>
      <c r="B97" s="13">
        <v>54</v>
      </c>
      <c r="C97" s="13">
        <v>1070</v>
      </c>
      <c r="D97" s="13">
        <v>3200</v>
      </c>
      <c r="E97" s="13">
        <v>2500</v>
      </c>
      <c r="F97" s="13">
        <v>1990</v>
      </c>
      <c r="G97" s="13">
        <v>725</v>
      </c>
      <c r="H97" s="13">
        <v>275</v>
      </c>
      <c r="I97" s="13">
        <v>1305</v>
      </c>
      <c r="J97" s="13">
        <v>3300</v>
      </c>
      <c r="K97" s="13">
        <v>460</v>
      </c>
      <c r="L97" s="13">
        <v>2219</v>
      </c>
      <c r="M97" s="13">
        <v>1640</v>
      </c>
      <c r="N97" s="13">
        <v>170</v>
      </c>
      <c r="O97" s="13">
        <v>5400</v>
      </c>
      <c r="P97" s="13">
        <v>7800</v>
      </c>
      <c r="Q97" s="63">
        <f>B97*Listings!I$4+JSE!C97*Listings!I$5+JSE!D97*Listings!I$6+JSE!E97*Listings!I$7+JSE!F97*Listings!I$8+JSE!G97*Listings!I$9+JSE!H97*Listings!I$10+JSE!I97*Listings!I$11+JSE!J97*Listings!I$12+JSE!K97*Listings!I$13+JSE!L97*Listings!I$14+JSE!M97*Listings!I$15+JSE!N97*Listings!I$16+JSE!O97*Listings!I$17+JSE!P97*Listings!I$18</f>
        <v>3235.0564362001128</v>
      </c>
    </row>
    <row r="98" spans="1:17" hidden="1">
      <c r="A98" s="10">
        <v>39692</v>
      </c>
      <c r="B98" s="13">
        <v>52</v>
      </c>
      <c r="C98" s="13">
        <v>1025</v>
      </c>
      <c r="D98" s="13">
        <v>2500</v>
      </c>
      <c r="E98" s="13">
        <v>1780</v>
      </c>
      <c r="F98" s="13">
        <v>1700</v>
      </c>
      <c r="G98" s="13">
        <v>740</v>
      </c>
      <c r="H98" s="13">
        <v>275</v>
      </c>
      <c r="I98" s="13">
        <v>1305</v>
      </c>
      <c r="J98" s="13">
        <v>3250</v>
      </c>
      <c r="K98" s="13">
        <v>450</v>
      </c>
      <c r="L98" s="13">
        <v>2225</v>
      </c>
      <c r="M98" s="13">
        <v>1390</v>
      </c>
      <c r="N98" s="13">
        <v>142</v>
      </c>
      <c r="O98" s="13">
        <v>5050</v>
      </c>
      <c r="P98" s="13">
        <v>7149</v>
      </c>
      <c r="Q98" s="63">
        <f>B98*Listings!I$4+JSE!C98*Listings!I$5+JSE!D98*Listings!I$6+JSE!E98*Listings!I$7+JSE!F98*Listings!I$8+JSE!G98*Listings!I$9+JSE!H98*Listings!I$10+JSE!I98*Listings!I$11+JSE!J98*Listings!I$12+JSE!K98*Listings!I$13+JSE!L98*Listings!I$14+JSE!M98*Listings!I$15+JSE!N98*Listings!I$16+JSE!O98*Listings!I$17+JSE!P98*Listings!I$18</f>
        <v>2820.6839422896765</v>
      </c>
    </row>
    <row r="99" spans="1:17" hidden="1">
      <c r="A99" s="10">
        <v>39722</v>
      </c>
      <c r="B99" s="13">
        <v>48</v>
      </c>
      <c r="C99" s="13">
        <v>788</v>
      </c>
      <c r="D99" s="13">
        <v>1400</v>
      </c>
      <c r="E99" s="13">
        <v>1400</v>
      </c>
      <c r="F99" s="13">
        <v>1600</v>
      </c>
      <c r="G99" s="13">
        <v>500</v>
      </c>
      <c r="H99" s="13">
        <v>270</v>
      </c>
      <c r="I99" s="13">
        <v>1340</v>
      </c>
      <c r="J99" s="13">
        <v>2600</v>
      </c>
      <c r="K99" s="13">
        <v>450</v>
      </c>
      <c r="L99" s="13">
        <v>2400</v>
      </c>
      <c r="M99" s="13">
        <v>1440</v>
      </c>
      <c r="N99" s="13">
        <v>89</v>
      </c>
      <c r="O99" s="13">
        <v>5699</v>
      </c>
      <c r="P99" s="13">
        <v>5410</v>
      </c>
      <c r="Q99" s="63">
        <f>B99*Listings!I$4+JSE!C99*Listings!I$5+JSE!D99*Listings!I$6+JSE!E99*Listings!I$7+JSE!F99*Listings!I$8+JSE!G99*Listings!I$9+JSE!H99*Listings!I$10+JSE!I99*Listings!I$11+JSE!J99*Listings!I$12+JSE!K99*Listings!I$13+JSE!L99*Listings!I$14+JSE!M99*Listings!I$15+JSE!N99*Listings!I$16+JSE!O99*Listings!I$17+JSE!P99*Listings!I$18</f>
        <v>2426.1655237024547</v>
      </c>
    </row>
    <row r="100" spans="1:17" hidden="1">
      <c r="A100" s="10">
        <v>39753</v>
      </c>
      <c r="B100" s="13">
        <v>53</v>
      </c>
      <c r="C100" s="13">
        <v>945</v>
      </c>
      <c r="D100" s="13">
        <v>1700</v>
      </c>
      <c r="E100" s="13">
        <v>1290</v>
      </c>
      <c r="F100" s="13">
        <v>1450</v>
      </c>
      <c r="G100" s="13">
        <v>250</v>
      </c>
      <c r="H100" s="13">
        <v>270</v>
      </c>
      <c r="I100" s="13">
        <v>1400</v>
      </c>
      <c r="J100" s="13">
        <v>2350</v>
      </c>
      <c r="K100" s="13">
        <v>450</v>
      </c>
      <c r="L100" s="13">
        <v>2393</v>
      </c>
      <c r="M100" s="13">
        <v>1370</v>
      </c>
      <c r="N100" s="13">
        <v>76</v>
      </c>
      <c r="O100" s="13">
        <v>5379</v>
      </c>
      <c r="P100" s="13">
        <v>5050</v>
      </c>
      <c r="Q100" s="63">
        <f>B100*Listings!I$4+JSE!C100*Listings!I$5+JSE!D100*Listings!I$6+JSE!E100*Listings!I$7+JSE!F100*Listings!I$8+JSE!G100*Listings!I$9+JSE!H100*Listings!I$10+JSE!I100*Listings!I$11+JSE!J100*Listings!I$12+JSE!K100*Listings!I$13+JSE!L100*Listings!I$14+JSE!M100*Listings!I$15+JSE!N100*Listings!I$16+JSE!O100*Listings!I$17+JSE!P100*Listings!I$18</f>
        <v>2300.6494285178937</v>
      </c>
    </row>
    <row r="101" spans="1:17" hidden="1">
      <c r="A101" s="10">
        <v>39783</v>
      </c>
      <c r="B101" s="13">
        <v>53</v>
      </c>
      <c r="C101" s="13">
        <v>850</v>
      </c>
      <c r="D101" s="13">
        <v>1449</v>
      </c>
      <c r="E101" s="13">
        <v>1530</v>
      </c>
      <c r="F101" s="13">
        <v>1320</v>
      </c>
      <c r="G101" s="13">
        <v>250</v>
      </c>
      <c r="H101" s="13">
        <v>269</v>
      </c>
      <c r="I101" s="13">
        <v>1185</v>
      </c>
      <c r="J101" s="13">
        <v>2100</v>
      </c>
      <c r="K101" s="13">
        <v>550</v>
      </c>
      <c r="L101" s="13">
        <v>2475</v>
      </c>
      <c r="M101" s="13">
        <v>1564</v>
      </c>
      <c r="N101" s="13">
        <v>80</v>
      </c>
      <c r="O101" s="13">
        <v>5700</v>
      </c>
      <c r="P101" s="13">
        <v>6350</v>
      </c>
      <c r="Q101" s="63">
        <f>B101*Listings!I$4+JSE!C101*Listings!I$5+JSE!D101*Listings!I$6+JSE!E101*Listings!I$7+JSE!F101*Listings!I$8+JSE!G101*Listings!I$9+JSE!H101*Listings!I$10+JSE!I101*Listings!I$11+JSE!J101*Listings!I$12+JSE!K101*Listings!I$13+JSE!L101*Listings!I$14+JSE!M101*Listings!I$15+JSE!N101*Listings!I$16+JSE!O101*Listings!I$17+JSE!P101*Listings!I$18</f>
        <v>2569.7792017987636</v>
      </c>
    </row>
    <row r="102" spans="1:17" hidden="1">
      <c r="A102" s="10">
        <v>39814</v>
      </c>
      <c r="B102" s="13">
        <v>48</v>
      </c>
      <c r="C102" s="13">
        <v>975</v>
      </c>
      <c r="D102" s="13">
        <v>1324</v>
      </c>
      <c r="E102" s="13">
        <v>1336</v>
      </c>
      <c r="F102" s="13">
        <v>1295</v>
      </c>
      <c r="G102" s="13">
        <v>250</v>
      </c>
      <c r="H102" s="13">
        <v>175</v>
      </c>
      <c r="I102" s="13">
        <v>1300</v>
      </c>
      <c r="J102" s="13">
        <v>2000</v>
      </c>
      <c r="K102" s="13">
        <v>450</v>
      </c>
      <c r="L102" s="13">
        <v>2600</v>
      </c>
      <c r="M102" s="13">
        <v>1400</v>
      </c>
      <c r="N102" s="13">
        <v>65</v>
      </c>
      <c r="O102" s="13">
        <v>5500</v>
      </c>
      <c r="P102" s="13">
        <v>6650</v>
      </c>
      <c r="Q102" s="63">
        <f>B102*Listings!I$4+JSE!C102*Listings!I$5+JSE!D102*Listings!I$6+JSE!E102*Listings!I$7+JSE!F102*Listings!I$8+JSE!G102*Listings!I$9+JSE!H102*Listings!I$10+JSE!I102*Listings!I$11+JSE!J102*Listings!I$12+JSE!K102*Listings!I$13+JSE!L102*Listings!I$14+JSE!M102*Listings!I$15+JSE!N102*Listings!I$16+JSE!O102*Listings!I$17+JSE!P102*Listings!I$18</f>
        <v>2542.8509274873522</v>
      </c>
    </row>
    <row r="103" spans="1:17" hidden="1">
      <c r="A103" s="10">
        <v>39845</v>
      </c>
      <c r="B103" s="13">
        <v>47</v>
      </c>
      <c r="C103" s="13">
        <v>850</v>
      </c>
      <c r="D103" s="13">
        <v>850</v>
      </c>
      <c r="E103" s="13">
        <v>1314</v>
      </c>
      <c r="F103" s="13">
        <v>950</v>
      </c>
      <c r="G103" s="13">
        <v>250</v>
      </c>
      <c r="H103" s="13">
        <v>121</v>
      </c>
      <c r="I103" s="13">
        <v>1185</v>
      </c>
      <c r="J103" s="13">
        <v>2101</v>
      </c>
      <c r="K103" s="13">
        <v>430</v>
      </c>
      <c r="L103" s="13">
        <v>2380</v>
      </c>
      <c r="M103" s="13">
        <v>1500</v>
      </c>
      <c r="N103" s="13">
        <v>57</v>
      </c>
      <c r="O103" s="13">
        <v>5329</v>
      </c>
      <c r="P103" s="13">
        <v>7650</v>
      </c>
      <c r="Q103" s="63">
        <f>B103*Listings!I$4+JSE!C103*Listings!I$5+JSE!D103*Listings!I$6+JSE!E103*Listings!I$7+JSE!F103*Listings!I$8+JSE!G103*Listings!I$9+JSE!H103*Listings!I$10+JSE!I103*Listings!I$11+JSE!J103*Listings!I$12+JSE!K103*Listings!I$13+JSE!L103*Listings!I$14+JSE!M103*Listings!I$15+JSE!N103*Listings!I$16+JSE!O103*Listings!I$17+JSE!P103*Listings!I$18</f>
        <v>2587.2012366498034</v>
      </c>
    </row>
    <row r="104" spans="1:17" hidden="1">
      <c r="A104" s="10">
        <v>39873</v>
      </c>
      <c r="B104" s="13">
        <v>45</v>
      </c>
      <c r="C104" s="13">
        <v>880</v>
      </c>
      <c r="D104" s="13">
        <v>550</v>
      </c>
      <c r="E104" s="13">
        <v>1210</v>
      </c>
      <c r="F104" s="13">
        <v>1001</v>
      </c>
      <c r="G104" s="13">
        <v>170</v>
      </c>
      <c r="H104" s="13">
        <v>180</v>
      </c>
      <c r="I104" s="13">
        <v>1400</v>
      </c>
      <c r="J104" s="13">
        <v>2300</v>
      </c>
      <c r="K104" s="13">
        <v>400</v>
      </c>
      <c r="L104" s="13">
        <v>2425</v>
      </c>
      <c r="M104" s="13">
        <v>1545</v>
      </c>
      <c r="N104" s="13">
        <v>60</v>
      </c>
      <c r="O104" s="13">
        <v>5190</v>
      </c>
      <c r="P104" s="13">
        <v>6900</v>
      </c>
      <c r="Q104" s="63">
        <f>B104*Listings!I$4+JSE!C104*Listings!I$5+JSE!D104*Listings!I$6+JSE!E104*Listings!I$7+JSE!F104*Listings!I$8+JSE!G104*Listings!I$9+JSE!H104*Listings!I$10+JSE!I104*Listings!I$11+JSE!J104*Listings!I$12+JSE!K104*Listings!I$13+JSE!L104*Listings!I$14+JSE!M104*Listings!I$15+JSE!N104*Listings!I$16+JSE!O104*Listings!I$17+JSE!P104*Listings!I$18</f>
        <v>2439.0577477983888</v>
      </c>
    </row>
    <row r="105" spans="1:17" hidden="1">
      <c r="A105" s="10">
        <v>39904</v>
      </c>
      <c r="B105" s="13">
        <v>41</v>
      </c>
      <c r="C105" s="13">
        <v>800</v>
      </c>
      <c r="D105" s="13">
        <v>555</v>
      </c>
      <c r="E105" s="13">
        <v>1395</v>
      </c>
      <c r="F105" s="13">
        <v>1030</v>
      </c>
      <c r="G105" s="13">
        <v>260</v>
      </c>
      <c r="H105" s="13">
        <v>76</v>
      </c>
      <c r="I105" s="13">
        <v>1125</v>
      </c>
      <c r="J105" s="13">
        <v>2800</v>
      </c>
      <c r="K105" s="13">
        <v>360</v>
      </c>
      <c r="L105" s="13">
        <v>2610</v>
      </c>
      <c r="M105" s="13">
        <v>1620</v>
      </c>
      <c r="N105" s="13">
        <v>62</v>
      </c>
      <c r="O105" s="13">
        <v>5325</v>
      </c>
      <c r="P105" s="13">
        <v>7500</v>
      </c>
      <c r="Q105" s="63">
        <f>B105*Listings!I$4+JSE!C105*Listings!I$5+JSE!D105*Listings!I$6+JSE!E105*Listings!I$7+JSE!F105*Listings!I$8+JSE!G105*Listings!I$9+JSE!H105*Listings!I$10+JSE!I105*Listings!I$11+JSE!J105*Listings!I$12+JSE!K105*Listings!I$13+JSE!L105*Listings!I$14+JSE!M105*Listings!I$15+JSE!N105*Listings!I$16+JSE!O105*Listings!I$17+JSE!P105*Listings!I$18</f>
        <v>2614.8458309911939</v>
      </c>
    </row>
    <row r="106" spans="1:17" hidden="1">
      <c r="A106" s="10">
        <v>39934</v>
      </c>
      <c r="B106" s="13">
        <v>58</v>
      </c>
      <c r="C106" s="13">
        <v>740</v>
      </c>
      <c r="D106" s="13">
        <v>825</v>
      </c>
      <c r="E106" s="13">
        <v>1560</v>
      </c>
      <c r="F106" s="13">
        <v>1149</v>
      </c>
      <c r="G106" s="13">
        <v>420</v>
      </c>
      <c r="H106" s="13">
        <v>100</v>
      </c>
      <c r="I106" s="13">
        <v>1126</v>
      </c>
      <c r="J106" s="13">
        <v>3000</v>
      </c>
      <c r="K106" s="13">
        <v>360</v>
      </c>
      <c r="L106" s="13">
        <v>2714</v>
      </c>
      <c r="M106" s="13">
        <v>1674</v>
      </c>
      <c r="N106" s="13">
        <v>70</v>
      </c>
      <c r="O106" s="13">
        <v>5700</v>
      </c>
      <c r="P106" s="13">
        <v>7600</v>
      </c>
      <c r="Q106" s="63">
        <f>B106*Listings!I$4+JSE!C106*Listings!I$5+JSE!D106*Listings!I$6+JSE!E106*Listings!I$7+JSE!F106*Listings!I$8+JSE!G106*Listings!I$9+JSE!H106*Listings!I$10+JSE!I106*Listings!I$11+JSE!J106*Listings!I$12+JSE!K106*Listings!I$13+JSE!L106*Listings!I$14+JSE!M106*Listings!I$15+JSE!N106*Listings!I$16+JSE!O106*Listings!I$17+JSE!P106*Listings!I$18</f>
        <v>2749.9184560614576</v>
      </c>
    </row>
    <row r="107" spans="1:17" hidden="1">
      <c r="A107" s="10">
        <v>39965</v>
      </c>
      <c r="B107" s="13">
        <v>47</v>
      </c>
      <c r="C107" s="13">
        <v>620</v>
      </c>
      <c r="D107" s="13">
        <v>700</v>
      </c>
      <c r="E107" s="13">
        <v>1420</v>
      </c>
      <c r="F107" s="13">
        <v>1125</v>
      </c>
      <c r="G107" s="13">
        <v>450</v>
      </c>
      <c r="H107" s="13">
        <v>150</v>
      </c>
      <c r="I107" s="13">
        <v>1135</v>
      </c>
      <c r="J107" s="13">
        <v>3200</v>
      </c>
      <c r="K107" s="13">
        <v>360</v>
      </c>
      <c r="L107" s="13">
        <v>2808</v>
      </c>
      <c r="M107" s="13">
        <v>1599</v>
      </c>
      <c r="N107" s="13">
        <v>61</v>
      </c>
      <c r="O107" s="13">
        <v>5675</v>
      </c>
      <c r="P107" s="13">
        <v>8990</v>
      </c>
      <c r="Q107" s="63">
        <f>B107*Listings!I$4+JSE!C107*Listings!I$5+JSE!D107*Listings!I$6+JSE!E107*Listings!I$7+JSE!F107*Listings!I$8+JSE!G107*Listings!I$9+JSE!H107*Listings!I$10+JSE!I107*Listings!I$11+JSE!J107*Listings!I$12+JSE!K107*Listings!I$13+JSE!L107*Listings!I$14+JSE!M107*Listings!I$15+JSE!N107*Listings!I$16+JSE!O107*Listings!I$17+JSE!P107*Listings!I$18</f>
        <v>2922.8690275435638</v>
      </c>
    </row>
    <row r="108" spans="1:17" hidden="1">
      <c r="A108" s="10">
        <v>39995</v>
      </c>
      <c r="B108" s="13">
        <v>45</v>
      </c>
      <c r="C108" s="13">
        <v>750</v>
      </c>
      <c r="D108" s="13">
        <v>800</v>
      </c>
      <c r="E108" s="13">
        <v>1549</v>
      </c>
      <c r="F108" s="13">
        <v>1345</v>
      </c>
      <c r="G108" s="13">
        <v>449</v>
      </c>
      <c r="H108" s="13">
        <v>111</v>
      </c>
      <c r="I108" s="13">
        <v>1135</v>
      </c>
      <c r="J108" s="13">
        <v>3000</v>
      </c>
      <c r="K108" s="13">
        <v>360</v>
      </c>
      <c r="L108" s="13">
        <v>3053</v>
      </c>
      <c r="M108" s="13">
        <v>1625</v>
      </c>
      <c r="N108" s="13">
        <v>65</v>
      </c>
      <c r="O108" s="13">
        <v>5982</v>
      </c>
      <c r="P108" s="13">
        <v>9850</v>
      </c>
      <c r="Q108" s="63">
        <f>B108*Listings!I$4+JSE!C108*Listings!I$5+JSE!D108*Listings!I$6+JSE!E108*Listings!I$7+JSE!F108*Listings!I$8+JSE!G108*Listings!I$9+JSE!H108*Listings!I$10+JSE!I108*Listings!I$11+JSE!J108*Listings!I$12+JSE!K108*Listings!I$13+JSE!L108*Listings!I$14+JSE!M108*Listings!I$15+JSE!N108*Listings!I$16+JSE!O108*Listings!I$17+JSE!P108*Listings!I$18</f>
        <v>3181.4187745924673</v>
      </c>
    </row>
    <row r="109" spans="1:17" hidden="1">
      <c r="A109" s="10">
        <v>40026</v>
      </c>
      <c r="B109" s="13">
        <v>45</v>
      </c>
      <c r="C109" s="13">
        <v>875</v>
      </c>
      <c r="D109" s="13">
        <v>1045</v>
      </c>
      <c r="E109" s="13">
        <v>1710</v>
      </c>
      <c r="F109" s="13">
        <v>1400</v>
      </c>
      <c r="G109" s="13">
        <v>520</v>
      </c>
      <c r="H109" s="13">
        <v>110</v>
      </c>
      <c r="I109" s="13">
        <v>1050</v>
      </c>
      <c r="J109" s="13">
        <v>3350</v>
      </c>
      <c r="K109" s="13">
        <v>360</v>
      </c>
      <c r="L109" s="13">
        <v>3052</v>
      </c>
      <c r="M109" s="13">
        <v>1570</v>
      </c>
      <c r="N109" s="13">
        <v>60</v>
      </c>
      <c r="O109" s="13">
        <v>6240</v>
      </c>
      <c r="P109" s="13">
        <v>9201</v>
      </c>
      <c r="Q109" s="63">
        <f>B109*Listings!I$4+JSE!C109*Listings!I$5+JSE!D109*Listings!I$6+JSE!E109*Listings!I$7+JSE!F109*Listings!I$8+JSE!G109*Listings!I$9+JSE!H109*Listings!I$10+JSE!I109*Listings!I$11+JSE!J109*Listings!I$12+JSE!K109*Listings!I$13+JSE!L109*Listings!I$14+JSE!M109*Listings!I$15+JSE!N109*Listings!I$16+JSE!O109*Listings!I$17+JSE!P109*Listings!I$18</f>
        <v>3163.6393854225216</v>
      </c>
    </row>
    <row r="110" spans="1:17" hidden="1">
      <c r="A110" s="10">
        <v>40057</v>
      </c>
      <c r="B110" s="13">
        <v>37</v>
      </c>
      <c r="C110" s="13">
        <v>900</v>
      </c>
      <c r="D110" s="13">
        <v>1165</v>
      </c>
      <c r="E110" s="13">
        <v>1590</v>
      </c>
      <c r="F110" s="13">
        <v>1190</v>
      </c>
      <c r="G110" s="13">
        <v>520</v>
      </c>
      <c r="H110" s="13">
        <v>149</v>
      </c>
      <c r="I110" s="13">
        <v>1144</v>
      </c>
      <c r="J110" s="13">
        <v>3950</v>
      </c>
      <c r="K110" s="13">
        <v>360</v>
      </c>
      <c r="L110" s="13">
        <v>3400</v>
      </c>
      <c r="M110" s="13">
        <v>1598</v>
      </c>
      <c r="N110" s="13">
        <v>60</v>
      </c>
      <c r="O110" s="13">
        <v>6470</v>
      </c>
      <c r="P110" s="13">
        <v>9400</v>
      </c>
      <c r="Q110" s="63">
        <f>B110*Listings!I$4+JSE!C110*Listings!I$5+JSE!D110*Listings!I$6+JSE!E110*Listings!I$7+JSE!F110*Listings!I$8+JSE!G110*Listings!I$9+JSE!H110*Listings!I$10+JSE!I110*Listings!I$11+JSE!J110*Listings!I$12+JSE!K110*Listings!I$13+JSE!L110*Listings!I$14+JSE!M110*Listings!I$15+JSE!N110*Listings!I$16+JSE!O110*Listings!I$17+JSE!P110*Listings!I$18</f>
        <v>3196.2015739179315</v>
      </c>
    </row>
    <row r="111" spans="1:17" hidden="1">
      <c r="A111" s="10">
        <v>40087</v>
      </c>
      <c r="B111" s="13">
        <v>45</v>
      </c>
      <c r="C111" s="13">
        <v>898</v>
      </c>
      <c r="D111" s="13">
        <v>1090</v>
      </c>
      <c r="E111" s="13">
        <v>1803</v>
      </c>
      <c r="F111" s="13">
        <v>1395</v>
      </c>
      <c r="G111" s="13">
        <v>310</v>
      </c>
      <c r="H111" s="13">
        <v>103</v>
      </c>
      <c r="I111" s="13">
        <v>1144</v>
      </c>
      <c r="J111" s="13">
        <v>3980</v>
      </c>
      <c r="K111" s="13">
        <v>360</v>
      </c>
      <c r="L111" s="13">
        <v>3590</v>
      </c>
      <c r="M111" s="13">
        <v>1609</v>
      </c>
      <c r="N111" s="13">
        <v>55</v>
      </c>
      <c r="O111" s="13">
        <v>6900</v>
      </c>
      <c r="P111" s="13">
        <v>10050</v>
      </c>
      <c r="Q111" s="63">
        <f>B111*Listings!I$4+JSE!C111*Listings!I$5+JSE!D111*Listings!I$6+JSE!E111*Listings!I$7+JSE!F111*Listings!I$8+JSE!G111*Listings!I$9+JSE!H111*Listings!I$10+JSE!I111*Listings!I$11+JSE!J111*Listings!I$12+JSE!K111*Listings!I$13+JSE!L111*Listings!I$14+JSE!M111*Listings!I$15+JSE!N111*Listings!I$16+JSE!O111*Listings!I$17+JSE!P111*Listings!I$18</f>
        <v>3427.1667228780216</v>
      </c>
    </row>
    <row r="112" spans="1:17" hidden="1">
      <c r="A112" s="10">
        <v>40118</v>
      </c>
      <c r="B112" s="13">
        <v>32</v>
      </c>
      <c r="C112" s="13">
        <v>969</v>
      </c>
      <c r="D112" s="13">
        <v>1100</v>
      </c>
      <c r="E112" s="13">
        <v>1780</v>
      </c>
      <c r="F112" s="13">
        <v>1390</v>
      </c>
      <c r="G112" s="13">
        <v>425</v>
      </c>
      <c r="H112" s="13">
        <v>124</v>
      </c>
      <c r="I112" s="13">
        <v>1145</v>
      </c>
      <c r="J112" s="13">
        <v>4000</v>
      </c>
      <c r="K112" s="13">
        <v>340</v>
      </c>
      <c r="L112" s="13">
        <v>3260</v>
      </c>
      <c r="M112" s="13">
        <v>1589</v>
      </c>
      <c r="N112" s="13">
        <v>50</v>
      </c>
      <c r="O112" s="13">
        <v>6620</v>
      </c>
      <c r="P112" s="13">
        <v>9249</v>
      </c>
      <c r="Q112" s="63">
        <f>B112*Listings!I$4+JSE!C112*Listings!I$5+JSE!D112*Listings!I$6+JSE!E112*Listings!I$7+JSE!F112*Listings!I$8+JSE!G112*Listings!I$9+JSE!H112*Listings!I$10+JSE!I112*Listings!I$11+JSE!J112*Listings!I$12+JSE!K112*Listings!I$13+JSE!L112*Listings!I$14+JSE!M112*Listings!I$15+JSE!N112*Listings!I$16+JSE!O112*Listings!I$17+JSE!P112*Listings!I$18</f>
        <v>3250.1128349259884</v>
      </c>
    </row>
    <row r="113" spans="1:17" hidden="1">
      <c r="A113" s="10">
        <v>40148</v>
      </c>
      <c r="B113" s="13">
        <v>40</v>
      </c>
      <c r="C113" s="13">
        <v>923</v>
      </c>
      <c r="D113" s="13">
        <v>960</v>
      </c>
      <c r="E113" s="13">
        <v>1778</v>
      </c>
      <c r="F113" s="13">
        <v>1351</v>
      </c>
      <c r="G113" s="13">
        <v>350</v>
      </c>
      <c r="H113" s="13">
        <v>124</v>
      </c>
      <c r="I113" s="13">
        <v>1050</v>
      </c>
      <c r="J113" s="13">
        <v>4000</v>
      </c>
      <c r="K113" s="13">
        <v>340</v>
      </c>
      <c r="L113" s="13">
        <v>3500</v>
      </c>
      <c r="M113" s="13">
        <v>1605</v>
      </c>
      <c r="N113" s="13">
        <v>50</v>
      </c>
      <c r="O113" s="13">
        <v>7109</v>
      </c>
      <c r="P113" s="13">
        <v>9889</v>
      </c>
      <c r="Q113" s="63">
        <f>B113*Listings!I$4+JSE!C113*Listings!I$5+JSE!D113*Listings!I$6+JSE!E113*Listings!I$7+JSE!F113*Listings!I$8+JSE!G113*Listings!I$9+JSE!H113*Listings!I$10+JSE!I113*Listings!I$11+JSE!J113*Listings!I$12+JSE!K113*Listings!I$13+JSE!L113*Listings!I$14+JSE!M113*Listings!I$15+JSE!N113*Listings!I$16+JSE!O113*Listings!I$17+JSE!P113*Listings!I$18</f>
        <v>3392.0567734682404</v>
      </c>
    </row>
    <row r="114" spans="1:17">
      <c r="A114" s="10">
        <v>40179</v>
      </c>
      <c r="B114" s="13">
        <v>38</v>
      </c>
      <c r="C114" s="13">
        <v>865</v>
      </c>
      <c r="D114" s="13">
        <v>955</v>
      </c>
      <c r="E114" s="13">
        <v>1505</v>
      </c>
      <c r="F114" s="13">
        <v>1300</v>
      </c>
      <c r="G114" s="13">
        <v>350</v>
      </c>
      <c r="H114" s="13">
        <v>102</v>
      </c>
      <c r="I114" s="13">
        <v>1100</v>
      </c>
      <c r="J114" s="13">
        <v>4150</v>
      </c>
      <c r="K114" s="13">
        <v>340</v>
      </c>
      <c r="L114" s="13">
        <v>3519</v>
      </c>
      <c r="M114" s="13">
        <v>1575</v>
      </c>
      <c r="N114" s="13">
        <v>45</v>
      </c>
      <c r="O114" s="13">
        <v>7100</v>
      </c>
      <c r="P114" s="13">
        <v>9900</v>
      </c>
      <c r="Q114" s="80">
        <f>B114*Listings!I$4+JSE!C114*Listings!I$5+JSE!D114*Listings!I$6+JSE!E114*Listings!I$7+JSE!F114*Listings!I$8+JSE!G114*Listings!I$9+JSE!H114*Listings!I$10+JSE!I114*Listings!I$11+JSE!J114*Listings!I$12+JSE!K114*Listings!I$13+JSE!L114*Listings!I$14+JSE!M114*Listings!I$15+JSE!N114*Listings!I$16+JSE!O114*Listings!I$17+JSE!P114*Listings!I$18</f>
        <v>3318.7585534944724</v>
      </c>
    </row>
    <row r="115" spans="1:17" hidden="1">
      <c r="A115" s="10">
        <v>40210</v>
      </c>
      <c r="B115" s="13">
        <v>42</v>
      </c>
      <c r="C115" s="13">
        <v>820</v>
      </c>
      <c r="D115" s="13">
        <v>1040</v>
      </c>
      <c r="E115" s="13">
        <v>1470</v>
      </c>
      <c r="F115" s="13">
        <v>1150</v>
      </c>
      <c r="G115" s="13">
        <v>300</v>
      </c>
      <c r="H115" s="13">
        <v>110</v>
      </c>
      <c r="I115" s="13">
        <v>1100</v>
      </c>
      <c r="J115" s="13">
        <v>4240</v>
      </c>
      <c r="K115" s="13">
        <v>330</v>
      </c>
      <c r="L115" s="13">
        <v>3855</v>
      </c>
      <c r="M115" s="13">
        <v>1575</v>
      </c>
      <c r="N115" s="13">
        <v>41</v>
      </c>
      <c r="O115" s="13">
        <v>7300</v>
      </c>
      <c r="P115" s="13">
        <v>9816</v>
      </c>
      <c r="Q115" s="80">
        <f>B115*Listings!I$4+JSE!C115*Listings!I$5+JSE!D115*Listings!I$6+JSE!E115*Listings!I$7+JSE!F115*Listings!I$8+JSE!G115*Listings!I$9+JSE!H115*Listings!I$10+JSE!I115*Listings!I$11+JSE!J115*Listings!I$12+JSE!K115*Listings!I$13+JSE!L115*Listings!I$14+JSE!M115*Listings!I$15+JSE!N115*Listings!I$16+JSE!O115*Listings!I$17+JSE!P115*Listings!I$18</f>
        <v>3315.3476484916619</v>
      </c>
    </row>
    <row r="116" spans="1:17" hidden="1">
      <c r="A116" s="10">
        <v>40238</v>
      </c>
      <c r="B116" s="13">
        <v>45</v>
      </c>
      <c r="C116" s="13">
        <v>899</v>
      </c>
      <c r="D116" s="13">
        <v>1165</v>
      </c>
      <c r="E116" s="13">
        <v>1531</v>
      </c>
      <c r="F116" s="13">
        <v>1099</v>
      </c>
      <c r="G116" s="13">
        <v>290</v>
      </c>
      <c r="H116" s="13">
        <v>110</v>
      </c>
      <c r="I116" s="13">
        <v>1120</v>
      </c>
      <c r="J116" s="13">
        <v>4240</v>
      </c>
      <c r="K116" s="13">
        <v>330</v>
      </c>
      <c r="L116" s="13">
        <v>3980</v>
      </c>
      <c r="M116" s="13">
        <v>1590</v>
      </c>
      <c r="N116" s="13">
        <v>44</v>
      </c>
      <c r="O116" s="13">
        <v>7450</v>
      </c>
      <c r="P116" s="13">
        <v>10300</v>
      </c>
      <c r="Q116" s="80">
        <f>B116*Listings!I$4+JSE!C116*Listings!I$5+JSE!D116*Listings!I$6+JSE!E116*Listings!I$7+JSE!F116*Listings!I$8+JSE!G116*Listings!I$9+JSE!H116*Listings!I$10+JSE!I116*Listings!I$11+JSE!J116*Listings!I$12+JSE!K116*Listings!I$13+JSE!L116*Listings!I$14+JSE!M116*Listings!I$15+JSE!N116*Listings!I$16+JSE!O116*Listings!I$17+JSE!P116*Listings!I$18</f>
        <v>3431.5775904065954</v>
      </c>
    </row>
    <row r="117" spans="1:17">
      <c r="A117" s="10">
        <v>40269</v>
      </c>
      <c r="B117" s="13">
        <v>50</v>
      </c>
      <c r="C117" s="13">
        <v>930</v>
      </c>
      <c r="D117" s="13">
        <v>1170</v>
      </c>
      <c r="E117" s="13">
        <v>1640</v>
      </c>
      <c r="F117" s="13">
        <v>1055</v>
      </c>
      <c r="G117" s="13">
        <v>310</v>
      </c>
      <c r="H117" s="13">
        <v>92</v>
      </c>
      <c r="I117" s="13">
        <v>1160</v>
      </c>
      <c r="J117" s="13">
        <v>4240</v>
      </c>
      <c r="K117" s="13">
        <v>330</v>
      </c>
      <c r="L117" s="13">
        <v>4190</v>
      </c>
      <c r="M117" s="13">
        <v>1582</v>
      </c>
      <c r="N117" s="13">
        <v>48</v>
      </c>
      <c r="O117" s="13">
        <v>7662</v>
      </c>
      <c r="P117" s="13">
        <v>10370</v>
      </c>
      <c r="Q117" s="80">
        <f>B117*Listings!I$4+JSE!C117*Listings!I$5+JSE!D117*Listings!I$6+JSE!E117*Listings!I$7+JSE!F117*Listings!I$8+JSE!G117*Listings!I$9+JSE!H117*Listings!I$10+JSE!I117*Listings!I$11+JSE!J117*Listings!I$12+JSE!K117*Listings!I$13+JSE!L117*Listings!I$14+JSE!M117*Listings!I$15+JSE!N117*Listings!I$16+JSE!O117*Listings!I$17+JSE!P117*Listings!I$18</f>
        <v>3495.2472175379426</v>
      </c>
    </row>
    <row r="118" spans="1:17">
      <c r="A118" s="10">
        <v>40299</v>
      </c>
      <c r="B118" s="13">
        <v>43</v>
      </c>
      <c r="C118" s="13">
        <v>915</v>
      </c>
      <c r="D118" s="13">
        <v>1025</v>
      </c>
      <c r="E118" s="13">
        <v>1510</v>
      </c>
      <c r="F118" s="13">
        <v>999</v>
      </c>
      <c r="G118" s="13">
        <v>260</v>
      </c>
      <c r="H118" s="13">
        <v>88</v>
      </c>
      <c r="I118" s="13">
        <v>926</v>
      </c>
      <c r="J118" s="13">
        <v>4000</v>
      </c>
      <c r="K118" s="13">
        <v>330</v>
      </c>
      <c r="L118" s="13">
        <v>4479</v>
      </c>
      <c r="M118" s="13">
        <v>1591</v>
      </c>
      <c r="N118" s="13">
        <v>42</v>
      </c>
      <c r="O118" s="13">
        <v>7805</v>
      </c>
      <c r="P118" s="13">
        <v>9844</v>
      </c>
      <c r="Q118" s="80">
        <f>B118*Listings!I$4+JSE!C118*Listings!I$5+JSE!D118*Listings!I$6+JSE!E118*Listings!I$7+JSE!F118*Listings!I$8+JSE!G118*Listings!I$9+JSE!H118*Listings!I$10+JSE!I118*Listings!I$11+JSE!J118*Listings!I$12+JSE!K118*Listings!I$13+JSE!L118*Listings!I$14+JSE!M118*Listings!I$15+JSE!N118*Listings!I$16+JSE!O118*Listings!I$17+JSE!P118*Listings!I$18</f>
        <v>3389.0898632190369</v>
      </c>
    </row>
    <row r="119" spans="1:17">
      <c r="A119" s="10">
        <v>40330</v>
      </c>
      <c r="B119" s="13">
        <v>49</v>
      </c>
      <c r="C119" s="13">
        <v>970</v>
      </c>
      <c r="D119" s="13">
        <v>925</v>
      </c>
      <c r="E119" s="13">
        <v>1434</v>
      </c>
      <c r="F119" s="13">
        <v>1015</v>
      </c>
      <c r="G119" s="13">
        <v>260</v>
      </c>
      <c r="H119" s="13">
        <v>94</v>
      </c>
      <c r="I119" s="13">
        <v>1100</v>
      </c>
      <c r="J119" s="13">
        <v>4000</v>
      </c>
      <c r="K119" s="13">
        <v>330</v>
      </c>
      <c r="L119" s="13">
        <v>4475</v>
      </c>
      <c r="M119" s="13">
        <v>1575</v>
      </c>
      <c r="N119" s="13">
        <v>44</v>
      </c>
      <c r="O119" s="13">
        <v>7980</v>
      </c>
      <c r="P119" s="13">
        <v>10745</v>
      </c>
      <c r="Q119" s="80">
        <f>B119*Listings!I$4+JSE!C119*Listings!I$5+JSE!D119*Listings!I$6+JSE!E119*Listings!I$7+JSE!F119*Listings!I$8+JSE!G119*Listings!I$9+JSE!H119*Listings!I$10+JSE!I119*Listings!I$11+JSE!J119*Listings!I$12+JSE!K119*Listings!I$13+JSE!L119*Listings!I$14+JSE!M119*Listings!I$15+JSE!N119*Listings!I$16+JSE!O119*Listings!I$17+JSE!P119*Listings!I$18</f>
        <v>3530.2146899006934</v>
      </c>
    </row>
    <row r="120" spans="1:17">
      <c r="A120" s="10">
        <v>40360</v>
      </c>
      <c r="B120" s="13">
        <v>50</v>
      </c>
      <c r="C120" s="13">
        <v>975</v>
      </c>
      <c r="D120" s="13">
        <v>900</v>
      </c>
      <c r="E120" s="13">
        <v>1533</v>
      </c>
      <c r="F120" s="13">
        <v>1008</v>
      </c>
      <c r="G120" s="13">
        <v>190</v>
      </c>
      <c r="H120" s="13">
        <v>80</v>
      </c>
      <c r="I120" s="13">
        <v>1030</v>
      </c>
      <c r="J120" s="13">
        <v>3990</v>
      </c>
      <c r="K120" s="13">
        <v>300</v>
      </c>
      <c r="L120" s="13">
        <v>5049</v>
      </c>
      <c r="M120" s="13">
        <v>1555</v>
      </c>
      <c r="N120" s="13">
        <v>41</v>
      </c>
      <c r="O120" s="13">
        <v>8550</v>
      </c>
      <c r="P120" s="13">
        <v>10750</v>
      </c>
      <c r="Q120" s="80">
        <f>B120*Listings!I$4+JSE!C120*Listings!I$5+JSE!D120*Listings!I$6+JSE!E120*Listings!I$7+JSE!F120*Listings!I$8+JSE!G120*Listings!I$9+JSE!H120*Listings!I$10+JSE!I120*Listings!I$11+JSE!J120*Listings!I$12+JSE!K120*Listings!I$13+JSE!L120*Listings!I$14+JSE!M120*Listings!I$15+JSE!N120*Listings!I$16+JSE!O120*Listings!I$17+JSE!P120*Listings!I$18</f>
        <v>3635.6738242458314</v>
      </c>
    </row>
    <row r="121" spans="1:17">
      <c r="A121" s="10">
        <v>40391</v>
      </c>
      <c r="B121" s="13">
        <v>46</v>
      </c>
      <c r="C121" s="13">
        <v>920</v>
      </c>
      <c r="D121" s="13">
        <v>915</v>
      </c>
      <c r="E121" s="13">
        <v>1550</v>
      </c>
      <c r="F121" s="13">
        <v>1020</v>
      </c>
      <c r="G121" s="13">
        <v>194</v>
      </c>
      <c r="H121" s="13">
        <v>65</v>
      </c>
      <c r="I121" s="13">
        <v>941</v>
      </c>
      <c r="J121" s="13">
        <v>3900</v>
      </c>
      <c r="K121" s="13">
        <v>300</v>
      </c>
      <c r="L121" s="13">
        <v>4940</v>
      </c>
      <c r="M121" s="13">
        <v>1570</v>
      </c>
      <c r="N121" s="13">
        <v>40</v>
      </c>
      <c r="O121" s="13">
        <v>8405</v>
      </c>
      <c r="P121" s="13">
        <v>10295</v>
      </c>
      <c r="Q121" s="80">
        <f>B121*Listings!I$4+JSE!C121*Listings!I$5+JSE!D121*Listings!I$6+JSE!E121*Listings!I$7+JSE!F121*Listings!I$8+JSE!G121*Listings!I$9+JSE!H121*Listings!I$10+JSE!I121*Listings!I$11+JSE!J121*Listings!I$12+JSE!K121*Listings!I$13+JSE!L121*Listings!I$14+JSE!M121*Listings!I$15+JSE!N121*Listings!I$16+JSE!O121*Listings!I$17+JSE!P121*Listings!I$18</f>
        <v>3546.4050590219222</v>
      </c>
    </row>
    <row r="122" spans="1:17">
      <c r="A122" s="10">
        <v>40422</v>
      </c>
      <c r="B122" s="13">
        <v>55</v>
      </c>
      <c r="C122" s="13">
        <v>832</v>
      </c>
      <c r="D122" s="13">
        <v>990</v>
      </c>
      <c r="E122" s="13">
        <v>1680</v>
      </c>
      <c r="F122" s="13">
        <v>966</v>
      </c>
      <c r="G122" s="13">
        <v>300</v>
      </c>
      <c r="H122" s="13">
        <v>90</v>
      </c>
      <c r="I122" s="13">
        <v>955</v>
      </c>
      <c r="J122" s="13">
        <v>3990</v>
      </c>
      <c r="K122" s="13">
        <v>300</v>
      </c>
      <c r="L122" s="13">
        <v>5500</v>
      </c>
      <c r="M122" s="13">
        <v>1600</v>
      </c>
      <c r="N122" s="13">
        <v>45</v>
      </c>
      <c r="O122" s="13">
        <v>9290</v>
      </c>
      <c r="P122" s="13">
        <v>9950</v>
      </c>
      <c r="Q122" s="80">
        <f>B122*Listings!I$4+JSE!C122*Listings!I$5+JSE!D122*Listings!I$6+JSE!E122*Listings!I$7+JSE!F122*Listings!I$8+JSE!G122*Listings!I$9+JSE!H122*Listings!I$10+JSE!I122*Listings!I$11+JSE!J122*Listings!I$12+JSE!K122*Listings!I$13+JSE!L122*Listings!I$14+JSE!M122*Listings!I$15+JSE!N122*Listings!I$16+JSE!O122*Listings!I$17+JSE!P122*Listings!I$18</f>
        <v>3631.8297920179875</v>
      </c>
    </row>
    <row r="123" spans="1:17">
      <c r="A123" s="10">
        <v>40452</v>
      </c>
      <c r="B123" s="13">
        <v>53</v>
      </c>
      <c r="C123" s="13">
        <v>890</v>
      </c>
      <c r="D123" s="13">
        <v>1050</v>
      </c>
      <c r="E123" s="13">
        <v>1700</v>
      </c>
      <c r="F123" s="13">
        <v>860</v>
      </c>
      <c r="G123" s="13">
        <v>300</v>
      </c>
      <c r="H123" s="13">
        <v>99</v>
      </c>
      <c r="I123" s="13">
        <v>1075</v>
      </c>
      <c r="J123" s="13">
        <v>3699</v>
      </c>
      <c r="K123" s="13">
        <v>301</v>
      </c>
      <c r="L123" s="13">
        <v>6366</v>
      </c>
      <c r="M123" s="13">
        <v>1600</v>
      </c>
      <c r="N123" s="13">
        <v>45</v>
      </c>
      <c r="O123" s="13">
        <v>9525</v>
      </c>
      <c r="P123" s="13">
        <v>9835</v>
      </c>
      <c r="Q123" s="80">
        <f>B123*Listings!I$4+JSE!C123*Listings!I$5+JSE!D123*Listings!I$6+JSE!E123*Listings!I$7+JSE!F123*Listings!I$8+JSE!G123*Listings!I$9+JSE!H123*Listings!I$10+JSE!I123*Listings!I$11+JSE!J123*Listings!I$12+JSE!K123*Listings!I$13+JSE!L123*Listings!I$14+JSE!M123*Listings!I$15+JSE!N123*Listings!I$16+JSE!O123*Listings!I$17+JSE!P123*Listings!I$18</f>
        <v>3686.1447255012181</v>
      </c>
    </row>
    <row r="124" spans="1:17">
      <c r="A124" s="10">
        <v>40483</v>
      </c>
      <c r="B124" s="13">
        <v>55</v>
      </c>
      <c r="C124" s="13">
        <v>900</v>
      </c>
      <c r="D124" s="13">
        <v>981</v>
      </c>
      <c r="E124" s="13">
        <v>1801</v>
      </c>
      <c r="F124" s="13">
        <v>887</v>
      </c>
      <c r="G124" s="13">
        <v>325</v>
      </c>
      <c r="H124" s="13">
        <v>98</v>
      </c>
      <c r="I124" s="13">
        <v>1200</v>
      </c>
      <c r="J124" s="13">
        <v>3699</v>
      </c>
      <c r="K124" s="13">
        <v>301</v>
      </c>
      <c r="L124" s="13">
        <v>6421</v>
      </c>
      <c r="M124" s="13">
        <v>1720</v>
      </c>
      <c r="N124" s="13">
        <v>38</v>
      </c>
      <c r="O124" s="13">
        <v>10115</v>
      </c>
      <c r="P124" s="13">
        <v>10599</v>
      </c>
      <c r="Q124" s="80">
        <f>B124*Listings!I$4+JSE!C124*Listings!I$5+JSE!D124*Listings!I$6+JSE!E124*Listings!I$7+JSE!F124*Listings!I$8+JSE!G124*Listings!I$9+JSE!H124*Listings!I$10+JSE!I124*Listings!I$11+JSE!J124*Listings!I$12+JSE!K124*Listings!I$13+JSE!L124*Listings!I$14+JSE!M124*Listings!I$15+JSE!N124*Listings!I$16+JSE!O124*Listings!I$17+JSE!P124*Listings!I$18</f>
        <v>3899.392729998126</v>
      </c>
    </row>
    <row r="125" spans="1:17">
      <c r="A125" s="10">
        <v>40513</v>
      </c>
      <c r="B125" s="13">
        <v>61</v>
      </c>
      <c r="C125" s="13">
        <v>930</v>
      </c>
      <c r="D125" s="13">
        <v>1012</v>
      </c>
      <c r="E125" s="13">
        <v>1895</v>
      </c>
      <c r="F125" s="13">
        <v>878</v>
      </c>
      <c r="G125" s="13">
        <v>425</v>
      </c>
      <c r="H125" s="13">
        <v>67</v>
      </c>
      <c r="I125" s="13">
        <v>1100</v>
      </c>
      <c r="J125" s="13">
        <v>3699</v>
      </c>
      <c r="K125" s="13">
        <v>301</v>
      </c>
      <c r="L125" s="13">
        <v>6650</v>
      </c>
      <c r="M125" s="13">
        <v>1672</v>
      </c>
      <c r="N125" s="13">
        <v>39</v>
      </c>
      <c r="O125" s="13">
        <v>9779</v>
      </c>
      <c r="P125" s="13">
        <v>10850</v>
      </c>
      <c r="Q125" s="80">
        <f>B125*Listings!I$4+JSE!C125*Listings!I$5+JSE!D125*Listings!I$6+JSE!E125*Listings!I$7+JSE!F125*Listings!I$8+JSE!G125*Listings!I$9+JSE!H125*Listings!I$10+JSE!I125*Listings!I$11+JSE!J125*Listings!I$12+JSE!K125*Listings!I$13+JSE!L125*Listings!I$14+JSE!M125*Listings!I$15+JSE!N125*Listings!I$16+JSE!O125*Listings!I$17+JSE!P125*Listings!I$18</f>
        <v>3947.0115045905941</v>
      </c>
    </row>
    <row r="126" spans="1:17">
      <c r="A126" s="10">
        <v>40544</v>
      </c>
      <c r="B126" s="13">
        <v>68</v>
      </c>
      <c r="C126" s="13">
        <v>925</v>
      </c>
      <c r="D126" s="13">
        <v>1177</v>
      </c>
      <c r="E126" s="13">
        <v>1610</v>
      </c>
      <c r="F126" s="13">
        <v>854</v>
      </c>
      <c r="G126" s="13">
        <v>449</v>
      </c>
      <c r="H126" s="13">
        <v>70</v>
      </c>
      <c r="I126" s="13">
        <v>1175</v>
      </c>
      <c r="J126" s="13">
        <v>3255</v>
      </c>
      <c r="K126" s="13">
        <v>301</v>
      </c>
      <c r="L126" s="13">
        <v>5686</v>
      </c>
      <c r="M126" s="13">
        <v>1650</v>
      </c>
      <c r="N126" s="13">
        <v>35</v>
      </c>
      <c r="O126" s="13">
        <v>9081</v>
      </c>
      <c r="P126" s="13">
        <v>10615</v>
      </c>
      <c r="Q126" s="80">
        <f>B126*Listings!I$4+JSE!C126*Listings!I$5+JSE!D126*Listings!I$6+JSE!E126*Listings!I$7+JSE!F126*Listings!I$8+JSE!G126*Listings!I$9+JSE!H126*Listings!I$10+JSE!I126*Listings!I$11+JSE!J126*Listings!I$12+JSE!K126*Listings!I$13+JSE!L126*Listings!I$14+JSE!M126*Listings!I$15+JSE!N126*Listings!I$16+JSE!O126*Listings!I$17+JSE!P126*Listings!I$18</f>
        <v>3713.3768034476298</v>
      </c>
    </row>
    <row r="127" spans="1:17">
      <c r="A127" s="10">
        <v>40575</v>
      </c>
      <c r="B127" s="13">
        <v>75</v>
      </c>
      <c r="C127" s="13">
        <v>900</v>
      </c>
      <c r="D127" s="13">
        <v>1200</v>
      </c>
      <c r="E127" s="13">
        <v>1535</v>
      </c>
      <c r="F127" s="13">
        <v>772</v>
      </c>
      <c r="G127" s="13">
        <v>450</v>
      </c>
      <c r="H127" s="13">
        <v>57</v>
      </c>
      <c r="I127" s="13">
        <v>1300</v>
      </c>
      <c r="J127" s="13">
        <v>3500</v>
      </c>
      <c r="K127" s="13">
        <v>301</v>
      </c>
      <c r="L127" s="13">
        <v>5995</v>
      </c>
      <c r="M127" s="13">
        <v>1731</v>
      </c>
      <c r="N127" s="13">
        <v>25</v>
      </c>
      <c r="O127" s="13">
        <v>9499</v>
      </c>
      <c r="P127" s="13">
        <v>10390</v>
      </c>
      <c r="Q127" s="80">
        <f>B127*Listings!I$4+JSE!C127*Listings!I$5+JSE!D127*Listings!I$6+JSE!E127*Listings!I$7+JSE!F127*Listings!I$8+JSE!G127*Listings!I$9+JSE!H127*Listings!I$10+JSE!I127*Listings!I$11+JSE!J127*Listings!I$12+JSE!K127*Listings!I$13+JSE!L127*Listings!I$14+JSE!M127*Listings!I$15+JSE!N127*Listings!I$16+JSE!O127*Listings!I$17+JSE!P127*Listings!I$18</f>
        <v>3716.0520891886827</v>
      </c>
    </row>
    <row r="128" spans="1:17">
      <c r="A128" s="10">
        <v>40603</v>
      </c>
      <c r="B128" s="13">
        <v>65</v>
      </c>
      <c r="C128" s="13">
        <v>850</v>
      </c>
      <c r="D128" s="13">
        <v>1250</v>
      </c>
      <c r="E128" s="13">
        <v>1483</v>
      </c>
      <c r="F128" s="13">
        <v>700</v>
      </c>
      <c r="G128" s="13">
        <v>440</v>
      </c>
      <c r="H128" s="13">
        <v>57</v>
      </c>
      <c r="I128" s="13">
        <v>1300</v>
      </c>
      <c r="J128" s="13">
        <v>2751</v>
      </c>
      <c r="K128" s="13">
        <v>695</v>
      </c>
      <c r="L128" s="13">
        <v>6125</v>
      </c>
      <c r="M128" s="13">
        <v>1820</v>
      </c>
      <c r="N128" s="13">
        <v>22</v>
      </c>
      <c r="O128" s="13">
        <v>9500</v>
      </c>
      <c r="P128" s="13">
        <v>9749</v>
      </c>
      <c r="Q128" s="80">
        <f>B128*Listings!I$4+JSE!C128*Listings!I$5+JSE!D128*Listings!I$6+JSE!E128*Listings!I$7+JSE!F128*Listings!I$8+JSE!G128*Listings!I$9+JSE!H128*Listings!I$10+JSE!I128*Listings!I$11+JSE!J128*Listings!I$12+JSE!K128*Listings!I$13+JSE!L128*Listings!I$14+JSE!M128*Listings!I$15+JSE!N128*Listings!I$16+JSE!O128*Listings!I$17+JSE!P128*Listings!I$18</f>
        <v>3599.5489600899377</v>
      </c>
    </row>
    <row r="129" spans="1:17">
      <c r="A129" s="10">
        <v>40634</v>
      </c>
      <c r="B129" s="13">
        <v>70</v>
      </c>
      <c r="C129" s="13">
        <v>850</v>
      </c>
      <c r="D129" s="13">
        <v>1340</v>
      </c>
      <c r="E129" s="13">
        <v>1462</v>
      </c>
      <c r="F129" s="13">
        <v>701</v>
      </c>
      <c r="G129" s="13">
        <v>440</v>
      </c>
      <c r="H129" s="13">
        <v>54</v>
      </c>
      <c r="I129" s="13">
        <v>1300</v>
      </c>
      <c r="J129" s="13">
        <v>2750</v>
      </c>
      <c r="K129" s="13">
        <v>625</v>
      </c>
      <c r="L129" s="13">
        <v>6720</v>
      </c>
      <c r="M129" s="13">
        <v>1770</v>
      </c>
      <c r="N129" s="13">
        <v>30</v>
      </c>
      <c r="O129" s="13">
        <v>9750</v>
      </c>
      <c r="P129" s="13">
        <v>9600</v>
      </c>
      <c r="Q129" s="80">
        <f>B129*Listings!I$4+JSE!C129*Listings!I$5+JSE!D129*Listings!I$6+JSE!E129*Listings!I$7+JSE!F129*Listings!I$8+JSE!G129*Listings!I$9+JSE!H129*Listings!I$10+JSE!I129*Listings!I$11+JSE!J129*Listings!I$12+JSE!K129*Listings!I$13+JSE!L129*Listings!I$14+JSE!M129*Listings!I$15+JSE!N129*Listings!I$16+JSE!O129*Listings!I$17+JSE!P129*Listings!I$18</f>
        <v>3634.3418399850102</v>
      </c>
    </row>
    <row r="130" spans="1:17">
      <c r="A130" s="10">
        <v>40664</v>
      </c>
      <c r="B130" s="13">
        <v>70</v>
      </c>
      <c r="C130" s="13">
        <v>840</v>
      </c>
      <c r="D130" s="13">
        <v>1525</v>
      </c>
      <c r="E130" s="13">
        <v>1430</v>
      </c>
      <c r="F130" s="13">
        <v>740</v>
      </c>
      <c r="G130" s="13">
        <v>410</v>
      </c>
      <c r="H130" s="13">
        <v>36</v>
      </c>
      <c r="I130" s="13">
        <v>1300</v>
      </c>
      <c r="J130" s="13">
        <v>2750</v>
      </c>
      <c r="K130" s="13">
        <v>625</v>
      </c>
      <c r="L130" s="13">
        <v>6401</v>
      </c>
      <c r="M130" s="13">
        <v>1700</v>
      </c>
      <c r="N130" s="13">
        <v>30</v>
      </c>
      <c r="O130" s="13">
        <v>9266</v>
      </c>
      <c r="P130" s="13">
        <v>9545</v>
      </c>
      <c r="Q130" s="80">
        <f>B130*Listings!I$4+JSE!C130*Listings!I$5+JSE!D130*Listings!I$6+JSE!E130*Listings!I$7+JSE!F130*Listings!I$8+JSE!G130*Listings!I$9+JSE!H130*Listings!I$10+JSE!I130*Listings!I$11+JSE!J130*Listings!I$12+JSE!K130*Listings!I$13+JSE!L130*Listings!I$14+JSE!M130*Listings!I$15+JSE!N130*Listings!I$16+JSE!O130*Listings!I$17+JSE!P130*Listings!I$18</f>
        <v>3563.5644744238339</v>
      </c>
    </row>
    <row r="131" spans="1:17">
      <c r="A131" s="10">
        <v>40695</v>
      </c>
      <c r="B131" s="13">
        <v>70</v>
      </c>
      <c r="C131" s="13">
        <v>830</v>
      </c>
      <c r="D131" s="13">
        <v>1420</v>
      </c>
      <c r="E131" s="13">
        <v>1395</v>
      </c>
      <c r="F131" s="13">
        <v>750</v>
      </c>
      <c r="G131" s="13">
        <v>375</v>
      </c>
      <c r="H131" s="13">
        <v>36</v>
      </c>
      <c r="I131" s="13">
        <v>1300</v>
      </c>
      <c r="J131" s="13">
        <v>2750</v>
      </c>
      <c r="K131" s="13">
        <v>640</v>
      </c>
      <c r="L131" s="13">
        <v>6820</v>
      </c>
      <c r="M131" s="13">
        <v>1610</v>
      </c>
      <c r="N131" s="13">
        <v>32</v>
      </c>
      <c r="O131" s="13">
        <v>9024</v>
      </c>
      <c r="P131" s="13">
        <v>8900</v>
      </c>
      <c r="Q131" s="80">
        <f>B131*Listings!I$4+JSE!C131*Listings!I$5+JSE!D131*Listings!I$6+JSE!E131*Listings!I$7+JSE!F131*Listings!I$8+JSE!G131*Listings!I$9+JSE!H131*Listings!I$10+JSE!I131*Listings!I$11+JSE!J131*Listings!I$12+JSE!K131*Listings!I$13+JSE!L131*Listings!I$14+JSE!M131*Listings!I$15+JSE!N131*Listings!I$16+JSE!O131*Listings!I$17+JSE!P131*Listings!I$18</f>
        <v>3449.3894322653177</v>
      </c>
    </row>
    <row r="132" spans="1:17">
      <c r="A132" s="10">
        <v>40725</v>
      </c>
      <c r="B132" s="13">
        <v>75</v>
      </c>
      <c r="C132" s="13">
        <v>877</v>
      </c>
      <c r="D132" s="13">
        <v>1450</v>
      </c>
      <c r="E132" s="13">
        <v>1385</v>
      </c>
      <c r="F132" s="13">
        <v>690</v>
      </c>
      <c r="G132" s="13">
        <v>355</v>
      </c>
      <c r="H132" s="13">
        <v>33</v>
      </c>
      <c r="I132" s="13">
        <v>1300</v>
      </c>
      <c r="J132" s="13">
        <v>2760</v>
      </c>
      <c r="K132" s="13">
        <v>640</v>
      </c>
      <c r="L132" s="13">
        <v>7370</v>
      </c>
      <c r="M132" s="13">
        <v>1750</v>
      </c>
      <c r="N132" s="13">
        <v>29</v>
      </c>
      <c r="O132" s="13">
        <v>9200</v>
      </c>
      <c r="P132" s="13">
        <v>9400</v>
      </c>
      <c r="Q132" s="80">
        <f>B132*Listings!I$4+JSE!C132*Listings!I$5+JSE!D132*Listings!I$6+JSE!E132*Listings!I$7+JSE!F132*Listings!I$8+JSE!G132*Listings!I$9+JSE!H132*Listings!I$10+JSE!I132*Listings!I$11+JSE!J132*Listings!I$12+JSE!K132*Listings!I$13+JSE!L132*Listings!I$14+JSE!M132*Listings!I$15+JSE!N132*Listings!I$16+JSE!O132*Listings!I$17+JSE!P132*Listings!I$18</f>
        <v>3588.6776840921866</v>
      </c>
    </row>
    <row r="133" spans="1:17">
      <c r="A133" s="10">
        <v>40756</v>
      </c>
      <c r="B133" s="13">
        <v>64</v>
      </c>
      <c r="C133" s="13">
        <v>710</v>
      </c>
      <c r="D133" s="13">
        <v>1471</v>
      </c>
      <c r="E133" s="13">
        <v>1460</v>
      </c>
      <c r="F133" s="13">
        <v>700</v>
      </c>
      <c r="G133" s="13">
        <v>350</v>
      </c>
      <c r="H133" s="13">
        <v>45</v>
      </c>
      <c r="I133" s="13">
        <v>1300</v>
      </c>
      <c r="J133" s="13">
        <v>2500</v>
      </c>
      <c r="K133" s="13">
        <v>640</v>
      </c>
      <c r="L133" s="13">
        <v>7375</v>
      </c>
      <c r="M133" s="13">
        <v>1695</v>
      </c>
      <c r="N133" s="13">
        <v>28</v>
      </c>
      <c r="O133" s="13">
        <v>9523</v>
      </c>
      <c r="P133" s="13">
        <v>9100</v>
      </c>
      <c r="Q133" s="80">
        <f>B133*Listings!I$4+JSE!C133*Listings!I$5+JSE!D133*Listings!I$6+JSE!E133*Listings!I$7+JSE!F133*Listings!I$8+JSE!G133*Listings!I$9+JSE!H133*Listings!I$10+JSE!I133*Listings!I$11+JSE!J133*Listings!I$12+JSE!K133*Listings!I$13+JSE!L133*Listings!I$14+JSE!M133*Listings!I$15+JSE!N133*Listings!I$16+JSE!O133*Listings!I$17+JSE!P133*Listings!I$18</f>
        <v>3570.7527824620574</v>
      </c>
    </row>
    <row r="134" spans="1:17">
      <c r="A134" s="10">
        <v>40787</v>
      </c>
      <c r="B134" s="13">
        <v>65</v>
      </c>
      <c r="C134" s="13">
        <v>690</v>
      </c>
      <c r="D134" s="13">
        <v>1480</v>
      </c>
      <c r="E134" s="13">
        <v>1501</v>
      </c>
      <c r="F134" s="13">
        <v>750</v>
      </c>
      <c r="G134" s="13">
        <v>347</v>
      </c>
      <c r="H134" s="13">
        <v>41</v>
      </c>
      <c r="I134" s="13">
        <v>1300</v>
      </c>
      <c r="J134" s="13">
        <v>3825</v>
      </c>
      <c r="K134" s="13">
        <v>640</v>
      </c>
      <c r="L134" s="13">
        <v>6729</v>
      </c>
      <c r="M134" s="13">
        <v>1625</v>
      </c>
      <c r="N134" s="13">
        <v>25</v>
      </c>
      <c r="O134" s="13">
        <v>9629</v>
      </c>
      <c r="P134" s="13">
        <v>9200</v>
      </c>
      <c r="Q134" s="80">
        <f>B134*Listings!I$4+JSE!C134*Listings!I$5+JSE!D134*Listings!I$6+JSE!E134*Listings!I$7+JSE!F134*Listings!I$8+JSE!G134*Listings!I$9+JSE!H134*Listings!I$10+JSE!I134*Listings!I$11+JSE!J134*Listings!I$12+JSE!K134*Listings!I$13+JSE!L134*Listings!I$14+JSE!M134*Listings!I$15+JSE!N134*Listings!I$16+JSE!O134*Listings!I$17+JSE!P134*Listings!I$18</f>
        <v>3577.1117856473675</v>
      </c>
    </row>
    <row r="135" spans="1:17">
      <c r="A135" s="10">
        <v>40817</v>
      </c>
      <c r="B135" s="13">
        <v>68</v>
      </c>
      <c r="C135" s="13">
        <v>601</v>
      </c>
      <c r="D135" s="13">
        <v>1460</v>
      </c>
      <c r="E135" s="13">
        <v>1500</v>
      </c>
      <c r="F135" s="13">
        <v>710</v>
      </c>
      <c r="G135" s="13">
        <v>390</v>
      </c>
      <c r="H135" s="13">
        <v>33</v>
      </c>
      <c r="I135" s="13">
        <v>1300</v>
      </c>
      <c r="J135" s="13">
        <v>4000</v>
      </c>
      <c r="K135" s="13">
        <v>640</v>
      </c>
      <c r="L135" s="13">
        <v>7640</v>
      </c>
      <c r="M135" s="13">
        <v>1566</v>
      </c>
      <c r="N135" s="13">
        <v>27</v>
      </c>
      <c r="O135" s="13">
        <v>9700</v>
      </c>
      <c r="P135" s="13">
        <v>9250</v>
      </c>
      <c r="Q135" s="80">
        <f>B135*Listings!I$4+JSE!C135*Listings!I$5+JSE!D135*Listings!I$6+JSE!E135*Listings!I$7+JSE!F135*Listings!I$8+JSE!G135*Listings!I$9+JSE!H135*Listings!I$10+JSE!I135*Listings!I$11+JSE!J135*Listings!I$12+JSE!K135*Listings!I$13+JSE!L135*Listings!I$14+JSE!M135*Listings!I$15+JSE!N135*Listings!I$16+JSE!O135*Listings!I$17+JSE!P135*Listings!I$18</f>
        <v>3641.8759228030731</v>
      </c>
    </row>
    <row r="136" spans="1:17">
      <c r="A136" s="10">
        <v>40848</v>
      </c>
      <c r="B136" s="13">
        <v>68</v>
      </c>
      <c r="C136" s="13">
        <v>642</v>
      </c>
      <c r="D136" s="13">
        <v>1485</v>
      </c>
      <c r="E136" s="13">
        <v>1520</v>
      </c>
      <c r="F136" s="13">
        <v>750</v>
      </c>
      <c r="G136" s="13">
        <v>390</v>
      </c>
      <c r="H136" s="13">
        <v>34</v>
      </c>
      <c r="I136" s="13">
        <v>1300</v>
      </c>
      <c r="J136" s="13">
        <v>3600</v>
      </c>
      <c r="K136" s="13">
        <v>205</v>
      </c>
      <c r="L136" s="13">
        <v>8000</v>
      </c>
      <c r="M136" s="13">
        <v>1540</v>
      </c>
      <c r="N136" s="13">
        <v>36</v>
      </c>
      <c r="O136" s="13">
        <v>11250</v>
      </c>
      <c r="P136" s="13">
        <v>9725</v>
      </c>
      <c r="Q136" s="80">
        <f>B136*Listings!I$4+JSE!C136*Listings!I$5+JSE!D136*Listings!I$6+JSE!E136*Listings!I$7+JSE!F136*Listings!I$8+JSE!G136*Listings!I$9+JSE!H136*Listings!I$10+JSE!I136*Listings!I$11+JSE!J136*Listings!I$12+JSE!K136*Listings!I$13+JSE!L136*Listings!I$14+JSE!M136*Listings!I$15+JSE!N136*Listings!I$16+JSE!O136*Listings!I$17+JSE!P136*Listings!I$18</f>
        <v>3875.5596402473298</v>
      </c>
    </row>
    <row r="137" spans="1:17">
      <c r="A137" s="10">
        <v>40878</v>
      </c>
      <c r="B137" s="13">
        <v>99</v>
      </c>
      <c r="C137" s="13">
        <v>620</v>
      </c>
      <c r="D137" s="13">
        <v>1590</v>
      </c>
      <c r="E137" s="13">
        <v>1400</v>
      </c>
      <c r="F137" s="13">
        <v>849</v>
      </c>
      <c r="G137" s="13">
        <v>390</v>
      </c>
      <c r="H137" s="13">
        <v>31</v>
      </c>
      <c r="I137" s="13">
        <v>1300</v>
      </c>
      <c r="J137" s="13">
        <v>3030</v>
      </c>
      <c r="K137" s="13">
        <v>205</v>
      </c>
      <c r="L137" s="13">
        <v>7980</v>
      </c>
      <c r="M137" s="13">
        <v>1550</v>
      </c>
      <c r="N137" s="13">
        <v>36</v>
      </c>
      <c r="O137" s="13">
        <v>10859</v>
      </c>
      <c r="P137" s="13">
        <v>10100</v>
      </c>
      <c r="Q137" s="80">
        <f>B137*Listings!I$4+JSE!C137*Listings!I$5+JSE!D137*Listings!I$6+JSE!E137*Listings!I$7+JSE!F137*Listings!I$8+JSE!G137*Listings!I$9+JSE!H137*Listings!I$10+JSE!I137*Listings!I$11+JSE!J137*Listings!I$12+JSE!K137*Listings!I$13+JSE!L137*Listings!I$14+JSE!M137*Listings!I$15+JSE!N137*Listings!I$16+JSE!O137*Listings!I$17+JSE!P137*Listings!I$18</f>
        <v>3888.2163762413338</v>
      </c>
    </row>
    <row r="138" spans="1:17">
      <c r="A138" s="10">
        <v>40909</v>
      </c>
      <c r="B138" s="13">
        <v>105</v>
      </c>
      <c r="C138" s="13">
        <v>645</v>
      </c>
      <c r="D138" s="13">
        <v>2075</v>
      </c>
      <c r="E138" s="13">
        <v>1494</v>
      </c>
      <c r="F138" s="13">
        <v>849</v>
      </c>
      <c r="G138" s="13">
        <v>390</v>
      </c>
      <c r="H138" s="13">
        <v>31</v>
      </c>
      <c r="I138" s="13">
        <v>1300</v>
      </c>
      <c r="J138" s="13">
        <v>3250</v>
      </c>
      <c r="K138" s="13">
        <v>205</v>
      </c>
      <c r="L138" s="13">
        <v>8625</v>
      </c>
      <c r="M138" s="13">
        <v>1492</v>
      </c>
      <c r="N138" s="13">
        <v>33</v>
      </c>
      <c r="O138" s="13">
        <v>11075</v>
      </c>
      <c r="P138" s="13">
        <v>10350</v>
      </c>
      <c r="Q138" s="80">
        <f>B138*Listings!I$4+JSE!C138*Listings!I$5+JSE!D138*Listings!I$6+JSE!E138*Listings!I$7+JSE!F138*Listings!I$8+JSE!G138*Listings!I$9+JSE!H138*Listings!I$10+JSE!I138*Listings!I$11+JSE!J138*Listings!I$12+JSE!K138*Listings!I$13+JSE!L138*Listings!I$14+JSE!M138*Listings!I$15+JSE!N138*Listings!I$16+JSE!O138*Listings!I$17+JSE!P138*Listings!I$18</f>
        <v>4038.3111485853469</v>
      </c>
    </row>
    <row r="139" spans="1:17">
      <c r="A139" s="10">
        <v>40940</v>
      </c>
      <c r="B139" s="13">
        <v>101</v>
      </c>
      <c r="C139" s="13">
        <v>652</v>
      </c>
      <c r="D139" s="13">
        <v>2149</v>
      </c>
      <c r="E139" s="13">
        <v>1500</v>
      </c>
      <c r="F139" s="13">
        <v>825</v>
      </c>
      <c r="G139" s="13">
        <v>340</v>
      </c>
      <c r="H139" s="13">
        <v>31</v>
      </c>
      <c r="I139" s="13">
        <v>1300</v>
      </c>
      <c r="J139" s="13">
        <v>3800</v>
      </c>
      <c r="K139" s="13">
        <v>205</v>
      </c>
      <c r="L139" s="13">
        <v>8922</v>
      </c>
      <c r="M139" s="13">
        <v>1480</v>
      </c>
      <c r="N139" s="13">
        <v>32</v>
      </c>
      <c r="O139" s="13">
        <v>11525</v>
      </c>
      <c r="P139" s="13">
        <v>10250</v>
      </c>
      <c r="Q139" s="80">
        <f>B139*Listings!I$4+JSE!C139*Listings!I$5+JSE!D139*Listings!I$6+JSE!E139*Listings!I$7+JSE!F139*Listings!I$8+JSE!G139*Listings!I$9+JSE!H139*Listings!I$10+JSE!I139*Listings!I$11+JSE!J139*Listings!I$12+JSE!K139*Listings!I$13+JSE!L139*Listings!I$14+JSE!M139*Listings!I$15+JSE!N139*Listings!I$16+JSE!O139*Listings!I$17+JSE!P139*Listings!I$18</f>
        <v>4087.9961776278806</v>
      </c>
    </row>
    <row r="140" spans="1:17">
      <c r="A140" s="10">
        <v>40969</v>
      </c>
      <c r="B140" s="6">
        <v>100</v>
      </c>
      <c r="C140" s="6">
        <v>774</v>
      </c>
      <c r="D140" s="13">
        <v>2550</v>
      </c>
      <c r="E140" s="13">
        <v>1509</v>
      </c>
      <c r="F140" s="6">
        <v>765</v>
      </c>
      <c r="G140" s="6">
        <v>310</v>
      </c>
      <c r="H140" s="6">
        <v>31</v>
      </c>
      <c r="I140" s="13">
        <v>1300</v>
      </c>
      <c r="J140" s="13">
        <v>3390</v>
      </c>
      <c r="K140" s="13">
        <v>205</v>
      </c>
      <c r="L140" s="13">
        <v>9434</v>
      </c>
      <c r="M140" s="13">
        <v>1564</v>
      </c>
      <c r="N140" s="6">
        <v>28</v>
      </c>
      <c r="O140" s="13">
        <v>11575</v>
      </c>
      <c r="P140" s="13">
        <v>10399</v>
      </c>
      <c r="Q140" s="80">
        <f>B140*Listings!I$4+JSE!C140*Listings!I$5+JSE!D140*Listings!I$6+JSE!E140*Listings!I$7+JSE!F140*Listings!I$8+JSE!G140*Listings!I$9+JSE!H140*Listings!I$10+JSE!I140*Listings!I$11+JSE!J140*Listings!I$12+JSE!K140*Listings!I$13+JSE!L140*Listings!I$14+JSE!M140*Listings!I$15+JSE!N140*Listings!I$16+JSE!O140*Listings!I$17+JSE!P140*Listings!I$18</f>
        <v>4174.1496346261947</v>
      </c>
    </row>
    <row r="141" spans="1:17">
      <c r="A141" s="10">
        <v>41000</v>
      </c>
      <c r="B141" s="6">
        <v>114</v>
      </c>
      <c r="C141" s="6">
        <v>755</v>
      </c>
      <c r="D141" s="6">
        <v>2275</v>
      </c>
      <c r="E141" s="6">
        <v>1555</v>
      </c>
      <c r="F141" s="6">
        <v>705</v>
      </c>
      <c r="G141" s="6">
        <v>305</v>
      </c>
      <c r="H141" s="6">
        <v>30</v>
      </c>
      <c r="I141" s="13">
        <v>1300</v>
      </c>
      <c r="J141" s="13">
        <v>3450</v>
      </c>
      <c r="K141" s="6">
        <v>205</v>
      </c>
      <c r="L141" s="13">
        <v>10520</v>
      </c>
      <c r="M141" s="13">
        <v>1485</v>
      </c>
      <c r="N141" s="6">
        <v>26</v>
      </c>
      <c r="O141" s="13">
        <v>12155</v>
      </c>
      <c r="P141" s="13">
        <v>10500</v>
      </c>
      <c r="Q141" s="80">
        <f>B141*Listings!I$4+JSE!C141*Listings!I$5+JSE!D141*Listings!I$6+JSE!E141*Listings!I$7+JSE!F141*Listings!I$8+JSE!G141*Listings!I$9+JSE!H141*Listings!I$10+JSE!I141*Listings!I$11+JSE!J141*Listings!I$12+JSE!K141*Listings!I$13+JSE!L141*Listings!I$14+JSE!M141*Listings!I$15+JSE!N141*Listings!I$16+JSE!O141*Listings!I$17+JSE!P141*Listings!I$18</f>
        <v>4294.5611017425526</v>
      </c>
    </row>
    <row r="142" spans="1:17">
      <c r="A142" s="10">
        <v>41030</v>
      </c>
      <c r="B142" s="6">
        <v>110</v>
      </c>
      <c r="C142" s="6">
        <v>710</v>
      </c>
      <c r="D142" s="6">
        <v>2000</v>
      </c>
      <c r="E142" s="6">
        <v>1439</v>
      </c>
      <c r="F142" s="6">
        <v>620</v>
      </c>
      <c r="G142" s="6">
        <v>325</v>
      </c>
      <c r="H142" s="6">
        <v>15</v>
      </c>
      <c r="I142" s="13">
        <v>1300</v>
      </c>
      <c r="J142" s="13">
        <v>3300</v>
      </c>
      <c r="K142" s="6">
        <v>205</v>
      </c>
      <c r="L142" s="13">
        <v>10420</v>
      </c>
      <c r="M142" s="13">
        <v>1450</v>
      </c>
      <c r="N142" s="6">
        <v>21</v>
      </c>
      <c r="O142" s="13">
        <v>10981</v>
      </c>
      <c r="P142" s="13">
        <v>11900</v>
      </c>
      <c r="Q142" s="80">
        <f>B142*Listings!I$4+JSE!C142*Listings!I$5+JSE!D142*Listings!I$6+JSE!E142*Listings!I$7+JSE!F142*Listings!I$8+JSE!G142*Listings!I$9+JSE!H142*Listings!I$10+JSE!I142*Listings!I$11+JSE!J142*Listings!I$12+JSE!K142*Listings!I$13+JSE!L142*Listings!I$14+JSE!M142*Listings!I$15+JSE!N142*Listings!I$16+JSE!O142*Listings!I$17+JSE!P142*Listings!I$18</f>
        <v>4350.6942851789399</v>
      </c>
    </row>
    <row r="143" spans="1:17">
      <c r="A143" s="10">
        <v>41061</v>
      </c>
      <c r="B143" s="6">
        <v>122</v>
      </c>
      <c r="C143" s="6">
        <v>698</v>
      </c>
      <c r="D143" s="6">
        <v>1975</v>
      </c>
      <c r="E143" s="6">
        <v>1350</v>
      </c>
      <c r="F143" s="6">
        <v>599</v>
      </c>
      <c r="G143" s="6">
        <v>305</v>
      </c>
      <c r="H143" s="6">
        <v>15</v>
      </c>
      <c r="I143" s="13">
        <v>1300</v>
      </c>
      <c r="J143" s="13">
        <v>3025</v>
      </c>
      <c r="K143" s="6">
        <v>205</v>
      </c>
      <c r="L143" s="13">
        <v>11192</v>
      </c>
      <c r="M143" s="13">
        <v>1455</v>
      </c>
      <c r="N143" s="6">
        <v>21</v>
      </c>
      <c r="O143" s="13">
        <v>11364</v>
      </c>
      <c r="P143" s="13">
        <v>12511</v>
      </c>
      <c r="Q143" s="80">
        <f>B143*Listings!I$4+JSE!C143*Listings!I$5+JSE!D143*Listings!I$6+JSE!E143*Listings!I$7+JSE!F143*Listings!I$8+JSE!G143*Listings!I$9+JSE!H143*Listings!I$10+JSE!I143*Listings!I$11+JSE!J143*Listings!I$12+JSE!K143*Listings!I$13+JSE!L143*Listings!I$14+JSE!M143*Listings!I$15+JSE!N143*Listings!I$16+JSE!O143*Listings!I$17+JSE!P143*Listings!I$18</f>
        <v>4505.7429642121042</v>
      </c>
    </row>
    <row r="144" spans="1:17">
      <c r="A144" s="10">
        <v>41091</v>
      </c>
      <c r="B144" s="6">
        <v>120</v>
      </c>
      <c r="C144" s="6">
        <v>620</v>
      </c>
      <c r="D144" s="6">
        <v>2142</v>
      </c>
      <c r="E144" s="6">
        <v>1293</v>
      </c>
      <c r="F144" s="6">
        <v>460</v>
      </c>
      <c r="G144" s="6">
        <v>280</v>
      </c>
      <c r="H144" s="6">
        <v>50</v>
      </c>
      <c r="I144" s="13">
        <v>1300</v>
      </c>
      <c r="J144" s="13">
        <v>3025</v>
      </c>
      <c r="K144" s="6">
        <v>205</v>
      </c>
      <c r="L144" s="13">
        <v>12324</v>
      </c>
      <c r="M144" s="13">
        <v>1430</v>
      </c>
      <c r="N144" s="6">
        <v>21</v>
      </c>
      <c r="O144" s="13">
        <v>11975</v>
      </c>
      <c r="P144" s="13">
        <v>13653</v>
      </c>
      <c r="Q144" s="80">
        <f>B144*Listings!I$4+JSE!C144*Listings!I$5+JSE!D144*Listings!I$6+JSE!E144*Listings!I$7+JSE!F144*Listings!I$8+JSE!G144*Listings!I$9+JSE!H144*Listings!I$10+JSE!I144*Listings!I$11+JSE!J144*Listings!I$12+JSE!K144*Listings!I$13+JSE!L144*Listings!I$14+JSE!M144*Listings!I$15+JSE!N144*Listings!I$16+JSE!O144*Listings!I$17+JSE!P144*Listings!I$18</f>
        <v>4785.4980326025852</v>
      </c>
    </row>
    <row r="145" spans="1:17">
      <c r="A145" s="10">
        <v>41122</v>
      </c>
      <c r="B145" s="6">
        <v>123</v>
      </c>
      <c r="C145" s="6">
        <v>640</v>
      </c>
      <c r="D145" s="6">
        <v>2019</v>
      </c>
      <c r="E145" s="6">
        <v>1481</v>
      </c>
      <c r="F145" s="6">
        <v>355</v>
      </c>
      <c r="G145" s="6">
        <v>280</v>
      </c>
      <c r="H145" s="6">
        <v>45</v>
      </c>
      <c r="I145" s="13">
        <v>1300</v>
      </c>
      <c r="J145" s="13">
        <v>3100</v>
      </c>
      <c r="K145" s="6">
        <v>205</v>
      </c>
      <c r="L145" s="13">
        <v>13610</v>
      </c>
      <c r="M145" s="13">
        <v>1420</v>
      </c>
      <c r="N145" s="6">
        <v>21</v>
      </c>
      <c r="O145" s="13">
        <v>12390</v>
      </c>
      <c r="P145" s="13">
        <v>14200</v>
      </c>
      <c r="Q145" s="80">
        <f>B145*Listings!I$4+JSE!C145*Listings!I$5+JSE!D145*Listings!I$6+JSE!E145*Listings!I$7+JSE!F145*Listings!I$8+JSE!G145*Listings!I$9+JSE!H145*Listings!I$10+JSE!I145*Listings!I$11+JSE!J145*Listings!I$12+JSE!K145*Listings!I$13+JSE!L145*Listings!I$14+JSE!M145*Listings!I$15+JSE!N145*Listings!I$16+JSE!O145*Listings!I$17+JSE!P145*Listings!I$18</f>
        <v>5020.6298294922235</v>
      </c>
    </row>
    <row r="146" spans="1:17">
      <c r="A146" s="10">
        <v>41153</v>
      </c>
      <c r="B146" s="6">
        <v>155</v>
      </c>
      <c r="C146" s="6">
        <v>630</v>
      </c>
      <c r="D146" s="6">
        <v>1910</v>
      </c>
      <c r="E146" s="6">
        <v>1420</v>
      </c>
      <c r="F146" s="6">
        <v>375</v>
      </c>
      <c r="G146" s="6">
        <v>300</v>
      </c>
      <c r="H146" s="6">
        <v>65</v>
      </c>
      <c r="I146" s="13">
        <v>1300</v>
      </c>
      <c r="J146" s="13">
        <v>3150</v>
      </c>
      <c r="K146" s="6">
        <v>205</v>
      </c>
      <c r="L146" s="13">
        <v>12599</v>
      </c>
      <c r="M146" s="13">
        <v>1345</v>
      </c>
      <c r="N146" s="6">
        <v>21</v>
      </c>
      <c r="O146" s="13">
        <v>12800</v>
      </c>
      <c r="P146" s="13">
        <v>13975</v>
      </c>
      <c r="Q146" s="80">
        <f>B146*Listings!I$4+JSE!C146*Listings!I$5+JSE!D146*Listings!I$6+JSE!E146*Listings!I$7+JSE!F146*Listings!I$8+JSE!G146*Listings!I$9+JSE!H146*Listings!I$10+JSE!I146*Listings!I$11+JSE!J146*Listings!I$12+JSE!K146*Listings!I$13+JSE!L146*Listings!I$14+JSE!M146*Listings!I$15+JSE!N146*Listings!I$16+JSE!O146*Listings!I$17+JSE!P146*Listings!I$18</f>
        <v>4921.4569233651864</v>
      </c>
    </row>
    <row r="147" spans="1:17">
      <c r="A147" s="10">
        <v>41183</v>
      </c>
      <c r="B147" s="6">
        <v>148</v>
      </c>
      <c r="C147" s="6">
        <v>602</v>
      </c>
      <c r="D147" s="6">
        <v>2010</v>
      </c>
      <c r="E147" s="6">
        <v>1488</v>
      </c>
      <c r="F147" s="6">
        <v>350</v>
      </c>
      <c r="G147" s="6">
        <v>250</v>
      </c>
      <c r="H147" s="6">
        <v>53</v>
      </c>
      <c r="I147" s="13">
        <v>1300</v>
      </c>
      <c r="J147" s="13">
        <v>3149</v>
      </c>
      <c r="K147" s="6">
        <v>205</v>
      </c>
      <c r="L147" s="13">
        <v>13395</v>
      </c>
      <c r="M147" s="13">
        <v>1300</v>
      </c>
      <c r="N147" s="6">
        <v>21</v>
      </c>
      <c r="O147" s="13">
        <v>12175</v>
      </c>
      <c r="P147" s="13">
        <v>13600</v>
      </c>
      <c r="Q147" s="80">
        <f>B147*Listings!I$4+JSE!C147*Listings!I$5+JSE!D147*Listings!I$6+JSE!E147*Listings!I$7+JSE!F147*Listings!I$8+JSE!G147*Listings!I$9+JSE!H147*Listings!I$10+JSE!I147*Listings!I$11+JSE!J147*Listings!I$12+JSE!K147*Listings!I$13+JSE!L147*Listings!I$14+JSE!M147*Listings!I$15+JSE!N147*Listings!I$16+JSE!O147*Listings!I$17+JSE!P147*Listings!I$18</f>
        <v>4878.4457935169576</v>
      </c>
    </row>
    <row r="148" spans="1:17">
      <c r="A148" s="10">
        <v>41214</v>
      </c>
      <c r="B148" s="6">
        <v>136</v>
      </c>
      <c r="C148" s="6">
        <v>675</v>
      </c>
      <c r="D148" s="6">
        <v>2150</v>
      </c>
      <c r="E148" s="6">
        <v>1546</v>
      </c>
      <c r="F148" s="6">
        <v>365</v>
      </c>
      <c r="G148" s="6">
        <v>250</v>
      </c>
      <c r="H148" s="6">
        <v>11</v>
      </c>
      <c r="I148" s="13">
        <v>1300</v>
      </c>
      <c r="J148" s="13">
        <v>3350</v>
      </c>
      <c r="K148" s="6">
        <v>205</v>
      </c>
      <c r="L148" s="13">
        <v>13300</v>
      </c>
      <c r="M148" s="13">
        <v>1370</v>
      </c>
      <c r="N148" s="6">
        <v>21</v>
      </c>
      <c r="O148" s="13">
        <v>12475</v>
      </c>
      <c r="P148" s="13">
        <v>12700</v>
      </c>
      <c r="Q148" s="80">
        <f>B148*Listings!I$4+JSE!C148*Listings!I$5+JSE!D148*Listings!I$6+JSE!E148*Listings!I$7+JSE!F148*Listings!I$8+JSE!G148*Listings!I$9+JSE!H148*Listings!I$10+JSE!I148*Listings!I$11+JSE!J148*Listings!I$12+JSE!K148*Listings!I$13+JSE!L148*Listings!I$14+JSE!M148*Listings!I$15+JSE!N148*Listings!I$16+JSE!O148*Listings!I$17+JSE!P148*Listings!I$18</f>
        <v>4789.3110736368744</v>
      </c>
    </row>
    <row r="149" spans="1:17" ht="15.75" customHeight="1">
      <c r="A149" s="10">
        <v>41244</v>
      </c>
      <c r="B149" s="6">
        <v>144</v>
      </c>
      <c r="C149" s="6">
        <v>710</v>
      </c>
      <c r="D149" s="6">
        <v>2470</v>
      </c>
      <c r="E149" s="6">
        <v>1585</v>
      </c>
      <c r="F149" s="6">
        <v>321</v>
      </c>
      <c r="G149" s="6">
        <v>225</v>
      </c>
      <c r="H149" s="6">
        <v>22</v>
      </c>
      <c r="I149" s="13">
        <v>1300</v>
      </c>
      <c r="J149" s="13">
        <v>3350</v>
      </c>
      <c r="K149" s="6">
        <v>205</v>
      </c>
      <c r="L149" s="13">
        <v>14000</v>
      </c>
      <c r="M149" s="13">
        <v>1475</v>
      </c>
      <c r="N149" s="6">
        <v>21</v>
      </c>
      <c r="O149" s="13">
        <v>13185</v>
      </c>
      <c r="P149" s="13">
        <v>13480</v>
      </c>
      <c r="Q149" s="80">
        <f>B149*Listings!I$4+JSE!C149*Listings!I$5+JSE!D149*Listings!I$6+JSE!E149*Listings!I$7+JSE!F149*Listings!I$8+JSE!G149*Listings!I$9+JSE!H149*Listings!I$10+JSE!I149*Listings!I$11+JSE!J149*Listings!I$12+JSE!K149*Listings!I$13+JSE!L149*Listings!I$14+JSE!M149*Listings!I$15+JSE!N149*Listings!I$16+JSE!O149*Listings!I$17+JSE!P149*Listings!I$18</f>
        <v>5053.0724002248462</v>
      </c>
    </row>
    <row r="150" spans="1:17">
      <c r="A150" s="10">
        <v>41287</v>
      </c>
      <c r="B150" s="6">
        <v>156</v>
      </c>
      <c r="C150" s="6">
        <v>680</v>
      </c>
      <c r="D150" s="6">
        <v>2700</v>
      </c>
      <c r="E150" s="6">
        <v>1659</v>
      </c>
      <c r="F150" s="6">
        <v>387</v>
      </c>
      <c r="G150" s="6">
        <v>160</v>
      </c>
      <c r="H150" s="6">
        <v>20</v>
      </c>
      <c r="I150" s="13">
        <v>1300</v>
      </c>
      <c r="J150" s="13">
        <v>3100</v>
      </c>
      <c r="K150" s="6">
        <v>205</v>
      </c>
      <c r="L150" s="13">
        <v>12330</v>
      </c>
      <c r="M150" s="13">
        <v>1660</v>
      </c>
      <c r="N150" s="6">
        <v>21</v>
      </c>
      <c r="O150" s="13">
        <v>11764</v>
      </c>
      <c r="P150" s="13">
        <v>13900</v>
      </c>
      <c r="Q150" s="80">
        <f>B150*Listings!I$4+JSE!C150*Listings!I$5+JSE!D150*Listings!I$6+JSE!E150*Listings!I$7+JSE!F150*Listings!I$8+JSE!G150*Listings!I$9+JSE!H150*Listings!I$10+JSE!I150*Listings!I$11+JSE!J150*Listings!I$12+JSE!K150*Listings!I$13+JSE!L150*Listings!I$14+JSE!M150*Listings!I$15+JSE!N150*Listings!I$16+JSE!O150*Listings!I$17+JSE!P150*Listings!I$18</f>
        <v>4935.6579351695709</v>
      </c>
    </row>
    <row r="151" spans="1:17">
      <c r="A151" s="10">
        <v>41318</v>
      </c>
      <c r="B151" s="6">
        <v>252</v>
      </c>
      <c r="C151" s="6">
        <v>640</v>
      </c>
      <c r="D151" s="6">
        <v>2600</v>
      </c>
      <c r="E151" s="6">
        <v>1781</v>
      </c>
      <c r="F151" s="6">
        <v>438</v>
      </c>
      <c r="G151" s="6">
        <v>130</v>
      </c>
      <c r="H151" s="6">
        <v>21</v>
      </c>
      <c r="I151" s="13">
        <v>1300</v>
      </c>
      <c r="J151" s="13">
        <v>3120</v>
      </c>
      <c r="K151" s="6">
        <v>205</v>
      </c>
      <c r="L151" s="13">
        <v>11581</v>
      </c>
      <c r="M151" s="13">
        <v>1449</v>
      </c>
      <c r="N151" s="6">
        <v>21</v>
      </c>
      <c r="O151" s="13">
        <v>10920</v>
      </c>
      <c r="P151" s="13">
        <v>13900</v>
      </c>
      <c r="Q151" s="80">
        <f>B151*Listings!I$4+JSE!C151*Listings!I$5+JSE!D151*Listings!I$6+JSE!E151*Listings!I$7+JSE!F151*Listings!I$8+JSE!G151*Listings!I$9+JSE!H151*Listings!I$10+JSE!I151*Listings!I$11+JSE!J151*Listings!I$12+JSE!K151*Listings!I$13+JSE!L151*Listings!I$14+JSE!M151*Listings!I$15+JSE!N151*Listings!I$16+JSE!O151*Listings!I$17+JSE!P151*Listings!I$18</f>
        <v>4820.6660296046466</v>
      </c>
    </row>
    <row r="152" spans="1:17">
      <c r="A152" s="10">
        <v>41346</v>
      </c>
      <c r="B152" s="6">
        <v>230</v>
      </c>
      <c r="C152" s="6">
        <v>585</v>
      </c>
      <c r="D152" s="6">
        <v>2189</v>
      </c>
      <c r="E152" s="6">
        <v>2000</v>
      </c>
      <c r="F152" s="6">
        <v>529</v>
      </c>
      <c r="G152" s="6">
        <v>155</v>
      </c>
      <c r="H152" s="6">
        <v>20</v>
      </c>
      <c r="I152" s="6">
        <v>1300</v>
      </c>
      <c r="J152" s="6">
        <v>3100</v>
      </c>
      <c r="K152" s="6">
        <v>205</v>
      </c>
      <c r="L152" s="6">
        <v>11699</v>
      </c>
      <c r="M152" s="6">
        <v>1635</v>
      </c>
      <c r="N152" s="6">
        <v>21</v>
      </c>
      <c r="O152" s="6">
        <v>11367</v>
      </c>
      <c r="P152" s="6">
        <v>14345</v>
      </c>
      <c r="Q152" s="80">
        <f>B152*Listings!I$4+JSE!C152*Listings!I$5+JSE!D152*Listings!I$6+JSE!E152*Listings!I$7+JSE!F152*Listings!I$8+JSE!G152*Listings!I$9+JSE!H152*Listings!I$10+JSE!I152*Listings!I$11+JSE!J152*Listings!I$12+JSE!K152*Listings!I$13+JSE!L152*Listings!I$14+JSE!M152*Listings!I$15+JSE!N152*Listings!I$16+JSE!O152*Listings!I$17+JSE!P152*Listings!I$18</f>
        <v>4997.7919055649236</v>
      </c>
    </row>
    <row r="153" spans="1:17">
      <c r="A153" s="10">
        <v>41377</v>
      </c>
      <c r="B153" s="6">
        <v>280</v>
      </c>
      <c r="C153" s="6">
        <v>580</v>
      </c>
      <c r="D153" s="6">
        <v>2330</v>
      </c>
      <c r="E153" s="6">
        <v>1880</v>
      </c>
      <c r="F153" s="6">
        <v>480</v>
      </c>
      <c r="G153" s="6">
        <v>100</v>
      </c>
      <c r="H153" s="6">
        <v>17</v>
      </c>
      <c r="I153" s="6">
        <v>1300</v>
      </c>
      <c r="J153" s="6">
        <v>3590</v>
      </c>
      <c r="K153" s="6">
        <v>205</v>
      </c>
      <c r="L153" s="6">
        <v>12898</v>
      </c>
      <c r="M153" s="6">
        <v>1540</v>
      </c>
      <c r="N153" s="6">
        <v>21</v>
      </c>
      <c r="O153" s="6">
        <v>11850</v>
      </c>
      <c r="P153" s="6">
        <v>13050</v>
      </c>
      <c r="Q153" s="80">
        <f>B153*Listings!I$4+JSE!C153*Listings!I$5+JSE!D153*Listings!I$6+JSE!E153*Listings!I$7+JSE!F153*Listings!I$8+JSE!G153*Listings!I$9+JSE!H153*Listings!I$10+JSE!I153*Listings!I$11+JSE!J153*Listings!I$12+JSE!K153*Listings!I$13+JSE!L153*Listings!I$14+JSE!M153*Listings!I$15+JSE!N153*Listings!I$16+JSE!O153*Listings!I$17+JSE!P153*Listings!I$18</f>
        <v>4885.3782649428522</v>
      </c>
    </row>
    <row r="154" spans="1:17" ht="15.75" thickBot="1">
      <c r="A154" s="10">
        <v>41407</v>
      </c>
      <c r="B154" s="6">
        <v>270</v>
      </c>
      <c r="C154" s="6">
        <v>580</v>
      </c>
      <c r="D154" s="6">
        <v>2300</v>
      </c>
      <c r="E154" s="6">
        <v>2011</v>
      </c>
      <c r="F154" s="6">
        <v>450</v>
      </c>
      <c r="G154" s="6">
        <v>105</v>
      </c>
      <c r="H154" s="6">
        <v>12</v>
      </c>
      <c r="I154" s="6">
        <v>1300</v>
      </c>
      <c r="J154" s="6">
        <v>3450</v>
      </c>
      <c r="K154" s="6">
        <v>205</v>
      </c>
      <c r="L154" s="6">
        <v>12812</v>
      </c>
      <c r="M154" s="6">
        <v>1580</v>
      </c>
      <c r="N154" s="6">
        <v>21</v>
      </c>
      <c r="O154" s="6">
        <v>12107</v>
      </c>
      <c r="P154" s="6">
        <v>12195</v>
      </c>
      <c r="Q154" s="80">
        <f>B154*Listings!I$4+JSE!C154*Listings!I$5+JSE!D154*Listings!I$6+JSE!E154*Listings!I$7+JSE!F154*Listings!I$8+JSE!G154*Listings!I$9+JSE!H154*Listings!I$10+JSE!I154*Listings!I$11+JSE!J154*Listings!I$12+JSE!K154*Listings!I$13+JSE!L154*Listings!I$14+JSE!M154*Listings!I$15+JSE!N154*Listings!I$16+JSE!O154*Listings!I$17+JSE!P154*Listings!I$18</f>
        <v>4789.9689338579719</v>
      </c>
    </row>
    <row r="155" spans="1:17" ht="24" thickBot="1">
      <c r="A155" s="97"/>
      <c r="B155" s="104"/>
      <c r="C155" s="104"/>
      <c r="D155" s="104"/>
      <c r="E155" s="104"/>
      <c r="F155" s="104"/>
      <c r="G155" s="104"/>
      <c r="H155" s="104"/>
      <c r="I155" s="104"/>
      <c r="J155" s="104"/>
      <c r="K155" s="104"/>
      <c r="L155" s="104"/>
      <c r="M155" s="104"/>
      <c r="N155" s="104"/>
      <c r="O155" s="104"/>
      <c r="P155" s="104"/>
      <c r="Q155" s="105"/>
    </row>
    <row r="156" spans="1:17" ht="16.5" thickBot="1">
      <c r="A156" s="14" t="s">
        <v>65</v>
      </c>
      <c r="B156" s="15" t="str">
        <f>B1</f>
        <v>ADI</v>
      </c>
      <c r="C156" s="16" t="str">
        <f t="shared" ref="C156:Q156" si="0">C1</f>
        <v>ART</v>
      </c>
      <c r="D156" s="16" t="str">
        <f t="shared" si="0"/>
        <v>BEL</v>
      </c>
      <c r="E156" s="16" t="str">
        <f t="shared" si="0"/>
        <v>GND</v>
      </c>
      <c r="F156" s="16" t="str">
        <f t="shared" si="0"/>
        <v>HLM</v>
      </c>
      <c r="G156" s="16" t="str">
        <f t="shared" si="0"/>
        <v>HWA </v>
      </c>
      <c r="H156" s="16" t="str">
        <f>H1</f>
        <v>IFH</v>
      </c>
      <c r="I156" s="16" t="str">
        <f t="shared" si="0"/>
        <v>MTE</v>
      </c>
      <c r="J156" s="16" t="str">
        <f t="shared" si="0"/>
        <v>MAS</v>
      </c>
      <c r="K156" s="16" t="str">
        <f t="shared" si="0"/>
        <v>MIP</v>
      </c>
      <c r="L156" s="16" t="str">
        <f t="shared" si="0"/>
        <v>MPC</v>
      </c>
      <c r="M156" s="16" t="str">
        <f t="shared" si="0"/>
        <v>RBW</v>
      </c>
      <c r="N156" s="16" t="str">
        <f t="shared" si="0"/>
        <v>SAN</v>
      </c>
      <c r="O156" s="16" t="str">
        <f t="shared" si="0"/>
        <v>SPP</v>
      </c>
      <c r="P156" s="16" t="str">
        <f t="shared" si="0"/>
        <v>TON</v>
      </c>
      <c r="Q156" s="17" t="str">
        <f t="shared" si="0"/>
        <v>INDEX</v>
      </c>
    </row>
    <row r="157" spans="1:17">
      <c r="A157" s="6">
        <v>2000</v>
      </c>
      <c r="B157" s="13">
        <f>AVERAGE(B2:B5)</f>
        <v>12</v>
      </c>
      <c r="C157" s="13">
        <f t="shared" ref="C157:P157" si="1">AVERAGE(C2:C5)</f>
        <v>100.5</v>
      </c>
      <c r="D157" s="13">
        <f t="shared" si="1"/>
        <v>805</v>
      </c>
      <c r="E157" s="13">
        <f t="shared" si="1"/>
        <v>52.5</v>
      </c>
      <c r="F157" s="13"/>
      <c r="G157" s="13">
        <f t="shared" si="1"/>
        <v>60</v>
      </c>
      <c r="H157" s="13"/>
      <c r="I157" s="13">
        <f t="shared" si="1"/>
        <v>1106.25</v>
      </c>
      <c r="J157" s="13">
        <f t="shared" si="1"/>
        <v>397.5</v>
      </c>
      <c r="K157" s="13">
        <f t="shared" si="1"/>
        <v>175</v>
      </c>
      <c r="L157" s="13">
        <f t="shared" si="1"/>
        <v>480.75</v>
      </c>
      <c r="M157" s="13">
        <f t="shared" si="1"/>
        <v>158.25</v>
      </c>
      <c r="N157" s="13"/>
      <c r="O157" s="13"/>
      <c r="P157" s="13">
        <f t="shared" si="1"/>
        <v>3485</v>
      </c>
      <c r="Q157" s="13">
        <f>AVERAGE(Q2:Q5)</f>
        <v>689.75148960089939</v>
      </c>
    </row>
    <row r="158" spans="1:17">
      <c r="A158" s="6">
        <v>2001</v>
      </c>
      <c r="B158" s="13">
        <f>AVERAGE(B6:B17)</f>
        <v>15.416666666666666</v>
      </c>
      <c r="C158" s="13">
        <f t="shared" ref="C158:P158" si="2">AVERAGE(C6:C17)</f>
        <v>146.5</v>
      </c>
      <c r="D158" s="13">
        <f t="shared" si="2"/>
        <v>766.33333333333337</v>
      </c>
      <c r="E158" s="13">
        <f t="shared" si="2"/>
        <v>74.416666666666671</v>
      </c>
      <c r="F158" s="13"/>
      <c r="G158" s="13">
        <f t="shared" si="2"/>
        <v>23.333333333333332</v>
      </c>
      <c r="H158" s="13"/>
      <c r="I158" s="13">
        <f t="shared" si="2"/>
        <v>1206.25</v>
      </c>
      <c r="J158" s="13">
        <f t="shared" si="2"/>
        <v>504.75</v>
      </c>
      <c r="K158" s="13">
        <f t="shared" si="2"/>
        <v>205</v>
      </c>
      <c r="L158" s="13">
        <f t="shared" si="2"/>
        <v>408.75</v>
      </c>
      <c r="M158" s="13">
        <f t="shared" si="2"/>
        <v>242.08333333333334</v>
      </c>
      <c r="N158" s="13"/>
      <c r="O158" s="13"/>
      <c r="P158" s="13">
        <f t="shared" si="2"/>
        <v>4462.083333333333</v>
      </c>
      <c r="Q158" s="13">
        <f>AVERAGE(Q6:Q17)</f>
        <v>856.58981325338834</v>
      </c>
    </row>
    <row r="159" spans="1:17">
      <c r="A159" s="6">
        <v>2002</v>
      </c>
      <c r="B159" s="13">
        <f>AVERAGE(B18:B29)</f>
        <v>25.75</v>
      </c>
      <c r="C159" s="13">
        <f t="shared" ref="C159:P159" si="3">AVERAGE(C18:C29)</f>
        <v>217</v>
      </c>
      <c r="D159" s="13">
        <f t="shared" si="3"/>
        <v>854.41666666666663</v>
      </c>
      <c r="E159" s="13">
        <f t="shared" si="3"/>
        <v>121.83333333333333</v>
      </c>
      <c r="F159" s="13"/>
      <c r="G159" s="13">
        <f t="shared" si="3"/>
        <v>13.25</v>
      </c>
      <c r="H159" s="13"/>
      <c r="I159" s="13">
        <f t="shared" si="3"/>
        <v>1505</v>
      </c>
      <c r="J159" s="13">
        <f t="shared" si="3"/>
        <v>888.41666666666663</v>
      </c>
      <c r="K159" s="13">
        <f t="shared" si="3"/>
        <v>195.16666666666666</v>
      </c>
      <c r="L159" s="13">
        <f t="shared" si="3"/>
        <v>507.41666666666669</v>
      </c>
      <c r="M159" s="13">
        <f t="shared" si="3"/>
        <v>274.33333333333331</v>
      </c>
      <c r="N159" s="13"/>
      <c r="O159" s="13"/>
      <c r="P159" s="13">
        <f t="shared" si="3"/>
        <v>5151.416666666667</v>
      </c>
      <c r="Q159" s="13">
        <f>AVERAGE(Q18:Q29)</f>
        <v>1005.6024045968396</v>
      </c>
    </row>
    <row r="160" spans="1:17">
      <c r="A160" s="6">
        <v>2003</v>
      </c>
      <c r="B160" s="13">
        <f>AVERAGE(B30:B41)</f>
        <v>25.666666666666668</v>
      </c>
      <c r="C160" s="13">
        <f t="shared" ref="C160:P160" si="4">AVERAGE(C30:C41)</f>
        <v>310.58333333333331</v>
      </c>
      <c r="D160" s="13">
        <f t="shared" si="4"/>
        <v>721.33333333333337</v>
      </c>
      <c r="E160" s="13">
        <f t="shared" si="4"/>
        <v>160</v>
      </c>
      <c r="F160" s="13"/>
      <c r="G160" s="13">
        <f t="shared" si="4"/>
        <v>24.333333333333332</v>
      </c>
      <c r="H160" s="13"/>
      <c r="I160" s="13">
        <f t="shared" si="4"/>
        <v>1453.4166666666667</v>
      </c>
      <c r="J160" s="13">
        <f t="shared" si="4"/>
        <v>1200.4166666666667</v>
      </c>
      <c r="K160" s="13">
        <f t="shared" si="4"/>
        <v>144.08333333333334</v>
      </c>
      <c r="L160" s="13">
        <f t="shared" si="4"/>
        <v>603.5</v>
      </c>
      <c r="M160" s="13">
        <f t="shared" si="4"/>
        <v>406.25</v>
      </c>
      <c r="N160" s="13"/>
      <c r="O160" s="13"/>
      <c r="P160" s="13">
        <f t="shared" si="4"/>
        <v>3454.8333333333335</v>
      </c>
      <c r="Q160" s="13">
        <f>AVERAGE(Q30:Q41)</f>
        <v>765.33227780900631</v>
      </c>
    </row>
    <row r="161" spans="1:17">
      <c r="A161" s="6">
        <v>2004</v>
      </c>
      <c r="B161" s="13">
        <f>AVERAGE(B42:B53)</f>
        <v>33</v>
      </c>
      <c r="C161" s="13">
        <f t="shared" ref="C161:P161" si="5">AVERAGE(C42:C53)</f>
        <v>564.08333333333337</v>
      </c>
      <c r="D161" s="13">
        <f t="shared" si="5"/>
        <v>722.08333333333337</v>
      </c>
      <c r="E161" s="13">
        <f t="shared" si="5"/>
        <v>496.41666666666669</v>
      </c>
      <c r="F161" s="13"/>
      <c r="G161" s="13">
        <f t="shared" si="5"/>
        <v>38.916666666666664</v>
      </c>
      <c r="H161" s="13"/>
      <c r="I161" s="13">
        <f t="shared" si="5"/>
        <v>1478.3333333333333</v>
      </c>
      <c r="J161" s="13">
        <f t="shared" si="5"/>
        <v>1312.1666666666667</v>
      </c>
      <c r="K161" s="13">
        <f t="shared" si="5"/>
        <v>170.41666666666666</v>
      </c>
      <c r="L161" s="13">
        <f t="shared" si="5"/>
        <v>869.5</v>
      </c>
      <c r="M161" s="13">
        <f t="shared" si="5"/>
        <v>589.16666666666663</v>
      </c>
      <c r="N161" s="13"/>
      <c r="O161" s="13">
        <f t="shared" si="5"/>
        <v>2111.6666666666665</v>
      </c>
      <c r="P161" s="13">
        <f t="shared" si="5"/>
        <v>4573.25</v>
      </c>
      <c r="Q161" s="13">
        <f>AVERAGE(Q42:Q53)</f>
        <v>1117.4815845356318</v>
      </c>
    </row>
    <row r="162" spans="1:17">
      <c r="A162" s="6">
        <v>2005</v>
      </c>
      <c r="B162" s="13">
        <f>AVERAGE(B54:B65)</f>
        <v>45.75</v>
      </c>
      <c r="C162" s="13">
        <f t="shared" ref="C162:P162" si="6">AVERAGE(C54:C65)</f>
        <v>1106.0833333333333</v>
      </c>
      <c r="D162" s="13">
        <f t="shared" si="6"/>
        <v>835.5</v>
      </c>
      <c r="E162" s="13">
        <f t="shared" si="6"/>
        <v>1007.9166666666666</v>
      </c>
      <c r="F162" s="13"/>
      <c r="G162" s="13">
        <f t="shared" si="6"/>
        <v>57.333333333333336</v>
      </c>
      <c r="H162" s="13"/>
      <c r="I162" s="13">
        <f t="shared" si="6"/>
        <v>1455.8333333333333</v>
      </c>
      <c r="J162" s="13">
        <f t="shared" si="6"/>
        <v>1711.6666666666667</v>
      </c>
      <c r="K162" s="13">
        <f t="shared" si="6"/>
        <v>242.83333333333334</v>
      </c>
      <c r="L162" s="13">
        <f t="shared" si="6"/>
        <v>1359.8333333333333</v>
      </c>
      <c r="M162" s="13">
        <f t="shared" si="6"/>
        <v>772.41666666666663</v>
      </c>
      <c r="N162" s="13"/>
      <c r="O162" s="13">
        <f t="shared" si="6"/>
        <v>2667.1666666666665</v>
      </c>
      <c r="P162" s="13">
        <f t="shared" si="6"/>
        <v>6557.583333333333</v>
      </c>
      <c r="Q162" s="13">
        <f>AVERAGE(Q54:Q65)</f>
        <v>1820.0823683717447</v>
      </c>
    </row>
    <row r="163" spans="1:17">
      <c r="A163" s="6">
        <v>2006</v>
      </c>
      <c r="B163" s="13">
        <f>AVERAGE(B66:B77)</f>
        <v>60.583333333333336</v>
      </c>
      <c r="C163" s="13">
        <f t="shared" ref="C163:P163" si="7">AVERAGE(C66:C77)</f>
        <v>1438.4166666666667</v>
      </c>
      <c r="D163" s="13">
        <f t="shared" si="7"/>
        <v>1561.25</v>
      </c>
      <c r="E163" s="13">
        <f t="shared" si="7"/>
        <v>1350.8333333333333</v>
      </c>
      <c r="F163" s="13"/>
      <c r="G163" s="13">
        <f t="shared" si="7"/>
        <v>97.25</v>
      </c>
      <c r="H163" s="13">
        <f t="shared" si="7"/>
        <v>407.18181818181819</v>
      </c>
      <c r="I163" s="13">
        <f t="shared" si="7"/>
        <v>1900</v>
      </c>
      <c r="J163" s="13">
        <f t="shared" si="7"/>
        <v>2120.4166666666665</v>
      </c>
      <c r="K163" s="13">
        <f t="shared" si="7"/>
        <v>356.25</v>
      </c>
      <c r="L163" s="13">
        <f t="shared" si="7"/>
        <v>2070.75</v>
      </c>
      <c r="M163" s="13">
        <f t="shared" si="7"/>
        <v>1068.75</v>
      </c>
      <c r="N163" s="13">
        <f t="shared" si="7"/>
        <v>161.28571428571428</v>
      </c>
      <c r="O163" s="13">
        <f t="shared" si="7"/>
        <v>3746.3333333333335</v>
      </c>
      <c r="P163" s="13">
        <f t="shared" si="7"/>
        <v>9653.75</v>
      </c>
      <c r="Q163" s="13">
        <f>AVERAGE(Q66:Q77)</f>
        <v>2634.963756167635</v>
      </c>
    </row>
    <row r="164" spans="1:17">
      <c r="A164" s="6">
        <v>2007</v>
      </c>
      <c r="B164" s="13">
        <f>AVERAGE(B78:B89)</f>
        <v>72.416666666666671</v>
      </c>
      <c r="C164" s="13">
        <f t="shared" ref="C164:P164" si="8">AVERAGE(C78:C89)</f>
        <v>1929.6666666666667</v>
      </c>
      <c r="D164" s="13">
        <f t="shared" si="8"/>
        <v>4191</v>
      </c>
      <c r="E164" s="13">
        <f t="shared" si="8"/>
        <v>2197.3333333333335</v>
      </c>
      <c r="F164" s="13">
        <f t="shared" si="8"/>
        <v>2425.4285714285716</v>
      </c>
      <c r="G164" s="13">
        <f t="shared" si="8"/>
        <v>272.58333333333331</v>
      </c>
      <c r="H164" s="13">
        <f t="shared" si="8"/>
        <v>360.75</v>
      </c>
      <c r="I164" s="13">
        <f t="shared" si="8"/>
        <v>1965.75</v>
      </c>
      <c r="J164" s="13">
        <f t="shared" si="8"/>
        <v>3839.3333333333335</v>
      </c>
      <c r="K164" s="13">
        <f t="shared" si="8"/>
        <v>564.58333333333337</v>
      </c>
      <c r="L164" s="13">
        <f t="shared" si="8"/>
        <v>2753.6666666666665</v>
      </c>
      <c r="M164" s="13">
        <f t="shared" si="8"/>
        <v>1631.1666666666667</v>
      </c>
      <c r="N164" s="13">
        <f t="shared" si="8"/>
        <v>297</v>
      </c>
      <c r="O164" s="13">
        <f t="shared" si="8"/>
        <v>5307.583333333333</v>
      </c>
      <c r="P164" s="13">
        <f t="shared" si="8"/>
        <v>10997.833333333334</v>
      </c>
      <c r="Q164" s="13">
        <f>AVERAGE(Q78:Q89)</f>
        <v>3715.9080600836919</v>
      </c>
    </row>
    <row r="165" spans="1:17">
      <c r="A165" s="6">
        <v>2008</v>
      </c>
      <c r="B165" s="13">
        <f>AVERAGE(B90:B101)</f>
        <v>52.25</v>
      </c>
      <c r="C165" s="13">
        <f t="shared" ref="C165:P165" si="9">AVERAGE(C90:C101)</f>
        <v>1318.9166666666667</v>
      </c>
      <c r="D165" s="13">
        <f t="shared" si="9"/>
        <v>3282</v>
      </c>
      <c r="E165" s="13">
        <f t="shared" si="9"/>
        <v>2113.4166666666665</v>
      </c>
      <c r="F165" s="13">
        <f t="shared" si="9"/>
        <v>1913.5833333333333</v>
      </c>
      <c r="G165" s="13">
        <f t="shared" si="9"/>
        <v>586.91666666666663</v>
      </c>
      <c r="H165" s="13">
        <f t="shared" si="9"/>
        <v>270.16666666666669</v>
      </c>
      <c r="I165" s="13">
        <f t="shared" si="9"/>
        <v>1521.4166666666667</v>
      </c>
      <c r="J165" s="13">
        <f t="shared" si="9"/>
        <v>3224.1666666666665</v>
      </c>
      <c r="K165" s="13">
        <f t="shared" si="9"/>
        <v>501.33333333333331</v>
      </c>
      <c r="L165" s="13">
        <f t="shared" si="9"/>
        <v>2010.25</v>
      </c>
      <c r="M165" s="13">
        <f t="shared" si="9"/>
        <v>1533.1666666666667</v>
      </c>
      <c r="N165" s="13">
        <f t="shared" si="9"/>
        <v>173.33333333333334</v>
      </c>
      <c r="O165" s="13">
        <f t="shared" si="9"/>
        <v>5251.5</v>
      </c>
      <c r="P165" s="13">
        <f t="shared" si="9"/>
        <v>7579.583333333333</v>
      </c>
      <c r="Q165" s="13">
        <f>AVERAGE(Q90:Q101)</f>
        <v>3075.4688682780593</v>
      </c>
    </row>
    <row r="166" spans="1:17">
      <c r="A166" s="6">
        <v>2009</v>
      </c>
      <c r="B166" s="13">
        <f>AVERAGE(B102:B113)</f>
        <v>44.166666666666664</v>
      </c>
      <c r="C166" s="13">
        <f t="shared" ref="C166:P166" si="10">AVERAGE(C102:C113)</f>
        <v>848.33333333333337</v>
      </c>
      <c r="D166" s="13">
        <f t="shared" si="10"/>
        <v>913.66666666666663</v>
      </c>
      <c r="E166" s="13">
        <f t="shared" si="10"/>
        <v>1537.0833333333333</v>
      </c>
      <c r="F166" s="13">
        <f t="shared" si="10"/>
        <v>1218.4166666666667</v>
      </c>
      <c r="G166" s="13">
        <f t="shared" si="10"/>
        <v>364.5</v>
      </c>
      <c r="H166" s="13">
        <f t="shared" si="10"/>
        <v>126.91666666666667</v>
      </c>
      <c r="I166" s="13">
        <f t="shared" si="10"/>
        <v>1161.5833333333333</v>
      </c>
      <c r="J166" s="13">
        <f t="shared" si="10"/>
        <v>3140.0833333333335</v>
      </c>
      <c r="K166" s="13">
        <f t="shared" si="10"/>
        <v>373.33333333333331</v>
      </c>
      <c r="L166" s="13">
        <f t="shared" si="10"/>
        <v>2949.3333333333335</v>
      </c>
      <c r="M166" s="13">
        <f t="shared" si="10"/>
        <v>1577.8333333333333</v>
      </c>
      <c r="N166" s="13">
        <f t="shared" si="10"/>
        <v>59.583333333333336</v>
      </c>
      <c r="O166" s="13">
        <f t="shared" si="10"/>
        <v>6003.333333333333</v>
      </c>
      <c r="P166" s="13">
        <f t="shared" si="10"/>
        <v>8577.4166666666661</v>
      </c>
      <c r="Q166" s="13">
        <f>AVERAGE(Q102:Q113)</f>
        <v>2955.6116076447438</v>
      </c>
    </row>
    <row r="167" spans="1:17">
      <c r="A167" s="6">
        <v>2010</v>
      </c>
      <c r="B167" s="13">
        <f>AVERAGE(B114:B125)</f>
        <v>48.916666666666664</v>
      </c>
      <c r="C167" s="13">
        <f t="shared" ref="C167:P167" si="11">AVERAGE(C114:C125)</f>
        <v>903.83333333333337</v>
      </c>
      <c r="D167" s="13">
        <f t="shared" si="11"/>
        <v>1010.6666666666666</v>
      </c>
      <c r="E167" s="13">
        <f t="shared" si="11"/>
        <v>1604.0833333333333</v>
      </c>
      <c r="F167" s="13">
        <f t="shared" si="11"/>
        <v>1019.75</v>
      </c>
      <c r="G167" s="13">
        <f t="shared" si="11"/>
        <v>292</v>
      </c>
      <c r="H167" s="13">
        <f t="shared" si="11"/>
        <v>91.25</v>
      </c>
      <c r="I167" s="13">
        <f t="shared" si="11"/>
        <v>1067.25</v>
      </c>
      <c r="J167" s="13">
        <f t="shared" si="11"/>
        <v>3987.25</v>
      </c>
      <c r="K167" s="13">
        <f t="shared" si="11"/>
        <v>316.08333333333331</v>
      </c>
      <c r="L167" s="13">
        <f t="shared" si="11"/>
        <v>4952</v>
      </c>
      <c r="M167" s="13">
        <f t="shared" si="11"/>
        <v>1600.4166666666667</v>
      </c>
      <c r="N167" s="13">
        <f t="shared" si="11"/>
        <v>42.666666666666664</v>
      </c>
      <c r="O167" s="13">
        <f t="shared" si="11"/>
        <v>8413.4166666666661</v>
      </c>
      <c r="P167" s="13">
        <f t="shared" si="11"/>
        <v>10271.166666666666</v>
      </c>
      <c r="Q167" s="13">
        <f>AVERAGE(Q114:Q125)</f>
        <v>3568.8910998688402</v>
      </c>
    </row>
    <row r="168" spans="1:17">
      <c r="A168" s="6">
        <v>2011</v>
      </c>
      <c r="B168" s="13">
        <f>AVERAGE(B126:B137)</f>
        <v>71.416666666666671</v>
      </c>
      <c r="C168" s="13">
        <f t="shared" ref="C168:P168" si="12">AVERAGE(C126:C137)</f>
        <v>777.91666666666663</v>
      </c>
      <c r="D168" s="13">
        <f t="shared" si="12"/>
        <v>1404</v>
      </c>
      <c r="E168" s="13">
        <f t="shared" si="12"/>
        <v>1473.4166666666667</v>
      </c>
      <c r="F168" s="13">
        <f t="shared" si="12"/>
        <v>747.16666666666663</v>
      </c>
      <c r="G168" s="13">
        <f t="shared" si="12"/>
        <v>398.83333333333331</v>
      </c>
      <c r="H168" s="13">
        <f t="shared" si="12"/>
        <v>43.916666666666664</v>
      </c>
      <c r="I168" s="13">
        <f t="shared" si="12"/>
        <v>1289.5833333333333</v>
      </c>
      <c r="J168" s="13">
        <f t="shared" si="12"/>
        <v>3122.5833333333335</v>
      </c>
      <c r="K168" s="13">
        <f t="shared" si="12"/>
        <v>513.08333333333337</v>
      </c>
      <c r="L168" s="13">
        <f t="shared" si="12"/>
        <v>6903.416666666667</v>
      </c>
      <c r="M168" s="13">
        <f t="shared" si="12"/>
        <v>1667.25</v>
      </c>
      <c r="N168" s="13">
        <f t="shared" si="12"/>
        <v>29.583333333333332</v>
      </c>
      <c r="O168" s="13">
        <f t="shared" si="12"/>
        <v>9690.0833333333339</v>
      </c>
      <c r="P168" s="13">
        <f t="shared" si="12"/>
        <v>9631.1666666666661</v>
      </c>
      <c r="Q168" s="13">
        <f>AVERAGE(Q126:Q137)</f>
        <v>3651.5389825744801</v>
      </c>
    </row>
    <row r="169" spans="1:17">
      <c r="A169" s="6">
        <v>2012</v>
      </c>
      <c r="B169" s="13">
        <f>AVERAGE(B138:B149)</f>
        <v>123.16666666666667</v>
      </c>
      <c r="C169" s="13">
        <f t="shared" ref="B169:Q169" si="13">AVERAGE(C138:C149)</f>
        <v>675.91666666666663</v>
      </c>
      <c r="D169" s="13">
        <f t="shared" si="13"/>
        <v>2143.75</v>
      </c>
      <c r="E169" s="13">
        <f t="shared" si="13"/>
        <v>1471.6666666666667</v>
      </c>
      <c r="F169" s="13">
        <f t="shared" si="13"/>
        <v>549.08333333333337</v>
      </c>
      <c r="G169" s="13">
        <f t="shared" si="13"/>
        <v>296.66666666666669</v>
      </c>
      <c r="H169" s="13">
        <f t="shared" si="13"/>
        <v>33.25</v>
      </c>
      <c r="I169" s="13">
        <f t="shared" si="13"/>
        <v>1300</v>
      </c>
      <c r="J169" s="13">
        <f t="shared" si="13"/>
        <v>3278.25</v>
      </c>
      <c r="K169" s="13">
        <f t="shared" si="13"/>
        <v>205</v>
      </c>
      <c r="L169" s="13">
        <f t="shared" si="13"/>
        <v>11528.416666666666</v>
      </c>
      <c r="M169" s="13">
        <f t="shared" si="13"/>
        <v>1438.8333333333333</v>
      </c>
      <c r="N169" s="13">
        <f t="shared" si="13"/>
        <v>23.916666666666668</v>
      </c>
      <c r="O169" s="13">
        <f t="shared" si="13"/>
        <v>11972.916666666666</v>
      </c>
      <c r="P169" s="13">
        <f t="shared" si="13"/>
        <v>12293.166666666666</v>
      </c>
      <c r="Q169" s="13">
        <f t="shared" si="13"/>
        <v>4574.9891137343075</v>
      </c>
    </row>
    <row r="170" spans="1:17">
      <c r="A170" s="6">
        <v>2013</v>
      </c>
      <c r="B170" s="13">
        <f>AVERAGE(B150:B154)</f>
        <v>237.6</v>
      </c>
      <c r="C170" s="13">
        <f t="shared" ref="B170:P170" si="14">AVERAGE(C150:C154)</f>
        <v>613</v>
      </c>
      <c r="D170" s="13">
        <f t="shared" si="14"/>
        <v>2423.8000000000002</v>
      </c>
      <c r="E170" s="13">
        <f t="shared" si="14"/>
        <v>1866.2</v>
      </c>
      <c r="F170" s="13">
        <f t="shared" si="14"/>
        <v>456.8</v>
      </c>
      <c r="G170" s="13">
        <f t="shared" si="14"/>
        <v>130</v>
      </c>
      <c r="H170" s="13">
        <f t="shared" si="14"/>
        <v>18</v>
      </c>
      <c r="I170" s="13">
        <f t="shared" si="14"/>
        <v>1300</v>
      </c>
      <c r="J170" s="13">
        <f t="shared" si="14"/>
        <v>3272</v>
      </c>
      <c r="K170" s="13">
        <f t="shared" si="14"/>
        <v>205</v>
      </c>
      <c r="L170" s="13">
        <f t="shared" si="14"/>
        <v>12264</v>
      </c>
      <c r="M170" s="13">
        <f t="shared" si="14"/>
        <v>1572.8</v>
      </c>
      <c r="N170" s="13">
        <f t="shared" si="14"/>
        <v>21</v>
      </c>
      <c r="O170" s="13">
        <f t="shared" si="14"/>
        <v>11601.6</v>
      </c>
      <c r="P170" s="13">
        <f t="shared" si="14"/>
        <v>13478</v>
      </c>
      <c r="Q170" s="13">
        <f>AVERAGE(Q150:Q153)</f>
        <v>4909.8735338204988</v>
      </c>
    </row>
    <row r="171" spans="1:17">
      <c r="C171" s="6" t="s">
        <v>110</v>
      </c>
    </row>
    <row r="172" spans="1:17" ht="24" thickBot="1">
      <c r="A172" s="106" t="s">
        <v>90</v>
      </c>
      <c r="B172" s="107"/>
      <c r="C172" s="107"/>
      <c r="D172" s="107"/>
      <c r="E172" s="107"/>
      <c r="F172" s="107"/>
      <c r="G172" s="107"/>
      <c r="H172" s="107"/>
      <c r="I172" s="107"/>
      <c r="J172" s="107"/>
      <c r="K172" s="107"/>
      <c r="L172" s="107"/>
      <c r="M172" s="107"/>
      <c r="N172" s="107"/>
      <c r="O172" s="107"/>
      <c r="P172" s="107"/>
      <c r="Q172" s="107"/>
    </row>
    <row r="173" spans="1:17" ht="16.5" thickBot="1">
      <c r="A173" s="14" t="s">
        <v>95</v>
      </c>
      <c r="B173" s="15" t="str">
        <f>B156</f>
        <v>ADI</v>
      </c>
      <c r="C173" s="16" t="str">
        <f t="shared" ref="C173:Q173" si="15">C156</f>
        <v>ART</v>
      </c>
      <c r="D173" s="16" t="str">
        <f t="shared" si="15"/>
        <v>BEL</v>
      </c>
      <c r="E173" s="16" t="str">
        <f t="shared" si="15"/>
        <v>GND</v>
      </c>
      <c r="F173" s="16" t="str">
        <f t="shared" si="15"/>
        <v>HLM</v>
      </c>
      <c r="G173" s="16" t="str">
        <f t="shared" si="15"/>
        <v>HWA </v>
      </c>
      <c r="H173" s="16" t="str">
        <f t="shared" si="15"/>
        <v>IFH</v>
      </c>
      <c r="I173" s="16" t="str">
        <f t="shared" si="15"/>
        <v>MTE</v>
      </c>
      <c r="J173" s="16" t="str">
        <f t="shared" si="15"/>
        <v>MAS</v>
      </c>
      <c r="K173" s="16" t="str">
        <f t="shared" si="15"/>
        <v>MIP</v>
      </c>
      <c r="L173" s="16" t="str">
        <f t="shared" si="15"/>
        <v>MPC</v>
      </c>
      <c r="M173" s="16" t="str">
        <f t="shared" si="15"/>
        <v>RBW</v>
      </c>
      <c r="N173" s="16" t="str">
        <f t="shared" si="15"/>
        <v>SAN</v>
      </c>
      <c r="O173" s="16" t="str">
        <f t="shared" si="15"/>
        <v>SPP</v>
      </c>
      <c r="P173" s="16" t="str">
        <f t="shared" si="15"/>
        <v>TON</v>
      </c>
      <c r="Q173" s="17" t="str">
        <f t="shared" si="15"/>
        <v>INDEX</v>
      </c>
    </row>
    <row r="174" spans="1:17">
      <c r="A174" s="6">
        <v>2001</v>
      </c>
      <c r="B174" s="28">
        <f t="shared" ref="B174:B185" si="16">(B158-B157)/B157*100</f>
        <v>28.472222222222214</v>
      </c>
      <c r="C174" s="28">
        <f t="shared" ref="C174:P182" si="17">(C158-C157)/C157*100</f>
        <v>45.771144278606968</v>
      </c>
      <c r="D174" s="28">
        <f t="shared" si="17"/>
        <v>-4.8033126293995814</v>
      </c>
      <c r="E174" s="28">
        <f t="shared" si="17"/>
        <v>41.746031746031754</v>
      </c>
      <c r="F174" s="28"/>
      <c r="G174" s="28">
        <f t="shared" si="17"/>
        <v>-61.111111111111114</v>
      </c>
      <c r="H174" s="28"/>
      <c r="I174" s="28">
        <f t="shared" si="17"/>
        <v>9.0395480225988702</v>
      </c>
      <c r="J174" s="28">
        <f t="shared" si="17"/>
        <v>26.981132075471699</v>
      </c>
      <c r="K174" s="28">
        <f t="shared" si="17"/>
        <v>17.142857142857142</v>
      </c>
      <c r="L174" s="28">
        <f t="shared" si="17"/>
        <v>-14.97659906396256</v>
      </c>
      <c r="M174" s="28">
        <f t="shared" si="17"/>
        <v>52.975250131648245</v>
      </c>
      <c r="N174" s="28"/>
      <c r="O174" s="28"/>
      <c r="P174" s="28">
        <f t="shared" si="17"/>
        <v>28.036824485891909</v>
      </c>
      <c r="Q174" s="28">
        <f t="shared" ref="Q174:Q186" si="18">(Q158-Q157)/Q157*100</f>
        <v>24.188178810461739</v>
      </c>
    </row>
    <row r="175" spans="1:17">
      <c r="A175" s="6">
        <v>2002</v>
      </c>
      <c r="B175" s="28">
        <f t="shared" si="16"/>
        <v>67.027027027027032</v>
      </c>
      <c r="C175" s="28">
        <f t="shared" si="17"/>
        <v>48.122866894197955</v>
      </c>
      <c r="D175" s="28">
        <f t="shared" si="17"/>
        <v>11.49412788168768</v>
      </c>
      <c r="E175" s="28">
        <f t="shared" si="17"/>
        <v>63.717805151175796</v>
      </c>
      <c r="F175" s="28"/>
      <c r="G175" s="28">
        <f t="shared" si="17"/>
        <v>-43.214285714285708</v>
      </c>
      <c r="H175" s="28"/>
      <c r="I175" s="28">
        <f t="shared" si="17"/>
        <v>24.766839378238341</v>
      </c>
      <c r="J175" s="28">
        <f t="shared" si="17"/>
        <v>76.011226679874525</v>
      </c>
      <c r="K175" s="28">
        <f t="shared" si="17"/>
        <v>-4.7967479674796794</v>
      </c>
      <c r="L175" s="28">
        <f t="shared" si="17"/>
        <v>24.138634046890932</v>
      </c>
      <c r="M175" s="28">
        <f t="shared" si="17"/>
        <v>13.321858864027528</v>
      </c>
      <c r="N175" s="28"/>
      <c r="O175" s="28"/>
      <c r="P175" s="28">
        <f t="shared" si="17"/>
        <v>15.44868801942293</v>
      </c>
      <c r="Q175" s="28">
        <f t="shared" si="18"/>
        <v>17.396026550618316</v>
      </c>
    </row>
    <row r="176" spans="1:17">
      <c r="A176" s="6">
        <v>2003</v>
      </c>
      <c r="B176" s="28">
        <f t="shared" si="16"/>
        <v>-0.3236245954692511</v>
      </c>
      <c r="C176" s="28">
        <f t="shared" si="17"/>
        <v>43.125960061443926</v>
      </c>
      <c r="D176" s="28">
        <f t="shared" si="17"/>
        <v>-15.575928996391292</v>
      </c>
      <c r="E176" s="28">
        <f t="shared" si="17"/>
        <v>31.32694938440493</v>
      </c>
      <c r="F176" s="28"/>
      <c r="G176" s="28">
        <f t="shared" si="17"/>
        <v>83.647798742138363</v>
      </c>
      <c r="H176" s="28"/>
      <c r="I176" s="28">
        <f t="shared" si="17"/>
        <v>-3.4274640088593524</v>
      </c>
      <c r="J176" s="28">
        <f t="shared" si="17"/>
        <v>35.118656786417802</v>
      </c>
      <c r="K176" s="28">
        <f t="shared" si="17"/>
        <v>-26.174210076857378</v>
      </c>
      <c r="L176" s="28">
        <f t="shared" si="17"/>
        <v>18.93578584332402</v>
      </c>
      <c r="M176" s="28">
        <f t="shared" si="17"/>
        <v>48.086269744835974</v>
      </c>
      <c r="N176" s="28"/>
      <c r="O176" s="28"/>
      <c r="P176" s="28">
        <f t="shared" si="17"/>
        <v>-32.934306097028326</v>
      </c>
      <c r="Q176" s="28">
        <f t="shared" si="18"/>
        <v>-23.893153565415449</v>
      </c>
    </row>
    <row r="177" spans="1:17">
      <c r="A177" s="6">
        <v>2004</v>
      </c>
      <c r="B177" s="28">
        <f t="shared" si="16"/>
        <v>28.571428571428566</v>
      </c>
      <c r="C177" s="28">
        <f t="shared" si="17"/>
        <v>81.620606385833128</v>
      </c>
      <c r="D177" s="28">
        <f t="shared" si="17"/>
        <v>0.10397412199630314</v>
      </c>
      <c r="E177" s="28">
        <f t="shared" si="17"/>
        <v>210.26041666666666</v>
      </c>
      <c r="F177" s="28"/>
      <c r="G177" s="28">
        <f t="shared" si="17"/>
        <v>59.931506849315063</v>
      </c>
      <c r="H177" s="28"/>
      <c r="I177" s="28">
        <f t="shared" si="17"/>
        <v>1.714351241327895</v>
      </c>
      <c r="J177" s="28">
        <f t="shared" si="17"/>
        <v>9.309267615411315</v>
      </c>
      <c r="K177" s="28">
        <f t="shared" si="17"/>
        <v>18.276460381723524</v>
      </c>
      <c r="L177" s="28">
        <f t="shared" si="17"/>
        <v>44.07622203811102</v>
      </c>
      <c r="M177" s="28">
        <f t="shared" si="17"/>
        <v>45.025641025641015</v>
      </c>
      <c r="N177" s="28"/>
      <c r="O177" s="28"/>
      <c r="P177" s="28">
        <f t="shared" si="17"/>
        <v>32.372521588113266</v>
      </c>
      <c r="Q177" s="28">
        <f t="shared" si="18"/>
        <v>46.012603536696332</v>
      </c>
    </row>
    <row r="178" spans="1:17">
      <c r="A178" s="6">
        <v>2005</v>
      </c>
      <c r="B178" s="28">
        <f t="shared" si="16"/>
        <v>38.636363636363633</v>
      </c>
      <c r="C178" s="28">
        <f t="shared" si="17"/>
        <v>96.085093810016218</v>
      </c>
      <c r="D178" s="28">
        <f t="shared" si="17"/>
        <v>15.706866705135598</v>
      </c>
      <c r="E178" s="28">
        <f t="shared" si="17"/>
        <v>103.03844216887694</v>
      </c>
      <c r="F178" s="28"/>
      <c r="G178" s="28">
        <f t="shared" si="17"/>
        <v>47.323340471092088</v>
      </c>
      <c r="H178" s="28"/>
      <c r="I178" s="28">
        <f t="shared" si="17"/>
        <v>-1.5219842164599775</v>
      </c>
      <c r="J178" s="28">
        <f t="shared" si="17"/>
        <v>30.445827511749012</v>
      </c>
      <c r="K178" s="28">
        <f t="shared" si="17"/>
        <v>42.493887530562361</v>
      </c>
      <c r="L178" s="28">
        <f t="shared" si="17"/>
        <v>56.392562775541485</v>
      </c>
      <c r="M178" s="28">
        <f t="shared" si="17"/>
        <v>31.103253182461106</v>
      </c>
      <c r="N178" s="28"/>
      <c r="O178" s="28">
        <f t="shared" si="17"/>
        <v>26.30623520126283</v>
      </c>
      <c r="P178" s="28">
        <f t="shared" si="17"/>
        <v>43.390003462162205</v>
      </c>
      <c r="Q178" s="28">
        <f t="shared" si="18"/>
        <v>62.873589467523786</v>
      </c>
    </row>
    <row r="179" spans="1:17">
      <c r="A179" s="6">
        <v>2006</v>
      </c>
      <c r="B179" s="28">
        <f t="shared" si="16"/>
        <v>32.422586520947185</v>
      </c>
      <c r="C179" s="28">
        <f t="shared" si="17"/>
        <v>30.045957959767968</v>
      </c>
      <c r="D179" s="28">
        <f t="shared" si="17"/>
        <v>86.864153201675649</v>
      </c>
      <c r="E179" s="28">
        <f t="shared" si="17"/>
        <v>34.022323274080193</v>
      </c>
      <c r="F179" s="28"/>
      <c r="G179" s="28">
        <f t="shared" si="17"/>
        <v>69.6220930232558</v>
      </c>
      <c r="H179" s="28"/>
      <c r="I179" s="28">
        <f t="shared" si="17"/>
        <v>30.509444762449924</v>
      </c>
      <c r="J179" s="28">
        <f t="shared" si="17"/>
        <v>23.88023369036026</v>
      </c>
      <c r="K179" s="28">
        <f t="shared" si="17"/>
        <v>46.705559368565538</v>
      </c>
      <c r="L179" s="28">
        <f t="shared" si="17"/>
        <v>52.279691138619931</v>
      </c>
      <c r="M179" s="28">
        <f t="shared" si="17"/>
        <v>38.364440608479889</v>
      </c>
      <c r="N179" s="28"/>
      <c r="O179" s="28">
        <f t="shared" si="17"/>
        <v>40.461163531837798</v>
      </c>
      <c r="P179" s="28">
        <f t="shared" si="17"/>
        <v>47.215056359685356</v>
      </c>
      <c r="Q179" s="28">
        <f t="shared" si="18"/>
        <v>44.771676378849136</v>
      </c>
    </row>
    <row r="180" spans="1:17">
      <c r="A180" s="6">
        <v>2007</v>
      </c>
      <c r="B180" s="28">
        <f t="shared" si="16"/>
        <v>19.532324621733153</v>
      </c>
      <c r="C180" s="28">
        <f t="shared" si="17"/>
        <v>34.152134870517351</v>
      </c>
      <c r="D180" s="28">
        <f t="shared" si="17"/>
        <v>168.43875100080064</v>
      </c>
      <c r="E180" s="28">
        <f t="shared" si="17"/>
        <v>62.665021591610135</v>
      </c>
      <c r="F180" s="28"/>
      <c r="G180" s="28">
        <f t="shared" si="17"/>
        <v>180.29134532990571</v>
      </c>
      <c r="H180" s="28">
        <f t="shared" si="17"/>
        <v>-11.403215003348963</v>
      </c>
      <c r="I180" s="28">
        <f t="shared" si="17"/>
        <v>3.4605263157894735</v>
      </c>
      <c r="J180" s="28">
        <f t="shared" si="17"/>
        <v>81.065042247985872</v>
      </c>
      <c r="K180" s="28">
        <f t="shared" si="17"/>
        <v>58.479532163742697</v>
      </c>
      <c r="L180" s="28">
        <f t="shared" si="17"/>
        <v>32.979194333776</v>
      </c>
      <c r="M180" s="28">
        <f t="shared" si="17"/>
        <v>52.623781676413259</v>
      </c>
      <c r="N180" s="28">
        <f t="shared" si="17"/>
        <v>84.145261293179814</v>
      </c>
      <c r="O180" s="28">
        <f t="shared" si="17"/>
        <v>41.67408132396119</v>
      </c>
      <c r="P180" s="28">
        <f t="shared" si="17"/>
        <v>13.922914238853648</v>
      </c>
      <c r="Q180" s="28">
        <f t="shared" si="18"/>
        <v>41.02311849208175</v>
      </c>
    </row>
    <row r="181" spans="1:17">
      <c r="A181" s="6">
        <v>2008</v>
      </c>
      <c r="B181" s="28">
        <f t="shared" si="16"/>
        <v>-27.848101265822788</v>
      </c>
      <c r="C181" s="28">
        <f t="shared" si="17"/>
        <v>-31.650544135429261</v>
      </c>
      <c r="D181" s="28">
        <f t="shared" si="17"/>
        <v>-21.689334287759486</v>
      </c>
      <c r="E181" s="28">
        <f t="shared" si="17"/>
        <v>-3.8190230582524407</v>
      </c>
      <c r="F181" s="28">
        <f t="shared" si="17"/>
        <v>-21.103290532846437</v>
      </c>
      <c r="G181" s="28">
        <f t="shared" si="17"/>
        <v>115.31641699785997</v>
      </c>
      <c r="H181" s="28">
        <f t="shared" si="17"/>
        <v>-25.109725109725105</v>
      </c>
      <c r="I181" s="28">
        <f t="shared" si="17"/>
        <v>-22.603755987960486</v>
      </c>
      <c r="J181" s="28">
        <f t="shared" si="17"/>
        <v>-16.02274700468832</v>
      </c>
      <c r="K181" s="28">
        <f t="shared" si="17"/>
        <v>-11.202952029520304</v>
      </c>
      <c r="L181" s="28">
        <f t="shared" si="17"/>
        <v>-26.997336884154453</v>
      </c>
      <c r="M181" s="28">
        <f t="shared" si="17"/>
        <v>-6.0079697557985074</v>
      </c>
      <c r="N181" s="28">
        <f t="shared" si="17"/>
        <v>-41.638608305274971</v>
      </c>
      <c r="O181" s="28">
        <f t="shared" si="17"/>
        <v>-1.056664206873807</v>
      </c>
      <c r="P181" s="28">
        <f t="shared" si="17"/>
        <v>-31.081122039189545</v>
      </c>
      <c r="Q181" s="28">
        <f t="shared" si="18"/>
        <v>-17.235065600390776</v>
      </c>
    </row>
    <row r="182" spans="1:17">
      <c r="A182" s="6">
        <v>2009</v>
      </c>
      <c r="B182" s="28">
        <f t="shared" si="16"/>
        <v>-15.470494417862843</v>
      </c>
      <c r="C182" s="28">
        <f t="shared" si="17"/>
        <v>-35.679534971883491</v>
      </c>
      <c r="D182" s="28">
        <f t="shared" si="17"/>
        <v>-72.161283770058915</v>
      </c>
      <c r="E182" s="28">
        <f t="shared" si="17"/>
        <v>-27.270218051338666</v>
      </c>
      <c r="F182" s="28">
        <f t="shared" si="17"/>
        <v>-36.328005922571087</v>
      </c>
      <c r="G182" s="28">
        <f t="shared" si="17"/>
        <v>-37.895783046997018</v>
      </c>
      <c r="H182" s="28">
        <f t="shared" si="17"/>
        <v>-53.022825416409624</v>
      </c>
      <c r="I182" s="28">
        <f t="shared" si="17"/>
        <v>-23.651202278578086</v>
      </c>
      <c r="J182" s="28">
        <f t="shared" si="17"/>
        <v>-2.6079090204187034</v>
      </c>
      <c r="K182" s="28">
        <f t="shared" si="17"/>
        <v>-25.531914893617024</v>
      </c>
      <c r="L182" s="28">
        <f t="shared" si="17"/>
        <v>46.714753554698838</v>
      </c>
      <c r="M182" s="28">
        <f t="shared" si="17"/>
        <v>2.9133601478421469</v>
      </c>
      <c r="N182" s="28">
        <f t="shared" si="17"/>
        <v>-65.625</v>
      </c>
      <c r="O182" s="28">
        <f t="shared" si="17"/>
        <v>14.316544479355098</v>
      </c>
      <c r="P182" s="28">
        <f t="shared" si="17"/>
        <v>13.164751800340824</v>
      </c>
      <c r="Q182" s="28">
        <f t="shared" si="18"/>
        <v>-3.8972028580612168</v>
      </c>
    </row>
    <row r="183" spans="1:17">
      <c r="A183" s="6">
        <v>2010</v>
      </c>
      <c r="B183" s="28">
        <f t="shared" si="16"/>
        <v>10.754716981132075</v>
      </c>
      <c r="C183" s="28">
        <f t="shared" ref="C183:P183" si="19">(C167-C166)/C166*100</f>
        <v>6.5422396856581537</v>
      </c>
      <c r="D183" s="28">
        <f t="shared" si="19"/>
        <v>10.616563298066399</v>
      </c>
      <c r="E183" s="28">
        <f t="shared" si="19"/>
        <v>4.3589048522634863</v>
      </c>
      <c r="F183" s="28">
        <f t="shared" si="19"/>
        <v>-16.30531427398947</v>
      </c>
      <c r="G183" s="28">
        <f t="shared" si="19"/>
        <v>-19.890260631001372</v>
      </c>
      <c r="H183" s="28">
        <f t="shared" si="19"/>
        <v>-28.102429415627057</v>
      </c>
      <c r="I183" s="28">
        <f t="shared" si="19"/>
        <v>-8.1210990745390568</v>
      </c>
      <c r="J183" s="28">
        <f t="shared" si="19"/>
        <v>26.979114142405979</v>
      </c>
      <c r="K183" s="28">
        <f t="shared" si="19"/>
        <v>-15.334821428571429</v>
      </c>
      <c r="L183" s="28">
        <f t="shared" si="19"/>
        <v>67.902350813743212</v>
      </c>
      <c r="M183" s="28">
        <f t="shared" si="19"/>
        <v>1.431287630717238</v>
      </c>
      <c r="N183" s="28">
        <f t="shared" si="19"/>
        <v>-28.391608391608397</v>
      </c>
      <c r="O183" s="28">
        <f t="shared" si="19"/>
        <v>40.145752359800106</v>
      </c>
      <c r="P183" s="28">
        <f t="shared" si="19"/>
        <v>19.746621457509548</v>
      </c>
      <c r="Q183" s="28">
        <f t="shared" si="18"/>
        <v>20.749664490349062</v>
      </c>
    </row>
    <row r="184" spans="1:17">
      <c r="A184" s="92">
        <v>2011</v>
      </c>
      <c r="B184" s="28">
        <f t="shared" si="16"/>
        <v>45.996592844974465</v>
      </c>
      <c r="C184" s="28">
        <f t="shared" ref="C184:P184" si="20">(C168-C167)/C167*100</f>
        <v>-13.931403282316069</v>
      </c>
      <c r="D184" s="28">
        <f t="shared" si="20"/>
        <v>38.918205804749348</v>
      </c>
      <c r="E184" s="28">
        <f t="shared" si="20"/>
        <v>-8.1458777079328701</v>
      </c>
      <c r="F184" s="28">
        <f t="shared" si="20"/>
        <v>-26.730407779684569</v>
      </c>
      <c r="G184" s="28">
        <f t="shared" si="20"/>
        <v>36.586757990867575</v>
      </c>
      <c r="H184" s="28">
        <f t="shared" si="20"/>
        <v>-51.87214611872146</v>
      </c>
      <c r="I184" s="28">
        <f t="shared" si="20"/>
        <v>20.832357304599039</v>
      </c>
      <c r="J184" s="28">
        <f t="shared" si="20"/>
        <v>-21.685790122682715</v>
      </c>
      <c r="K184" s="28">
        <f t="shared" si="20"/>
        <v>62.32533614553126</v>
      </c>
      <c r="L184" s="28">
        <f t="shared" si="20"/>
        <v>39.40663704900377</v>
      </c>
      <c r="M184" s="28">
        <f t="shared" si="20"/>
        <v>4.1759958344181154</v>
      </c>
      <c r="N184" s="28">
        <f t="shared" si="20"/>
        <v>-30.6640625</v>
      </c>
      <c r="O184" s="28">
        <f t="shared" si="20"/>
        <v>15.174176167034812</v>
      </c>
      <c r="P184" s="28">
        <f t="shared" si="20"/>
        <v>-6.2310350982523897</v>
      </c>
      <c r="Q184" s="28">
        <f t="shared" si="18"/>
        <v>2.3157860633146594</v>
      </c>
    </row>
    <row r="185" spans="1:17">
      <c r="A185" s="93">
        <v>2012</v>
      </c>
      <c r="B185" s="89">
        <f t="shared" si="16"/>
        <v>72.462077012835465</v>
      </c>
      <c r="C185" s="28">
        <f t="shared" ref="C185:P185" si="21">(C169-C168)/C168*100</f>
        <v>-13.111944295661489</v>
      </c>
      <c r="D185" s="28">
        <f t="shared" si="21"/>
        <v>52.688746438746435</v>
      </c>
      <c r="E185" s="28">
        <f t="shared" si="21"/>
        <v>-0.11877156269441773</v>
      </c>
      <c r="F185" s="28">
        <f t="shared" si="21"/>
        <v>-26.511264778050403</v>
      </c>
      <c r="G185" s="28">
        <f t="shared" si="21"/>
        <v>-25.616381111575421</v>
      </c>
      <c r="H185" s="28">
        <f t="shared" si="21"/>
        <v>-24.288425047438324</v>
      </c>
      <c r="I185" s="28">
        <f t="shared" si="21"/>
        <v>0.80775444264944052</v>
      </c>
      <c r="J185" s="28">
        <f t="shared" si="21"/>
        <v>4.9851885458087537</v>
      </c>
      <c r="K185" s="28">
        <f t="shared" si="21"/>
        <v>-60.045476693194743</v>
      </c>
      <c r="L185" s="28">
        <f t="shared" si="21"/>
        <v>66.995811252882007</v>
      </c>
      <c r="M185" s="28">
        <f t="shared" si="21"/>
        <v>-13.700204928275109</v>
      </c>
      <c r="N185" s="28">
        <f t="shared" si="21"/>
        <v>-19.154929577464781</v>
      </c>
      <c r="O185" s="28">
        <f t="shared" si="21"/>
        <v>23.558448929747751</v>
      </c>
      <c r="P185" s="28">
        <f t="shared" si="21"/>
        <v>27.639434474881895</v>
      </c>
      <c r="Q185" s="28">
        <f t="shared" si="18"/>
        <v>25.2893406195751</v>
      </c>
    </row>
    <row r="186" spans="1:17">
      <c r="A186" s="94">
        <v>2013</v>
      </c>
      <c r="B186" s="91">
        <f>(B170-B169)/B169*100</f>
        <v>92.909336941813251</v>
      </c>
      <c r="C186" s="89">
        <f t="shared" ref="C186:P186" si="22">(C170-C169)/C169*100</f>
        <v>-9.3083466896806755</v>
      </c>
      <c r="D186" s="28">
        <f t="shared" si="22"/>
        <v>13.063556851311962</v>
      </c>
      <c r="E186" s="28">
        <f t="shared" si="22"/>
        <v>26.808607021517549</v>
      </c>
      <c r="F186" s="28">
        <f t="shared" si="22"/>
        <v>-16.806799210805892</v>
      </c>
      <c r="G186" s="28">
        <f t="shared" si="22"/>
        <v>-56.17977528089888</v>
      </c>
      <c r="H186" s="28">
        <f t="shared" si="22"/>
        <v>-45.864661654135332</v>
      </c>
      <c r="I186" s="28">
        <f t="shared" si="22"/>
        <v>0</v>
      </c>
      <c r="J186" s="28">
        <f t="shared" si="22"/>
        <v>-0.19065049950430871</v>
      </c>
      <c r="K186" s="28">
        <f t="shared" si="22"/>
        <v>0</v>
      </c>
      <c r="L186" s="28">
        <f t="shared" si="22"/>
        <v>6.3806102312402029</v>
      </c>
      <c r="M186" s="28">
        <f t="shared" si="22"/>
        <v>9.3107842001621712</v>
      </c>
      <c r="N186" s="28">
        <f t="shared" si="22"/>
        <v>-12.195121951219516</v>
      </c>
      <c r="O186" s="28">
        <f t="shared" si="22"/>
        <v>-3.1013050287106236</v>
      </c>
      <c r="P186" s="28">
        <f t="shared" si="22"/>
        <v>9.6381458533873889</v>
      </c>
      <c r="Q186" s="28">
        <f t="shared" si="18"/>
        <v>7.3198954524471835</v>
      </c>
    </row>
    <row r="187" spans="1:17">
      <c r="A187" s="90"/>
      <c r="B187" s="90"/>
      <c r="C187" s="90"/>
    </row>
    <row r="210" spans="1:17" ht="15.75" thickBot="1"/>
    <row r="211" spans="1:17" ht="24" thickBot="1">
      <c r="A211" s="97" t="s">
        <v>92</v>
      </c>
      <c r="B211" s="98"/>
      <c r="C211" s="98"/>
      <c r="D211" s="98"/>
      <c r="E211" s="98"/>
      <c r="F211" s="98"/>
      <c r="G211" s="98"/>
      <c r="H211" s="98"/>
      <c r="I211" s="98"/>
      <c r="J211" s="98"/>
      <c r="K211" s="98"/>
      <c r="L211" s="99"/>
      <c r="M211" s="99"/>
      <c r="N211" s="99"/>
      <c r="O211" s="99"/>
      <c r="P211" s="99"/>
      <c r="Q211" s="100" t="s">
        <v>93</v>
      </c>
    </row>
    <row r="212" spans="1:17" ht="16.5" thickBot="1">
      <c r="A212" s="14" t="s">
        <v>65</v>
      </c>
      <c r="B212" s="15" t="s">
        <v>5</v>
      </c>
      <c r="C212" s="16" t="s">
        <v>8</v>
      </c>
      <c r="D212" s="16" t="s">
        <v>44</v>
      </c>
      <c r="E212" s="16" t="s">
        <v>45</v>
      </c>
      <c r="F212" s="16" t="s">
        <v>12</v>
      </c>
      <c r="G212" s="16" t="s">
        <v>66</v>
      </c>
      <c r="H212" s="16" t="s">
        <v>16</v>
      </c>
      <c r="I212" s="16" t="s">
        <v>19</v>
      </c>
      <c r="J212" s="16" t="s">
        <v>39</v>
      </c>
      <c r="K212" s="16" t="s">
        <v>41</v>
      </c>
      <c r="L212" s="16" t="s">
        <v>43</v>
      </c>
      <c r="M212" s="16" t="s">
        <v>21</v>
      </c>
      <c r="N212" s="16" t="s">
        <v>24</v>
      </c>
      <c r="O212" s="16" t="s">
        <v>26</v>
      </c>
      <c r="P212" s="16" t="s">
        <v>63</v>
      </c>
      <c r="Q212" s="101"/>
    </row>
    <row r="213" spans="1:17">
      <c r="A213" s="6">
        <v>2000</v>
      </c>
      <c r="B213" s="13">
        <f>SUM(B2:B5)/4*12</f>
        <v>144</v>
      </c>
      <c r="C213" s="13">
        <f t="shared" ref="C213:P213" si="23">SUM(C2:C5)/4*12</f>
        <v>1206</v>
      </c>
      <c r="D213" s="13">
        <f t="shared" si="23"/>
        <v>9660</v>
      </c>
      <c r="E213" s="13">
        <f t="shared" si="23"/>
        <v>630</v>
      </c>
      <c r="F213" s="13">
        <f t="shared" si="23"/>
        <v>0</v>
      </c>
      <c r="G213" s="13">
        <f t="shared" si="23"/>
        <v>720</v>
      </c>
      <c r="H213" s="13">
        <f t="shared" si="23"/>
        <v>0</v>
      </c>
      <c r="I213" s="13">
        <f t="shared" si="23"/>
        <v>13275</v>
      </c>
      <c r="J213" s="13">
        <f t="shared" si="23"/>
        <v>4770</v>
      </c>
      <c r="K213" s="13">
        <f t="shared" si="23"/>
        <v>2100</v>
      </c>
      <c r="L213" s="13">
        <f t="shared" si="23"/>
        <v>5769</v>
      </c>
      <c r="M213" s="13">
        <f t="shared" si="23"/>
        <v>1899</v>
      </c>
      <c r="N213" s="13">
        <f t="shared" si="23"/>
        <v>0</v>
      </c>
      <c r="O213" s="13">
        <f t="shared" si="23"/>
        <v>0</v>
      </c>
      <c r="P213" s="13">
        <f t="shared" si="23"/>
        <v>41820</v>
      </c>
      <c r="Q213" s="13">
        <f>SUM(B213:P213)</f>
        <v>81993</v>
      </c>
    </row>
    <row r="214" spans="1:17">
      <c r="A214" s="6">
        <v>2001</v>
      </c>
      <c r="B214" s="13">
        <f>SUM(B6:B17)</f>
        <v>185</v>
      </c>
      <c r="C214" s="13">
        <f t="shared" ref="C214:P214" si="24">SUM(C6:C17)</f>
        <v>1758</v>
      </c>
      <c r="D214" s="13">
        <f t="shared" si="24"/>
        <v>9196</v>
      </c>
      <c r="E214" s="13">
        <f t="shared" si="24"/>
        <v>893</v>
      </c>
      <c r="F214" s="13">
        <f t="shared" si="24"/>
        <v>0</v>
      </c>
      <c r="G214" s="13">
        <f t="shared" si="24"/>
        <v>280</v>
      </c>
      <c r="H214" s="13">
        <f t="shared" si="24"/>
        <v>0</v>
      </c>
      <c r="I214" s="13">
        <f t="shared" si="24"/>
        <v>14475</v>
      </c>
      <c r="J214" s="13">
        <f t="shared" si="24"/>
        <v>6057</v>
      </c>
      <c r="K214" s="13">
        <f t="shared" si="24"/>
        <v>2460</v>
      </c>
      <c r="L214" s="13">
        <f t="shared" si="24"/>
        <v>4905</v>
      </c>
      <c r="M214" s="13">
        <f t="shared" si="24"/>
        <v>2905</v>
      </c>
      <c r="N214" s="13">
        <f t="shared" si="24"/>
        <v>0</v>
      </c>
      <c r="O214" s="13">
        <f t="shared" si="24"/>
        <v>0</v>
      </c>
      <c r="P214" s="13">
        <f t="shared" si="24"/>
        <v>53545</v>
      </c>
      <c r="Q214" s="13">
        <f t="shared" ref="Q214:Q223" si="25">SUM(B214:P214)</f>
        <v>96659</v>
      </c>
    </row>
    <row r="215" spans="1:17">
      <c r="A215" s="6">
        <v>2002</v>
      </c>
      <c r="B215" s="13">
        <f>SUM(B18:B29)</f>
        <v>309</v>
      </c>
      <c r="C215" s="13">
        <f t="shared" ref="C215:P215" si="26">SUM(C18:C29)</f>
        <v>2604</v>
      </c>
      <c r="D215" s="13">
        <f t="shared" si="26"/>
        <v>10253</v>
      </c>
      <c r="E215" s="13">
        <f t="shared" si="26"/>
        <v>1462</v>
      </c>
      <c r="F215" s="13">
        <f t="shared" si="26"/>
        <v>0</v>
      </c>
      <c r="G215" s="13">
        <f t="shared" si="26"/>
        <v>159</v>
      </c>
      <c r="H215" s="13">
        <f t="shared" si="26"/>
        <v>0</v>
      </c>
      <c r="I215" s="13">
        <f t="shared" si="26"/>
        <v>18060</v>
      </c>
      <c r="J215" s="13">
        <f t="shared" si="26"/>
        <v>10661</v>
      </c>
      <c r="K215" s="13">
        <f t="shared" si="26"/>
        <v>2342</v>
      </c>
      <c r="L215" s="13">
        <f t="shared" si="26"/>
        <v>6089</v>
      </c>
      <c r="M215" s="13">
        <f t="shared" si="26"/>
        <v>3292</v>
      </c>
      <c r="N215" s="13">
        <f t="shared" si="26"/>
        <v>0</v>
      </c>
      <c r="O215" s="13">
        <f t="shared" si="26"/>
        <v>0</v>
      </c>
      <c r="P215" s="13">
        <f t="shared" si="26"/>
        <v>61817</v>
      </c>
      <c r="Q215" s="13">
        <f t="shared" si="25"/>
        <v>117048</v>
      </c>
    </row>
    <row r="216" spans="1:17">
      <c r="A216" s="6">
        <v>2003</v>
      </c>
      <c r="B216" s="13">
        <f>SUM(B30:B41)</f>
        <v>308</v>
      </c>
      <c r="C216" s="13">
        <f t="shared" ref="C216:P216" si="27">SUM(C30:C41)</f>
        <v>3727</v>
      </c>
      <c r="D216" s="13">
        <f t="shared" si="27"/>
        <v>8656</v>
      </c>
      <c r="E216" s="13">
        <f t="shared" si="27"/>
        <v>1920</v>
      </c>
      <c r="F216" s="13">
        <f t="shared" si="27"/>
        <v>0</v>
      </c>
      <c r="G216" s="13">
        <f t="shared" si="27"/>
        <v>292</v>
      </c>
      <c r="H216" s="13">
        <f t="shared" si="27"/>
        <v>0</v>
      </c>
      <c r="I216" s="13">
        <f t="shared" si="27"/>
        <v>17441</v>
      </c>
      <c r="J216" s="13">
        <f t="shared" si="27"/>
        <v>14405</v>
      </c>
      <c r="K216" s="13">
        <f t="shared" si="27"/>
        <v>1729</v>
      </c>
      <c r="L216" s="13">
        <f t="shared" si="27"/>
        <v>7242</v>
      </c>
      <c r="M216" s="13">
        <f t="shared" si="27"/>
        <v>4875</v>
      </c>
      <c r="N216" s="13">
        <f t="shared" si="27"/>
        <v>0</v>
      </c>
      <c r="O216" s="13">
        <f t="shared" si="27"/>
        <v>0</v>
      </c>
      <c r="P216" s="13">
        <f t="shared" si="27"/>
        <v>41458</v>
      </c>
      <c r="Q216" s="13">
        <f t="shared" si="25"/>
        <v>102053</v>
      </c>
    </row>
    <row r="217" spans="1:17">
      <c r="A217" s="6">
        <v>2004</v>
      </c>
      <c r="B217" s="13">
        <f>SUM(B42:B53)</f>
        <v>396</v>
      </c>
      <c r="C217" s="13">
        <f t="shared" ref="C217:P217" si="28">SUM(C42:C53)</f>
        <v>6769</v>
      </c>
      <c r="D217" s="13">
        <f t="shared" si="28"/>
        <v>8665</v>
      </c>
      <c r="E217" s="13">
        <f t="shared" si="28"/>
        <v>5957</v>
      </c>
      <c r="F217" s="13">
        <f t="shared" si="28"/>
        <v>0</v>
      </c>
      <c r="G217" s="13">
        <f t="shared" si="28"/>
        <v>467</v>
      </c>
      <c r="H217" s="13">
        <f t="shared" si="28"/>
        <v>0</v>
      </c>
      <c r="I217" s="13">
        <f t="shared" si="28"/>
        <v>17740</v>
      </c>
      <c r="J217" s="13">
        <f t="shared" si="28"/>
        <v>15746</v>
      </c>
      <c r="K217" s="13">
        <f t="shared" si="28"/>
        <v>2045</v>
      </c>
      <c r="L217" s="13">
        <f t="shared" si="28"/>
        <v>10434</v>
      </c>
      <c r="M217" s="13">
        <f t="shared" si="28"/>
        <v>7070</v>
      </c>
      <c r="N217" s="13">
        <f t="shared" si="28"/>
        <v>0</v>
      </c>
      <c r="O217" s="13">
        <f t="shared" si="28"/>
        <v>6335</v>
      </c>
      <c r="P217" s="13">
        <f t="shared" si="28"/>
        <v>54879</v>
      </c>
      <c r="Q217" s="13">
        <f t="shared" si="25"/>
        <v>136503</v>
      </c>
    </row>
    <row r="218" spans="1:17">
      <c r="A218" s="6">
        <v>2005</v>
      </c>
      <c r="B218" s="13">
        <f>SUM(B54:B65)</f>
        <v>549</v>
      </c>
      <c r="C218" s="13">
        <f t="shared" ref="C218:P218" si="29">SUM(C54:C65)</f>
        <v>13273</v>
      </c>
      <c r="D218" s="13">
        <f t="shared" si="29"/>
        <v>10026</v>
      </c>
      <c r="E218" s="13">
        <f t="shared" si="29"/>
        <v>12095</v>
      </c>
      <c r="F218" s="13">
        <f t="shared" si="29"/>
        <v>0</v>
      </c>
      <c r="G218" s="13">
        <f t="shared" si="29"/>
        <v>688</v>
      </c>
      <c r="H218" s="13">
        <f t="shared" si="29"/>
        <v>0</v>
      </c>
      <c r="I218" s="13">
        <f t="shared" si="29"/>
        <v>17470</v>
      </c>
      <c r="J218" s="13">
        <f t="shared" si="29"/>
        <v>20540</v>
      </c>
      <c r="K218" s="13">
        <f t="shared" si="29"/>
        <v>2914</v>
      </c>
      <c r="L218" s="13">
        <f t="shared" si="29"/>
        <v>16318</v>
      </c>
      <c r="M218" s="13">
        <f t="shared" si="29"/>
        <v>9269</v>
      </c>
      <c r="N218" s="13">
        <f t="shared" si="29"/>
        <v>0</v>
      </c>
      <c r="O218" s="13">
        <f t="shared" si="29"/>
        <v>32006</v>
      </c>
      <c r="P218" s="13">
        <f t="shared" si="29"/>
        <v>78691</v>
      </c>
      <c r="Q218" s="13">
        <f t="shared" si="25"/>
        <v>213839</v>
      </c>
    </row>
    <row r="219" spans="1:17">
      <c r="A219" s="6">
        <v>2006</v>
      </c>
      <c r="B219" s="13">
        <f>SUM(B66:B77)</f>
        <v>727</v>
      </c>
      <c r="C219" s="13">
        <f t="shared" ref="C219:P219" si="30">SUM(C66:C77)</f>
        <v>17261</v>
      </c>
      <c r="D219" s="13">
        <f t="shared" si="30"/>
        <v>18735</v>
      </c>
      <c r="E219" s="13">
        <f t="shared" si="30"/>
        <v>16210</v>
      </c>
      <c r="F219" s="13">
        <f t="shared" si="30"/>
        <v>0</v>
      </c>
      <c r="G219" s="13">
        <f t="shared" si="30"/>
        <v>1167</v>
      </c>
      <c r="H219" s="13">
        <f t="shared" si="30"/>
        <v>4479</v>
      </c>
      <c r="I219" s="13">
        <f t="shared" si="30"/>
        <v>22800</v>
      </c>
      <c r="J219" s="13">
        <f t="shared" si="30"/>
        <v>25445</v>
      </c>
      <c r="K219" s="13">
        <f t="shared" si="30"/>
        <v>4275</v>
      </c>
      <c r="L219" s="13">
        <f t="shared" si="30"/>
        <v>24849</v>
      </c>
      <c r="M219" s="13">
        <f t="shared" si="30"/>
        <v>12825</v>
      </c>
      <c r="N219" s="13">
        <f>SUM(N66:N77)</f>
        <v>1129</v>
      </c>
      <c r="O219" s="13">
        <f t="shared" si="30"/>
        <v>44956</v>
      </c>
      <c r="P219" s="13">
        <f t="shared" si="30"/>
        <v>115845</v>
      </c>
      <c r="Q219" s="13">
        <f t="shared" si="25"/>
        <v>310703</v>
      </c>
    </row>
    <row r="220" spans="1:17">
      <c r="A220" s="6">
        <v>2007</v>
      </c>
      <c r="B220" s="13">
        <f>SUM(B78:B89)</f>
        <v>869</v>
      </c>
      <c r="C220" s="13">
        <f t="shared" ref="C220:P220" si="31">SUM(C78:C89)</f>
        <v>23156</v>
      </c>
      <c r="D220" s="13">
        <f t="shared" si="31"/>
        <v>50292</v>
      </c>
      <c r="E220" s="13">
        <f t="shared" si="31"/>
        <v>26368</v>
      </c>
      <c r="F220" s="13">
        <f t="shared" si="31"/>
        <v>16978</v>
      </c>
      <c r="G220" s="13">
        <f t="shared" si="31"/>
        <v>3271</v>
      </c>
      <c r="H220" s="13">
        <f t="shared" si="31"/>
        <v>4329</v>
      </c>
      <c r="I220" s="13">
        <f t="shared" si="31"/>
        <v>23589</v>
      </c>
      <c r="J220" s="13">
        <f t="shared" si="31"/>
        <v>46072</v>
      </c>
      <c r="K220" s="13">
        <f t="shared" si="31"/>
        <v>6775</v>
      </c>
      <c r="L220" s="13">
        <f t="shared" si="31"/>
        <v>33044</v>
      </c>
      <c r="M220" s="13">
        <f t="shared" si="31"/>
        <v>19574</v>
      </c>
      <c r="N220" s="13">
        <f t="shared" si="31"/>
        <v>3564</v>
      </c>
      <c r="O220" s="13">
        <f t="shared" si="31"/>
        <v>63691</v>
      </c>
      <c r="P220" s="13">
        <f t="shared" si="31"/>
        <v>131974</v>
      </c>
      <c r="Q220" s="13">
        <f t="shared" si="25"/>
        <v>453546</v>
      </c>
    </row>
    <row r="221" spans="1:17">
      <c r="A221" s="6">
        <v>2008</v>
      </c>
      <c r="B221" s="13">
        <f>SUM(B90:B101)</f>
        <v>627</v>
      </c>
      <c r="C221" s="13">
        <f t="shared" ref="C221:P221" si="32">SUM(C90:C101)</f>
        <v>15827</v>
      </c>
      <c r="D221" s="13">
        <f t="shared" si="32"/>
        <v>39384</v>
      </c>
      <c r="E221" s="13">
        <f t="shared" si="32"/>
        <v>25361</v>
      </c>
      <c r="F221" s="13">
        <f t="shared" si="32"/>
        <v>22963</v>
      </c>
      <c r="G221" s="13">
        <f t="shared" si="32"/>
        <v>7043</v>
      </c>
      <c r="H221" s="13">
        <f t="shared" si="32"/>
        <v>3242</v>
      </c>
      <c r="I221" s="13">
        <f t="shared" si="32"/>
        <v>18257</v>
      </c>
      <c r="J221" s="13">
        <f t="shared" si="32"/>
        <v>38690</v>
      </c>
      <c r="K221" s="13">
        <f t="shared" si="32"/>
        <v>6016</v>
      </c>
      <c r="L221" s="13">
        <f t="shared" si="32"/>
        <v>24123</v>
      </c>
      <c r="M221" s="13">
        <f t="shared" si="32"/>
        <v>18398</v>
      </c>
      <c r="N221" s="13">
        <f t="shared" si="32"/>
        <v>2080</v>
      </c>
      <c r="O221" s="13">
        <f t="shared" si="32"/>
        <v>63018</v>
      </c>
      <c r="P221" s="13">
        <f t="shared" si="32"/>
        <v>90955</v>
      </c>
      <c r="Q221" s="13">
        <f t="shared" si="25"/>
        <v>375984</v>
      </c>
    </row>
    <row r="222" spans="1:17">
      <c r="A222" s="6">
        <v>2009</v>
      </c>
      <c r="B222" s="13">
        <f>SUM(B102:B113)</f>
        <v>530</v>
      </c>
      <c r="C222" s="13">
        <f t="shared" ref="C222:P222" si="33">SUM(C102:C113)</f>
        <v>10180</v>
      </c>
      <c r="D222" s="13">
        <f t="shared" si="33"/>
        <v>10964</v>
      </c>
      <c r="E222" s="13">
        <f t="shared" si="33"/>
        <v>18445</v>
      </c>
      <c r="F222" s="13">
        <f t="shared" si="33"/>
        <v>14621</v>
      </c>
      <c r="G222" s="13">
        <f t="shared" si="33"/>
        <v>4374</v>
      </c>
      <c r="H222" s="13">
        <f t="shared" si="33"/>
        <v>1523</v>
      </c>
      <c r="I222" s="13">
        <f t="shared" si="33"/>
        <v>13939</v>
      </c>
      <c r="J222" s="13">
        <f t="shared" si="33"/>
        <v>37681</v>
      </c>
      <c r="K222" s="13">
        <f t="shared" si="33"/>
        <v>4480</v>
      </c>
      <c r="L222" s="13">
        <f t="shared" si="33"/>
        <v>35392</v>
      </c>
      <c r="M222" s="13">
        <f t="shared" si="33"/>
        <v>18934</v>
      </c>
      <c r="N222" s="13">
        <f t="shared" si="33"/>
        <v>715</v>
      </c>
      <c r="O222" s="13">
        <f t="shared" si="33"/>
        <v>72040</v>
      </c>
      <c r="P222" s="13">
        <f t="shared" si="33"/>
        <v>102929</v>
      </c>
      <c r="Q222" s="13">
        <f t="shared" si="25"/>
        <v>346747</v>
      </c>
    </row>
    <row r="223" spans="1:17">
      <c r="A223" s="6">
        <v>2010</v>
      </c>
      <c r="B223" s="13">
        <f>SUM(B114:B125)</f>
        <v>587</v>
      </c>
      <c r="C223" s="13">
        <f t="shared" ref="C223:P223" si="34">SUM(C114:C125)</f>
        <v>10846</v>
      </c>
      <c r="D223" s="13">
        <f t="shared" si="34"/>
        <v>12128</v>
      </c>
      <c r="E223" s="13">
        <f t="shared" si="34"/>
        <v>19249</v>
      </c>
      <c r="F223" s="13">
        <f t="shared" si="34"/>
        <v>12237</v>
      </c>
      <c r="G223" s="13">
        <f t="shared" si="34"/>
        <v>3504</v>
      </c>
      <c r="H223" s="13">
        <f t="shared" si="34"/>
        <v>1095</v>
      </c>
      <c r="I223" s="13">
        <f t="shared" si="34"/>
        <v>12807</v>
      </c>
      <c r="J223" s="13">
        <f t="shared" si="34"/>
        <v>47847</v>
      </c>
      <c r="K223" s="13">
        <f t="shared" si="34"/>
        <v>3793</v>
      </c>
      <c r="L223" s="13">
        <f t="shared" si="34"/>
        <v>59424</v>
      </c>
      <c r="M223" s="13">
        <f t="shared" si="34"/>
        <v>19205</v>
      </c>
      <c r="N223" s="13">
        <f t="shared" si="34"/>
        <v>512</v>
      </c>
      <c r="O223" s="13">
        <f t="shared" si="34"/>
        <v>100961</v>
      </c>
      <c r="P223" s="13">
        <f t="shared" si="34"/>
        <v>123254</v>
      </c>
      <c r="Q223" s="13">
        <f t="shared" si="25"/>
        <v>427449</v>
      </c>
    </row>
    <row r="224" spans="1:17">
      <c r="A224" s="6">
        <f>A184</f>
        <v>2011</v>
      </c>
      <c r="B224" s="13">
        <f>SUM(B126:B137)</f>
        <v>857</v>
      </c>
      <c r="C224" s="13">
        <f t="shared" ref="C224:O224" si="35">SUM(C126:C137)</f>
        <v>9335</v>
      </c>
      <c r="D224" s="13">
        <f t="shared" si="35"/>
        <v>16848</v>
      </c>
      <c r="E224" s="13">
        <f t="shared" si="35"/>
        <v>17681</v>
      </c>
      <c r="F224" s="13">
        <f t="shared" si="35"/>
        <v>8966</v>
      </c>
      <c r="G224" s="13">
        <f t="shared" si="35"/>
        <v>4786</v>
      </c>
      <c r="H224" s="13">
        <f t="shared" si="35"/>
        <v>527</v>
      </c>
      <c r="I224" s="13">
        <f t="shared" si="35"/>
        <v>15475</v>
      </c>
      <c r="J224" s="13">
        <f t="shared" si="35"/>
        <v>37471</v>
      </c>
      <c r="K224" s="13">
        <f t="shared" si="35"/>
        <v>6157</v>
      </c>
      <c r="L224" s="13">
        <f t="shared" si="35"/>
        <v>82841</v>
      </c>
      <c r="M224" s="13">
        <f t="shared" si="35"/>
        <v>20007</v>
      </c>
      <c r="N224" s="13">
        <f t="shared" si="35"/>
        <v>355</v>
      </c>
      <c r="O224" s="13">
        <f t="shared" si="35"/>
        <v>116281</v>
      </c>
      <c r="P224" s="13">
        <f>SUM(P126:P137)</f>
        <v>115574</v>
      </c>
      <c r="Q224" s="13">
        <f>SUM(B224:P224)</f>
        <v>453161</v>
      </c>
    </row>
    <row r="225" spans="1:18">
      <c r="A225" s="6">
        <f>A185</f>
        <v>2012</v>
      </c>
      <c r="B225" s="13">
        <f t="shared" ref="B225:P225" si="36">SUM(B138:B149)</f>
        <v>1478</v>
      </c>
      <c r="C225" s="13">
        <f t="shared" si="36"/>
        <v>8111</v>
      </c>
      <c r="D225" s="13">
        <f t="shared" si="36"/>
        <v>25725</v>
      </c>
      <c r="E225" s="13">
        <f t="shared" si="36"/>
        <v>17660</v>
      </c>
      <c r="F225" s="13">
        <f t="shared" si="36"/>
        <v>6589</v>
      </c>
      <c r="G225" s="13">
        <f t="shared" si="36"/>
        <v>3560</v>
      </c>
      <c r="H225" s="13">
        <f t="shared" si="36"/>
        <v>399</v>
      </c>
      <c r="I225" s="13">
        <f t="shared" si="36"/>
        <v>15600</v>
      </c>
      <c r="J225" s="13">
        <f t="shared" si="36"/>
        <v>39339</v>
      </c>
      <c r="K225" s="13">
        <f t="shared" si="36"/>
        <v>2460</v>
      </c>
      <c r="L225" s="13">
        <f t="shared" si="36"/>
        <v>138341</v>
      </c>
      <c r="M225" s="13">
        <f t="shared" si="36"/>
        <v>17266</v>
      </c>
      <c r="N225" s="13">
        <f t="shared" si="36"/>
        <v>287</v>
      </c>
      <c r="O225" s="13">
        <f t="shared" si="36"/>
        <v>143675</v>
      </c>
      <c r="P225" s="13">
        <f t="shared" si="36"/>
        <v>147518</v>
      </c>
      <c r="Q225" s="13">
        <f>SUM(B226:P226)</f>
        <v>247299</v>
      </c>
    </row>
    <row r="226" spans="1:18">
      <c r="A226" s="6">
        <v>2013</v>
      </c>
      <c r="B226" s="13">
        <f t="shared" ref="B226:P226" si="37">SUM(B150:B154)</f>
        <v>1188</v>
      </c>
      <c r="C226" s="13">
        <f t="shared" si="37"/>
        <v>3065</v>
      </c>
      <c r="D226" s="13">
        <f t="shared" si="37"/>
        <v>12119</v>
      </c>
      <c r="E226" s="13">
        <f t="shared" si="37"/>
        <v>9331</v>
      </c>
      <c r="F226" s="13">
        <f t="shared" si="37"/>
        <v>2284</v>
      </c>
      <c r="G226" s="13">
        <f t="shared" si="37"/>
        <v>650</v>
      </c>
      <c r="H226" s="13">
        <f t="shared" si="37"/>
        <v>90</v>
      </c>
      <c r="I226" s="13">
        <f t="shared" si="37"/>
        <v>6500</v>
      </c>
      <c r="J226" s="13">
        <f t="shared" si="37"/>
        <v>16360</v>
      </c>
      <c r="K226" s="13">
        <f t="shared" si="37"/>
        <v>1025</v>
      </c>
      <c r="L226" s="13">
        <f t="shared" si="37"/>
        <v>61320</v>
      </c>
      <c r="M226" s="13">
        <f t="shared" si="37"/>
        <v>7864</v>
      </c>
      <c r="N226" s="13">
        <f t="shared" si="37"/>
        <v>105</v>
      </c>
      <c r="O226" s="13">
        <f t="shared" si="37"/>
        <v>58008</v>
      </c>
      <c r="P226" s="13">
        <f t="shared" si="37"/>
        <v>67390</v>
      </c>
      <c r="Q226" s="13">
        <f>SUM(B227:P227)</f>
        <v>3683693</v>
      </c>
      <c r="R226" s="13"/>
    </row>
    <row r="227" spans="1:18" ht="15.75" thickBot="1">
      <c r="A227" s="29" t="s">
        <v>92</v>
      </c>
      <c r="B227" s="30">
        <f t="shared" ref="B227:Q227" si="38">SUM(B213:B225)</f>
        <v>7566</v>
      </c>
      <c r="C227" s="30">
        <f t="shared" si="38"/>
        <v>124053</v>
      </c>
      <c r="D227" s="30">
        <f t="shared" si="38"/>
        <v>230532</v>
      </c>
      <c r="E227" s="30">
        <f t="shared" si="38"/>
        <v>163931</v>
      </c>
      <c r="F227" s="30">
        <f t="shared" si="38"/>
        <v>82354</v>
      </c>
      <c r="G227" s="30">
        <f t="shared" si="38"/>
        <v>30311</v>
      </c>
      <c r="H227" s="30">
        <f t="shared" si="38"/>
        <v>15594</v>
      </c>
      <c r="I227" s="30">
        <f t="shared" si="38"/>
        <v>220928</v>
      </c>
      <c r="J227" s="30">
        <f t="shared" si="38"/>
        <v>344724</v>
      </c>
      <c r="K227" s="30">
        <f t="shared" si="38"/>
        <v>47546</v>
      </c>
      <c r="L227" s="30">
        <f t="shared" si="38"/>
        <v>448771</v>
      </c>
      <c r="M227" s="30">
        <f t="shared" si="38"/>
        <v>155519</v>
      </c>
      <c r="N227" s="30">
        <f t="shared" si="38"/>
        <v>8642</v>
      </c>
      <c r="O227" s="30">
        <f t="shared" si="38"/>
        <v>642963</v>
      </c>
      <c r="P227" s="30">
        <f t="shared" si="38"/>
        <v>1160259</v>
      </c>
      <c r="Q227" s="31">
        <f t="shared" si="38"/>
        <v>3362984</v>
      </c>
    </row>
    <row r="228" spans="1:18" ht="15.75" thickTop="1"/>
    <row r="229" spans="1:18" ht="15.75" thickBot="1">
      <c r="Q229" s="13"/>
    </row>
    <row r="230" spans="1:18" ht="24" thickBot="1">
      <c r="A230" s="102" t="s">
        <v>94</v>
      </c>
      <c r="B230" s="99"/>
      <c r="C230" s="99"/>
      <c r="D230" s="99"/>
      <c r="E230" s="99"/>
      <c r="F230" s="99"/>
      <c r="G230" s="99"/>
      <c r="H230" s="99"/>
      <c r="I230" s="99"/>
      <c r="J230" s="99"/>
      <c r="K230" s="99"/>
      <c r="L230" s="99"/>
      <c r="M230" s="99"/>
      <c r="N230" s="99"/>
      <c r="O230" s="99"/>
      <c r="P230" s="103"/>
      <c r="Q230" s="32"/>
    </row>
    <row r="231" spans="1:18" ht="16.5" thickBot="1">
      <c r="A231" s="14" t="s">
        <v>95</v>
      </c>
      <c r="B231" s="15" t="s">
        <v>5</v>
      </c>
      <c r="C231" s="16" t="s">
        <v>8</v>
      </c>
      <c r="D231" s="16" t="s">
        <v>44</v>
      </c>
      <c r="E231" s="16" t="s">
        <v>45</v>
      </c>
      <c r="F231" s="16" t="s">
        <v>12</v>
      </c>
      <c r="G231" s="16" t="s">
        <v>66</v>
      </c>
      <c r="H231" s="16" t="s">
        <v>16</v>
      </c>
      <c r="I231" s="16" t="s">
        <v>19</v>
      </c>
      <c r="J231" s="16" t="s">
        <v>39</v>
      </c>
      <c r="K231" s="16" t="s">
        <v>41</v>
      </c>
      <c r="L231" s="16" t="s">
        <v>43</v>
      </c>
      <c r="M231" s="16" t="s">
        <v>21</v>
      </c>
      <c r="N231" s="16" t="s">
        <v>24</v>
      </c>
      <c r="O231" s="16" t="s">
        <v>26</v>
      </c>
      <c r="P231" s="17" t="s">
        <v>63</v>
      </c>
    </row>
    <row r="232" spans="1:18">
      <c r="A232" s="6">
        <v>2000</v>
      </c>
      <c r="B232" s="28">
        <f>B213/$Q213*100</f>
        <v>0.17562474845413634</v>
      </c>
      <c r="C232" s="28">
        <f t="shared" ref="C232:P232" si="39">C213/$Q213*100</f>
        <v>1.4708572683033918</v>
      </c>
      <c r="D232" s="28">
        <f t="shared" si="39"/>
        <v>11.781493542131646</v>
      </c>
      <c r="E232" s="28">
        <f t="shared" si="39"/>
        <v>0.76835827448684646</v>
      </c>
      <c r="F232" s="28">
        <f t="shared" si="39"/>
        <v>0</v>
      </c>
      <c r="G232" s="28">
        <f t="shared" si="39"/>
        <v>0.87812374227068168</v>
      </c>
      <c r="H232" s="28">
        <f t="shared" si="39"/>
        <v>0</v>
      </c>
      <c r="I232" s="28">
        <f t="shared" si="39"/>
        <v>16.190406498115692</v>
      </c>
      <c r="J232" s="28">
        <f t="shared" si="39"/>
        <v>5.8175697925432663</v>
      </c>
      <c r="K232" s="28">
        <f t="shared" si="39"/>
        <v>2.5611942482894881</v>
      </c>
      <c r="L232" s="28">
        <f t="shared" si="39"/>
        <v>7.0359664849438373</v>
      </c>
      <c r="M232" s="28">
        <f t="shared" si="39"/>
        <v>2.3160513702389229</v>
      </c>
      <c r="N232" s="28">
        <f t="shared" si="39"/>
        <v>0</v>
      </c>
      <c r="O232" s="28">
        <f t="shared" si="39"/>
        <v>0</v>
      </c>
      <c r="P232" s="28">
        <f t="shared" si="39"/>
        <v>51.004354030222089</v>
      </c>
    </row>
    <row r="233" spans="1:18">
      <c r="A233" s="6">
        <v>2001</v>
      </c>
      <c r="B233" s="28">
        <f>B214/$Q214*100</f>
        <v>0.19139448990782029</v>
      </c>
      <c r="C233" s="28">
        <f t="shared" ref="B233:P240" si="40">C214/$Q214*100</f>
        <v>1.8187649365294489</v>
      </c>
      <c r="D233" s="28">
        <f t="shared" si="40"/>
        <v>9.5138579956341367</v>
      </c>
      <c r="E233" s="28">
        <f t="shared" si="40"/>
        <v>0.92386637560910001</v>
      </c>
      <c r="F233" s="28">
        <f t="shared" si="40"/>
        <v>0</v>
      </c>
      <c r="G233" s="28">
        <f t="shared" si="40"/>
        <v>0.28967814688751176</v>
      </c>
      <c r="H233" s="28">
        <f t="shared" si="40"/>
        <v>0</v>
      </c>
      <c r="I233" s="28">
        <f t="shared" si="40"/>
        <v>14.975325629274048</v>
      </c>
      <c r="J233" s="28">
        <f t="shared" si="40"/>
        <v>6.2663590560630675</v>
      </c>
      <c r="K233" s="28">
        <f t="shared" si="40"/>
        <v>2.5450294333688532</v>
      </c>
      <c r="L233" s="28">
        <f t="shared" si="40"/>
        <v>5.0745403945830185</v>
      </c>
      <c r="M233" s="28">
        <f t="shared" si="40"/>
        <v>3.0054107739579345</v>
      </c>
      <c r="N233" s="28">
        <f t="shared" si="40"/>
        <v>0</v>
      </c>
      <c r="O233" s="28">
        <f t="shared" si="40"/>
        <v>0</v>
      </c>
      <c r="P233" s="28">
        <f t="shared" si="40"/>
        <v>55.395772768185061</v>
      </c>
    </row>
    <row r="234" spans="1:18">
      <c r="A234" s="6">
        <v>2002</v>
      </c>
      <c r="B234" s="28">
        <f t="shared" si="40"/>
        <v>0.26399425876563459</v>
      </c>
      <c r="C234" s="28">
        <f t="shared" si="40"/>
        <v>2.2247283165880662</v>
      </c>
      <c r="D234" s="28">
        <f t="shared" si="40"/>
        <v>8.7596541589775132</v>
      </c>
      <c r="E234" s="28">
        <f t="shared" si="40"/>
        <v>1.2490602146128083</v>
      </c>
      <c r="F234" s="28">
        <f t="shared" si="40"/>
        <v>0</v>
      </c>
      <c r="G234" s="28">
        <f t="shared" si="40"/>
        <v>0.13584170596678286</v>
      </c>
      <c r="H234" s="28">
        <f t="shared" si="40"/>
        <v>0</v>
      </c>
      <c r="I234" s="28">
        <f t="shared" si="40"/>
        <v>15.429567356981751</v>
      </c>
      <c r="J234" s="28">
        <f t="shared" si="40"/>
        <v>9.1082291025903892</v>
      </c>
      <c r="K234" s="28">
        <f t="shared" si="40"/>
        <v>2.0008885243660721</v>
      </c>
      <c r="L234" s="28">
        <f t="shared" si="40"/>
        <v>5.2021392932813892</v>
      </c>
      <c r="M234" s="28">
        <f t="shared" si="40"/>
        <v>2.8125213587587998</v>
      </c>
      <c r="N234" s="28">
        <f t="shared" si="40"/>
        <v>0</v>
      </c>
      <c r="O234" s="28">
        <f t="shared" si="40"/>
        <v>0</v>
      </c>
      <c r="P234" s="28">
        <f t="shared" si="40"/>
        <v>52.813375709110787</v>
      </c>
    </row>
    <row r="235" spans="1:18">
      <c r="A235" s="6">
        <v>2003</v>
      </c>
      <c r="B235" s="28">
        <f t="shared" si="40"/>
        <v>0.30180396460662595</v>
      </c>
      <c r="C235" s="28">
        <f t="shared" si="40"/>
        <v>3.6520239483405681</v>
      </c>
      <c r="D235" s="28">
        <f t="shared" si="40"/>
        <v>8.4818672650485532</v>
      </c>
      <c r="E235" s="28">
        <f t="shared" si="40"/>
        <v>1.8813753637815642</v>
      </c>
      <c r="F235" s="28">
        <f t="shared" si="40"/>
        <v>0</v>
      </c>
      <c r="G235" s="28">
        <f t="shared" si="40"/>
        <v>0.28612583657511292</v>
      </c>
      <c r="H235" s="28">
        <f t="shared" si="40"/>
        <v>0</v>
      </c>
      <c r="I235" s="28">
        <f t="shared" si="40"/>
        <v>17.09013943735118</v>
      </c>
      <c r="J235" s="28">
        <f t="shared" si="40"/>
        <v>14.115214643371582</v>
      </c>
      <c r="K235" s="28">
        <f t="shared" si="40"/>
        <v>1.6942177104053775</v>
      </c>
      <c r="L235" s="28">
        <f t="shared" si="40"/>
        <v>7.0963127002635877</v>
      </c>
      <c r="M235" s="28">
        <f t="shared" si="40"/>
        <v>4.776929634601629</v>
      </c>
      <c r="N235" s="28">
        <f t="shared" si="40"/>
        <v>0</v>
      </c>
      <c r="O235" s="28">
        <f t="shared" si="40"/>
        <v>0</v>
      </c>
      <c r="P235" s="28">
        <f t="shared" si="40"/>
        <v>40.623989495654214</v>
      </c>
    </row>
    <row r="236" spans="1:18">
      <c r="A236" s="6">
        <v>2004</v>
      </c>
      <c r="B236" s="28">
        <f t="shared" si="40"/>
        <v>0.29010351420847896</v>
      </c>
      <c r="C236" s="28">
        <f t="shared" si="40"/>
        <v>4.9588653729222072</v>
      </c>
      <c r="D236" s="28">
        <f t="shared" si="40"/>
        <v>6.3478458348900757</v>
      </c>
      <c r="E236" s="28">
        <f t="shared" si="40"/>
        <v>4.3640066518684577</v>
      </c>
      <c r="F236" s="28">
        <f t="shared" si="40"/>
        <v>0</v>
      </c>
      <c r="G236" s="28">
        <f t="shared" si="40"/>
        <v>0.34211702306909009</v>
      </c>
      <c r="H236" s="28">
        <f t="shared" si="40"/>
        <v>0</v>
      </c>
      <c r="I236" s="28">
        <f t="shared" si="40"/>
        <v>12.996051368834385</v>
      </c>
      <c r="J236" s="28">
        <f t="shared" si="40"/>
        <v>11.535277612946237</v>
      </c>
      <c r="K236" s="28">
        <f t="shared" si="40"/>
        <v>1.4981355721119682</v>
      </c>
      <c r="L236" s="28">
        <f t="shared" si="40"/>
        <v>7.6437880486143168</v>
      </c>
      <c r="M236" s="28">
        <f t="shared" si="40"/>
        <v>5.1793733471059245</v>
      </c>
      <c r="N236" s="28">
        <f t="shared" si="40"/>
        <v>0</v>
      </c>
      <c r="O236" s="28">
        <f t="shared" si="40"/>
        <v>4.6409236427038234</v>
      </c>
      <c r="P236" s="28">
        <f t="shared" si="40"/>
        <v>40.203512010725042</v>
      </c>
    </row>
    <row r="237" spans="1:18">
      <c r="A237" s="6">
        <v>2005</v>
      </c>
      <c r="B237" s="28">
        <f t="shared" si="40"/>
        <v>0.25673520732887828</v>
      </c>
      <c r="C237" s="28">
        <f t="shared" si="40"/>
        <v>6.2070062056032809</v>
      </c>
      <c r="D237" s="28">
        <f t="shared" si="40"/>
        <v>4.6885741141700059</v>
      </c>
      <c r="E237" s="28">
        <f t="shared" si="40"/>
        <v>5.6561244674731928</v>
      </c>
      <c r="F237" s="28">
        <f t="shared" si="40"/>
        <v>0</v>
      </c>
      <c r="G237" s="28">
        <f t="shared" si="40"/>
        <v>0.32173738186205508</v>
      </c>
      <c r="H237" s="28">
        <f t="shared" si="40"/>
        <v>0</v>
      </c>
      <c r="I237" s="28">
        <f t="shared" si="40"/>
        <v>8.1696977632704968</v>
      </c>
      <c r="J237" s="28">
        <f t="shared" si="40"/>
        <v>9.6053573015212379</v>
      </c>
      <c r="K237" s="28">
        <f t="shared" si="40"/>
        <v>1.3627074574796927</v>
      </c>
      <c r="L237" s="28">
        <f t="shared" si="40"/>
        <v>7.6309747052689172</v>
      </c>
      <c r="M237" s="28">
        <f t="shared" si="40"/>
        <v>4.3345694658130647</v>
      </c>
      <c r="N237" s="28">
        <f t="shared" si="40"/>
        <v>0</v>
      </c>
      <c r="O237" s="28">
        <f t="shared" si="40"/>
        <v>14.967335238193218</v>
      </c>
      <c r="P237" s="28">
        <f t="shared" si="40"/>
        <v>36.799180692015952</v>
      </c>
    </row>
    <row r="238" spans="1:18">
      <c r="A238" s="6">
        <v>2006</v>
      </c>
      <c r="B238" s="28">
        <f t="shared" si="40"/>
        <v>0.23398551027830433</v>
      </c>
      <c r="C238" s="28">
        <f t="shared" si="40"/>
        <v>5.5554661525637021</v>
      </c>
      <c r="D238" s="28">
        <f t="shared" si="40"/>
        <v>6.0298741885337446</v>
      </c>
      <c r="E238" s="28">
        <f t="shared" si="40"/>
        <v>5.2172009925877765</v>
      </c>
      <c r="F238" s="28">
        <f t="shared" si="40"/>
        <v>0</v>
      </c>
      <c r="G238" s="28">
        <f t="shared" si="40"/>
        <v>0.37559984937383933</v>
      </c>
      <c r="H238" s="28">
        <f t="shared" si="40"/>
        <v>1.4415696018384117</v>
      </c>
      <c r="I238" s="28">
        <f t="shared" si="40"/>
        <v>7.3381975713140841</v>
      </c>
      <c r="J238" s="28">
        <f t="shared" si="40"/>
        <v>8.1894928597406533</v>
      </c>
      <c r="K238" s="28">
        <f t="shared" si="40"/>
        <v>1.3759120446213908</v>
      </c>
      <c r="L238" s="28">
        <f t="shared" si="40"/>
        <v>7.9976698004203373</v>
      </c>
      <c r="M238" s="28">
        <f t="shared" si="40"/>
        <v>4.1277361338641727</v>
      </c>
      <c r="N238" s="28">
        <f t="shared" si="40"/>
        <v>0.36336952008831586</v>
      </c>
      <c r="O238" s="28">
        <f t="shared" si="40"/>
        <v>14.469123246315613</v>
      </c>
      <c r="P238" s="28">
        <f t="shared" si="40"/>
        <v>37.284802528459657</v>
      </c>
    </row>
    <row r="239" spans="1:18">
      <c r="A239" s="6">
        <v>2007</v>
      </c>
      <c r="B239" s="28">
        <f t="shared" si="40"/>
        <v>0.19160129292287884</v>
      </c>
      <c r="C239" s="28">
        <f t="shared" si="40"/>
        <v>5.1055460747090704</v>
      </c>
      <c r="D239" s="28">
        <f t="shared" si="40"/>
        <v>11.088621661308885</v>
      </c>
      <c r="E239" s="28">
        <f t="shared" si="40"/>
        <v>5.8137432586771798</v>
      </c>
      <c r="F239" s="28">
        <f t="shared" si="40"/>
        <v>3.7433909680605719</v>
      </c>
      <c r="G239" s="28">
        <f t="shared" si="40"/>
        <v>0.72120578728508244</v>
      </c>
      <c r="H239" s="28">
        <f t="shared" si="40"/>
        <v>0.95447870778267252</v>
      </c>
      <c r="I239" s="28">
        <f t="shared" si="40"/>
        <v>5.2010159939675358</v>
      </c>
      <c r="J239" s="28">
        <f t="shared" si="40"/>
        <v>10.158175796942317</v>
      </c>
      <c r="K239" s="28">
        <f t="shared" si="40"/>
        <v>1.4937845334321105</v>
      </c>
      <c r="L239" s="28">
        <f t="shared" si="40"/>
        <v>7.285699796713013</v>
      </c>
      <c r="M239" s="28">
        <f t="shared" si="40"/>
        <v>4.3157695140073997</v>
      </c>
      <c r="N239" s="28">
        <f t="shared" si="40"/>
        <v>0.78580783426598411</v>
      </c>
      <c r="O239" s="28">
        <f t="shared" si="40"/>
        <v>14.042897523073735</v>
      </c>
      <c r="P239" s="28">
        <f t="shared" si="40"/>
        <v>29.098261256851565</v>
      </c>
    </row>
    <row r="240" spans="1:18">
      <c r="A240" s="6">
        <v>2008</v>
      </c>
      <c r="B240" s="28">
        <f t="shared" si="40"/>
        <v>0.16676241542193285</v>
      </c>
      <c r="C240" s="28">
        <f t="shared" si="40"/>
        <v>4.2094876377718204</v>
      </c>
      <c r="D240" s="28">
        <f t="shared" si="40"/>
        <v>10.474913826120261</v>
      </c>
      <c r="E240" s="28">
        <f t="shared" si="40"/>
        <v>6.7452338397378613</v>
      </c>
      <c r="F240" s="28">
        <f t="shared" si="40"/>
        <v>6.1074407421592412</v>
      </c>
      <c r="G240" s="28">
        <f t="shared" si="40"/>
        <v>1.8732180092769903</v>
      </c>
      <c r="H240" s="28">
        <f t="shared" si="40"/>
        <v>0.86227073492489048</v>
      </c>
      <c r="I240" s="28">
        <f t="shared" si="40"/>
        <v>4.8557917358185456</v>
      </c>
      <c r="J240" s="28">
        <f t="shared" si="40"/>
        <v>10.290331503468233</v>
      </c>
      <c r="K240" s="28">
        <f t="shared" si="40"/>
        <v>1.600068088003745</v>
      </c>
      <c r="L240" s="28">
        <f t="shared" si="40"/>
        <v>6.4159645091280488</v>
      </c>
      <c r="M240" s="28">
        <f t="shared" si="40"/>
        <v>4.8932933316311331</v>
      </c>
      <c r="N240" s="28">
        <f t="shared" si="40"/>
        <v>0.55321503042682663</v>
      </c>
      <c r="O240" s="28">
        <f t="shared" si="40"/>
        <v>16.760819609345077</v>
      </c>
      <c r="P240" s="28">
        <f t="shared" si="40"/>
        <v>24.191188986765393</v>
      </c>
    </row>
    <row r="241" spans="1:16">
      <c r="A241" s="6">
        <v>2009</v>
      </c>
      <c r="B241" s="28">
        <f t="shared" ref="B241:P241" si="41">B222/$Q222*100</f>
        <v>0.15284919552296053</v>
      </c>
      <c r="C241" s="28">
        <f t="shared" si="41"/>
        <v>2.9358581328749778</v>
      </c>
      <c r="D241" s="28">
        <f t="shared" si="41"/>
        <v>3.1619595843655457</v>
      </c>
      <c r="E241" s="28">
        <f t="shared" si="41"/>
        <v>5.3194403989075605</v>
      </c>
      <c r="F241" s="28">
        <f t="shared" si="41"/>
        <v>4.2166190334739735</v>
      </c>
      <c r="G241" s="28">
        <f t="shared" si="41"/>
        <v>1.2614384551272253</v>
      </c>
      <c r="H241" s="28">
        <f t="shared" si="41"/>
        <v>0.43922514109711108</v>
      </c>
      <c r="I241" s="28">
        <f t="shared" si="41"/>
        <v>4.0199338422538622</v>
      </c>
      <c r="J241" s="28">
        <f t="shared" si="41"/>
        <v>10.867001012265428</v>
      </c>
      <c r="K241" s="28">
        <f t="shared" si="41"/>
        <v>1.2920082942318174</v>
      </c>
      <c r="L241" s="28">
        <f t="shared" si="41"/>
        <v>10.206865524431358</v>
      </c>
      <c r="M241" s="28">
        <f t="shared" si="41"/>
        <v>5.4604654113806319</v>
      </c>
      <c r="N241" s="28">
        <f t="shared" si="41"/>
        <v>0.20620221660172977</v>
      </c>
      <c r="O241" s="28">
        <f t="shared" si="41"/>
        <v>20.775954802781278</v>
      </c>
      <c r="P241" s="28">
        <f t="shared" si="41"/>
        <v>29.684178954684537</v>
      </c>
    </row>
    <row r="242" spans="1:16">
      <c r="A242" s="6">
        <v>2010</v>
      </c>
      <c r="B242" s="28">
        <f t="shared" ref="B242:P242" si="42">B223/$Q223*100</f>
        <v>0.13732632431003464</v>
      </c>
      <c r="C242" s="28">
        <f t="shared" si="42"/>
        <v>2.537378728222548</v>
      </c>
      <c r="D242" s="28">
        <f t="shared" si="42"/>
        <v>2.83729754894736</v>
      </c>
      <c r="E242" s="28">
        <f t="shared" si="42"/>
        <v>4.5032272855943054</v>
      </c>
      <c r="F242" s="28">
        <f t="shared" si="42"/>
        <v>2.862797667090109</v>
      </c>
      <c r="G242" s="28">
        <f t="shared" si="42"/>
        <v>0.81974691717608428</v>
      </c>
      <c r="H242" s="28">
        <f t="shared" si="42"/>
        <v>0.25617091161752631</v>
      </c>
      <c r="I242" s="28">
        <f t="shared" si="42"/>
        <v>2.9961469087540267</v>
      </c>
      <c r="J242" s="28">
        <f t="shared" si="42"/>
        <v>11.19361608051487</v>
      </c>
      <c r="K242" s="28">
        <f t="shared" si="42"/>
        <v>0.88735732216007057</v>
      </c>
      <c r="L242" s="28">
        <f t="shared" si="42"/>
        <v>13.90200936252044</v>
      </c>
      <c r="M242" s="28">
        <f t="shared" si="42"/>
        <v>4.4929336599220022</v>
      </c>
      <c r="N242" s="28">
        <f t="shared" si="42"/>
        <v>0.11978037145951916</v>
      </c>
      <c r="O242" s="28">
        <f t="shared" si="42"/>
        <v>23.61942594321194</v>
      </c>
      <c r="P242" s="28">
        <f t="shared" si="42"/>
        <v>28.834784968499168</v>
      </c>
    </row>
    <row r="243" spans="1:16">
      <c r="A243" s="6">
        <v>2011</v>
      </c>
      <c r="B243" s="28">
        <f t="shared" ref="B243:P243" si="43">B224/$Q224*100</f>
        <v>0.18911600954186261</v>
      </c>
      <c r="C243" s="28">
        <f t="shared" si="43"/>
        <v>2.0599742696304402</v>
      </c>
      <c r="D243" s="28">
        <f t="shared" si="43"/>
        <v>3.7178839308766642</v>
      </c>
      <c r="E243" s="28">
        <f t="shared" si="43"/>
        <v>3.901703809462862</v>
      </c>
      <c r="F243" s="28">
        <f t="shared" si="43"/>
        <v>1.9785462561870946</v>
      </c>
      <c r="G243" s="28">
        <f t="shared" si="43"/>
        <v>1.056136781408815</v>
      </c>
      <c r="H243" s="28">
        <f t="shared" si="43"/>
        <v>0.1162942089014721</v>
      </c>
      <c r="I243" s="28">
        <f t="shared" si="43"/>
        <v>3.414901105788009</v>
      </c>
      <c r="J243" s="28">
        <f t="shared" si="43"/>
        <v>8.2688051266547653</v>
      </c>
      <c r="K243" s="28">
        <f t="shared" si="43"/>
        <v>1.3586782622511646</v>
      </c>
      <c r="L243" s="28">
        <f t="shared" si="43"/>
        <v>18.280699354092693</v>
      </c>
      <c r="M243" s="28">
        <f t="shared" si="43"/>
        <v>4.4149871679160384</v>
      </c>
      <c r="N243" s="28">
        <f t="shared" si="43"/>
        <v>7.8338603719207964E-2</v>
      </c>
      <c r="O243" s="28">
        <f t="shared" si="43"/>
        <v>25.659975152318932</v>
      </c>
      <c r="P243" s="28">
        <f t="shared" si="43"/>
        <v>25.503959961249979</v>
      </c>
    </row>
    <row r="244" spans="1:16">
      <c r="A244" s="6">
        <v>2012</v>
      </c>
      <c r="B244" s="28">
        <f t="shared" ref="B244:P244" si="44">B225/$Q225*100</f>
        <v>0.59765708716978228</v>
      </c>
      <c r="C244" s="28">
        <f t="shared" si="44"/>
        <v>3.2798353410244276</v>
      </c>
      <c r="D244" s="28">
        <f t="shared" si="44"/>
        <v>10.402387393398275</v>
      </c>
      <c r="E244" s="28">
        <f t="shared" si="44"/>
        <v>7.1411530171978059</v>
      </c>
      <c r="F244" s="28">
        <f t="shared" si="44"/>
        <v>2.6643860266317292</v>
      </c>
      <c r="G244" s="28">
        <f t="shared" si="44"/>
        <v>1.4395529298541443</v>
      </c>
      <c r="H244" s="28">
        <f t="shared" si="44"/>
        <v>0.16134315140780997</v>
      </c>
      <c r="I244" s="28">
        <f t="shared" si="44"/>
        <v>6.3081532881249016</v>
      </c>
      <c r="J244" s="28">
        <f t="shared" si="44"/>
        <v>15.907464243688816</v>
      </c>
      <c r="K244" s="28">
        <f t="shared" si="44"/>
        <v>0.99474724928123459</v>
      </c>
      <c r="L244" s="28">
        <f t="shared" si="44"/>
        <v>55.940784232851726</v>
      </c>
      <c r="M244" s="28">
        <f t="shared" si="44"/>
        <v>6.9818317097925995</v>
      </c>
      <c r="N244" s="28">
        <f t="shared" si="44"/>
        <v>0.11605384574947736</v>
      </c>
      <c r="O244" s="28">
        <f t="shared" si="44"/>
        <v>58.097687414829821</v>
      </c>
      <c r="P244" s="28">
        <f t="shared" si="44"/>
        <v>59.651676715231361</v>
      </c>
    </row>
    <row r="245" spans="1:16">
      <c r="A245" s="6">
        <v>2013</v>
      </c>
      <c r="B245" s="28">
        <f t="shared" ref="B245:P245" si="45">B226/$Q226*100</f>
        <v>3.22502445236343E-2</v>
      </c>
      <c r="C245" s="28">
        <f t="shared" si="45"/>
        <v>8.3204545004157512E-2</v>
      </c>
      <c r="D245" s="28">
        <f t="shared" si="45"/>
        <v>0.32899049947973408</v>
      </c>
      <c r="E245" s="28">
        <f t="shared" si="45"/>
        <v>0.25330558219699634</v>
      </c>
      <c r="F245" s="28">
        <f t="shared" si="45"/>
        <v>6.2002995363620153E-2</v>
      </c>
      <c r="G245" s="28">
        <f t="shared" si="45"/>
        <v>1.764533580838577E-2</v>
      </c>
      <c r="H245" s="28">
        <f t="shared" si="45"/>
        <v>2.4432003426995679E-3</v>
      </c>
      <c r="I245" s="28">
        <f t="shared" si="45"/>
        <v>0.17645335808385768</v>
      </c>
      <c r="J245" s="28">
        <f t="shared" si="45"/>
        <v>0.4441195289618326</v>
      </c>
      <c r="K245" s="28">
        <f t="shared" si="45"/>
        <v>2.7825337236300637E-2</v>
      </c>
      <c r="L245" s="28">
        <f t="shared" si="45"/>
        <v>1.6646338334926389</v>
      </c>
      <c r="M245" s="28">
        <f t="shared" si="45"/>
        <v>0.21348141661099335</v>
      </c>
      <c r="N245" s="28">
        <f t="shared" si="45"/>
        <v>2.8504003998161627E-3</v>
      </c>
      <c r="O245" s="28">
        <f t="shared" si="45"/>
        <v>1.5747240608812951</v>
      </c>
      <c r="P245" s="28">
        <f t="shared" si="45"/>
        <v>1.8294141232724876</v>
      </c>
    </row>
    <row r="270" spans="1:5" ht="19.5" customHeight="1" thickBot="1"/>
    <row r="271" spans="1:5" ht="27.75" customHeight="1" thickBot="1">
      <c r="A271" s="33"/>
      <c r="B271" s="67" t="s">
        <v>96</v>
      </c>
      <c r="C271" s="68" t="s">
        <v>97</v>
      </c>
      <c r="D271" s="68" t="s">
        <v>98</v>
      </c>
      <c r="E271" s="69" t="s">
        <v>99</v>
      </c>
    </row>
    <row r="272" spans="1:5">
      <c r="A272" s="54" t="s">
        <v>5</v>
      </c>
      <c r="B272" s="55">
        <f>STDEV(B174:B186)</f>
        <v>34.502438821095339</v>
      </c>
      <c r="C272" s="70">
        <f>AVERAGE(B174:B186)</f>
        <v>30.241727392409395</v>
      </c>
      <c r="D272" s="70">
        <f>MEDIAN($B$174:$B$186)</f>
        <v>28.571428571428566</v>
      </c>
      <c r="E272" s="56">
        <f>SKEW(B174:B186)</f>
        <v>0.11251784735255678</v>
      </c>
    </row>
    <row r="273" spans="1:5">
      <c r="A273" s="57" t="s">
        <v>8</v>
      </c>
      <c r="B273" s="58">
        <f>STDEV(C174:C186)</f>
        <v>41.729704772710974</v>
      </c>
      <c r="C273" s="71">
        <f>AVERAGE(C174:C186)</f>
        <v>21.675710043928518</v>
      </c>
      <c r="D273" s="71">
        <f>MEDIAN(C174:C186)</f>
        <v>30.045957959767968</v>
      </c>
      <c r="E273" s="59">
        <f>SKEW(C174:C186)</f>
        <v>0.28664782302513225</v>
      </c>
    </row>
    <row r="274" spans="1:5">
      <c r="A274" s="57" t="s">
        <v>44</v>
      </c>
      <c r="B274" s="58">
        <f>STDEV(D174:D186)</f>
        <v>58.183331240912423</v>
      </c>
      <c r="C274" s="71">
        <f>AVERAGE(D174:D186)</f>
        <v>21.820391201581593</v>
      </c>
      <c r="D274" s="71">
        <f>MEDIAN(D174:D186)</f>
        <v>11.49412788168768</v>
      </c>
      <c r="E274" s="59">
        <f>SKEW(D174:D186)</f>
        <v>1.2320868857343021</v>
      </c>
    </row>
    <row r="275" spans="1:5">
      <c r="A275" s="57" t="s">
        <v>45</v>
      </c>
      <c r="B275" s="58">
        <f>STDEV(E174:E186)</f>
        <v>61.875776537897679</v>
      </c>
      <c r="C275" s="71">
        <f>AVERAGE(E174:E186)</f>
        <v>41.430047036646847</v>
      </c>
      <c r="D275" s="71">
        <f>MEDIAN(E174:E186)</f>
        <v>31.32694938440493</v>
      </c>
      <c r="E275" s="59">
        <f>SKEW(E174:E186)</f>
        <v>1.8295287663243918</v>
      </c>
    </row>
    <row r="276" spans="1:5">
      <c r="A276" s="57" t="s">
        <v>12</v>
      </c>
      <c r="B276" s="58">
        <f>STDEV(F174:F186)</f>
        <v>7.5508259277137144</v>
      </c>
      <c r="C276" s="71">
        <f>AVERAGE(F174:F186)</f>
        <v>-23.964180416324641</v>
      </c>
      <c r="D276" s="71">
        <f>MEDIAN(F174:F186)</f>
        <v>-23.80727765544842</v>
      </c>
      <c r="E276" s="59">
        <f>SKEW(F174:F186)</f>
        <v>-0.75841261920633696</v>
      </c>
    </row>
    <row r="277" spans="1:5">
      <c r="A277" s="57" t="s">
        <v>66</v>
      </c>
      <c r="B277" s="58">
        <f>STDEV(G174:G186)</f>
        <v>74.556373216062795</v>
      </c>
      <c r="C277" s="71">
        <f>AVERAGE(G174:G186)</f>
        <v>26.831666346812696</v>
      </c>
      <c r="D277" s="71">
        <f>MEDIAN(G174:G186)</f>
        <v>36.586757990867575</v>
      </c>
      <c r="E277" s="59">
        <f>SKEW(G174:G186)</f>
        <v>0.59433461729236692</v>
      </c>
    </row>
    <row r="278" spans="1:5">
      <c r="A278" s="57" t="s">
        <v>16</v>
      </c>
      <c r="B278" s="58">
        <f>STDEV(H174:H186)</f>
        <v>16.022921664416245</v>
      </c>
      <c r="C278" s="71">
        <f>AVERAGE(H174:H186)</f>
        <v>-34.237632537915125</v>
      </c>
      <c r="D278" s="71">
        <f>MEDIAN(H174:H186)</f>
        <v>-28.102429415627057</v>
      </c>
      <c r="E278" s="59">
        <f>SKEW(H174:H186)</f>
        <v>1.1212685283095479E-2</v>
      </c>
    </row>
    <row r="279" spans="1:5">
      <c r="A279" s="57" t="s">
        <v>19</v>
      </c>
      <c r="B279" s="58">
        <f>STDEV(I174:I186)</f>
        <v>16.196711213919862</v>
      </c>
      <c r="C279" s="71">
        <f>AVERAGE(I174:I186)</f>
        <v>2.4465627616350796</v>
      </c>
      <c r="D279" s="71">
        <f>MEDIAN(I174:I186)</f>
        <v>0.80775444264944052</v>
      </c>
      <c r="E279" s="59">
        <f>SKEW(I174:I186)</f>
        <v>0.1104109060389861</v>
      </c>
    </row>
    <row r="280" spans="1:5">
      <c r="A280" s="57" t="s">
        <v>39</v>
      </c>
      <c r="B280" s="58">
        <f>STDEV(J174:J186)</f>
        <v>31.084005945082382</v>
      </c>
      <c r="C280" s="71">
        <f>AVERAGE(J174:J186)</f>
        <v>21.097584049860856</v>
      </c>
      <c r="D280" s="71">
        <f>MEDIAN(J174:J186)</f>
        <v>23.88023369036026</v>
      </c>
      <c r="E280" s="59">
        <f>SKEW(J174:J186)</f>
        <v>0.74433952974992901</v>
      </c>
    </row>
    <row r="281" spans="1:5">
      <c r="A281" s="57" t="s">
        <v>41</v>
      </c>
      <c r="B281" s="58">
        <f>STDEV(K174:K186)</f>
        <v>37.013326037516414</v>
      </c>
      <c r="C281" s="71">
        <f>AVERAGE(K174:K186)</f>
        <v>7.8721161264416901</v>
      </c>
      <c r="D281" s="71">
        <f>MEDIAN(K174:K186)</f>
        <v>0</v>
      </c>
      <c r="E281" s="59">
        <f>SKEW(K174:K186)</f>
        <v>-3.6765715800105084E-2</v>
      </c>
    </row>
    <row r="282" spans="1:5">
      <c r="A282" s="57" t="s">
        <v>43</v>
      </c>
      <c r="B282" s="58">
        <f>STDEV(L174:L186)</f>
        <v>29.600391131993081</v>
      </c>
      <c r="C282" s="71">
        <f>AVERAGE(L174:L186)</f>
        <v>31.863716702285725</v>
      </c>
      <c r="D282" s="71">
        <f>MEDIAN(L174:L186)</f>
        <v>39.40663704900377</v>
      </c>
      <c r="E282" s="59">
        <f>SKEW(L174:L186)</f>
        <v>-0.78568821082661788</v>
      </c>
    </row>
    <row r="283" spans="1:5">
      <c r="A283" s="57" t="s">
        <v>21</v>
      </c>
      <c r="B283" s="58">
        <f>STDEV(M174:M186)</f>
        <v>23.902295306222577</v>
      </c>
      <c r="C283" s="71">
        <f>AVERAGE(M174:M186)</f>
        <v>21.509519104813311</v>
      </c>
      <c r="D283" s="71">
        <f>MEDIAN(M174:M186)</f>
        <v>13.321858864027528</v>
      </c>
      <c r="E283" s="59">
        <f>SKEW(M174:M186)</f>
        <v>8.7546850533696194E-2</v>
      </c>
    </row>
    <row r="284" spans="1:5">
      <c r="A284" s="57" t="s">
        <v>24</v>
      </c>
      <c r="B284" s="58">
        <f>STDEV(N174:N186)</f>
        <v>47.507434082547107</v>
      </c>
      <c r="C284" s="71">
        <f>AVERAGE(N174:N186)</f>
        <v>-16.217724204626837</v>
      </c>
      <c r="D284" s="71">
        <f>MEDIAN(N174:N186)</f>
        <v>-28.391608391608397</v>
      </c>
      <c r="E284" s="59">
        <f>SKEW(N174:N186)</f>
        <v>1.8913391289688859</v>
      </c>
    </row>
    <row r="285" spans="1:5">
      <c r="A285" s="57" t="s">
        <v>26</v>
      </c>
      <c r="B285" s="58">
        <f>STDEV(O174:O186)</f>
        <v>17.12238009403876</v>
      </c>
      <c r="C285" s="71">
        <f>AVERAGE(O174:O186)</f>
        <v>21.942048084157239</v>
      </c>
      <c r="D285" s="71">
        <f>MEDIAN(O174:O186)</f>
        <v>23.558448929747751</v>
      </c>
      <c r="E285" s="59">
        <f>SKEW(O174:O186)</f>
        <v>-0.2712106951915646</v>
      </c>
    </row>
    <row r="286" spans="1:5" ht="15.75" thickBot="1">
      <c r="A286" s="60" t="s">
        <v>63</v>
      </c>
      <c r="B286" s="61">
        <f>STDEV(P174:P186)</f>
        <v>24.810442462982973</v>
      </c>
      <c r="C286" s="72">
        <f>AVERAGE(P174:P186)</f>
        <v>13.871422961982976</v>
      </c>
      <c r="D286" s="72">
        <f>MEDIAN(P174:P186)</f>
        <v>15.44868801942293</v>
      </c>
      <c r="E286" s="62">
        <f>SKEW(P174:P186)</f>
        <v>-0.8176425207967799</v>
      </c>
    </row>
    <row r="287" spans="1:5">
      <c r="A287" s="84"/>
      <c r="B287" s="84"/>
    </row>
    <row r="288" spans="1:5">
      <c r="A288" s="73">
        <f>A2</f>
        <v>36770</v>
      </c>
      <c r="B288" s="74">
        <f>Q2</f>
        <v>710.88184373243405</v>
      </c>
    </row>
    <row r="289" spans="1:2">
      <c r="A289" s="73">
        <f t="shared" ref="A289:A352" si="46">A3</f>
        <v>36800</v>
      </c>
      <c r="B289" s="74">
        <f t="shared" ref="B289:B313" si="47">Q3</f>
        <v>646.90204234588725</v>
      </c>
    </row>
    <row r="290" spans="1:2">
      <c r="A290" s="73">
        <f t="shared" si="46"/>
        <v>36831</v>
      </c>
      <c r="B290" s="74">
        <f t="shared" si="47"/>
        <v>665.19658984448188</v>
      </c>
    </row>
    <row r="291" spans="1:2">
      <c r="A291" s="73">
        <f t="shared" si="46"/>
        <v>36861</v>
      </c>
      <c r="B291" s="74">
        <f t="shared" si="47"/>
        <v>736.02548248079449</v>
      </c>
    </row>
    <row r="292" spans="1:2">
      <c r="A292" s="73">
        <f t="shared" si="46"/>
        <v>36892</v>
      </c>
      <c r="B292" s="74">
        <f t="shared" si="47"/>
        <v>797.77766535506851</v>
      </c>
    </row>
    <row r="293" spans="1:2">
      <c r="A293" s="73">
        <f t="shared" si="46"/>
        <v>36923</v>
      </c>
      <c r="B293" s="74">
        <f t="shared" si="47"/>
        <v>801.03174067828377</v>
      </c>
    </row>
    <row r="294" spans="1:2">
      <c r="A294" s="73">
        <f t="shared" si="46"/>
        <v>36951</v>
      </c>
      <c r="B294" s="74">
        <f t="shared" si="47"/>
        <v>826.21038036350012</v>
      </c>
    </row>
    <row r="295" spans="1:2">
      <c r="A295" s="73">
        <f t="shared" si="46"/>
        <v>36982</v>
      </c>
      <c r="B295" s="74">
        <f t="shared" si="47"/>
        <v>778.6191493348324</v>
      </c>
    </row>
    <row r="296" spans="1:2">
      <c r="A296" s="73">
        <f t="shared" si="46"/>
        <v>37012</v>
      </c>
      <c r="B296" s="74">
        <f t="shared" si="47"/>
        <v>815.6746861532697</v>
      </c>
    </row>
    <row r="297" spans="1:2">
      <c r="A297" s="73">
        <f t="shared" si="46"/>
        <v>37043</v>
      </c>
      <c r="B297" s="74">
        <f t="shared" si="47"/>
        <v>820.31410905002826</v>
      </c>
    </row>
    <row r="298" spans="1:2">
      <c r="A298" s="73">
        <f t="shared" si="46"/>
        <v>37073</v>
      </c>
      <c r="B298" s="74">
        <f t="shared" si="47"/>
        <v>871.77043282743125</v>
      </c>
    </row>
    <row r="299" spans="1:2">
      <c r="A299" s="73">
        <f t="shared" si="46"/>
        <v>37104</v>
      </c>
      <c r="B299" s="74">
        <f t="shared" si="47"/>
        <v>919.68724002248473</v>
      </c>
    </row>
    <row r="300" spans="1:2">
      <c r="A300" s="73">
        <f t="shared" si="46"/>
        <v>37135</v>
      </c>
      <c r="B300" s="74">
        <f t="shared" si="47"/>
        <v>824.87195053400796</v>
      </c>
    </row>
    <row r="301" spans="1:2">
      <c r="A301" s="73">
        <f t="shared" si="46"/>
        <v>37165</v>
      </c>
      <c r="B301" s="74">
        <f t="shared" si="47"/>
        <v>848.66722878021358</v>
      </c>
    </row>
    <row r="302" spans="1:2">
      <c r="A302" s="73">
        <f t="shared" si="46"/>
        <v>37196</v>
      </c>
      <c r="B302" s="74">
        <f t="shared" si="47"/>
        <v>933.98324901630144</v>
      </c>
    </row>
    <row r="303" spans="1:2">
      <c r="A303" s="73">
        <f t="shared" si="46"/>
        <v>37226</v>
      </c>
      <c r="B303" s="74">
        <f t="shared" si="47"/>
        <v>1040.469926925239</v>
      </c>
    </row>
    <row r="304" spans="1:2">
      <c r="A304" s="73">
        <f t="shared" si="46"/>
        <v>37257</v>
      </c>
      <c r="B304" s="74">
        <f t="shared" si="47"/>
        <v>1064.2721004309537</v>
      </c>
    </row>
    <row r="305" spans="1:2">
      <c r="A305" s="73">
        <f t="shared" si="46"/>
        <v>37288</v>
      </c>
      <c r="B305" s="74">
        <f t="shared" si="47"/>
        <v>1157.7524826681658</v>
      </c>
    </row>
    <row r="306" spans="1:2">
      <c r="A306" s="73">
        <f t="shared" si="46"/>
        <v>37316</v>
      </c>
      <c r="B306" s="74">
        <f t="shared" si="47"/>
        <v>1045.736293798014</v>
      </c>
    </row>
    <row r="307" spans="1:2">
      <c r="A307" s="73">
        <f t="shared" si="46"/>
        <v>37347</v>
      </c>
      <c r="B307" s="74">
        <f t="shared" si="47"/>
        <v>1048.0576353756792</v>
      </c>
    </row>
    <row r="308" spans="1:2">
      <c r="A308" s="73">
        <f t="shared" si="46"/>
        <v>37377</v>
      </c>
      <c r="B308" s="74">
        <f t="shared" si="47"/>
        <v>947.58759602773091</v>
      </c>
    </row>
    <row r="309" spans="1:2">
      <c r="A309" s="73">
        <f t="shared" si="46"/>
        <v>37408</v>
      </c>
      <c r="B309" s="74">
        <f t="shared" si="47"/>
        <v>947.20251077384307</v>
      </c>
    </row>
    <row r="310" spans="1:2">
      <c r="A310" s="73">
        <f t="shared" si="46"/>
        <v>37438</v>
      </c>
      <c r="B310" s="74">
        <f t="shared" si="47"/>
        <v>952.23293985385055</v>
      </c>
    </row>
    <row r="311" spans="1:2">
      <c r="A311" s="73">
        <f t="shared" si="46"/>
        <v>37469</v>
      </c>
      <c r="B311" s="74">
        <f t="shared" si="47"/>
        <v>962.77477983886092</v>
      </c>
    </row>
    <row r="312" spans="1:2">
      <c r="A312" s="73">
        <f t="shared" si="46"/>
        <v>37500</v>
      </c>
      <c r="B312" s="74">
        <f t="shared" si="47"/>
        <v>975.25984635563054</v>
      </c>
    </row>
    <row r="313" spans="1:2">
      <c r="A313" s="73">
        <f t="shared" si="46"/>
        <v>37530</v>
      </c>
      <c r="B313" s="74">
        <f t="shared" si="47"/>
        <v>1015.6891886827807</v>
      </c>
    </row>
    <row r="314" spans="1:2">
      <c r="A314" s="73">
        <f>A28</f>
        <v>37561</v>
      </c>
      <c r="B314" s="74">
        <f>Q28</f>
        <v>986.94401349072518</v>
      </c>
    </row>
    <row r="315" spans="1:2">
      <c r="A315" s="73">
        <f t="shared" si="46"/>
        <v>37591</v>
      </c>
      <c r="B315" s="74">
        <f t="shared" ref="B315:B335" si="48">Q29</f>
        <v>963.71946786584226</v>
      </c>
    </row>
    <row r="316" spans="1:2">
      <c r="A316" s="73">
        <f t="shared" si="46"/>
        <v>37622</v>
      </c>
      <c r="B316" s="74">
        <f t="shared" si="48"/>
        <v>907.17545437511717</v>
      </c>
    </row>
    <row r="317" spans="1:2">
      <c r="A317" s="73">
        <f t="shared" si="46"/>
        <v>37653</v>
      </c>
      <c r="B317" s="74">
        <f t="shared" si="48"/>
        <v>795.23410155518081</v>
      </c>
    </row>
    <row r="318" spans="1:2">
      <c r="A318" s="73">
        <f t="shared" si="46"/>
        <v>37681</v>
      </c>
      <c r="B318" s="74">
        <f t="shared" si="48"/>
        <v>756.10466554243965</v>
      </c>
    </row>
    <row r="319" spans="1:2">
      <c r="A319" s="73">
        <f t="shared" si="46"/>
        <v>37712</v>
      </c>
      <c r="B319" s="74">
        <f t="shared" si="48"/>
        <v>675.90290425332591</v>
      </c>
    </row>
    <row r="320" spans="1:2">
      <c r="A320" s="73">
        <f t="shared" si="46"/>
        <v>37742</v>
      </c>
      <c r="B320" s="74">
        <f t="shared" si="48"/>
        <v>731.16990818812064</v>
      </c>
    </row>
    <row r="321" spans="1:2">
      <c r="A321" s="73">
        <f t="shared" si="46"/>
        <v>37773</v>
      </c>
      <c r="B321" s="74">
        <f t="shared" si="48"/>
        <v>721.26734120292303</v>
      </c>
    </row>
    <row r="322" spans="1:2">
      <c r="A322" s="73">
        <f t="shared" si="46"/>
        <v>37803</v>
      </c>
      <c r="B322" s="74">
        <f t="shared" si="48"/>
        <v>710.13835488101938</v>
      </c>
    </row>
    <row r="323" spans="1:2">
      <c r="A323" s="73">
        <f t="shared" si="46"/>
        <v>37834</v>
      </c>
      <c r="B323" s="74">
        <f t="shared" si="48"/>
        <v>788.22450815064644</v>
      </c>
    </row>
    <row r="324" spans="1:2">
      <c r="A324" s="73">
        <f t="shared" si="46"/>
        <v>37865</v>
      </c>
      <c r="B324" s="74">
        <f t="shared" si="48"/>
        <v>782.77410530260443</v>
      </c>
    </row>
    <row r="325" spans="1:2">
      <c r="A325" s="73">
        <f t="shared" si="46"/>
        <v>37895</v>
      </c>
      <c r="B325" s="74">
        <f t="shared" si="48"/>
        <v>774.68323027918314</v>
      </c>
    </row>
    <row r="326" spans="1:2">
      <c r="A326" s="73">
        <f t="shared" si="46"/>
        <v>37926</v>
      </c>
      <c r="B326" s="74">
        <f t="shared" si="48"/>
        <v>745.40524639310479</v>
      </c>
    </row>
    <row r="327" spans="1:2">
      <c r="A327" s="73">
        <f t="shared" si="46"/>
        <v>37956</v>
      </c>
      <c r="B327" s="74">
        <f t="shared" si="48"/>
        <v>795.90751358441071</v>
      </c>
    </row>
    <row r="328" spans="1:2">
      <c r="A328" s="73">
        <f t="shared" si="46"/>
        <v>37987</v>
      </c>
      <c r="B328" s="74">
        <f t="shared" si="48"/>
        <v>895.27404909124982</v>
      </c>
    </row>
    <row r="329" spans="1:2">
      <c r="A329" s="73">
        <f t="shared" si="46"/>
        <v>38018</v>
      </c>
      <c r="B329" s="74">
        <f t="shared" si="48"/>
        <v>965.36747236275073</v>
      </c>
    </row>
    <row r="330" spans="1:2">
      <c r="A330" s="73">
        <f t="shared" si="46"/>
        <v>38047</v>
      </c>
      <c r="B330" s="74">
        <f t="shared" si="48"/>
        <v>1048.0113172194117</v>
      </c>
    </row>
    <row r="331" spans="1:2">
      <c r="A331" s="73">
        <f t="shared" si="46"/>
        <v>38078</v>
      </c>
      <c r="B331" s="74">
        <f t="shared" si="48"/>
        <v>1032.2793329585911</v>
      </c>
    </row>
    <row r="332" spans="1:2">
      <c r="A332" s="73">
        <f t="shared" si="46"/>
        <v>38108</v>
      </c>
      <c r="B332" s="74">
        <f t="shared" si="48"/>
        <v>993.01555180813193</v>
      </c>
    </row>
    <row r="333" spans="1:2">
      <c r="A333" s="73">
        <f t="shared" si="46"/>
        <v>38139</v>
      </c>
      <c r="B333" s="74">
        <f t="shared" si="48"/>
        <v>1000.8549372306541</v>
      </c>
    </row>
    <row r="334" spans="1:2">
      <c r="A334" s="73">
        <f t="shared" si="46"/>
        <v>38169</v>
      </c>
      <c r="B334" s="74">
        <f t="shared" si="48"/>
        <v>1022.5288738991943</v>
      </c>
    </row>
    <row r="335" spans="1:2">
      <c r="A335" s="73">
        <f t="shared" si="46"/>
        <v>38200</v>
      </c>
      <c r="B335" s="74">
        <f t="shared" si="48"/>
        <v>1059.4563987258759</v>
      </c>
    </row>
    <row r="336" spans="1:2">
      <c r="A336" s="73">
        <f>A50</f>
        <v>38231</v>
      </c>
      <c r="B336" s="74">
        <f>Q50</f>
        <v>1102.662469552183</v>
      </c>
    </row>
    <row r="337" spans="1:2">
      <c r="A337" s="73">
        <f t="shared" si="46"/>
        <v>38261</v>
      </c>
      <c r="B337" s="74">
        <f t="shared" ref="B337:B347" si="49">Q51</f>
        <v>1351.5573543189059</v>
      </c>
    </row>
    <row r="338" spans="1:2">
      <c r="A338" s="73">
        <f t="shared" si="46"/>
        <v>38292</v>
      </c>
      <c r="B338" s="74">
        <f t="shared" si="49"/>
        <v>1428.9274498782088</v>
      </c>
    </row>
    <row r="339" spans="1:2">
      <c r="A339" s="73">
        <f t="shared" si="46"/>
        <v>38322</v>
      </c>
      <c r="B339" s="74">
        <f t="shared" si="49"/>
        <v>1509.8438073824245</v>
      </c>
    </row>
    <row r="340" spans="1:2">
      <c r="A340" s="73">
        <f t="shared" si="46"/>
        <v>38353</v>
      </c>
      <c r="B340" s="74">
        <f t="shared" si="49"/>
        <v>1619.8792580101181</v>
      </c>
    </row>
    <row r="341" spans="1:2">
      <c r="A341" s="73">
        <f t="shared" si="46"/>
        <v>38384</v>
      </c>
      <c r="B341" s="74">
        <f t="shared" si="49"/>
        <v>1673.7542064830429</v>
      </c>
    </row>
    <row r="342" spans="1:2">
      <c r="A342" s="73">
        <f t="shared" si="46"/>
        <v>38412</v>
      </c>
      <c r="B342" s="74">
        <f t="shared" si="49"/>
        <v>1625.0142027356192</v>
      </c>
    </row>
    <row r="343" spans="1:2">
      <c r="A343" s="73">
        <f t="shared" si="46"/>
        <v>38443</v>
      </c>
      <c r="B343" s="74">
        <f t="shared" si="49"/>
        <v>1531.9629005059023</v>
      </c>
    </row>
    <row r="344" spans="1:2">
      <c r="A344" s="73">
        <f t="shared" si="46"/>
        <v>38473</v>
      </c>
      <c r="B344" s="74">
        <f t="shared" si="49"/>
        <v>1656.6321903691214</v>
      </c>
    </row>
    <row r="345" spans="1:2">
      <c r="A345" s="73">
        <f t="shared" si="46"/>
        <v>38504</v>
      </c>
      <c r="B345" s="74">
        <f t="shared" si="49"/>
        <v>1666.8735619261756</v>
      </c>
    </row>
    <row r="346" spans="1:2">
      <c r="A346" s="73">
        <f t="shared" si="46"/>
        <v>38534</v>
      </c>
      <c r="B346" s="74">
        <f t="shared" si="49"/>
        <v>1822.5318343638751</v>
      </c>
    </row>
    <row r="347" spans="1:2">
      <c r="A347" s="73">
        <f t="shared" si="46"/>
        <v>38565</v>
      </c>
      <c r="B347" s="74">
        <f t="shared" si="49"/>
        <v>1868.5735057148211</v>
      </c>
    </row>
    <row r="348" spans="1:2">
      <c r="A348" s="73">
        <f>A62</f>
        <v>38596</v>
      </c>
      <c r="B348" s="74">
        <f>Q62</f>
        <v>2018.8724002248455</v>
      </c>
    </row>
    <row r="349" spans="1:2">
      <c r="A349" s="73">
        <f t="shared" si="46"/>
        <v>38626</v>
      </c>
      <c r="B349" s="74">
        <f t="shared" ref="B349:B371" si="50">Q63</f>
        <v>2045.6950721379053</v>
      </c>
    </row>
    <row r="350" spans="1:2">
      <c r="A350" s="73">
        <f t="shared" si="46"/>
        <v>38657</v>
      </c>
      <c r="B350" s="74">
        <f t="shared" si="50"/>
        <v>2081.1021547685968</v>
      </c>
    </row>
    <row r="351" spans="1:2">
      <c r="A351" s="73">
        <f t="shared" si="46"/>
        <v>38687</v>
      </c>
      <c r="B351" s="74">
        <f t="shared" si="50"/>
        <v>2230.0971332209106</v>
      </c>
    </row>
    <row r="352" spans="1:2">
      <c r="A352" s="73">
        <f t="shared" si="46"/>
        <v>38718</v>
      </c>
      <c r="B352" s="74">
        <f t="shared" si="50"/>
        <v>2583.4473674348887</v>
      </c>
    </row>
    <row r="353" spans="1:2">
      <c r="A353" s="73">
        <f t="shared" ref="A353:A371" si="51">A67</f>
        <v>38749</v>
      </c>
      <c r="B353" s="74">
        <f t="shared" si="50"/>
        <v>2519.6134157766537</v>
      </c>
    </row>
    <row r="354" spans="1:2">
      <c r="A354" s="73">
        <f t="shared" si="51"/>
        <v>38777</v>
      </c>
      <c r="B354" s="74">
        <f t="shared" si="50"/>
        <v>2647.9302979201802</v>
      </c>
    </row>
    <row r="355" spans="1:2">
      <c r="A355" s="73">
        <f t="shared" si="51"/>
        <v>38808</v>
      </c>
      <c r="B355" s="74">
        <f t="shared" si="50"/>
        <v>2623.8463931047409</v>
      </c>
    </row>
    <row r="356" spans="1:2">
      <c r="A356" s="73">
        <f t="shared" si="51"/>
        <v>38838</v>
      </c>
      <c r="B356" s="74">
        <f t="shared" si="50"/>
        <v>2456.2780213603146</v>
      </c>
    </row>
    <row r="357" spans="1:2">
      <c r="A357" s="73">
        <f t="shared" si="51"/>
        <v>38869</v>
      </c>
      <c r="B357" s="74">
        <f t="shared" si="50"/>
        <v>2474.2497657860222</v>
      </c>
    </row>
    <row r="358" spans="1:2">
      <c r="A358" s="73">
        <f t="shared" si="51"/>
        <v>38899</v>
      </c>
      <c r="B358" s="74">
        <f t="shared" si="50"/>
        <v>2590.0672662544503</v>
      </c>
    </row>
    <row r="359" spans="1:2">
      <c r="A359" s="73">
        <f t="shared" si="51"/>
        <v>38930</v>
      </c>
      <c r="B359" s="74">
        <f t="shared" si="50"/>
        <v>2567.2894884766724</v>
      </c>
    </row>
    <row r="360" spans="1:2">
      <c r="A360" s="73">
        <f t="shared" si="51"/>
        <v>38961</v>
      </c>
      <c r="B360" s="74">
        <f t="shared" si="50"/>
        <v>2518.1382799325465</v>
      </c>
    </row>
    <row r="361" spans="1:2">
      <c r="A361" s="73">
        <f t="shared" si="51"/>
        <v>38991</v>
      </c>
      <c r="B361" s="74">
        <f t="shared" si="50"/>
        <v>2711.6143901068017</v>
      </c>
    </row>
    <row r="362" spans="1:2">
      <c r="A362" s="73">
        <f t="shared" si="51"/>
        <v>39022</v>
      </c>
      <c r="B362" s="74">
        <f t="shared" si="50"/>
        <v>2814.7759415401915</v>
      </c>
    </row>
    <row r="363" spans="1:2">
      <c r="A363" s="73">
        <f t="shared" si="51"/>
        <v>39052</v>
      </c>
      <c r="B363" s="74">
        <f t="shared" si="50"/>
        <v>3112.3144463181561</v>
      </c>
    </row>
    <row r="364" spans="1:2">
      <c r="A364" s="73">
        <f t="shared" si="51"/>
        <v>39083</v>
      </c>
      <c r="B364" s="74">
        <f t="shared" si="50"/>
        <v>3360.1456248828931</v>
      </c>
    </row>
    <row r="365" spans="1:2">
      <c r="A365" s="73">
        <f t="shared" si="51"/>
        <v>39114</v>
      </c>
      <c r="B365" s="74">
        <f t="shared" si="50"/>
        <v>3361.6043844856658</v>
      </c>
    </row>
    <row r="366" spans="1:2">
      <c r="A366" s="73">
        <f t="shared" si="51"/>
        <v>39142</v>
      </c>
      <c r="B366" s="74">
        <f t="shared" si="50"/>
        <v>3498.6743488851416</v>
      </c>
    </row>
    <row r="367" spans="1:2">
      <c r="A367" s="73">
        <f t="shared" si="51"/>
        <v>39173</v>
      </c>
      <c r="B367" s="74">
        <f t="shared" si="50"/>
        <v>3900.1875585534945</v>
      </c>
    </row>
    <row r="368" spans="1:2">
      <c r="A368" s="73">
        <f t="shared" si="51"/>
        <v>39203</v>
      </c>
      <c r="B368" s="74">
        <f t="shared" si="50"/>
        <v>4101.1740303541319</v>
      </c>
    </row>
    <row r="369" spans="1:2">
      <c r="A369" s="73">
        <f t="shared" si="51"/>
        <v>39234</v>
      </c>
      <c r="B369" s="74">
        <f t="shared" si="50"/>
        <v>3774.4261195428144</v>
      </c>
    </row>
    <row r="370" spans="1:2">
      <c r="A370" s="73">
        <f t="shared" si="51"/>
        <v>39264</v>
      </c>
      <c r="B370" s="74">
        <f t="shared" si="50"/>
        <v>3638.9853475735426</v>
      </c>
    </row>
    <row r="371" spans="1:2">
      <c r="A371" s="73">
        <f t="shared" si="51"/>
        <v>39295</v>
      </c>
      <c r="B371" s="74">
        <f t="shared" si="50"/>
        <v>3800.907850852539</v>
      </c>
    </row>
    <row r="372" spans="1:2">
      <c r="A372" s="73">
        <f>A86</f>
        <v>39326</v>
      </c>
      <c r="B372" s="74">
        <f>Q86</f>
        <v>3901.7363312722505</v>
      </c>
    </row>
    <row r="373" spans="1:2">
      <c r="A373" s="73">
        <f t="shared" ref="A373:A408" si="52">A87</f>
        <v>39356</v>
      </c>
      <c r="B373" s="74">
        <f t="shared" ref="B373:B397" si="53">Q87</f>
        <v>3900.1947910811314</v>
      </c>
    </row>
    <row r="374" spans="1:2">
      <c r="A374" s="73">
        <f t="shared" si="52"/>
        <v>39387</v>
      </c>
      <c r="B374" s="74">
        <f t="shared" si="53"/>
        <v>3706.3120854412591</v>
      </c>
    </row>
    <row r="375" spans="1:2">
      <c r="A375" s="73">
        <f t="shared" si="52"/>
        <v>39417</v>
      </c>
      <c r="B375" s="74">
        <f t="shared" si="53"/>
        <v>3646.5482480794453</v>
      </c>
    </row>
    <row r="376" spans="1:2">
      <c r="A376" s="73">
        <f t="shared" si="52"/>
        <v>39448</v>
      </c>
      <c r="B376" s="74">
        <f t="shared" si="53"/>
        <v>3054.6088064455689</v>
      </c>
    </row>
    <row r="377" spans="1:2">
      <c r="A377" s="73">
        <f t="shared" si="52"/>
        <v>39479</v>
      </c>
      <c r="B377" s="74">
        <f t="shared" si="53"/>
        <v>3461.4600712010497</v>
      </c>
    </row>
    <row r="378" spans="1:2">
      <c r="A378" s="73">
        <f t="shared" si="52"/>
        <v>39508</v>
      </c>
      <c r="B378" s="74">
        <f t="shared" si="53"/>
        <v>3441.5354318905752</v>
      </c>
    </row>
    <row r="379" spans="1:2">
      <c r="A379" s="73">
        <f t="shared" si="52"/>
        <v>39539</v>
      </c>
      <c r="B379" s="74">
        <f t="shared" si="53"/>
        <v>3580.1763537567917</v>
      </c>
    </row>
    <row r="380" spans="1:2">
      <c r="A380" s="73">
        <f t="shared" si="52"/>
        <v>39569</v>
      </c>
      <c r="B380" s="74">
        <f t="shared" si="53"/>
        <v>3535.5975267003932</v>
      </c>
    </row>
    <row r="381" spans="1:2">
      <c r="A381" s="73">
        <f t="shared" si="52"/>
        <v>39600</v>
      </c>
      <c r="B381" s="74">
        <f t="shared" si="53"/>
        <v>3296.7878958216224</v>
      </c>
    </row>
    <row r="382" spans="1:2">
      <c r="A382" s="73">
        <f t="shared" si="52"/>
        <v>39630</v>
      </c>
      <c r="B382" s="74">
        <f t="shared" si="53"/>
        <v>3183.1258010118045</v>
      </c>
    </row>
    <row r="383" spans="1:2">
      <c r="A383" s="73">
        <f t="shared" si="52"/>
        <v>39661</v>
      </c>
      <c r="B383" s="74">
        <f t="shared" si="53"/>
        <v>3235.0564362001128</v>
      </c>
    </row>
    <row r="384" spans="1:2">
      <c r="A384" s="73">
        <f t="shared" si="52"/>
        <v>39692</v>
      </c>
      <c r="B384" s="74">
        <f t="shared" si="53"/>
        <v>2820.6839422896765</v>
      </c>
    </row>
    <row r="385" spans="1:2">
      <c r="A385" s="73">
        <f t="shared" si="52"/>
        <v>39722</v>
      </c>
      <c r="B385" s="74">
        <f t="shared" si="53"/>
        <v>2426.1655237024547</v>
      </c>
    </row>
    <row r="386" spans="1:2">
      <c r="A386" s="73">
        <f t="shared" si="52"/>
        <v>39753</v>
      </c>
      <c r="B386" s="74">
        <f t="shared" si="53"/>
        <v>2300.6494285178937</v>
      </c>
    </row>
    <row r="387" spans="1:2">
      <c r="A387" s="73">
        <f t="shared" si="52"/>
        <v>39783</v>
      </c>
      <c r="B387" s="74">
        <f t="shared" si="53"/>
        <v>2569.7792017987636</v>
      </c>
    </row>
    <row r="388" spans="1:2">
      <c r="A388" s="73">
        <f t="shared" si="52"/>
        <v>39814</v>
      </c>
      <c r="B388" s="74">
        <f t="shared" si="53"/>
        <v>2542.8509274873522</v>
      </c>
    </row>
    <row r="389" spans="1:2">
      <c r="A389" s="73">
        <f t="shared" si="52"/>
        <v>39845</v>
      </c>
      <c r="B389" s="74">
        <f t="shared" si="53"/>
        <v>2587.2012366498034</v>
      </c>
    </row>
    <row r="390" spans="1:2">
      <c r="A390" s="73">
        <f t="shared" si="52"/>
        <v>39873</v>
      </c>
      <c r="B390" s="74">
        <f t="shared" si="53"/>
        <v>2439.0577477983888</v>
      </c>
    </row>
    <row r="391" spans="1:2">
      <c r="A391" s="73">
        <f t="shared" si="52"/>
        <v>39904</v>
      </c>
      <c r="B391" s="74">
        <f t="shared" si="53"/>
        <v>2614.8458309911939</v>
      </c>
    </row>
    <row r="392" spans="1:2">
      <c r="A392" s="73">
        <f t="shared" si="52"/>
        <v>39934</v>
      </c>
      <c r="B392" s="74">
        <f t="shared" si="53"/>
        <v>2749.9184560614576</v>
      </c>
    </row>
    <row r="393" spans="1:2">
      <c r="A393" s="73">
        <f t="shared" si="52"/>
        <v>39965</v>
      </c>
      <c r="B393" s="74">
        <f t="shared" si="53"/>
        <v>2922.8690275435638</v>
      </c>
    </row>
    <row r="394" spans="1:2">
      <c r="A394" s="73">
        <f t="shared" si="52"/>
        <v>39995</v>
      </c>
      <c r="B394" s="74">
        <f t="shared" si="53"/>
        <v>3181.4187745924673</v>
      </c>
    </row>
    <row r="395" spans="1:2">
      <c r="A395" s="73">
        <f t="shared" si="52"/>
        <v>40026</v>
      </c>
      <c r="B395" s="74">
        <f t="shared" si="53"/>
        <v>3163.6393854225216</v>
      </c>
    </row>
    <row r="396" spans="1:2">
      <c r="A396" s="73">
        <f t="shared" si="52"/>
        <v>40057</v>
      </c>
      <c r="B396" s="74">
        <f t="shared" si="53"/>
        <v>3196.2015739179315</v>
      </c>
    </row>
    <row r="397" spans="1:2">
      <c r="A397" s="73">
        <f t="shared" si="52"/>
        <v>40087</v>
      </c>
      <c r="B397" s="74">
        <f t="shared" si="53"/>
        <v>3427.1667228780216</v>
      </c>
    </row>
    <row r="398" spans="1:2">
      <c r="A398" s="73">
        <f>A112</f>
        <v>40118</v>
      </c>
      <c r="B398" s="74">
        <f>Q112</f>
        <v>3250.1128349259884</v>
      </c>
    </row>
    <row r="399" spans="1:2">
      <c r="A399" s="73">
        <f t="shared" si="52"/>
        <v>40148</v>
      </c>
      <c r="B399" s="74">
        <f t="shared" ref="B399:B408" si="54">Q113</f>
        <v>3392.0567734682404</v>
      </c>
    </row>
    <row r="400" spans="1:2">
      <c r="A400" s="73">
        <f t="shared" si="52"/>
        <v>40179</v>
      </c>
      <c r="B400" s="74">
        <f t="shared" si="54"/>
        <v>3318.7585534944724</v>
      </c>
    </row>
    <row r="401" spans="1:2">
      <c r="A401" s="73">
        <f t="shared" si="52"/>
        <v>40210</v>
      </c>
      <c r="B401" s="74">
        <f t="shared" si="54"/>
        <v>3315.3476484916619</v>
      </c>
    </row>
    <row r="402" spans="1:2">
      <c r="A402" s="73">
        <f t="shared" si="52"/>
        <v>40238</v>
      </c>
      <c r="B402" s="74">
        <f t="shared" si="54"/>
        <v>3431.5775904065954</v>
      </c>
    </row>
    <row r="403" spans="1:2">
      <c r="A403" s="73">
        <f t="shared" si="52"/>
        <v>40269</v>
      </c>
      <c r="B403" s="74">
        <f t="shared" si="54"/>
        <v>3495.2472175379426</v>
      </c>
    </row>
    <row r="404" spans="1:2">
      <c r="A404" s="73">
        <f t="shared" si="52"/>
        <v>40299</v>
      </c>
      <c r="B404" s="74">
        <f t="shared" si="54"/>
        <v>3389.0898632190369</v>
      </c>
    </row>
    <row r="405" spans="1:2">
      <c r="A405" s="73">
        <f t="shared" si="52"/>
        <v>40330</v>
      </c>
      <c r="B405" s="74">
        <f t="shared" si="54"/>
        <v>3530.2146899006934</v>
      </c>
    </row>
    <row r="406" spans="1:2">
      <c r="A406" s="73">
        <f t="shared" si="52"/>
        <v>40360</v>
      </c>
      <c r="B406" s="74">
        <f t="shared" si="54"/>
        <v>3635.6738242458314</v>
      </c>
    </row>
    <row r="407" spans="1:2">
      <c r="A407" s="73">
        <f t="shared" si="52"/>
        <v>40391</v>
      </c>
      <c r="B407" s="74">
        <f t="shared" si="54"/>
        <v>3546.4050590219222</v>
      </c>
    </row>
    <row r="408" spans="1:2">
      <c r="A408" s="73">
        <f t="shared" si="52"/>
        <v>40422</v>
      </c>
      <c r="B408" s="74">
        <f t="shared" si="54"/>
        <v>3631.8297920179875</v>
      </c>
    </row>
    <row r="409" spans="1:2">
      <c r="A409" s="73">
        <f>A123</f>
        <v>40452</v>
      </c>
      <c r="B409" s="74">
        <f>Q123</f>
        <v>3686.1447255012181</v>
      </c>
    </row>
    <row r="410" spans="1:2">
      <c r="A410" s="73">
        <f t="shared" ref="A410:A424" si="55">A124</f>
        <v>40483</v>
      </c>
      <c r="B410" s="74">
        <f t="shared" ref="B410:B415" si="56">Q124</f>
        <v>3899.392729998126</v>
      </c>
    </row>
    <row r="411" spans="1:2">
      <c r="A411" s="73">
        <f t="shared" si="55"/>
        <v>40513</v>
      </c>
      <c r="B411" s="74">
        <f t="shared" si="56"/>
        <v>3947.0115045905941</v>
      </c>
    </row>
    <row r="412" spans="1:2">
      <c r="A412" s="73">
        <f t="shared" si="55"/>
        <v>40544</v>
      </c>
      <c r="B412" s="74">
        <f t="shared" si="56"/>
        <v>3713.3768034476298</v>
      </c>
    </row>
    <row r="413" spans="1:2">
      <c r="A413" s="73">
        <f t="shared" si="55"/>
        <v>40575</v>
      </c>
      <c r="B413" s="74">
        <f t="shared" si="56"/>
        <v>3716.0520891886827</v>
      </c>
    </row>
    <row r="414" spans="1:2">
      <c r="A414" s="73">
        <f t="shared" si="55"/>
        <v>40603</v>
      </c>
      <c r="B414" s="74">
        <f t="shared" si="56"/>
        <v>3599.5489600899377</v>
      </c>
    </row>
    <row r="415" spans="1:2">
      <c r="A415" s="73">
        <f t="shared" si="55"/>
        <v>40634</v>
      </c>
      <c r="B415" s="74">
        <f t="shared" si="56"/>
        <v>3634.3418399850102</v>
      </c>
    </row>
    <row r="416" spans="1:2">
      <c r="A416" s="73">
        <f t="shared" si="55"/>
        <v>40664</v>
      </c>
      <c r="B416" s="74">
        <f t="shared" ref="B416:B427" si="57">Q130</f>
        <v>3563.5644744238339</v>
      </c>
    </row>
    <row r="417" spans="1:2">
      <c r="A417" s="73">
        <f t="shared" si="55"/>
        <v>40695</v>
      </c>
      <c r="B417" s="74">
        <f t="shared" si="57"/>
        <v>3449.3894322653177</v>
      </c>
    </row>
    <row r="418" spans="1:2">
      <c r="A418" s="73">
        <f t="shared" si="55"/>
        <v>40725</v>
      </c>
      <c r="B418" s="74">
        <f t="shared" si="57"/>
        <v>3588.6776840921866</v>
      </c>
    </row>
    <row r="419" spans="1:2">
      <c r="A419" s="73">
        <f t="shared" si="55"/>
        <v>40756</v>
      </c>
      <c r="B419" s="74">
        <f t="shared" si="57"/>
        <v>3570.7527824620574</v>
      </c>
    </row>
    <row r="420" spans="1:2">
      <c r="A420" s="73">
        <f t="shared" si="55"/>
        <v>40787</v>
      </c>
      <c r="B420" s="74">
        <f t="shared" si="57"/>
        <v>3577.1117856473675</v>
      </c>
    </row>
    <row r="421" spans="1:2">
      <c r="A421" s="73">
        <f t="shared" si="55"/>
        <v>40817</v>
      </c>
      <c r="B421" s="74">
        <f t="shared" si="57"/>
        <v>3641.8759228030731</v>
      </c>
    </row>
    <row r="422" spans="1:2">
      <c r="A422" s="73">
        <f t="shared" si="55"/>
        <v>40848</v>
      </c>
      <c r="B422" s="74">
        <f t="shared" si="57"/>
        <v>3875.5596402473298</v>
      </c>
    </row>
    <row r="423" spans="1:2">
      <c r="A423" s="73">
        <f t="shared" si="55"/>
        <v>40878</v>
      </c>
      <c r="B423" s="74">
        <f t="shared" si="57"/>
        <v>3888.2163762413338</v>
      </c>
    </row>
    <row r="424" spans="1:2">
      <c r="A424" s="73">
        <f t="shared" si="55"/>
        <v>40909</v>
      </c>
      <c r="B424" s="74">
        <f t="shared" si="57"/>
        <v>4038.3111485853469</v>
      </c>
    </row>
    <row r="425" spans="1:2">
      <c r="A425" s="73">
        <f t="shared" ref="A425:A430" si="58">A139</f>
        <v>40940</v>
      </c>
      <c r="B425" s="74">
        <f t="shared" si="57"/>
        <v>4087.9961776278806</v>
      </c>
    </row>
    <row r="426" spans="1:2">
      <c r="A426" s="73">
        <f t="shared" si="58"/>
        <v>40969</v>
      </c>
      <c r="B426" s="74">
        <f t="shared" si="57"/>
        <v>4174.1496346261947</v>
      </c>
    </row>
    <row r="427" spans="1:2">
      <c r="A427" s="73">
        <f t="shared" si="58"/>
        <v>41000</v>
      </c>
      <c r="B427" s="74">
        <f t="shared" si="57"/>
        <v>4294.5611017425526</v>
      </c>
    </row>
    <row r="428" spans="1:2">
      <c r="A428" s="73">
        <f t="shared" si="58"/>
        <v>41030</v>
      </c>
      <c r="B428" s="74">
        <f t="shared" ref="B428:B435" si="59">Q142</f>
        <v>4350.6942851789399</v>
      </c>
    </row>
    <row r="429" spans="1:2">
      <c r="A429" s="73">
        <f t="shared" si="58"/>
        <v>41061</v>
      </c>
      <c r="B429" s="74">
        <f t="shared" si="59"/>
        <v>4505.7429642121042</v>
      </c>
    </row>
    <row r="430" spans="1:2">
      <c r="A430" s="73">
        <f t="shared" si="58"/>
        <v>41091</v>
      </c>
      <c r="B430" s="74">
        <f t="shared" si="59"/>
        <v>4785.4980326025852</v>
      </c>
    </row>
    <row r="431" spans="1:2">
      <c r="A431" s="73">
        <f>A145</f>
        <v>41122</v>
      </c>
      <c r="B431" s="74">
        <f t="shared" si="59"/>
        <v>5020.6298294922235</v>
      </c>
    </row>
    <row r="432" spans="1:2">
      <c r="A432" s="73">
        <f>A146</f>
        <v>41153</v>
      </c>
      <c r="B432" s="74">
        <f t="shared" si="59"/>
        <v>4921.4569233651864</v>
      </c>
    </row>
    <row r="433" spans="1:2">
      <c r="A433" s="73">
        <f>A147</f>
        <v>41183</v>
      </c>
      <c r="B433" s="74">
        <f t="shared" si="59"/>
        <v>4878.4457935169576</v>
      </c>
    </row>
    <row r="434" spans="1:2">
      <c r="A434" s="73">
        <f>A148</f>
        <v>41214</v>
      </c>
      <c r="B434" s="74">
        <f t="shared" si="59"/>
        <v>4789.3110736368744</v>
      </c>
    </row>
    <row r="435" spans="1:2">
      <c r="A435" s="73">
        <f>A149</f>
        <v>41244</v>
      </c>
      <c r="B435" s="74">
        <f t="shared" si="59"/>
        <v>5053.0724002248462</v>
      </c>
    </row>
    <row r="436" spans="1:2">
      <c r="A436" s="73">
        <f t="shared" ref="A436:A440" si="60">A150</f>
        <v>41287</v>
      </c>
      <c r="B436" s="74">
        <f t="shared" ref="B436:B439" si="61">Q150</f>
        <v>4935.6579351695709</v>
      </c>
    </row>
    <row r="437" spans="1:2">
      <c r="A437" s="73">
        <f t="shared" si="60"/>
        <v>41318</v>
      </c>
      <c r="B437" s="74">
        <f t="shared" si="61"/>
        <v>4820.6660296046466</v>
      </c>
    </row>
    <row r="438" spans="1:2">
      <c r="A438" s="73">
        <f t="shared" si="60"/>
        <v>41346</v>
      </c>
      <c r="B438" s="74">
        <f t="shared" si="61"/>
        <v>4997.7919055649236</v>
      </c>
    </row>
    <row r="439" spans="1:2">
      <c r="A439" s="73">
        <f t="shared" si="60"/>
        <v>41377</v>
      </c>
      <c r="B439" s="74">
        <f t="shared" si="61"/>
        <v>4885.3782649428522</v>
      </c>
    </row>
    <row r="440" spans="1:2">
      <c r="A440" s="73">
        <f t="shared" si="60"/>
        <v>41407</v>
      </c>
      <c r="B440" s="74">
        <f t="shared" ref="B440" si="62">Q154</f>
        <v>4789.9689338579719</v>
      </c>
    </row>
  </sheetData>
  <mergeCells count="5">
    <mergeCell ref="A211:P211"/>
    <mergeCell ref="Q211:Q212"/>
    <mergeCell ref="A230:P230"/>
    <mergeCell ref="A155:Q155"/>
    <mergeCell ref="A172:Q172"/>
  </mergeCells>
  <conditionalFormatting sqref="Q114:Q154">
    <cfRule type="iconSet" priority="1">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P301"/>
  <sheetViews>
    <sheetView workbookViewId="0"/>
  </sheetViews>
  <sheetFormatPr defaultRowHeight="15"/>
  <cols>
    <col min="2" max="2" width="13" customWidth="1"/>
    <col min="3" max="4" width="10.5703125" customWidth="1"/>
  </cols>
  <sheetData>
    <row r="1" spans="1:10" ht="28.5" customHeight="1" thickBot="1">
      <c r="A1" s="14" t="s">
        <v>65</v>
      </c>
      <c r="B1" s="15" t="s">
        <v>74</v>
      </c>
      <c r="C1" s="16" t="s">
        <v>76</v>
      </c>
      <c r="D1" s="16" t="s">
        <v>79</v>
      </c>
      <c r="E1" s="16" t="s">
        <v>80</v>
      </c>
      <c r="F1" s="16" t="s">
        <v>82</v>
      </c>
      <c r="G1" s="16" t="s">
        <v>85</v>
      </c>
      <c r="H1" s="16" t="s">
        <v>86</v>
      </c>
      <c r="I1" s="16" t="s">
        <v>70</v>
      </c>
      <c r="J1" s="50" t="s">
        <v>102</v>
      </c>
    </row>
    <row r="2" spans="1:10" hidden="1">
      <c r="A2" s="10">
        <v>38596</v>
      </c>
      <c r="B2" s="13">
        <v>74</v>
      </c>
      <c r="C2" s="13"/>
      <c r="D2" s="13"/>
      <c r="E2" s="13"/>
      <c r="F2" s="13"/>
      <c r="G2" s="13"/>
      <c r="H2" s="13">
        <v>12</v>
      </c>
      <c r="I2" s="13"/>
      <c r="J2" s="51">
        <f>AltX!B2*Listings!I$23+AltX!C2*Listings!I$24+AltX!D2*Listings!I$25+AltX!E2*Listings!I$26+AltX!F2*Listings!I$27+AltX!G2*Listings!I$28+AltX!H2*Listings!I$29+AltX!I2*Listings!I$30</f>
        <v>3.2921686746987957</v>
      </c>
    </row>
    <row r="3" spans="1:10" hidden="1">
      <c r="A3" s="10">
        <v>38626</v>
      </c>
      <c r="B3" s="13">
        <v>57</v>
      </c>
      <c r="C3" s="13"/>
      <c r="D3" s="13"/>
      <c r="E3" s="13"/>
      <c r="F3" s="13"/>
      <c r="G3" s="13"/>
      <c r="H3" s="13">
        <v>10</v>
      </c>
      <c r="I3" s="13"/>
      <c r="J3" s="51">
        <f>AltX!B3*Listings!I$23+AltX!C3*Listings!I$24+AltX!D3*Listings!I$25+AltX!E3*Listings!I$26+AltX!F3*Listings!I$27+AltX!G3*Listings!I$28+AltX!H3*Listings!I$29+AltX!I3*Listings!I$30</f>
        <v>2.588855421686747</v>
      </c>
    </row>
    <row r="4" spans="1:10" hidden="1">
      <c r="A4" s="10">
        <v>38657</v>
      </c>
      <c r="B4" s="13">
        <v>60</v>
      </c>
      <c r="C4" s="13"/>
      <c r="D4" s="13"/>
      <c r="E4" s="13"/>
      <c r="F4" s="13"/>
      <c r="G4" s="13"/>
      <c r="H4" s="13">
        <v>11</v>
      </c>
      <c r="I4" s="13"/>
      <c r="J4" s="51">
        <f>AltX!B4*Listings!I$23+AltX!C4*Listings!I$24+AltX!D4*Listings!I$25+AltX!E4*Listings!I$26+AltX!F4*Listings!I$27+AltX!G4*Listings!I$28+AltX!H4*Listings!I$29+AltX!I4*Listings!I$30</f>
        <v>2.7582831325301207</v>
      </c>
    </row>
    <row r="5" spans="1:10" hidden="1">
      <c r="A5" s="10">
        <v>38687</v>
      </c>
      <c r="B5" s="13">
        <v>45</v>
      </c>
      <c r="C5" s="13"/>
      <c r="D5" s="13"/>
      <c r="E5" s="13"/>
      <c r="F5" s="13"/>
      <c r="G5" s="13"/>
      <c r="H5" s="13">
        <v>12</v>
      </c>
      <c r="I5" s="13"/>
      <c r="J5" s="51">
        <f>AltX!B5*Listings!I$23+AltX!C5*Listings!I$24+AltX!D5*Listings!I$25+AltX!E5*Listings!I$26+AltX!F5*Listings!I$27+AltX!G5*Listings!I$28+AltX!H5*Listings!I$29+AltX!I5*Listings!I$30</f>
        <v>2.3313253012048194</v>
      </c>
    </row>
    <row r="6" spans="1:10" hidden="1">
      <c r="A6" s="10">
        <v>38718</v>
      </c>
      <c r="B6" s="13">
        <v>46</v>
      </c>
      <c r="C6" s="13"/>
      <c r="D6" s="13"/>
      <c r="E6" s="13"/>
      <c r="F6" s="13"/>
      <c r="G6" s="13"/>
      <c r="H6" s="13">
        <v>13</v>
      </c>
      <c r="I6" s="13"/>
      <c r="J6" s="51">
        <f>AltX!B6*Listings!I$23+AltX!C6*Listings!I$24+AltX!D6*Listings!I$25+AltX!E6*Listings!I$26+AltX!F6*Listings!I$27+AltX!G6*Listings!I$28+AltX!H6*Listings!I$29+AltX!I6*Listings!I$30</f>
        <v>2.4344879518072289</v>
      </c>
    </row>
    <row r="7" spans="1:10" hidden="1">
      <c r="A7" s="10">
        <v>38749</v>
      </c>
      <c r="B7" s="13">
        <v>50</v>
      </c>
      <c r="C7" s="13"/>
      <c r="D7" s="13"/>
      <c r="E7" s="13"/>
      <c r="F7" s="13"/>
      <c r="G7" s="13"/>
      <c r="H7" s="13">
        <v>12</v>
      </c>
      <c r="I7" s="13"/>
      <c r="J7" s="51">
        <f>AltX!B7*Listings!I$23+AltX!C7*Listings!I$24+AltX!D7*Listings!I$25+AltX!E7*Listings!I$26+AltX!F7*Listings!I$27+AltX!G7*Listings!I$28+AltX!H7*Listings!I$29+AltX!I7*Listings!I$30</f>
        <v>2.4969879518072293</v>
      </c>
    </row>
    <row r="8" spans="1:10" hidden="1">
      <c r="A8" s="10">
        <v>38777</v>
      </c>
      <c r="B8" s="13">
        <v>42</v>
      </c>
      <c r="C8" s="13"/>
      <c r="D8" s="13"/>
      <c r="E8" s="13"/>
      <c r="F8" s="13"/>
      <c r="G8" s="13"/>
      <c r="H8" s="13">
        <v>10</v>
      </c>
      <c r="I8" s="13"/>
      <c r="J8" s="51">
        <f>AltX!B8*Listings!I$23+AltX!C8*Listings!I$24+AltX!D8*Listings!I$25+AltX!E8*Listings!I$26+AltX!F8*Listings!I$27+AltX!G8*Listings!I$28+AltX!H8*Listings!I$29+AltX!I8*Listings!I$30</f>
        <v>2.0918674698795181</v>
      </c>
    </row>
    <row r="9" spans="1:10" hidden="1">
      <c r="A9" s="10">
        <v>38808</v>
      </c>
      <c r="B9" s="13">
        <v>44</v>
      </c>
      <c r="C9" s="13"/>
      <c r="D9" s="13"/>
      <c r="E9" s="13"/>
      <c r="F9" s="13"/>
      <c r="G9" s="13"/>
      <c r="H9" s="13">
        <v>14</v>
      </c>
      <c r="I9" s="13"/>
      <c r="J9" s="51">
        <f>AltX!B9*Listings!I$23+AltX!C9*Listings!I$24+AltX!D9*Listings!I$25+AltX!E9*Listings!I$26+AltX!F9*Listings!I$27+AltX!G9*Listings!I$28+AltX!H9*Listings!I$29+AltX!I9*Listings!I$30</f>
        <v>2.4382530120481931</v>
      </c>
    </row>
    <row r="10" spans="1:10" hidden="1">
      <c r="A10" s="10">
        <v>38838</v>
      </c>
      <c r="B10" s="13">
        <v>33</v>
      </c>
      <c r="C10" s="13"/>
      <c r="D10" s="13"/>
      <c r="E10" s="13"/>
      <c r="F10" s="13"/>
      <c r="G10" s="13"/>
      <c r="H10" s="13">
        <v>19</v>
      </c>
      <c r="I10" s="13"/>
      <c r="J10" s="51">
        <f>AltX!B10*Listings!I$23+AltX!C10*Listings!I$24+AltX!D10*Listings!I$25+AltX!E10*Listings!I$26+AltX!F10*Listings!I$27+AltX!G10*Listings!I$28+AltX!H10*Listings!I$29+AltX!I10*Listings!I$30</f>
        <v>2.4239457831325302</v>
      </c>
    </row>
    <row r="11" spans="1:10" hidden="1">
      <c r="A11" s="10">
        <v>38869</v>
      </c>
      <c r="B11" s="13">
        <v>40</v>
      </c>
      <c r="C11" s="13"/>
      <c r="D11" s="13"/>
      <c r="E11" s="13"/>
      <c r="F11" s="13"/>
      <c r="G11" s="13"/>
      <c r="H11" s="13">
        <v>19</v>
      </c>
      <c r="I11" s="13"/>
      <c r="J11" s="51">
        <f>AltX!B11*Listings!I$23+AltX!C11*Listings!I$24+AltX!D11*Listings!I$25+AltX!E11*Listings!I$26+AltX!F11*Listings!I$27+AltX!G11*Listings!I$28+AltX!H11*Listings!I$29+AltX!I11*Listings!I$30</f>
        <v>2.6558734939759034</v>
      </c>
    </row>
    <row r="12" spans="1:10" hidden="1">
      <c r="A12" s="10">
        <v>38899</v>
      </c>
      <c r="B12" s="13">
        <v>31</v>
      </c>
      <c r="C12" s="13"/>
      <c r="D12" s="13"/>
      <c r="E12" s="13"/>
      <c r="F12" s="13"/>
      <c r="G12" s="13"/>
      <c r="H12" s="13">
        <v>17</v>
      </c>
      <c r="I12" s="13"/>
      <c r="J12" s="51">
        <f>AltX!B12*Listings!I$23+AltX!C12*Listings!I$24+AltX!D12*Listings!I$25+AltX!E12*Listings!I$26+AltX!F12*Listings!I$27+AltX!G12*Listings!I$28+AltX!H12*Listings!I$29+AltX!I12*Listings!I$30</f>
        <v>2.2176204819277112</v>
      </c>
    </row>
    <row r="13" spans="1:10" hidden="1">
      <c r="A13" s="10">
        <v>38930</v>
      </c>
      <c r="B13" s="13">
        <v>30</v>
      </c>
      <c r="C13" s="13"/>
      <c r="D13" s="13"/>
      <c r="E13" s="13"/>
      <c r="F13" s="13"/>
      <c r="G13" s="13"/>
      <c r="H13" s="13">
        <v>13</v>
      </c>
      <c r="I13" s="13"/>
      <c r="J13" s="51">
        <f>AltX!B13*Listings!I$23+AltX!C13*Listings!I$24+AltX!D13*Listings!I$25+AltX!E13*Listings!I$26+AltX!F13*Listings!I$27+AltX!G13*Listings!I$28+AltX!H13*Listings!I$29+AltX!I13*Listings!I$30</f>
        <v>1.9043674698795181</v>
      </c>
    </row>
    <row r="14" spans="1:10" hidden="1">
      <c r="A14" s="10">
        <v>38961</v>
      </c>
      <c r="B14" s="13">
        <v>25</v>
      </c>
      <c r="C14" s="13"/>
      <c r="D14" s="13"/>
      <c r="E14" s="13"/>
      <c r="F14" s="13"/>
      <c r="G14" s="13">
        <v>80</v>
      </c>
      <c r="H14" s="13">
        <v>12</v>
      </c>
      <c r="I14" s="13"/>
      <c r="J14" s="51">
        <f>AltX!B14*Listings!I$23+AltX!C14*Listings!I$24+AltX!D14*Listings!I$25+AltX!E14*Listings!I$26+AltX!F14*Listings!I$27+AltX!G14*Listings!I$28+AltX!H14*Listings!I$29+AltX!I14*Listings!I$30</f>
        <v>9.9819277108433742</v>
      </c>
    </row>
    <row r="15" spans="1:10" hidden="1">
      <c r="A15" s="10">
        <v>38991</v>
      </c>
      <c r="B15" s="13">
        <v>29</v>
      </c>
      <c r="C15" s="13"/>
      <c r="D15" s="13"/>
      <c r="E15" s="13">
        <v>600</v>
      </c>
      <c r="F15" s="13"/>
      <c r="G15" s="13">
        <v>85</v>
      </c>
      <c r="H15" s="13">
        <v>17</v>
      </c>
      <c r="I15" s="13"/>
      <c r="J15" s="51">
        <f>AltX!B15*Listings!I$23+AltX!C15*Listings!I$24+AltX!D15*Listings!I$25+AltX!E15*Listings!I$26+AltX!F15*Listings!I$27+AltX!G15*Listings!I$28+AltX!H15*Listings!I$29+AltX!I15*Listings!I$30</f>
        <v>62.490210843373504</v>
      </c>
    </row>
    <row r="16" spans="1:10" hidden="1">
      <c r="A16" s="10">
        <v>39022</v>
      </c>
      <c r="B16" s="13">
        <v>20</v>
      </c>
      <c r="C16" s="13"/>
      <c r="D16" s="13"/>
      <c r="E16" s="13">
        <v>600</v>
      </c>
      <c r="F16" s="13"/>
      <c r="G16" s="13">
        <v>85</v>
      </c>
      <c r="H16" s="13">
        <v>14</v>
      </c>
      <c r="I16" s="13"/>
      <c r="J16" s="51">
        <f>AltX!B16*Listings!I$23+AltX!C16*Listings!I$24+AltX!D16*Listings!I$25+AltX!E16*Listings!I$26+AltX!F16*Listings!I$27+AltX!G16*Listings!I$28+AltX!H16*Listings!I$29+AltX!I16*Listings!I$30</f>
        <v>61.981927710843379</v>
      </c>
    </row>
    <row r="17" spans="1:10" hidden="1">
      <c r="A17" s="10">
        <v>39052</v>
      </c>
      <c r="B17" s="13">
        <v>20</v>
      </c>
      <c r="C17" s="13"/>
      <c r="D17" s="13"/>
      <c r="E17" s="13">
        <v>590</v>
      </c>
      <c r="F17" s="13">
        <v>120</v>
      </c>
      <c r="G17" s="13">
        <v>86</v>
      </c>
      <c r="H17" s="13">
        <v>17</v>
      </c>
      <c r="I17" s="13"/>
      <c r="J17" s="51">
        <f>AltX!B17*Listings!I$23+AltX!C17*Listings!I$24+AltX!D17*Listings!I$25+AltX!E17*Listings!I$26+AltX!F17*Listings!I$27+AltX!G17*Listings!I$28+AltX!H17*Listings!I$29+AltX!I17*Listings!I$30</f>
        <v>63.064006024096386</v>
      </c>
    </row>
    <row r="18" spans="1:10" hidden="1">
      <c r="A18" s="10">
        <v>39083</v>
      </c>
      <c r="B18" s="13">
        <v>18</v>
      </c>
      <c r="C18" s="13"/>
      <c r="D18" s="13"/>
      <c r="E18" s="13">
        <v>844</v>
      </c>
      <c r="F18" s="13">
        <v>98</v>
      </c>
      <c r="G18" s="13">
        <v>85</v>
      </c>
      <c r="H18" s="13">
        <v>14</v>
      </c>
      <c r="I18" s="13"/>
      <c r="J18" s="51">
        <f>AltX!B18*Listings!I$23+AltX!C18*Listings!I$24+AltX!D18*Listings!I$25+AltX!E18*Listings!I$26+AltX!F18*Listings!I$27+AltX!G18*Listings!I$28+AltX!H18*Listings!I$29+AltX!I18*Listings!I$30</f>
        <v>84.189759036144579</v>
      </c>
    </row>
    <row r="19" spans="1:10" hidden="1">
      <c r="A19" s="10">
        <v>39114</v>
      </c>
      <c r="B19" s="13">
        <v>21</v>
      </c>
      <c r="C19" s="13"/>
      <c r="D19" s="13"/>
      <c r="E19" s="13">
        <v>1089</v>
      </c>
      <c r="F19" s="13">
        <v>90</v>
      </c>
      <c r="G19" s="13">
        <v>95</v>
      </c>
      <c r="H19" s="13">
        <v>16</v>
      </c>
      <c r="I19" s="13"/>
      <c r="J19" s="51">
        <f>AltX!B19*Listings!I$23+AltX!C19*Listings!I$24+AltX!D19*Listings!I$25+AltX!E19*Listings!I$26+AltX!F19*Listings!I$27+AltX!G19*Listings!I$28+AltX!H19*Listings!I$29+AltX!I19*Listings!I$30</f>
        <v>106.39156626506023</v>
      </c>
    </row>
    <row r="20" spans="1:10" hidden="1">
      <c r="A20" s="10">
        <v>39142</v>
      </c>
      <c r="B20" s="13">
        <v>15</v>
      </c>
      <c r="C20" s="13"/>
      <c r="D20" s="13"/>
      <c r="E20" s="13">
        <v>910</v>
      </c>
      <c r="F20" s="13">
        <v>50</v>
      </c>
      <c r="G20" s="13">
        <v>100</v>
      </c>
      <c r="H20" s="13">
        <v>18</v>
      </c>
      <c r="I20" s="13"/>
      <c r="J20" s="51">
        <f>AltX!B20*Listings!I$23+AltX!C20*Listings!I$24+AltX!D20*Listings!I$25+AltX!E20*Listings!I$26+AltX!F20*Listings!I$27+AltX!G20*Listings!I$28+AltX!H20*Listings!I$29+AltX!I20*Listings!I$30</f>
        <v>90.944277108433738</v>
      </c>
    </row>
    <row r="21" spans="1:10" hidden="1">
      <c r="A21" s="10">
        <v>39173</v>
      </c>
      <c r="B21" s="13">
        <v>18</v>
      </c>
      <c r="C21" s="13"/>
      <c r="D21" s="13"/>
      <c r="E21" s="13">
        <v>1025</v>
      </c>
      <c r="F21" s="13">
        <v>38</v>
      </c>
      <c r="G21" s="13">
        <v>100</v>
      </c>
      <c r="H21" s="13">
        <v>17</v>
      </c>
      <c r="I21" s="13"/>
      <c r="J21" s="51">
        <f>AltX!B21*Listings!I$23+AltX!C21*Listings!I$24+AltX!D21*Listings!I$25+AltX!E21*Listings!I$26+AltX!F21*Listings!I$27+AltX!G21*Listings!I$28+AltX!H21*Listings!I$29+AltX!I21*Listings!I$30</f>
        <v>100.68298192771084</v>
      </c>
    </row>
    <row r="22" spans="1:10" hidden="1">
      <c r="A22" s="10">
        <v>39203</v>
      </c>
      <c r="B22" s="13">
        <v>20</v>
      </c>
      <c r="C22" s="13"/>
      <c r="D22" s="13"/>
      <c r="E22" s="13">
        <v>900</v>
      </c>
      <c r="F22" s="13">
        <v>35</v>
      </c>
      <c r="G22" s="13">
        <v>103</v>
      </c>
      <c r="H22" s="13">
        <v>16</v>
      </c>
      <c r="I22" s="13"/>
      <c r="J22" s="51">
        <f>AltX!B22*Listings!I$23+AltX!C22*Listings!I$24+AltX!D22*Listings!I$25+AltX!E22*Listings!I$26+AltX!F22*Listings!I$27+AltX!G22*Listings!I$28+AltX!H22*Listings!I$29+AltX!I22*Listings!I$30</f>
        <v>90.219879518072304</v>
      </c>
    </row>
    <row r="23" spans="1:10" hidden="1">
      <c r="A23" s="10">
        <v>39234</v>
      </c>
      <c r="B23" s="13">
        <v>8</v>
      </c>
      <c r="C23" s="13"/>
      <c r="D23" s="13"/>
      <c r="E23" s="13">
        <v>910</v>
      </c>
      <c r="F23" s="13">
        <v>30</v>
      </c>
      <c r="G23" s="13">
        <v>110</v>
      </c>
      <c r="H23" s="13">
        <v>14</v>
      </c>
      <c r="I23" s="13"/>
      <c r="J23" s="51">
        <f>AltX!B23*Listings!I$23+AltX!C23*Listings!I$24+AltX!D23*Listings!I$25+AltX!E23*Listings!I$26+AltX!F23*Listings!I$27+AltX!G23*Listings!I$28+AltX!H23*Listings!I$29+AltX!I23*Listings!I$30</f>
        <v>91.200301204819283</v>
      </c>
    </row>
    <row r="24" spans="1:10" hidden="1">
      <c r="A24" s="10">
        <v>39264</v>
      </c>
      <c r="B24" s="13">
        <v>8</v>
      </c>
      <c r="C24" s="13"/>
      <c r="D24" s="13"/>
      <c r="E24" s="13">
        <v>840</v>
      </c>
      <c r="F24" s="13">
        <v>24</v>
      </c>
      <c r="G24" s="13">
        <v>103</v>
      </c>
      <c r="H24" s="13">
        <v>14</v>
      </c>
      <c r="I24" s="13"/>
      <c r="J24" s="51">
        <f>AltX!B24*Listings!I$23+AltX!C24*Listings!I$24+AltX!D24*Listings!I$25+AltX!E24*Listings!I$26+AltX!F24*Listings!I$27+AltX!G24*Listings!I$28+AltX!H24*Listings!I$29+AltX!I24*Listings!I$30</f>
        <v>84.382530120481945</v>
      </c>
    </row>
    <row r="25" spans="1:10" hidden="1">
      <c r="A25" s="10">
        <v>39295</v>
      </c>
      <c r="B25" s="13">
        <v>8</v>
      </c>
      <c r="C25" s="13"/>
      <c r="D25" s="13"/>
      <c r="E25" s="13">
        <v>820</v>
      </c>
      <c r="F25" s="13">
        <v>18</v>
      </c>
      <c r="G25" s="13">
        <v>100</v>
      </c>
      <c r="H25" s="13">
        <v>13</v>
      </c>
      <c r="I25" s="13"/>
      <c r="J25" s="51">
        <f>AltX!B25*Listings!I$23+AltX!C25*Listings!I$24+AltX!D25*Listings!I$25+AltX!E25*Listings!I$26+AltX!F25*Listings!I$27+AltX!G25*Listings!I$28+AltX!H25*Listings!I$29+AltX!I25*Listings!I$30</f>
        <v>82.202560240963848</v>
      </c>
    </row>
    <row r="26" spans="1:10" hidden="1">
      <c r="A26" s="10">
        <v>39326</v>
      </c>
      <c r="B26" s="13">
        <v>8</v>
      </c>
      <c r="C26" s="13"/>
      <c r="D26" s="13"/>
      <c r="E26" s="13">
        <v>700</v>
      </c>
      <c r="F26" s="13">
        <v>17</v>
      </c>
      <c r="G26" s="13">
        <v>105</v>
      </c>
      <c r="H26" s="13">
        <v>11</v>
      </c>
      <c r="I26" s="13"/>
      <c r="J26" s="51">
        <f>AltX!B26*Listings!I$23+AltX!C26*Listings!I$24+AltX!D26*Listings!I$25+AltX!E26*Listings!I$26+AltX!F26*Listings!I$27+AltX!G26*Listings!I$28+AltX!H26*Listings!I$29+AltX!I26*Listings!I$30</f>
        <v>72.267319277108427</v>
      </c>
    </row>
    <row r="27" spans="1:10" hidden="1">
      <c r="A27" s="10">
        <v>39356</v>
      </c>
      <c r="B27" s="13">
        <v>8</v>
      </c>
      <c r="C27" s="13"/>
      <c r="D27" s="13"/>
      <c r="E27" s="13">
        <v>675</v>
      </c>
      <c r="F27" s="13">
        <v>14</v>
      </c>
      <c r="G27" s="13">
        <v>108</v>
      </c>
      <c r="H27" s="13">
        <v>11</v>
      </c>
      <c r="I27" s="13">
        <v>100</v>
      </c>
      <c r="J27" s="51">
        <f>AltX!B27*Listings!I$23+AltX!C27*Listings!I$24+AltX!D27*Listings!I$25+AltX!E27*Listings!I$26+AltX!F27*Listings!I$27+AltX!G27*Listings!I$28+AltX!H27*Listings!I$29+AltX!I27*Listings!I$30</f>
        <v>100.81400602409639</v>
      </c>
    </row>
    <row r="28" spans="1:10" hidden="1">
      <c r="A28" s="10">
        <v>39387</v>
      </c>
      <c r="B28" s="13">
        <v>8</v>
      </c>
      <c r="C28" s="13">
        <v>114</v>
      </c>
      <c r="D28" s="13"/>
      <c r="E28" s="13">
        <v>690</v>
      </c>
      <c r="F28" s="13">
        <v>6</v>
      </c>
      <c r="G28" s="13">
        <v>95</v>
      </c>
      <c r="H28" s="13">
        <v>10</v>
      </c>
      <c r="I28" s="13">
        <v>96</v>
      </c>
      <c r="J28" s="51">
        <f>AltX!B28*Listings!I$23+AltX!C28*Listings!I$24+AltX!D28*Listings!I$25+AltX!E28*Listings!I$26+AltX!F28*Listings!I$27+AltX!G28*Listings!I$28+AltX!H28*Listings!I$29+AltX!I28*Listings!I$30</f>
        <v>116.09487951807228</v>
      </c>
    </row>
    <row r="29" spans="1:10" hidden="1">
      <c r="A29" s="10">
        <v>39417</v>
      </c>
      <c r="B29" s="13">
        <v>8</v>
      </c>
      <c r="C29" s="13">
        <v>110</v>
      </c>
      <c r="D29" s="13">
        <v>270</v>
      </c>
      <c r="E29" s="13">
        <v>650</v>
      </c>
      <c r="F29" s="13">
        <v>14</v>
      </c>
      <c r="G29" s="13">
        <v>80</v>
      </c>
      <c r="H29" s="13">
        <v>9</v>
      </c>
      <c r="I29" s="13">
        <v>89</v>
      </c>
      <c r="J29" s="51">
        <f>AltX!B29*Listings!I$23+AltX!C29*Listings!I$24+AltX!D29*Listings!I$25+AltX!E29*Listings!I$26+AltX!F29*Listings!I$27+AltX!G29*Listings!I$28+AltX!H29*Listings!I$29+AltX!I29*Listings!I$30</f>
        <v>173.89081325301206</v>
      </c>
    </row>
    <row r="30" spans="1:10" hidden="1">
      <c r="A30" s="10">
        <v>39448</v>
      </c>
      <c r="B30" s="13">
        <v>8</v>
      </c>
      <c r="C30" s="13">
        <v>85</v>
      </c>
      <c r="D30" s="13">
        <v>250</v>
      </c>
      <c r="E30" s="13">
        <v>1201</v>
      </c>
      <c r="F30" s="13">
        <v>8</v>
      </c>
      <c r="G30" s="13">
        <v>78</v>
      </c>
      <c r="H30" s="13">
        <v>7</v>
      </c>
      <c r="I30" s="13">
        <v>70</v>
      </c>
      <c r="J30" s="51">
        <f>AltX!B30*Listings!I$23+AltX!C30*Listings!I$24+AltX!D30*Listings!I$25+AltX!E30*Listings!I$26+AltX!F30*Listings!I$27+AltX!G30*Listings!I$28+AltX!H30*Listings!I$29+AltX!I30*Listings!I$30</f>
        <v>206.46084337349396</v>
      </c>
    </row>
    <row r="31" spans="1:10" hidden="1">
      <c r="A31" s="10">
        <v>39479</v>
      </c>
      <c r="B31" s="13">
        <v>8</v>
      </c>
      <c r="C31" s="13">
        <v>110</v>
      </c>
      <c r="D31" s="13">
        <v>225</v>
      </c>
      <c r="E31" s="13">
        <v>1249</v>
      </c>
      <c r="F31" s="13">
        <v>11</v>
      </c>
      <c r="G31" s="13">
        <v>90</v>
      </c>
      <c r="H31" s="13">
        <v>7</v>
      </c>
      <c r="I31" s="13">
        <v>84</v>
      </c>
      <c r="J31" s="51">
        <f>AltX!B31*Listings!I$23+AltX!C31*Listings!I$24+AltX!D31*Listings!I$25+AltX!E31*Listings!I$26+AltX!F31*Listings!I$27+AltX!G31*Listings!I$28+AltX!H31*Listings!I$29+AltX!I31*Listings!I$30</f>
        <v>213.73719879518069</v>
      </c>
    </row>
    <row r="32" spans="1:10" hidden="1">
      <c r="A32" s="10">
        <v>39508</v>
      </c>
      <c r="B32" s="13">
        <v>8</v>
      </c>
      <c r="C32" s="13">
        <v>143</v>
      </c>
      <c r="D32" s="13">
        <v>250</v>
      </c>
      <c r="E32" s="13">
        <v>1205</v>
      </c>
      <c r="F32" s="13">
        <v>9</v>
      </c>
      <c r="G32" s="13">
        <v>85</v>
      </c>
      <c r="H32" s="13">
        <v>10</v>
      </c>
      <c r="I32" s="13">
        <v>90</v>
      </c>
      <c r="J32" s="51">
        <f>AltX!B32*Listings!I$23+AltX!C32*Listings!I$24+AltX!D32*Listings!I$25+AltX!E32*Listings!I$26+AltX!F32*Listings!I$27+AltX!G32*Listings!I$28+AltX!H32*Listings!I$29+AltX!I32*Listings!I$30</f>
        <v>222.3561746987952</v>
      </c>
    </row>
    <row r="33" spans="1:10" hidden="1">
      <c r="A33" s="10">
        <v>39539</v>
      </c>
      <c r="B33" s="13">
        <v>8</v>
      </c>
      <c r="C33" s="13">
        <v>133</v>
      </c>
      <c r="D33" s="13">
        <v>230</v>
      </c>
      <c r="E33" s="13">
        <v>1041</v>
      </c>
      <c r="F33" s="13">
        <v>10</v>
      </c>
      <c r="G33" s="13">
        <v>85</v>
      </c>
      <c r="H33" s="13">
        <v>9</v>
      </c>
      <c r="I33" s="13">
        <v>130</v>
      </c>
      <c r="J33" s="51">
        <f>AltX!B33*Listings!I$23+AltX!C33*Listings!I$24+AltX!D33*Listings!I$25+AltX!E33*Listings!I$26+AltX!F33*Listings!I$27+AltX!G33*Listings!I$28+AltX!H33*Listings!I$29+AltX!I33*Listings!I$30</f>
        <v>214.07228915662651</v>
      </c>
    </row>
    <row r="34" spans="1:10" hidden="1">
      <c r="A34" s="10">
        <v>39569</v>
      </c>
      <c r="B34" s="13">
        <v>8</v>
      </c>
      <c r="C34" s="13">
        <v>135</v>
      </c>
      <c r="D34" s="13">
        <v>250</v>
      </c>
      <c r="E34" s="13">
        <v>998</v>
      </c>
      <c r="F34" s="13">
        <v>8</v>
      </c>
      <c r="G34" s="13">
        <v>80</v>
      </c>
      <c r="H34" s="13">
        <v>10</v>
      </c>
      <c r="I34" s="13">
        <v>125</v>
      </c>
      <c r="J34" s="51">
        <f>AltX!B34*Listings!I$23+AltX!C34*Listings!I$24+AltX!D34*Listings!I$25+AltX!E34*Listings!I$26+AltX!F34*Listings!I$27+AltX!G34*Listings!I$28+AltX!H34*Listings!I$29+AltX!I34*Listings!I$30</f>
        <v>213.52635542168673</v>
      </c>
    </row>
    <row r="35" spans="1:10" hidden="1">
      <c r="A35" s="10">
        <v>39600</v>
      </c>
      <c r="B35" s="13">
        <v>8</v>
      </c>
      <c r="C35" s="13">
        <v>128</v>
      </c>
      <c r="D35" s="13">
        <v>180</v>
      </c>
      <c r="E35" s="13">
        <v>1192</v>
      </c>
      <c r="F35" s="13">
        <v>6</v>
      </c>
      <c r="G35" s="13">
        <v>75</v>
      </c>
      <c r="H35" s="13">
        <v>8</v>
      </c>
      <c r="I35" s="13">
        <v>120</v>
      </c>
      <c r="J35" s="51">
        <f>AltX!B35*Listings!I$23+AltX!C35*Listings!I$24+AltX!D35*Listings!I$25+AltX!E35*Listings!I$26+AltX!F35*Listings!I$27+AltX!G35*Listings!I$28+AltX!H35*Listings!I$29+AltX!I35*Listings!I$30</f>
        <v>209.97138554216866</v>
      </c>
    </row>
    <row r="36" spans="1:10" hidden="1">
      <c r="A36" s="10">
        <v>39630</v>
      </c>
      <c r="B36" s="13">
        <v>8</v>
      </c>
      <c r="C36" s="13">
        <v>112</v>
      </c>
      <c r="D36" s="13">
        <v>200</v>
      </c>
      <c r="E36" s="13">
        <v>950</v>
      </c>
      <c r="F36" s="13">
        <v>11</v>
      </c>
      <c r="G36" s="13">
        <v>60</v>
      </c>
      <c r="H36" s="13">
        <v>6</v>
      </c>
      <c r="I36" s="13">
        <v>100</v>
      </c>
      <c r="J36" s="51">
        <f>AltX!B36*Listings!I$23+AltX!C36*Listings!I$24+AltX!D36*Listings!I$25+AltX!E36*Listings!I$26+AltX!F36*Listings!I$27+AltX!G36*Listings!I$28+AltX!H36*Listings!I$29+AltX!I36*Listings!I$30</f>
        <v>183.98192771084337</v>
      </c>
    </row>
    <row r="37" spans="1:10" hidden="1">
      <c r="A37" s="10">
        <v>39661</v>
      </c>
      <c r="B37" s="13">
        <v>8</v>
      </c>
      <c r="C37" s="13">
        <v>117</v>
      </c>
      <c r="D37" s="13">
        <v>188</v>
      </c>
      <c r="E37" s="13">
        <v>760</v>
      </c>
      <c r="F37" s="13">
        <v>9</v>
      </c>
      <c r="G37" s="13">
        <v>60</v>
      </c>
      <c r="H37" s="13">
        <v>7</v>
      </c>
      <c r="I37" s="13">
        <v>119</v>
      </c>
      <c r="J37" s="51">
        <f>AltX!B37*Listings!I$23+AltX!C37*Listings!I$24+AltX!D37*Listings!I$25+AltX!E37*Listings!I$26+AltX!F37*Listings!I$27+AltX!G37*Listings!I$28+AltX!H37*Listings!I$29+AltX!I37*Listings!I$30</f>
        <v>171.31927710843371</v>
      </c>
    </row>
    <row r="38" spans="1:10" hidden="1">
      <c r="A38" s="10">
        <v>39692</v>
      </c>
      <c r="B38" s="13">
        <v>8</v>
      </c>
      <c r="C38" s="13">
        <v>100</v>
      </c>
      <c r="D38" s="13">
        <v>198</v>
      </c>
      <c r="E38" s="13">
        <v>800</v>
      </c>
      <c r="F38" s="13">
        <v>6</v>
      </c>
      <c r="G38" s="13">
        <v>60</v>
      </c>
      <c r="H38" s="13">
        <v>6</v>
      </c>
      <c r="I38" s="13">
        <v>120</v>
      </c>
      <c r="J38" s="51">
        <f>AltX!B38*Listings!I$23+AltX!C38*Listings!I$24+AltX!D38*Listings!I$25+AltX!E38*Listings!I$26+AltX!F38*Listings!I$27+AltX!G38*Listings!I$28+AltX!H38*Listings!I$29+AltX!I38*Listings!I$30</f>
        <v>174.875</v>
      </c>
    </row>
    <row r="39" spans="1:10" hidden="1">
      <c r="A39" s="10">
        <v>39722</v>
      </c>
      <c r="B39" s="13">
        <v>4</v>
      </c>
      <c r="C39" s="13">
        <v>90</v>
      </c>
      <c r="D39" s="13">
        <v>150</v>
      </c>
      <c r="E39" s="13">
        <v>600</v>
      </c>
      <c r="F39" s="13">
        <v>5</v>
      </c>
      <c r="G39" s="13">
        <v>65</v>
      </c>
      <c r="H39" s="13">
        <v>6</v>
      </c>
      <c r="I39" s="13">
        <v>98</v>
      </c>
      <c r="J39" s="51">
        <f>AltX!B39*Listings!I$23+AltX!C39*Listings!I$24+AltX!D39*Listings!I$25+AltX!E39*Listings!I$26+AltX!F39*Listings!I$27+AltX!G39*Listings!I$28+AltX!H39*Listings!I$29+AltX!I39*Listings!I$30</f>
        <v>138.28012048192772</v>
      </c>
    </row>
    <row r="40" spans="1:10" hidden="1">
      <c r="A40" s="10">
        <v>39753</v>
      </c>
      <c r="B40" s="13">
        <v>5</v>
      </c>
      <c r="C40" s="13">
        <v>80</v>
      </c>
      <c r="D40" s="13">
        <v>150</v>
      </c>
      <c r="E40" s="13">
        <v>456</v>
      </c>
      <c r="F40" s="13">
        <v>4</v>
      </c>
      <c r="G40" s="13">
        <v>70</v>
      </c>
      <c r="H40" s="13">
        <v>6</v>
      </c>
      <c r="I40" s="13">
        <v>85</v>
      </c>
      <c r="J40" s="51">
        <f>AltX!B40*Listings!I$23+AltX!C40*Listings!I$24+AltX!D40*Listings!I$25+AltX!E40*Listings!I$26+AltX!F40*Listings!I$27+AltX!G40*Listings!I$28+AltX!H40*Listings!I$29+AltX!I40*Listings!I$30</f>
        <v>121.03463855421685</v>
      </c>
    </row>
    <row r="41" spans="1:10" hidden="1">
      <c r="A41" s="10">
        <v>39783</v>
      </c>
      <c r="B41" s="13">
        <v>5</v>
      </c>
      <c r="C41" s="13">
        <v>75</v>
      </c>
      <c r="D41" s="13">
        <v>145</v>
      </c>
      <c r="E41" s="13">
        <v>345</v>
      </c>
      <c r="F41" s="13">
        <v>5</v>
      </c>
      <c r="G41" s="13">
        <v>64</v>
      </c>
      <c r="H41" s="13">
        <v>5</v>
      </c>
      <c r="I41" s="13">
        <v>85</v>
      </c>
      <c r="J41" s="51">
        <f>AltX!B41*Listings!I$23+AltX!C41*Listings!I$24+AltX!D41*Listings!I$25+AltX!E41*Listings!I$26+AltX!F41*Listings!I$27+AltX!G41*Listings!I$28+AltX!H41*Listings!I$29+AltX!I41*Listings!I$30</f>
        <v>108.87951807228916</v>
      </c>
    </row>
    <row r="42" spans="1:10" hidden="1">
      <c r="A42" s="10">
        <v>39814</v>
      </c>
      <c r="B42" s="13">
        <v>3</v>
      </c>
      <c r="C42" s="13">
        <v>60</v>
      </c>
      <c r="D42" s="13">
        <v>150</v>
      </c>
      <c r="E42" s="13">
        <v>350</v>
      </c>
      <c r="F42" s="13">
        <v>4</v>
      </c>
      <c r="G42" s="13">
        <v>70</v>
      </c>
      <c r="H42" s="13">
        <v>5</v>
      </c>
      <c r="I42" s="13">
        <v>81</v>
      </c>
      <c r="J42" s="51">
        <f>AltX!B42*Listings!I$23+AltX!C42*Listings!I$24+AltX!D42*Listings!I$25+AltX!E42*Listings!I$26+AltX!F42*Listings!I$27+AltX!G42*Listings!I$28+AltX!H42*Listings!I$29+AltX!I42*Listings!I$30</f>
        <v>107.64533132530121</v>
      </c>
    </row>
    <row r="43" spans="1:10" hidden="1">
      <c r="A43" s="10">
        <v>39845</v>
      </c>
      <c r="B43" s="13">
        <v>4</v>
      </c>
      <c r="C43" s="13">
        <v>50</v>
      </c>
      <c r="D43" s="13">
        <v>150</v>
      </c>
      <c r="E43" s="13">
        <v>265</v>
      </c>
      <c r="F43" s="13">
        <v>4</v>
      </c>
      <c r="G43" s="13">
        <v>70</v>
      </c>
      <c r="H43" s="13">
        <v>5</v>
      </c>
      <c r="I43" s="13">
        <v>77</v>
      </c>
      <c r="J43" s="51">
        <f>AltX!B43*Listings!I$23+AltX!C43*Listings!I$24+AltX!D43*Listings!I$25+AltX!E43*Listings!I$26+AltX!F43*Listings!I$27+AltX!G43*Listings!I$28+AltX!H43*Listings!I$29+AltX!I43*Listings!I$30</f>
        <v>97.696536144578317</v>
      </c>
    </row>
    <row r="44" spans="1:10" hidden="1">
      <c r="A44" s="10">
        <v>39873</v>
      </c>
      <c r="B44" s="13">
        <v>3</v>
      </c>
      <c r="C44" s="13">
        <v>45</v>
      </c>
      <c r="D44" s="13">
        <v>138</v>
      </c>
      <c r="E44" s="13">
        <v>155</v>
      </c>
      <c r="F44" s="13">
        <v>4</v>
      </c>
      <c r="G44" s="13">
        <v>61</v>
      </c>
      <c r="H44" s="13">
        <v>6</v>
      </c>
      <c r="I44" s="13">
        <v>71</v>
      </c>
      <c r="J44" s="51">
        <f>AltX!B44*Listings!I$23+AltX!C44*Listings!I$24+AltX!D44*Listings!I$25+AltX!E44*Listings!I$26+AltX!F44*Listings!I$27+AltX!G44*Listings!I$28+AltX!H44*Listings!I$29+AltX!I44*Listings!I$30</f>
        <v>81.886295180722897</v>
      </c>
    </row>
    <row r="45" spans="1:10" hidden="1">
      <c r="A45" s="10">
        <v>39904</v>
      </c>
      <c r="B45" s="13">
        <v>3</v>
      </c>
      <c r="C45" s="13">
        <v>82</v>
      </c>
      <c r="D45" s="13">
        <v>138</v>
      </c>
      <c r="E45" s="13">
        <v>145</v>
      </c>
      <c r="F45" s="13">
        <v>4</v>
      </c>
      <c r="G45" s="13">
        <v>67</v>
      </c>
      <c r="H45" s="13">
        <v>4</v>
      </c>
      <c r="I45" s="13">
        <v>80</v>
      </c>
      <c r="J45" s="51">
        <f>AltX!B45*Listings!I$23+AltX!C45*Listings!I$24+AltX!D45*Listings!I$25+AltX!E45*Listings!I$26+AltX!F45*Listings!I$27+AltX!G45*Listings!I$28+AltX!H45*Listings!I$29+AltX!I45*Listings!I$30</f>
        <v>89.682228915662648</v>
      </c>
    </row>
    <row r="46" spans="1:10" hidden="1">
      <c r="A46" s="10">
        <v>39934</v>
      </c>
      <c r="B46" s="13">
        <v>3</v>
      </c>
      <c r="C46" s="13">
        <v>60</v>
      </c>
      <c r="D46" s="13">
        <v>150</v>
      </c>
      <c r="E46" s="13">
        <v>145</v>
      </c>
      <c r="F46" s="13">
        <v>3</v>
      </c>
      <c r="G46" s="13">
        <v>55</v>
      </c>
      <c r="H46" s="13">
        <v>4</v>
      </c>
      <c r="I46" s="13">
        <v>75</v>
      </c>
      <c r="J46" s="51">
        <f>AltX!B46*Listings!I$23+AltX!C46*Listings!I$24+AltX!D46*Listings!I$25+AltX!E46*Listings!I$26+AltX!F46*Listings!I$27+AltX!G46*Listings!I$28+AltX!H46*Listings!I$29+AltX!I46*Listings!I$30</f>
        <v>86.579819277108427</v>
      </c>
    </row>
    <row r="47" spans="1:10" hidden="1">
      <c r="A47" s="10">
        <v>39965</v>
      </c>
      <c r="B47" s="13">
        <v>3</v>
      </c>
      <c r="C47" s="13">
        <v>77</v>
      </c>
      <c r="D47" s="13">
        <v>175</v>
      </c>
      <c r="E47" s="13">
        <v>138</v>
      </c>
      <c r="F47" s="13">
        <v>3</v>
      </c>
      <c r="G47" s="13">
        <v>54</v>
      </c>
      <c r="H47" s="13">
        <v>4</v>
      </c>
      <c r="I47" s="13">
        <v>70</v>
      </c>
      <c r="J47" s="51">
        <f>AltX!B47*Listings!I$23+AltX!C47*Listings!I$24+AltX!D47*Listings!I$25+AltX!E47*Listings!I$26+AltX!F47*Listings!I$27+AltX!G47*Listings!I$28+AltX!H47*Listings!I$29+AltX!I47*Listings!I$30</f>
        <v>92.911897590361434</v>
      </c>
    </row>
    <row r="48" spans="1:10" hidden="1">
      <c r="A48" s="10">
        <v>39995</v>
      </c>
      <c r="B48" s="13">
        <v>3</v>
      </c>
      <c r="C48" s="13">
        <v>65</v>
      </c>
      <c r="D48" s="13">
        <v>149</v>
      </c>
      <c r="E48" s="13">
        <v>130</v>
      </c>
      <c r="F48" s="13">
        <v>3</v>
      </c>
      <c r="G48" s="13">
        <v>56</v>
      </c>
      <c r="H48" s="13">
        <v>3</v>
      </c>
      <c r="I48" s="13">
        <v>62</v>
      </c>
      <c r="J48" s="51">
        <f>AltX!B48*Listings!I$23+AltX!C48*Listings!I$24+AltX!D48*Listings!I$25+AltX!E48*Listings!I$26+AltX!F48*Listings!I$27+AltX!G48*Listings!I$28+AltX!H48*Listings!I$29+AltX!I48*Listings!I$30</f>
        <v>81.862951807228924</v>
      </c>
    </row>
    <row r="49" spans="1:11" hidden="1">
      <c r="A49" s="10">
        <v>40026</v>
      </c>
      <c r="B49" s="13">
        <v>4</v>
      </c>
      <c r="C49" s="13">
        <v>55</v>
      </c>
      <c r="D49" s="13">
        <v>135</v>
      </c>
      <c r="E49" s="13">
        <v>124</v>
      </c>
      <c r="F49" s="13">
        <v>5</v>
      </c>
      <c r="G49" s="13">
        <v>60</v>
      </c>
      <c r="H49" s="13">
        <v>5</v>
      </c>
      <c r="I49" s="13">
        <v>70</v>
      </c>
      <c r="J49" s="51">
        <f>AltX!B49*Listings!I$23+AltX!C49*Listings!I$24+AltX!D49*Listings!I$25+AltX!E49*Listings!I$26+AltX!F49*Listings!I$27+AltX!G49*Listings!I$28+AltX!H49*Listings!I$29+AltX!I49*Listings!I$30</f>
        <v>79.534638554216883</v>
      </c>
    </row>
    <row r="50" spans="1:11" hidden="1">
      <c r="A50" s="10">
        <v>40057</v>
      </c>
      <c r="B50" s="13">
        <v>3</v>
      </c>
      <c r="C50" s="13">
        <v>53</v>
      </c>
      <c r="D50" s="13">
        <v>140</v>
      </c>
      <c r="E50" s="13">
        <v>185</v>
      </c>
      <c r="F50" s="13">
        <v>3</v>
      </c>
      <c r="G50" s="13">
        <v>60</v>
      </c>
      <c r="H50" s="13">
        <v>4</v>
      </c>
      <c r="I50" s="13">
        <v>65</v>
      </c>
      <c r="J50" s="51">
        <f>AltX!B50*Listings!I$23+AltX!C50*Listings!I$24+AltX!D50*Listings!I$25+AltX!E50*Listings!I$26+AltX!F50*Listings!I$27+AltX!G50*Listings!I$28+AltX!H50*Listings!I$29+AltX!I50*Listings!I$30</f>
        <v>84.03840361445782</v>
      </c>
    </row>
    <row r="51" spans="1:11" hidden="1">
      <c r="A51" s="10">
        <v>40087</v>
      </c>
      <c r="B51" s="13">
        <v>3</v>
      </c>
      <c r="C51" s="13">
        <v>99</v>
      </c>
      <c r="D51" s="13">
        <v>160</v>
      </c>
      <c r="E51" s="13">
        <v>235</v>
      </c>
      <c r="F51" s="13">
        <v>3</v>
      </c>
      <c r="G51" s="13">
        <v>68</v>
      </c>
      <c r="H51" s="13">
        <v>4</v>
      </c>
      <c r="I51" s="13">
        <v>60</v>
      </c>
      <c r="J51" s="51">
        <f>AltX!B51*Listings!I$23+AltX!C51*Listings!I$24+AltX!D51*Listings!I$25+AltX!E51*Listings!I$26+AltX!F51*Listings!I$27+AltX!G51*Listings!I$28+AltX!H51*Listings!I$29+AltX!I51*Listings!I$30</f>
        <v>99.244728915662648</v>
      </c>
    </row>
    <row r="52" spans="1:11" hidden="1">
      <c r="A52" s="10">
        <v>40118</v>
      </c>
      <c r="B52" s="13">
        <v>3</v>
      </c>
      <c r="C52" s="13">
        <v>87</v>
      </c>
      <c r="D52" s="13">
        <v>170</v>
      </c>
      <c r="E52" s="13">
        <v>180</v>
      </c>
      <c r="F52" s="13">
        <v>3</v>
      </c>
      <c r="G52" s="13">
        <v>63</v>
      </c>
      <c r="H52" s="13">
        <v>5</v>
      </c>
      <c r="I52" s="13">
        <v>70</v>
      </c>
      <c r="J52" s="51">
        <f>AltX!B52*Listings!I$23+AltX!C52*Listings!I$24+AltX!D52*Listings!I$25+AltX!E52*Listings!I$26+AltX!F52*Listings!I$27+AltX!G52*Listings!I$28+AltX!H52*Listings!I$29+AltX!I52*Listings!I$30</f>
        <v>97.778614457831338</v>
      </c>
    </row>
    <row r="53" spans="1:11" hidden="1">
      <c r="A53" s="10">
        <v>40148</v>
      </c>
      <c r="B53" s="13">
        <v>3</v>
      </c>
      <c r="C53" s="13">
        <v>84</v>
      </c>
      <c r="D53" s="13">
        <v>165</v>
      </c>
      <c r="E53" s="13">
        <v>170</v>
      </c>
      <c r="F53" s="13">
        <v>3</v>
      </c>
      <c r="G53" s="13">
        <v>70</v>
      </c>
      <c r="H53" s="13">
        <v>4</v>
      </c>
      <c r="I53" s="13">
        <v>60</v>
      </c>
      <c r="J53" s="51">
        <f>AltX!B53*Listings!I$23+AltX!C53*Listings!I$24+AltX!D53*Listings!I$25+AltX!E53*Listings!I$26+AltX!F53*Listings!I$27+AltX!G53*Listings!I$28+AltX!H53*Listings!I$29+AltX!I53*Listings!I$30</f>
        <v>92.882530120481917</v>
      </c>
    </row>
    <row r="54" spans="1:11">
      <c r="A54" s="10">
        <v>40179</v>
      </c>
      <c r="B54" s="13">
        <v>3</v>
      </c>
      <c r="C54" s="13">
        <v>90</v>
      </c>
      <c r="D54" s="13">
        <v>150</v>
      </c>
      <c r="E54" s="13">
        <v>130</v>
      </c>
      <c r="F54" s="13">
        <v>3</v>
      </c>
      <c r="G54" s="13">
        <v>63</v>
      </c>
      <c r="H54" s="13">
        <v>4</v>
      </c>
      <c r="I54" s="13">
        <v>70</v>
      </c>
      <c r="J54" s="79">
        <f>AltX!B54*Listings!I$23+AltX!C54*Listings!I$24+AltX!D54*Listings!I$25+AltX!E54*Listings!I$26+AltX!F54*Listings!I$27+AltX!G54*Listings!I$28+AltX!H54*Listings!I$29+AltX!I54*Listings!I$30</f>
        <v>89.007530120481931</v>
      </c>
    </row>
    <row r="55" spans="1:11">
      <c r="A55" s="10">
        <v>40210</v>
      </c>
      <c r="B55" s="13">
        <v>2</v>
      </c>
      <c r="C55" s="13">
        <v>112</v>
      </c>
      <c r="D55" s="13">
        <v>170</v>
      </c>
      <c r="E55" s="13">
        <v>120</v>
      </c>
      <c r="F55" s="13">
        <v>3</v>
      </c>
      <c r="G55" s="13">
        <v>69</v>
      </c>
      <c r="H55" s="13">
        <v>3</v>
      </c>
      <c r="I55" s="13">
        <v>65</v>
      </c>
      <c r="J55" s="79">
        <f>AltX!B55*Listings!I$23+AltX!C55*Listings!I$24+AltX!D55*Listings!I$25+AltX!E55*Listings!I$26+AltX!F55*Listings!I$27+AltX!G55*Listings!I$28+AltX!H55*Listings!I$29+AltX!I55*Listings!I$30</f>
        <v>95.228162650602414</v>
      </c>
      <c r="K55" s="76"/>
    </row>
    <row r="56" spans="1:11">
      <c r="A56" s="10">
        <v>40238</v>
      </c>
      <c r="B56" s="13">
        <v>1</v>
      </c>
      <c r="C56" s="13">
        <v>98</v>
      </c>
      <c r="D56" s="13">
        <v>142</v>
      </c>
      <c r="E56" s="13">
        <v>130</v>
      </c>
      <c r="F56" s="13">
        <v>3</v>
      </c>
      <c r="G56" s="13">
        <v>65</v>
      </c>
      <c r="H56" s="13">
        <v>4</v>
      </c>
      <c r="I56" s="13">
        <v>59</v>
      </c>
      <c r="J56" s="79">
        <f>AltX!B56*Listings!I$23+AltX!C56*Listings!I$24+AltX!D56*Listings!I$25+AltX!E56*Listings!I$26+AltX!F56*Listings!I$27+AltX!G56*Listings!I$28+AltX!H56*Listings!I$29+AltX!I56*Listings!I$30</f>
        <v>85.037650602409641</v>
      </c>
    </row>
    <row r="57" spans="1:11">
      <c r="A57" s="10">
        <v>40269</v>
      </c>
      <c r="B57" s="13">
        <v>1</v>
      </c>
      <c r="C57" s="13">
        <v>100</v>
      </c>
      <c r="D57" s="13">
        <v>145</v>
      </c>
      <c r="E57" s="13">
        <v>161</v>
      </c>
      <c r="F57" s="13">
        <v>3</v>
      </c>
      <c r="G57" s="13">
        <v>67</v>
      </c>
      <c r="H57" s="13">
        <v>3</v>
      </c>
      <c r="I57" s="13">
        <v>55</v>
      </c>
      <c r="J57" s="79">
        <f>AltX!B57*Listings!I$23+AltX!C57*Listings!I$24+AltX!D57*Listings!I$25+AltX!E57*Listings!I$26+AltX!F57*Listings!I$27+AltX!G57*Listings!I$28+AltX!H57*Listings!I$29+AltX!I57*Listings!I$30</f>
        <v>87.640813253012055</v>
      </c>
    </row>
    <row r="58" spans="1:11">
      <c r="A58" s="10">
        <v>40299</v>
      </c>
      <c r="B58" s="13">
        <v>1</v>
      </c>
      <c r="C58" s="13">
        <v>91</v>
      </c>
      <c r="D58" s="13">
        <v>140</v>
      </c>
      <c r="E58" s="13">
        <v>116</v>
      </c>
      <c r="F58" s="13">
        <v>3</v>
      </c>
      <c r="G58" s="13">
        <v>61</v>
      </c>
      <c r="H58" s="13">
        <v>3</v>
      </c>
      <c r="I58" s="13">
        <v>56</v>
      </c>
      <c r="J58" s="79">
        <f>AltX!B58*Listings!I$23+AltX!C58*Listings!I$24+AltX!D58*Listings!I$25+AltX!E58*Listings!I$26+AltX!F58*Listings!I$27+AltX!G58*Listings!I$28+AltX!H58*Listings!I$29+AltX!I58*Listings!I$30</f>
        <v>80.924698795180717</v>
      </c>
    </row>
    <row r="59" spans="1:11">
      <c r="A59" s="10">
        <v>40330</v>
      </c>
      <c r="B59" s="13">
        <v>1</v>
      </c>
      <c r="C59" s="13">
        <v>82</v>
      </c>
      <c r="D59" s="13">
        <v>147</v>
      </c>
      <c r="E59" s="13">
        <v>113</v>
      </c>
      <c r="F59" s="13">
        <v>1</v>
      </c>
      <c r="G59" s="13">
        <v>56</v>
      </c>
      <c r="H59" s="13">
        <v>3</v>
      </c>
      <c r="I59" s="13">
        <v>63</v>
      </c>
      <c r="J59" s="79">
        <f>AltX!B59*Listings!I$23+AltX!C59*Listings!I$24+AltX!D59*Listings!I$25+AltX!E59*Listings!I$26+AltX!F59*Listings!I$27+AltX!G59*Listings!I$28+AltX!H59*Listings!I$29+AltX!I59*Listings!I$30</f>
        <v>82.625753012048193</v>
      </c>
    </row>
    <row r="60" spans="1:11">
      <c r="A60" s="10">
        <v>40360</v>
      </c>
      <c r="B60" s="13">
        <v>1</v>
      </c>
      <c r="C60" s="13">
        <v>87</v>
      </c>
      <c r="D60" s="13">
        <v>140</v>
      </c>
      <c r="E60" s="13">
        <v>110</v>
      </c>
      <c r="F60" s="13">
        <v>2</v>
      </c>
      <c r="G60" s="13">
        <v>66</v>
      </c>
      <c r="H60" s="13">
        <v>4</v>
      </c>
      <c r="I60" s="13">
        <v>66</v>
      </c>
      <c r="J60" s="79">
        <f>AltX!B60*Listings!I$23+AltX!C60*Listings!I$24+AltX!D60*Listings!I$25+AltX!E60*Listings!I$26+AltX!F60*Listings!I$27+AltX!G60*Listings!I$28+AltX!H60*Listings!I$29+AltX!I60*Listings!I$30</f>
        <v>83.440512048192772</v>
      </c>
    </row>
    <row r="61" spans="1:11">
      <c r="A61" s="10">
        <v>40391</v>
      </c>
      <c r="B61" s="13">
        <v>1</v>
      </c>
      <c r="C61" s="13">
        <v>76</v>
      </c>
      <c r="D61" s="13">
        <v>140</v>
      </c>
      <c r="E61" s="13">
        <v>110</v>
      </c>
      <c r="F61" s="13">
        <v>1</v>
      </c>
      <c r="G61" s="13">
        <v>53</v>
      </c>
      <c r="H61" s="13">
        <v>6</v>
      </c>
      <c r="I61" s="13">
        <v>61</v>
      </c>
      <c r="J61" s="79">
        <f>AltX!B61*Listings!I$23+AltX!C61*Listings!I$24+AltX!D61*Listings!I$25+AltX!E61*Listings!I$26+AltX!F61*Listings!I$27+AltX!G61*Listings!I$28+AltX!H61*Listings!I$29+AltX!I61*Listings!I$30</f>
        <v>79.079819277108442</v>
      </c>
    </row>
    <row r="62" spans="1:11">
      <c r="A62" s="10">
        <v>40422</v>
      </c>
      <c r="B62" s="13">
        <v>1</v>
      </c>
      <c r="C62" s="13">
        <v>82</v>
      </c>
      <c r="D62" s="13">
        <v>133</v>
      </c>
      <c r="E62" s="13">
        <v>120</v>
      </c>
      <c r="F62" s="13">
        <v>2</v>
      </c>
      <c r="G62" s="13">
        <v>55</v>
      </c>
      <c r="H62" s="13">
        <v>5</v>
      </c>
      <c r="I62" s="13">
        <v>60</v>
      </c>
      <c r="J62" s="79">
        <f>AltX!B62*Listings!I$23+AltX!C62*Listings!I$24+AltX!D62*Listings!I$25+AltX!E62*Listings!I$26+AltX!F62*Listings!I$27+AltX!G62*Listings!I$28+AltX!H62*Listings!I$29+AltX!I62*Listings!I$30</f>
        <v>78.969126506024097</v>
      </c>
    </row>
    <row r="63" spans="1:11">
      <c r="A63" s="10">
        <v>40452</v>
      </c>
      <c r="B63" s="13">
        <v>1</v>
      </c>
      <c r="C63" s="13">
        <v>73</v>
      </c>
      <c r="D63" s="13">
        <v>110</v>
      </c>
      <c r="E63" s="13">
        <v>112</v>
      </c>
      <c r="F63" s="13">
        <v>3</v>
      </c>
      <c r="G63" s="13">
        <v>54</v>
      </c>
      <c r="H63" s="13">
        <v>6</v>
      </c>
      <c r="I63" s="13">
        <v>60</v>
      </c>
      <c r="J63" s="79">
        <f>AltX!B63*Listings!I$23+AltX!C63*Listings!I$24+AltX!D63*Listings!I$25+AltX!E63*Listings!I$26+AltX!F63*Listings!I$27+AltX!G63*Listings!I$28+AltX!H63*Listings!I$29+AltX!I63*Listings!I$30</f>
        <v>71.363704819277103</v>
      </c>
    </row>
    <row r="64" spans="1:11">
      <c r="A64" s="10">
        <v>40483</v>
      </c>
      <c r="B64" s="13">
        <v>1</v>
      </c>
      <c r="C64" s="13">
        <v>50</v>
      </c>
      <c r="D64" s="13">
        <v>130</v>
      </c>
      <c r="E64" s="13">
        <v>140</v>
      </c>
      <c r="F64" s="13">
        <v>3</v>
      </c>
      <c r="G64" s="13">
        <v>57</v>
      </c>
      <c r="H64" s="13">
        <v>8</v>
      </c>
      <c r="I64" s="13">
        <v>68</v>
      </c>
      <c r="J64" s="79">
        <f>AltX!B64*Listings!I$23+AltX!C64*Listings!I$24+AltX!D64*Listings!I$25+AltX!E64*Listings!I$26+AltX!F64*Listings!I$27+AltX!G64*Listings!I$28+AltX!H64*Listings!I$29+AltX!I64*Listings!I$30</f>
        <v>78.125</v>
      </c>
    </row>
    <row r="65" spans="1:11">
      <c r="A65" s="10">
        <v>40513</v>
      </c>
      <c r="B65" s="13">
        <v>1</v>
      </c>
      <c r="C65" s="13">
        <v>43</v>
      </c>
      <c r="D65" s="13">
        <v>127</v>
      </c>
      <c r="E65" s="13">
        <v>136</v>
      </c>
      <c r="F65" s="13">
        <v>3</v>
      </c>
      <c r="G65" s="13">
        <v>60</v>
      </c>
      <c r="H65" s="13">
        <v>8</v>
      </c>
      <c r="I65" s="13">
        <v>62</v>
      </c>
      <c r="J65" s="79">
        <f>AltX!B65*Listings!I$23+AltX!C65*Listings!I$24+AltX!D65*Listings!I$25+AltX!E65*Listings!I$26+AltX!F65*Listings!I$27+AltX!G65*Listings!I$28+AltX!H65*Listings!I$29+AltX!I65*Listings!I$30</f>
        <v>74.512801204819283</v>
      </c>
    </row>
    <row r="66" spans="1:11">
      <c r="A66" s="10">
        <v>40544</v>
      </c>
      <c r="B66" s="13">
        <v>1</v>
      </c>
      <c r="C66" s="13">
        <v>43</v>
      </c>
      <c r="D66" s="13">
        <v>130</v>
      </c>
      <c r="E66" s="13">
        <v>110</v>
      </c>
      <c r="F66" s="13">
        <v>2</v>
      </c>
      <c r="G66" s="13">
        <v>60</v>
      </c>
      <c r="H66" s="13">
        <v>6</v>
      </c>
      <c r="I66" s="13">
        <v>68</v>
      </c>
      <c r="J66" s="79">
        <f>AltX!B66*Listings!I$23+AltX!C66*Listings!I$24+AltX!D66*Listings!I$25+AltX!E66*Listings!I$26+AltX!F66*Listings!I$27+AltX!G66*Listings!I$28+AltX!H66*Listings!I$29+AltX!I66*Listings!I$30</f>
        <v>74.679969879518069</v>
      </c>
    </row>
    <row r="67" spans="1:11">
      <c r="A67" s="10">
        <v>40575</v>
      </c>
      <c r="B67" s="13">
        <v>1</v>
      </c>
      <c r="C67" s="13">
        <v>45</v>
      </c>
      <c r="D67" s="13">
        <v>115</v>
      </c>
      <c r="E67" s="13">
        <v>87</v>
      </c>
      <c r="F67" s="13">
        <v>4</v>
      </c>
      <c r="G67" s="13">
        <v>50</v>
      </c>
      <c r="H67" s="13">
        <v>8</v>
      </c>
      <c r="I67" s="13">
        <v>70</v>
      </c>
      <c r="J67" s="79">
        <f>AltX!B67*Listings!I$23+AltX!C67*Listings!I$24+AltX!D67*Listings!I$25+AltX!E67*Listings!I$26+AltX!F67*Listings!I$27+AltX!G67*Listings!I$28+AltX!H67*Listings!I$29+AltX!I67*Listings!I$30</f>
        <v>69.098644578313241</v>
      </c>
    </row>
    <row r="68" spans="1:11">
      <c r="A68" s="10">
        <v>40603</v>
      </c>
      <c r="B68" s="13">
        <v>1</v>
      </c>
      <c r="C68" s="13">
        <v>40</v>
      </c>
      <c r="D68" s="13">
        <v>100</v>
      </c>
      <c r="E68" s="13">
        <v>85</v>
      </c>
      <c r="F68" s="13">
        <v>7</v>
      </c>
      <c r="G68" s="13">
        <v>57</v>
      </c>
      <c r="H68" s="13">
        <v>7</v>
      </c>
      <c r="I68" s="13">
        <v>75</v>
      </c>
      <c r="J68" s="79">
        <f>AltX!B68*Listings!I$23+AltX!C68*Listings!I$24+AltX!D68*Listings!I$25+AltX!E68*Listings!I$26+AltX!F68*Listings!I$27+AltX!G68*Listings!I$28+AltX!H68*Listings!I$29+AltX!I68*Listings!I$30</f>
        <v>66.774849397590373</v>
      </c>
      <c r="K68" s="51"/>
    </row>
    <row r="69" spans="1:11">
      <c r="A69" s="10">
        <v>40634</v>
      </c>
      <c r="B69" s="13">
        <v>1</v>
      </c>
      <c r="C69" s="13">
        <v>39</v>
      </c>
      <c r="D69" s="13">
        <v>95</v>
      </c>
      <c r="E69" s="13">
        <v>80</v>
      </c>
      <c r="F69" s="13">
        <v>7</v>
      </c>
      <c r="G69" s="13">
        <v>55</v>
      </c>
      <c r="H69" s="13">
        <v>6</v>
      </c>
      <c r="I69" s="13">
        <v>75</v>
      </c>
      <c r="J69" s="79">
        <f>AltX!B69*Listings!I$23+AltX!C69*Listings!I$24+AltX!D69*Listings!I$25+AltX!E69*Listings!I$26+AltX!F69*Listings!I$27+AltX!G69*Listings!I$28+AltX!H69*Listings!I$29+AltX!I69*Listings!I$30</f>
        <v>64.708584337349407</v>
      </c>
      <c r="K69" s="51"/>
    </row>
    <row r="70" spans="1:11">
      <c r="A70" s="10">
        <v>40664</v>
      </c>
      <c r="B70" s="13">
        <v>1</v>
      </c>
      <c r="C70" s="13">
        <v>39</v>
      </c>
      <c r="D70" s="13">
        <v>90</v>
      </c>
      <c r="E70" s="13">
        <v>46</v>
      </c>
      <c r="F70" s="13">
        <v>8</v>
      </c>
      <c r="G70" s="13">
        <v>50</v>
      </c>
      <c r="H70" s="13">
        <v>7</v>
      </c>
      <c r="I70" s="13">
        <v>72</v>
      </c>
      <c r="J70" s="79">
        <f>AltX!B70*Listings!I$23+AltX!C70*Listings!I$24+AltX!D70*Listings!I$25+AltX!E70*Listings!I$26+AltX!F70*Listings!I$27+AltX!G70*Listings!I$28+AltX!H70*Listings!I$29+AltX!I70*Listings!I$30</f>
        <v>59.2289156626506</v>
      </c>
      <c r="K70" s="51"/>
    </row>
    <row r="71" spans="1:11">
      <c r="A71" s="10">
        <v>40695</v>
      </c>
      <c r="B71" s="13">
        <v>1</v>
      </c>
      <c r="C71" s="13">
        <v>40</v>
      </c>
      <c r="D71" s="13">
        <v>65</v>
      </c>
      <c r="E71" s="13">
        <v>45</v>
      </c>
      <c r="F71" s="13">
        <v>8</v>
      </c>
      <c r="G71" s="13">
        <v>37</v>
      </c>
      <c r="H71" s="13">
        <v>6</v>
      </c>
      <c r="I71" s="13">
        <v>68</v>
      </c>
      <c r="J71" s="79">
        <f>AltX!B71*Listings!I$23+AltX!C71*Listings!I$24+AltX!D71*Listings!I$25+AltX!E71*Listings!I$26+AltX!F71*Listings!I$27+AltX!G71*Listings!I$28+AltX!H71*Listings!I$29+AltX!I71*Listings!I$30</f>
        <v>50.590361445783131</v>
      </c>
      <c r="K71" s="51"/>
    </row>
    <row r="72" spans="1:11">
      <c r="A72" s="10">
        <v>40725</v>
      </c>
      <c r="B72" s="13">
        <v>1</v>
      </c>
      <c r="C72" s="13">
        <v>52</v>
      </c>
      <c r="D72" s="13">
        <v>70</v>
      </c>
      <c r="E72" s="13">
        <v>85</v>
      </c>
      <c r="F72" s="13"/>
      <c r="G72" s="13">
        <v>45</v>
      </c>
      <c r="H72" s="13">
        <v>6</v>
      </c>
      <c r="I72" s="13">
        <v>65</v>
      </c>
      <c r="J72" s="79">
        <f>AltX!B72*Listings!I$23+AltX!C72*Listings!I$24+AltX!D72*Listings!I$25+AltX!E72*Listings!I$26+AltX!F72*Listings!I$27+AltX!G72*Listings!I$28+AltX!H72*Listings!I$29+AltX!I72*Listings!I$30</f>
        <v>56.808734939759034</v>
      </c>
      <c r="K72" s="51"/>
    </row>
    <row r="73" spans="1:11">
      <c r="A73" s="10">
        <v>40756</v>
      </c>
      <c r="B73" s="13">
        <v>1</v>
      </c>
      <c r="C73" s="13">
        <v>43</v>
      </c>
      <c r="D73" s="13">
        <v>52</v>
      </c>
      <c r="E73" s="13">
        <v>55</v>
      </c>
      <c r="F73" s="13"/>
      <c r="G73" s="13">
        <v>40</v>
      </c>
      <c r="H73" s="13">
        <v>5</v>
      </c>
      <c r="I73" s="13">
        <v>65</v>
      </c>
      <c r="J73" s="79">
        <f>AltX!B73*Listings!I$23+AltX!C73*Listings!I$24+AltX!D73*Listings!I$25+AltX!E73*Listings!I$26+AltX!F73*Listings!I$27+AltX!G73*Listings!I$28+AltX!H73*Listings!I$29+AltX!I73*Listings!I$30</f>
        <v>47.957831325301207</v>
      </c>
      <c r="K73" s="51"/>
    </row>
    <row r="74" spans="1:11">
      <c r="A74" s="10">
        <v>40787</v>
      </c>
      <c r="B74" s="13">
        <v>1</v>
      </c>
      <c r="C74" s="13">
        <v>47</v>
      </c>
      <c r="D74" s="13">
        <v>62</v>
      </c>
      <c r="E74" s="13">
        <v>80</v>
      </c>
      <c r="F74" s="13"/>
      <c r="G74" s="13">
        <v>47</v>
      </c>
      <c r="H74" s="13">
        <v>7</v>
      </c>
      <c r="I74" s="13">
        <v>62</v>
      </c>
      <c r="J74" s="79">
        <f>AltX!B74*Listings!I$23+AltX!C74*Listings!I$24+AltX!D74*Listings!I$25+AltX!E74*Listings!I$26+AltX!F74*Listings!I$27+AltX!G74*Listings!I$28+AltX!H74*Listings!I$29+AltX!I74*Listings!I$30</f>
        <v>53.070783132530124</v>
      </c>
      <c r="K74" s="51"/>
    </row>
    <row r="75" spans="1:11">
      <c r="A75" s="10">
        <v>40817</v>
      </c>
      <c r="B75" s="13">
        <v>1</v>
      </c>
      <c r="C75" s="13">
        <v>45</v>
      </c>
      <c r="D75" s="13">
        <v>65</v>
      </c>
      <c r="E75" s="13">
        <v>96</v>
      </c>
      <c r="F75" s="13"/>
      <c r="G75" s="13">
        <v>52</v>
      </c>
      <c r="H75" s="13">
        <v>8</v>
      </c>
      <c r="I75" s="13">
        <v>64</v>
      </c>
      <c r="J75" s="79">
        <f>AltX!B75*Listings!I$23+AltX!C75*Listings!I$24+AltX!D75*Listings!I$25+AltX!E75*Listings!I$26+AltX!F75*Listings!I$27+AltX!G75*Listings!I$28+AltX!H75*Listings!I$29+AltX!I75*Listings!I$30</f>
        <v>56.076054216867469</v>
      </c>
      <c r="K75" s="51"/>
    </row>
    <row r="76" spans="1:11">
      <c r="A76" s="10">
        <v>40848</v>
      </c>
      <c r="B76" s="13">
        <v>1</v>
      </c>
      <c r="C76" s="13">
        <v>46</v>
      </c>
      <c r="D76" s="13">
        <v>50</v>
      </c>
      <c r="E76" s="13">
        <v>66</v>
      </c>
      <c r="F76" s="13"/>
      <c r="G76" s="13">
        <v>56</v>
      </c>
      <c r="H76" s="13">
        <v>8</v>
      </c>
      <c r="I76" s="13">
        <v>62</v>
      </c>
      <c r="J76" s="79">
        <f>AltX!B76*Listings!I$23+AltX!C76*Listings!I$24+AltX!D76*Listings!I$25+AltX!E76*Listings!I$26+AltX!F76*Listings!I$27+AltX!G76*Listings!I$28+AltX!H76*Listings!I$29+AltX!I76*Listings!I$30</f>
        <v>49.817771084337352</v>
      </c>
      <c r="K76" s="51"/>
    </row>
    <row r="77" spans="1:11">
      <c r="A77" s="10">
        <v>40878</v>
      </c>
      <c r="B77" s="13">
        <v>1</v>
      </c>
      <c r="C77" s="13">
        <v>65</v>
      </c>
      <c r="D77" s="13">
        <v>68</v>
      </c>
      <c r="E77" s="13">
        <v>75</v>
      </c>
      <c r="F77" s="13"/>
      <c r="G77" s="13">
        <v>60</v>
      </c>
      <c r="H77" s="13">
        <v>68</v>
      </c>
      <c r="I77" s="13">
        <v>64</v>
      </c>
      <c r="J77" s="79">
        <f>AltX!B77*Listings!I$23+AltX!C77*Listings!I$24+AltX!D77*Listings!I$25+AltX!E77*Listings!I$26+AltX!F77*Listings!I$27+AltX!G77*Listings!I$28+AltX!H77*Listings!I$29+AltX!I77*Listings!I$30</f>
        <v>62.970632530120483</v>
      </c>
      <c r="K77" s="51"/>
    </row>
    <row r="78" spans="1:11">
      <c r="A78" s="10">
        <v>40909</v>
      </c>
      <c r="B78" s="13">
        <v>1</v>
      </c>
      <c r="C78" s="13">
        <v>68</v>
      </c>
      <c r="D78" s="13">
        <v>55</v>
      </c>
      <c r="E78" s="13">
        <v>62</v>
      </c>
      <c r="F78" s="13"/>
      <c r="G78" s="13">
        <v>50</v>
      </c>
      <c r="H78" s="13">
        <v>89</v>
      </c>
      <c r="I78" s="13">
        <v>79</v>
      </c>
      <c r="J78" s="79">
        <f>AltX!B78*Listings!I$23+AltX!C78*Listings!I$24+AltX!D78*Listings!I$25+AltX!E78*Listings!I$26+AltX!F78*Listings!I$27+AltX!G78*Listings!I$28+AltX!H78*Listings!I$29+AltX!I78*Listings!I$30</f>
        <v>64.137801204819283</v>
      </c>
      <c r="K78" s="51"/>
    </row>
    <row r="79" spans="1:11">
      <c r="A79" s="10">
        <v>40940</v>
      </c>
      <c r="B79" s="13">
        <v>1</v>
      </c>
      <c r="C79" s="13">
        <v>62</v>
      </c>
      <c r="D79" s="13">
        <v>50</v>
      </c>
      <c r="E79" s="13">
        <v>55</v>
      </c>
      <c r="F79" s="13"/>
      <c r="G79" s="13">
        <v>65</v>
      </c>
      <c r="H79" s="13">
        <v>81</v>
      </c>
      <c r="I79" s="13">
        <v>80</v>
      </c>
      <c r="J79" s="79">
        <f>AltX!B79*Listings!I$23+AltX!C79*Listings!I$24+AltX!D79*Listings!I$25+AltX!E79*Listings!I$26+AltX!F79*Listings!I$27+AltX!G79*Listings!I$28+AltX!H79*Listings!I$29+AltX!I79*Listings!I$30</f>
        <v>62.746234939759034</v>
      </c>
      <c r="K79" s="51"/>
    </row>
    <row r="80" spans="1:11">
      <c r="A80" s="10">
        <v>40969</v>
      </c>
      <c r="B80" s="13">
        <v>1</v>
      </c>
      <c r="C80" s="13">
        <v>63</v>
      </c>
      <c r="D80" s="13">
        <v>55</v>
      </c>
      <c r="E80" s="13">
        <v>55</v>
      </c>
      <c r="G80" s="13">
        <v>68</v>
      </c>
      <c r="H80" s="13">
        <v>68</v>
      </c>
      <c r="I80" s="13">
        <v>80</v>
      </c>
      <c r="J80" s="79">
        <f>AltX!B80*Listings!I$23+AltX!C80*Listings!I$24+AltX!D80*Listings!I$25+AltX!E80*Listings!I$26+AltX!F80*Listings!I$27+AltX!G80*Listings!I$28+AltX!H80*Listings!I$29+AltX!I80*Listings!I$30</f>
        <v>63.506777108433738</v>
      </c>
    </row>
    <row r="81" spans="1:16">
      <c r="A81" s="10">
        <v>41000</v>
      </c>
      <c r="B81" s="13">
        <v>1</v>
      </c>
      <c r="C81" s="13">
        <v>60</v>
      </c>
      <c r="D81" s="13">
        <v>60</v>
      </c>
      <c r="E81" s="13">
        <v>55</v>
      </c>
      <c r="G81" s="13">
        <v>70</v>
      </c>
      <c r="H81" s="13">
        <v>76</v>
      </c>
      <c r="I81" s="13">
        <v>80</v>
      </c>
      <c r="J81" s="79">
        <f>AltX!B81*Listings!I$23+AltX!C81*Listings!I$24+AltX!D81*Listings!I$25+AltX!E81*Listings!I$26+AltX!F81*Listings!I$27+AltX!G81*Listings!I$28+AltX!H81*Listings!I$29+AltX!I81*Listings!I$30</f>
        <v>65.046686746987959</v>
      </c>
    </row>
    <row r="82" spans="1:16">
      <c r="A82" s="10">
        <v>41030</v>
      </c>
      <c r="B82" s="13">
        <v>1</v>
      </c>
      <c r="C82" s="13">
        <v>58</v>
      </c>
      <c r="D82" s="13">
        <v>43</v>
      </c>
      <c r="E82" s="13">
        <v>60</v>
      </c>
      <c r="G82" s="13">
        <v>70</v>
      </c>
      <c r="H82" s="13">
        <v>82</v>
      </c>
      <c r="I82" s="13">
        <v>70</v>
      </c>
      <c r="J82" s="79">
        <f>AltX!B82*Listings!I$23+AltX!C82*Listings!I$24+AltX!D82*Listings!I$25+AltX!E82*Listings!I$26+AltX!F82*Listings!I$27+AltX!G82*Listings!I$28+AltX!H82*Listings!I$29+AltX!I82*Listings!I$30</f>
        <v>58.4382530120482</v>
      </c>
    </row>
    <row r="83" spans="1:16">
      <c r="A83" s="10">
        <v>41061</v>
      </c>
      <c r="B83" s="13">
        <v>1</v>
      </c>
      <c r="C83" s="13">
        <v>60</v>
      </c>
      <c r="D83" s="13">
        <v>20</v>
      </c>
      <c r="E83" s="13">
        <v>40</v>
      </c>
      <c r="G83" s="13">
        <v>69</v>
      </c>
      <c r="H83" s="13">
        <v>80</v>
      </c>
      <c r="I83" s="13">
        <v>70</v>
      </c>
      <c r="J83" s="79">
        <f>AltX!B83*Listings!I$23+AltX!C83*Listings!I$24+AltX!D83*Listings!I$25+AltX!E83*Listings!I$26+AltX!F83*Listings!I$27+AltX!G83*Listings!I$28+AltX!H83*Listings!I$29+AltX!I83*Listings!I$30</f>
        <v>51.194277108433738</v>
      </c>
    </row>
    <row r="84" spans="1:16">
      <c r="A84" s="10">
        <v>41091</v>
      </c>
      <c r="B84" s="13">
        <v>1</v>
      </c>
      <c r="C84" s="13">
        <v>55</v>
      </c>
      <c r="D84" s="13">
        <v>36</v>
      </c>
      <c r="E84" s="13">
        <v>60</v>
      </c>
      <c r="G84" s="13">
        <v>64</v>
      </c>
      <c r="H84" s="13">
        <v>76</v>
      </c>
      <c r="I84" s="13">
        <v>61</v>
      </c>
      <c r="J84" s="79">
        <f>AltX!B84*Listings!I$23+AltX!C84*Listings!I$24+AltX!D84*Listings!I$25+AltX!E84*Listings!I$26+AltX!F84*Listings!I$27+AltX!G84*Listings!I$28+AltX!H84*Listings!I$29+AltX!I84*Listings!I$30</f>
        <v>52.518825301204814</v>
      </c>
    </row>
    <row r="85" spans="1:16">
      <c r="A85" s="10">
        <v>41122</v>
      </c>
      <c r="B85" s="13">
        <v>1</v>
      </c>
      <c r="C85" s="13">
        <v>55</v>
      </c>
      <c r="D85" s="13">
        <v>48</v>
      </c>
      <c r="E85" s="13">
        <v>28</v>
      </c>
      <c r="G85" s="13">
        <v>64</v>
      </c>
      <c r="H85" s="13">
        <v>87</v>
      </c>
      <c r="I85" s="13">
        <v>61</v>
      </c>
      <c r="J85" s="79">
        <f>AltX!B85*Listings!I$23+AltX!C85*Listings!I$24+AltX!D85*Listings!I$25+AltX!E85*Listings!I$26+AltX!F85*Listings!I$27+AltX!G85*Listings!I$28+AltX!H85*Listings!I$29+AltX!I85*Listings!I$30</f>
        <v>53.451807228915655</v>
      </c>
    </row>
    <row r="86" spans="1:16">
      <c r="A86" s="10">
        <v>41153</v>
      </c>
      <c r="B86" s="13">
        <v>1</v>
      </c>
      <c r="C86" s="13">
        <v>59</v>
      </c>
      <c r="D86" s="13">
        <v>54</v>
      </c>
      <c r="E86" s="13">
        <v>30</v>
      </c>
      <c r="G86" s="13">
        <v>64</v>
      </c>
      <c r="H86" s="13">
        <v>88</v>
      </c>
      <c r="I86" s="13">
        <v>54</v>
      </c>
      <c r="J86" s="79">
        <f>AltX!B86*Listings!I$23+AltX!C86*Listings!I$24+AltX!D86*Listings!I$25+AltX!E86*Listings!I$26+AltX!F86*Listings!I$27+AltX!G86*Listings!I$28+AltX!H86*Listings!I$29+AltX!I86*Listings!I$30</f>
        <v>53.606174698795172</v>
      </c>
    </row>
    <row r="87" spans="1:16">
      <c r="A87" s="10">
        <v>41183</v>
      </c>
      <c r="B87" s="13">
        <v>1</v>
      </c>
      <c r="C87" s="13">
        <v>54</v>
      </c>
      <c r="D87" s="13">
        <v>45</v>
      </c>
      <c r="E87" s="13">
        <v>50</v>
      </c>
      <c r="G87" s="13">
        <v>66</v>
      </c>
      <c r="H87" s="13">
        <v>85</v>
      </c>
      <c r="I87" s="13">
        <v>46</v>
      </c>
      <c r="J87" s="79">
        <f>AltX!B87*Listings!I$23+AltX!C87*Listings!I$24+AltX!D87*Listings!I$25+AltX!E87*Listings!I$26+AltX!F87*Listings!I$27+AltX!G87*Listings!I$28+AltX!H87*Listings!I$29+AltX!I87*Listings!I$30</f>
        <v>49.970632530120483</v>
      </c>
    </row>
    <row r="88" spans="1:16">
      <c r="A88" s="10">
        <v>41214</v>
      </c>
      <c r="B88" s="13">
        <v>1</v>
      </c>
      <c r="C88" s="13">
        <v>57</v>
      </c>
      <c r="D88" s="13">
        <v>34</v>
      </c>
      <c r="E88" s="13">
        <v>58</v>
      </c>
      <c r="G88" s="13">
        <v>64</v>
      </c>
      <c r="H88" s="13">
        <v>89</v>
      </c>
      <c r="I88" s="13">
        <v>50</v>
      </c>
      <c r="J88" s="79">
        <f>AltX!B88*Listings!I$23+AltX!C88*Listings!I$24+AltX!D88*Listings!I$25+AltX!E88*Listings!I$26+AltX!F88*Listings!I$27+AltX!G88*Listings!I$28+AltX!H88*Listings!I$29+AltX!I88*Listings!I$30</f>
        <v>49.71987951807229</v>
      </c>
    </row>
    <row r="89" spans="1:16">
      <c r="A89" s="10">
        <v>41244</v>
      </c>
      <c r="B89" s="13">
        <v>1</v>
      </c>
      <c r="C89" s="13">
        <v>56</v>
      </c>
      <c r="D89" s="13">
        <v>40</v>
      </c>
      <c r="E89" s="13">
        <v>41</v>
      </c>
      <c r="G89" s="13">
        <v>69</v>
      </c>
      <c r="H89" s="13">
        <v>95</v>
      </c>
      <c r="I89" s="13">
        <v>54</v>
      </c>
      <c r="J89" s="79">
        <f>AltX!B89*Listings!I$23+AltX!C89*Listings!I$24+AltX!D89*Listings!I$25+AltX!E89*Listings!I$26+AltX!F89*Listings!I$27+AltX!G89*Listings!I$28+AltX!H89*Listings!I$29+AltX!I89*Listings!I$30</f>
        <v>51.725150602409641</v>
      </c>
    </row>
    <row r="90" spans="1:16" ht="15.75" customHeight="1">
      <c r="A90" s="10">
        <v>41275</v>
      </c>
      <c r="B90" s="13">
        <v>1</v>
      </c>
      <c r="C90" s="13">
        <v>50</v>
      </c>
      <c r="D90" s="13">
        <v>20</v>
      </c>
      <c r="E90" s="13">
        <v>50</v>
      </c>
      <c r="G90" s="13">
        <v>69</v>
      </c>
      <c r="H90" s="13">
        <v>95</v>
      </c>
      <c r="I90" s="13">
        <v>46</v>
      </c>
      <c r="J90" s="79">
        <f>AltX!B90*Listings!I$23+AltX!C90*Listings!I$24+AltX!D90*Listings!I$25+AltX!E90*Listings!I$26+AltX!F90*Listings!I$27+AltX!G90*Listings!I$28+AltX!H90*Listings!I$29+AltX!I90*Listings!I$30</f>
        <v>44.333584337349393</v>
      </c>
    </row>
    <row r="91" spans="1:16" ht="15.75" customHeight="1">
      <c r="A91" s="10">
        <v>41318</v>
      </c>
      <c r="B91" s="13">
        <v>1</v>
      </c>
      <c r="C91" s="13">
        <v>45</v>
      </c>
      <c r="D91" s="13">
        <v>18</v>
      </c>
      <c r="E91" s="13">
        <v>45</v>
      </c>
      <c r="G91" s="13">
        <v>76</v>
      </c>
      <c r="H91" s="13">
        <v>106</v>
      </c>
      <c r="I91" s="13">
        <v>104</v>
      </c>
      <c r="J91" s="79">
        <f>AltX!B91*Listings!I$23+AltX!C91*Listings!I$24+AltX!D91*Listings!I$25+AltX!E91*Listings!I$26+AltX!F91*Listings!I$27+AltX!G91*Listings!I$28+AltX!H91*Listings!I$29+AltX!I91*Listings!I$30</f>
        <v>61.827560240963855</v>
      </c>
    </row>
    <row r="92" spans="1:16" ht="15.75" customHeight="1">
      <c r="A92" s="10">
        <v>41346</v>
      </c>
      <c r="B92" s="13">
        <v>1</v>
      </c>
      <c r="C92" s="13">
        <v>52</v>
      </c>
      <c r="D92" s="13">
        <v>16</v>
      </c>
      <c r="E92" s="13">
        <v>41</v>
      </c>
      <c r="G92" s="13">
        <v>74</v>
      </c>
      <c r="H92" s="13">
        <v>104</v>
      </c>
      <c r="I92" s="13">
        <v>59</v>
      </c>
      <c r="J92" s="79">
        <f>AltX!B92*Listings!I$23+AltX!C92*Listings!I$24+AltX!D92*Listings!I$25+AltX!E92*Listings!I$26+AltX!F92*Listings!I$27+AltX!G92*Listings!I$28+AltX!H92*Listings!I$29+AltX!I92*Listings!I$30</f>
        <v>47.989457831325304</v>
      </c>
    </row>
    <row r="93" spans="1:16" ht="15.75" customHeight="1">
      <c r="A93" s="10">
        <v>41377</v>
      </c>
      <c r="B93" s="13">
        <v>1</v>
      </c>
      <c r="C93" s="13">
        <v>51</v>
      </c>
      <c r="D93" s="13">
        <v>16</v>
      </c>
      <c r="E93" s="13">
        <v>41</v>
      </c>
      <c r="G93" s="13">
        <v>69</v>
      </c>
      <c r="H93" s="13">
        <v>110</v>
      </c>
      <c r="I93" s="13">
        <v>72</v>
      </c>
      <c r="J93" s="79">
        <f>AltX!B93*Listings!I$23+AltX!C93*Listings!I$24+AltX!D93*Listings!I$25+AltX!E93*Listings!I$26+AltX!F93*Listings!I$27+AltX!G93*Listings!I$28+AltX!H93*Listings!I$29+AltX!I93*Listings!I$30</f>
        <v>51.698042168674696</v>
      </c>
    </row>
    <row r="94" spans="1:16" ht="15.75" customHeight="1" thickBot="1">
      <c r="A94" s="10">
        <v>41407</v>
      </c>
      <c r="B94" s="13">
        <v>1</v>
      </c>
      <c r="C94" s="13">
        <v>51</v>
      </c>
      <c r="D94" s="13">
        <v>16</v>
      </c>
      <c r="E94" s="13">
        <v>33</v>
      </c>
      <c r="G94" s="13">
        <v>74</v>
      </c>
      <c r="H94" s="13">
        <v>100</v>
      </c>
      <c r="I94" s="13">
        <v>64</v>
      </c>
      <c r="J94" s="79">
        <f>AltX!B94*Listings!I$23+AltX!C94*Listings!I$24+AltX!D94*Listings!I$25+AltX!E94*Listings!I$26+AltX!F94*Listings!I$27+AltX!G94*Listings!I$28+AltX!H94*Listings!I$29+AltX!I94*Listings!I$30</f>
        <v>48.396837349397593</v>
      </c>
    </row>
    <row r="95" spans="1:16" ht="24" thickBot="1">
      <c r="A95" s="97" t="s">
        <v>91</v>
      </c>
      <c r="B95" s="99"/>
      <c r="C95" s="99"/>
      <c r="D95" s="99"/>
      <c r="E95" s="99"/>
      <c r="F95" s="99"/>
      <c r="G95" s="99"/>
      <c r="H95" s="99"/>
      <c r="I95" s="99"/>
      <c r="J95" s="110"/>
      <c r="L95" s="34"/>
      <c r="M95" s="34"/>
      <c r="N95" s="34"/>
      <c r="O95" s="34"/>
      <c r="P95" s="34"/>
    </row>
    <row r="96" spans="1:16" ht="16.5" thickBot="1">
      <c r="A96" s="64" t="s">
        <v>65</v>
      </c>
      <c r="B96" s="65" t="s">
        <v>74</v>
      </c>
      <c r="C96" s="66" t="s">
        <v>76</v>
      </c>
      <c r="D96" s="66" t="s">
        <v>79</v>
      </c>
      <c r="E96" s="66" t="s">
        <v>80</v>
      </c>
      <c r="F96" s="66" t="s">
        <v>82</v>
      </c>
      <c r="G96" s="66" t="s">
        <v>85</v>
      </c>
      <c r="H96" s="66" t="s">
        <v>86</v>
      </c>
      <c r="I96" s="66" t="s">
        <v>70</v>
      </c>
      <c r="J96" s="17" t="s">
        <v>103</v>
      </c>
    </row>
    <row r="97" spans="1:16">
      <c r="A97" s="1">
        <v>2005</v>
      </c>
      <c r="B97" s="35">
        <f>AVERAGE(B2:B5)</f>
        <v>59</v>
      </c>
      <c r="C97" s="35"/>
      <c r="D97" s="35"/>
      <c r="E97" s="35"/>
      <c r="F97" s="35"/>
      <c r="G97" s="35"/>
      <c r="H97" s="35">
        <f>AVERAGE(H2:H5)</f>
        <v>11.25</v>
      </c>
      <c r="I97" s="35"/>
      <c r="J97" s="35">
        <f>AVERAGE(J2:J5)</f>
        <v>2.7426581325301207</v>
      </c>
    </row>
    <row r="98" spans="1:16">
      <c r="A98" s="1">
        <v>2006</v>
      </c>
      <c r="B98" s="35">
        <f>AVERAGE(B6:B17)</f>
        <v>34.166666666666664</v>
      </c>
      <c r="C98" s="35"/>
      <c r="D98" s="35"/>
      <c r="E98" s="35">
        <f>AVERAGE(E6:E17)</f>
        <v>596.66666666666663</v>
      </c>
      <c r="F98" s="35">
        <f>AVERAGE(F6:F17)</f>
        <v>120</v>
      </c>
      <c r="G98" s="35">
        <f>AVERAGE(G6:G17)</f>
        <v>84</v>
      </c>
      <c r="H98" s="35">
        <f>AVERAGE(H6:H17)</f>
        <v>14.75</v>
      </c>
      <c r="I98" s="35"/>
      <c r="J98" s="35">
        <f>AVERAGE(J6:J17)</f>
        <v>18.015122991967871</v>
      </c>
    </row>
    <row r="99" spans="1:16">
      <c r="A99" s="1">
        <v>2007</v>
      </c>
      <c r="B99" s="35">
        <f t="shared" ref="B99:J99" si="0">AVERAGE(B18:B29)</f>
        <v>12.333333333333334</v>
      </c>
      <c r="C99" s="35">
        <f t="shared" si="0"/>
        <v>112</v>
      </c>
      <c r="D99" s="35">
        <f t="shared" si="0"/>
        <v>270</v>
      </c>
      <c r="E99" s="35">
        <f t="shared" si="0"/>
        <v>837.75</v>
      </c>
      <c r="F99" s="35">
        <f t="shared" si="0"/>
        <v>36.166666666666664</v>
      </c>
      <c r="G99" s="35">
        <f t="shared" si="0"/>
        <v>98.666666666666671</v>
      </c>
      <c r="H99" s="35">
        <f t="shared" si="0"/>
        <v>13.583333333333334</v>
      </c>
      <c r="I99" s="35">
        <f t="shared" si="0"/>
        <v>95</v>
      </c>
      <c r="J99" s="35">
        <f t="shared" si="0"/>
        <v>99.440072791164667</v>
      </c>
    </row>
    <row r="100" spans="1:16">
      <c r="A100" s="1">
        <v>2008</v>
      </c>
      <c r="B100" s="35">
        <f t="shared" ref="B100:I100" si="1">AVERAGE(B30:B41)</f>
        <v>7.166666666666667</v>
      </c>
      <c r="C100" s="35">
        <f t="shared" si="1"/>
        <v>109</v>
      </c>
      <c r="D100" s="35">
        <f t="shared" si="1"/>
        <v>201.33333333333334</v>
      </c>
      <c r="E100" s="35">
        <f t="shared" si="1"/>
        <v>899.75</v>
      </c>
      <c r="F100" s="35">
        <f t="shared" si="1"/>
        <v>7.666666666666667</v>
      </c>
      <c r="G100" s="35">
        <f t="shared" si="1"/>
        <v>72.666666666666671</v>
      </c>
      <c r="H100" s="35">
        <f t="shared" si="1"/>
        <v>7.25</v>
      </c>
      <c r="I100" s="35">
        <f t="shared" si="1"/>
        <v>102.16666666666667</v>
      </c>
      <c r="J100" s="35">
        <f>AVERAGE(J30:J41)</f>
        <v>181.54122740963854</v>
      </c>
    </row>
    <row r="101" spans="1:16">
      <c r="A101" s="1">
        <v>2009</v>
      </c>
      <c r="B101" s="35">
        <f>AVERAGE(B42:B53)</f>
        <v>3.1666666666666665</v>
      </c>
      <c r="C101" s="35">
        <f t="shared" ref="C101:I101" si="2">AVERAGE(C42:C53)</f>
        <v>68.083333333333329</v>
      </c>
      <c r="D101" s="35">
        <f t="shared" si="2"/>
        <v>151.66666666666666</v>
      </c>
      <c r="E101" s="35">
        <f t="shared" si="2"/>
        <v>185.16666666666666</v>
      </c>
      <c r="F101" s="35">
        <f t="shared" si="2"/>
        <v>3.5</v>
      </c>
      <c r="G101" s="35">
        <f t="shared" si="2"/>
        <v>62.833333333333336</v>
      </c>
      <c r="H101" s="35">
        <f t="shared" si="2"/>
        <v>4.416666666666667</v>
      </c>
      <c r="I101" s="35">
        <f t="shared" si="2"/>
        <v>70.083333333333329</v>
      </c>
      <c r="J101" s="35">
        <f>AVERAGE(J42:J53)</f>
        <v>90.978664658634543</v>
      </c>
    </row>
    <row r="102" spans="1:16">
      <c r="A102" s="1">
        <v>2010</v>
      </c>
      <c r="B102" s="35">
        <f>AVERAGE(B54:B65)</f>
        <v>1.25</v>
      </c>
      <c r="C102" s="35">
        <f t="shared" ref="C102:I102" si="3">AVERAGE(C54:C65)</f>
        <v>82</v>
      </c>
      <c r="D102" s="35">
        <f t="shared" si="3"/>
        <v>139.5</v>
      </c>
      <c r="E102" s="35">
        <f t="shared" si="3"/>
        <v>124.83333333333333</v>
      </c>
      <c r="F102" s="35">
        <f t="shared" si="3"/>
        <v>2.5</v>
      </c>
      <c r="G102" s="35">
        <f t="shared" si="3"/>
        <v>60.5</v>
      </c>
      <c r="H102" s="35">
        <f t="shared" si="3"/>
        <v>4.75</v>
      </c>
      <c r="I102" s="35">
        <f t="shared" si="3"/>
        <v>62.083333333333336</v>
      </c>
      <c r="J102" s="35">
        <f>AVERAGE(J54:J65)</f>
        <v>82.162964357429715</v>
      </c>
    </row>
    <row r="103" spans="1:16">
      <c r="A103" s="1">
        <v>2011</v>
      </c>
      <c r="B103" s="35">
        <f>AVERAGE(B66:B77)</f>
        <v>1</v>
      </c>
      <c r="C103" s="35">
        <f t="shared" ref="C103:I103" si="4">AVERAGE(C66:C77)</f>
        <v>45.333333333333336</v>
      </c>
      <c r="D103" s="35">
        <f t="shared" si="4"/>
        <v>80.166666666666671</v>
      </c>
      <c r="E103" s="35">
        <f t="shared" si="4"/>
        <v>75.833333333333329</v>
      </c>
      <c r="F103" s="35">
        <f t="shared" si="4"/>
        <v>6</v>
      </c>
      <c r="G103" s="35">
        <f t="shared" si="4"/>
        <v>50.75</v>
      </c>
      <c r="H103" s="35">
        <f t="shared" si="4"/>
        <v>11.833333333333334</v>
      </c>
      <c r="I103" s="35">
        <f t="shared" si="4"/>
        <v>67.5</v>
      </c>
      <c r="J103" s="35">
        <f>AVERAGE(J66:J77)</f>
        <v>59.315261044176701</v>
      </c>
    </row>
    <row r="104" spans="1:16">
      <c r="A104" s="1">
        <v>2012</v>
      </c>
      <c r="B104" s="35">
        <f t="shared" ref="B104:E104" si="5">AVERAGE(B78:B89)</f>
        <v>1</v>
      </c>
      <c r="C104" s="35">
        <f t="shared" si="5"/>
        <v>58.916666666666664</v>
      </c>
      <c r="D104" s="35">
        <f t="shared" si="5"/>
        <v>45</v>
      </c>
      <c r="E104" s="35">
        <f t="shared" si="5"/>
        <v>49.5</v>
      </c>
      <c r="F104" s="35"/>
      <c r="G104" s="35">
        <f t="shared" ref="G104:J104" si="6">AVERAGE(G78:G89)</f>
        <v>65.25</v>
      </c>
      <c r="H104" s="35">
        <f t="shared" si="6"/>
        <v>83</v>
      </c>
      <c r="I104" s="35">
        <f t="shared" si="6"/>
        <v>65.416666666666671</v>
      </c>
      <c r="J104" s="35">
        <f t="shared" si="6"/>
        <v>56.338541666666664</v>
      </c>
    </row>
    <row r="105" spans="1:16">
      <c r="A105" s="1">
        <v>2013</v>
      </c>
      <c r="B105" s="35">
        <f>AVERAGE(B90:B94)</f>
        <v>1</v>
      </c>
      <c r="C105" s="35">
        <f>AVERAGE(C90:C94)</f>
        <v>49.8</v>
      </c>
      <c r="D105" s="35">
        <f>AVERAGE(D90:D94)</f>
        <v>17.2</v>
      </c>
      <c r="E105" s="35">
        <f>AVERAGE(E90:E94)</f>
        <v>42</v>
      </c>
      <c r="F105" s="35"/>
      <c r="G105" s="35">
        <f>AVERAGE(G90:G94)</f>
        <v>72.400000000000006</v>
      </c>
      <c r="H105" s="35">
        <f>AVERAGE(H90:H94)</f>
        <v>103</v>
      </c>
      <c r="I105" s="35">
        <f>AVERAGE(I90:I94)</f>
        <v>69</v>
      </c>
      <c r="J105" s="35">
        <f>AVERAGE(J90:J94)</f>
        <v>50.849096385542168</v>
      </c>
    </row>
    <row r="106" spans="1:16" ht="15.75" thickBot="1">
      <c r="A106" s="1"/>
      <c r="B106" s="35"/>
      <c r="C106" s="35"/>
      <c r="D106" s="35"/>
      <c r="E106" s="35"/>
      <c r="F106" s="35"/>
      <c r="G106" s="35"/>
      <c r="H106" s="35"/>
      <c r="I106" s="35"/>
      <c r="J106" s="35"/>
    </row>
    <row r="107" spans="1:16" ht="24" thickBot="1">
      <c r="A107" s="102" t="s">
        <v>90</v>
      </c>
      <c r="B107" s="99"/>
      <c r="C107" s="99"/>
      <c r="D107" s="99"/>
      <c r="E107" s="99"/>
      <c r="F107" s="99"/>
      <c r="G107" s="99"/>
      <c r="H107" s="99"/>
      <c r="I107" s="99"/>
      <c r="J107" s="110"/>
      <c r="L107" s="34"/>
      <c r="M107" s="34"/>
      <c r="N107" s="34"/>
      <c r="O107" s="34"/>
      <c r="P107" s="34"/>
    </row>
    <row r="108" spans="1:16" ht="16.5" thickBot="1">
      <c r="A108" s="14" t="s">
        <v>95</v>
      </c>
      <c r="B108" s="15" t="s">
        <v>74</v>
      </c>
      <c r="C108" s="16" t="s">
        <v>76</v>
      </c>
      <c r="D108" s="16" t="s">
        <v>79</v>
      </c>
      <c r="E108" s="16" t="s">
        <v>80</v>
      </c>
      <c r="F108" s="16" t="s">
        <v>82</v>
      </c>
      <c r="G108" s="16" t="s">
        <v>85</v>
      </c>
      <c r="H108" s="16" t="s">
        <v>86</v>
      </c>
      <c r="I108" s="16" t="s">
        <v>70</v>
      </c>
      <c r="J108" s="17" t="s">
        <v>102</v>
      </c>
    </row>
    <row r="109" spans="1:16">
      <c r="A109" s="1">
        <v>2006</v>
      </c>
      <c r="B109" s="39">
        <f>(B98-B97)/B97*100</f>
        <v>-42.090395480225993</v>
      </c>
      <c r="C109" s="39"/>
      <c r="D109" s="39"/>
      <c r="E109" s="39"/>
      <c r="F109" s="39"/>
      <c r="G109" s="39"/>
      <c r="H109" s="39">
        <f>(H98-H97)/H97*100</f>
        <v>31.111111111111111</v>
      </c>
      <c r="I109" s="39"/>
      <c r="J109" s="39">
        <f t="shared" ref="J109:J116" si="7">(J98-J97)/J97*100</f>
        <v>556.84901731988009</v>
      </c>
    </row>
    <row r="110" spans="1:16">
      <c r="A110" s="1">
        <v>2007</v>
      </c>
      <c r="B110" s="39">
        <f t="shared" ref="B110:H112" si="8">(B99-B98)/B98*100</f>
        <v>-63.902439024390233</v>
      </c>
      <c r="C110" s="39"/>
      <c r="D110" s="39"/>
      <c r="E110" s="39">
        <f t="shared" si="8"/>
        <v>40.405027932960905</v>
      </c>
      <c r="F110" s="39">
        <f t="shared" si="8"/>
        <v>-69.861111111111114</v>
      </c>
      <c r="G110" s="39">
        <f t="shared" si="8"/>
        <v>17.460317460317466</v>
      </c>
      <c r="H110" s="39">
        <f t="shared" si="8"/>
        <v>-7.9096045197740077</v>
      </c>
      <c r="I110" s="39"/>
      <c r="J110" s="39">
        <f t="shared" si="7"/>
        <v>451.98109297116929</v>
      </c>
    </row>
    <row r="111" spans="1:16">
      <c r="A111" s="1">
        <v>2008</v>
      </c>
      <c r="B111" s="39">
        <f t="shared" si="8"/>
        <v>-41.891891891891895</v>
      </c>
      <c r="C111" s="39">
        <f t="shared" si="8"/>
        <v>-2.6785714285714284</v>
      </c>
      <c r="D111" s="39">
        <f t="shared" si="8"/>
        <v>-25.432098765432094</v>
      </c>
      <c r="E111" s="39">
        <f t="shared" si="8"/>
        <v>7.4007758877946879</v>
      </c>
      <c r="F111" s="39">
        <f t="shared" si="8"/>
        <v>-78.801843317972342</v>
      </c>
      <c r="G111" s="39">
        <f t="shared" si="8"/>
        <v>-26.351351351351347</v>
      </c>
      <c r="H111" s="39">
        <f t="shared" si="8"/>
        <v>-46.625766871165645</v>
      </c>
      <c r="I111" s="39">
        <f>(I100-I99)/I99*100</f>
        <v>7.5438596491228127</v>
      </c>
      <c r="J111" s="39">
        <f t="shared" si="7"/>
        <v>82.563449838673719</v>
      </c>
    </row>
    <row r="112" spans="1:16">
      <c r="A112" s="1">
        <v>2009</v>
      </c>
      <c r="B112" s="39">
        <f t="shared" si="8"/>
        <v>-55.813953488372093</v>
      </c>
      <c r="C112" s="39">
        <f t="shared" si="8"/>
        <v>-37.538226299694195</v>
      </c>
      <c r="D112" s="39">
        <f t="shared" si="8"/>
        <v>-24.66887417218544</v>
      </c>
      <c r="E112" s="39">
        <f t="shared" si="8"/>
        <v>-79.420209317402993</v>
      </c>
      <c r="F112" s="39">
        <f t="shared" si="8"/>
        <v>-54.347826086956516</v>
      </c>
      <c r="G112" s="39">
        <f t="shared" si="8"/>
        <v>-13.532110091743121</v>
      </c>
      <c r="H112" s="39">
        <f t="shared" si="8"/>
        <v>-39.080459770114942</v>
      </c>
      <c r="I112" s="39">
        <f>(I101-I100)/I100*100</f>
        <v>-31.402936378466567</v>
      </c>
      <c r="J112" s="39">
        <f t="shared" si="7"/>
        <v>-49.885397407088242</v>
      </c>
    </row>
    <row r="113" spans="1:10">
      <c r="A113" s="1">
        <v>2010</v>
      </c>
      <c r="B113" s="39">
        <f t="shared" ref="B113:I113" si="9">(B102-B101)/B101*100</f>
        <v>-60.526315789473685</v>
      </c>
      <c r="C113" s="39">
        <f t="shared" si="9"/>
        <v>20.440636474908207</v>
      </c>
      <c r="D113" s="39">
        <f t="shared" si="9"/>
        <v>-8.0219780219780148</v>
      </c>
      <c r="E113" s="39">
        <f t="shared" si="9"/>
        <v>-32.583258325832581</v>
      </c>
      <c r="F113" s="39">
        <f t="shared" si="9"/>
        <v>-28.571428571428569</v>
      </c>
      <c r="G113" s="39">
        <f t="shared" si="9"/>
        <v>-3.7135278514588892</v>
      </c>
      <c r="H113" s="39">
        <f t="shared" si="9"/>
        <v>7.5471698113207477</v>
      </c>
      <c r="I113" s="39">
        <f t="shared" si="9"/>
        <v>-11.414982164090359</v>
      </c>
      <c r="J113" s="39">
        <f t="shared" si="7"/>
        <v>-9.6898545766555753</v>
      </c>
    </row>
    <row r="114" spans="1:10">
      <c r="A114" s="1">
        <v>2011</v>
      </c>
      <c r="B114" s="39">
        <f>(B103-B102)/B102*100</f>
        <v>-20</v>
      </c>
      <c r="C114" s="39">
        <f t="shared" ref="C114:I114" si="10">(C103-C102)/C102*100</f>
        <v>-44.715447154471541</v>
      </c>
      <c r="D114" s="39">
        <f t="shared" si="10"/>
        <v>-42.532855436081242</v>
      </c>
      <c r="E114" s="39">
        <f t="shared" si="10"/>
        <v>-39.252336448598129</v>
      </c>
      <c r="F114" s="39">
        <f t="shared" si="10"/>
        <v>140</v>
      </c>
      <c r="G114" s="39">
        <f t="shared" si="10"/>
        <v>-16.115702479338843</v>
      </c>
      <c r="H114" s="39">
        <f t="shared" si="10"/>
        <v>149.12280701754389</v>
      </c>
      <c r="I114" s="39">
        <f t="shared" si="10"/>
        <v>8.7248322147650956</v>
      </c>
      <c r="J114" s="39">
        <f t="shared" si="7"/>
        <v>-27.807788450596444</v>
      </c>
    </row>
    <row r="115" spans="1:10">
      <c r="A115" s="1">
        <v>2012</v>
      </c>
      <c r="B115" s="39">
        <f>(B104-B103)/B103*100</f>
        <v>0</v>
      </c>
      <c r="C115" s="39">
        <f t="shared" ref="C115:E116" si="11">(C104-C103)/C103*100</f>
        <v>29.963235294117634</v>
      </c>
      <c r="D115" s="39">
        <f t="shared" si="11"/>
        <v>-43.86694386694387</v>
      </c>
      <c r="E115" s="39">
        <f t="shared" si="11"/>
        <v>-34.725274725274716</v>
      </c>
      <c r="F115" s="39"/>
      <c r="G115" s="39">
        <f t="shared" ref="G115:I116" si="12">(G104-G103)/G103*100</f>
        <v>28.571428571428569</v>
      </c>
      <c r="H115" s="39">
        <f t="shared" si="12"/>
        <v>601.4084507042254</v>
      </c>
      <c r="I115" s="39">
        <f t="shared" si="12"/>
        <v>-3.0864197530864126</v>
      </c>
      <c r="J115" s="39">
        <f t="shared" si="7"/>
        <v>-5.0184713429703054</v>
      </c>
    </row>
    <row r="116" spans="1:10">
      <c r="A116" s="1">
        <v>2013</v>
      </c>
      <c r="B116" s="39">
        <f>(B105-B104)/B104*100</f>
        <v>0</v>
      </c>
      <c r="C116" s="39">
        <f t="shared" si="11"/>
        <v>-15.473833097595474</v>
      </c>
      <c r="D116" s="39">
        <f t="shared" si="11"/>
        <v>-61.777777777777779</v>
      </c>
      <c r="E116" s="39">
        <f t="shared" si="11"/>
        <v>-15.151515151515152</v>
      </c>
      <c r="F116" s="39"/>
      <c r="G116" s="39">
        <f t="shared" si="12"/>
        <v>10.957854406130277</v>
      </c>
      <c r="H116" s="39">
        <f t="shared" si="12"/>
        <v>24.096385542168676</v>
      </c>
      <c r="I116" s="39">
        <f t="shared" si="12"/>
        <v>5.4777070063694193</v>
      </c>
      <c r="J116" s="39">
        <f t="shared" si="7"/>
        <v>-9.7436765644439607</v>
      </c>
    </row>
    <row r="144" ht="15.75" thickBot="1"/>
    <row r="145" spans="1:16" ht="24" thickBot="1">
      <c r="A145" s="97" t="s">
        <v>92</v>
      </c>
      <c r="B145" s="99"/>
      <c r="C145" s="99"/>
      <c r="D145" s="99"/>
      <c r="E145" s="99"/>
      <c r="F145" s="99"/>
      <c r="G145" s="99"/>
      <c r="H145" s="99"/>
      <c r="I145" s="103"/>
      <c r="J145" s="108" t="s">
        <v>93</v>
      </c>
      <c r="L145" s="34"/>
      <c r="M145" s="34"/>
      <c r="N145" s="34"/>
      <c r="O145" s="34"/>
      <c r="P145" s="34"/>
    </row>
    <row r="146" spans="1:16" ht="16.5" thickBot="1">
      <c r="A146" s="14" t="s">
        <v>95</v>
      </c>
      <c r="B146" s="15" t="s">
        <v>74</v>
      </c>
      <c r="C146" s="16" t="s">
        <v>76</v>
      </c>
      <c r="D146" s="16" t="s">
        <v>79</v>
      </c>
      <c r="E146" s="16" t="s">
        <v>80</v>
      </c>
      <c r="F146" s="16" t="s">
        <v>82</v>
      </c>
      <c r="G146" s="16" t="s">
        <v>85</v>
      </c>
      <c r="H146" s="16" t="s">
        <v>86</v>
      </c>
      <c r="I146" s="17" t="s">
        <v>70</v>
      </c>
      <c r="J146" s="109"/>
    </row>
    <row r="147" spans="1:16">
      <c r="A147" s="1">
        <v>2005</v>
      </c>
      <c r="B147" s="35">
        <f>SUM(B2:B5)/4*12</f>
        <v>708</v>
      </c>
      <c r="C147" s="35">
        <f t="shared" ref="C147:I147" si="13">SUM(C2:C5)/4*12</f>
        <v>0</v>
      </c>
      <c r="D147" s="35">
        <f t="shared" si="13"/>
        <v>0</v>
      </c>
      <c r="E147" s="35">
        <f t="shared" si="13"/>
        <v>0</v>
      </c>
      <c r="F147" s="35">
        <f t="shared" si="13"/>
        <v>0</v>
      </c>
      <c r="G147" s="35">
        <f t="shared" si="13"/>
        <v>0</v>
      </c>
      <c r="H147" s="35">
        <f>SUM(H2:H5)/4*12</f>
        <v>135</v>
      </c>
      <c r="I147" s="35">
        <f t="shared" si="13"/>
        <v>0</v>
      </c>
      <c r="J147" s="35">
        <f t="shared" ref="J147:J153" si="14">SUM(B147:I147)</f>
        <v>843</v>
      </c>
    </row>
    <row r="148" spans="1:16">
      <c r="A148" s="1">
        <v>2006</v>
      </c>
      <c r="B148" s="35">
        <f>SUM(B6:B17)</f>
        <v>410</v>
      </c>
      <c r="C148" s="35">
        <f t="shared" ref="C148:I148" si="15">SUM(C6:C17)</f>
        <v>0</v>
      </c>
      <c r="D148" s="35">
        <f t="shared" si="15"/>
        <v>0</v>
      </c>
      <c r="E148" s="35">
        <f t="shared" si="15"/>
        <v>1790</v>
      </c>
      <c r="F148" s="35">
        <f t="shared" si="15"/>
        <v>120</v>
      </c>
      <c r="G148" s="35">
        <f t="shared" si="15"/>
        <v>336</v>
      </c>
      <c r="H148" s="35">
        <f t="shared" si="15"/>
        <v>177</v>
      </c>
      <c r="I148" s="35">
        <f t="shared" si="15"/>
        <v>0</v>
      </c>
      <c r="J148" s="35">
        <f t="shared" si="14"/>
        <v>2833</v>
      </c>
    </row>
    <row r="149" spans="1:16">
      <c r="A149" s="1">
        <v>2007</v>
      </c>
      <c r="B149" s="35">
        <f>SUM(B18:B29)</f>
        <v>148</v>
      </c>
      <c r="C149" s="35">
        <f t="shared" ref="C149:I149" si="16">SUM(C18:C29)</f>
        <v>224</v>
      </c>
      <c r="D149" s="35">
        <f t="shared" si="16"/>
        <v>270</v>
      </c>
      <c r="E149" s="35">
        <f t="shared" si="16"/>
        <v>10053</v>
      </c>
      <c r="F149" s="35">
        <f t="shared" si="16"/>
        <v>434</v>
      </c>
      <c r="G149" s="35">
        <f t="shared" si="16"/>
        <v>1184</v>
      </c>
      <c r="H149" s="35">
        <f t="shared" si="16"/>
        <v>163</v>
      </c>
      <c r="I149" s="35">
        <f t="shared" si="16"/>
        <v>285</v>
      </c>
      <c r="J149" s="35">
        <f t="shared" si="14"/>
        <v>12761</v>
      </c>
    </row>
    <row r="150" spans="1:16">
      <c r="A150" s="1">
        <v>2008</v>
      </c>
      <c r="B150" s="35">
        <f>SUM(B30:B41)</f>
        <v>86</v>
      </c>
      <c r="C150" s="35">
        <f t="shared" ref="C150:I150" si="17">SUM(C30:C41)</f>
        <v>1308</v>
      </c>
      <c r="D150" s="35">
        <f t="shared" si="17"/>
        <v>2416</v>
      </c>
      <c r="E150" s="35">
        <f t="shared" si="17"/>
        <v>10797</v>
      </c>
      <c r="F150" s="35">
        <f t="shared" si="17"/>
        <v>92</v>
      </c>
      <c r="G150" s="35">
        <f t="shared" si="17"/>
        <v>872</v>
      </c>
      <c r="H150" s="35">
        <f t="shared" si="17"/>
        <v>87</v>
      </c>
      <c r="I150" s="35">
        <f t="shared" si="17"/>
        <v>1226</v>
      </c>
      <c r="J150" s="35">
        <f t="shared" si="14"/>
        <v>16884</v>
      </c>
    </row>
    <row r="151" spans="1:16">
      <c r="A151" s="1">
        <v>2009</v>
      </c>
      <c r="B151" s="35">
        <f>SUM(B42:B53)</f>
        <v>38</v>
      </c>
      <c r="C151" s="35">
        <f t="shared" ref="C151:I151" si="18">SUM(C42:C53)</f>
        <v>817</v>
      </c>
      <c r="D151" s="35">
        <f t="shared" si="18"/>
        <v>1820</v>
      </c>
      <c r="E151" s="35">
        <f t="shared" si="18"/>
        <v>2222</v>
      </c>
      <c r="F151" s="35">
        <f t="shared" si="18"/>
        <v>42</v>
      </c>
      <c r="G151" s="35">
        <f>SUM(G42:G53)</f>
        <v>754</v>
      </c>
      <c r="H151" s="35">
        <f t="shared" si="18"/>
        <v>53</v>
      </c>
      <c r="I151" s="35">
        <f t="shared" si="18"/>
        <v>841</v>
      </c>
      <c r="J151" s="35">
        <f t="shared" si="14"/>
        <v>6587</v>
      </c>
    </row>
    <row r="152" spans="1:16">
      <c r="A152" s="1">
        <v>2010</v>
      </c>
      <c r="B152" s="35">
        <f>SUM(B54:B65)</f>
        <v>15</v>
      </c>
      <c r="C152" s="35">
        <f t="shared" ref="C152:I152" si="19">SUM(C54:C65)</f>
        <v>984</v>
      </c>
      <c r="D152" s="35">
        <f t="shared" si="19"/>
        <v>1674</v>
      </c>
      <c r="E152" s="35">
        <f t="shared" si="19"/>
        <v>1498</v>
      </c>
      <c r="F152" s="35">
        <f t="shared" si="19"/>
        <v>30</v>
      </c>
      <c r="G152" s="35">
        <f t="shared" si="19"/>
        <v>726</v>
      </c>
      <c r="H152" s="35">
        <f t="shared" si="19"/>
        <v>57</v>
      </c>
      <c r="I152" s="35">
        <f t="shared" si="19"/>
        <v>745</v>
      </c>
      <c r="J152" s="35">
        <f t="shared" si="14"/>
        <v>5729</v>
      </c>
    </row>
    <row r="153" spans="1:16">
      <c r="A153" s="1">
        <v>2011</v>
      </c>
      <c r="B153" s="35">
        <f>SUM(B66:B77)</f>
        <v>12</v>
      </c>
      <c r="C153" s="35">
        <f t="shared" ref="C153:I153" si="20">SUM(C66:C77)</f>
        <v>544</v>
      </c>
      <c r="D153" s="35">
        <f t="shared" si="20"/>
        <v>962</v>
      </c>
      <c r="E153" s="35">
        <f t="shared" si="20"/>
        <v>910</v>
      </c>
      <c r="F153" s="35">
        <f t="shared" si="20"/>
        <v>36</v>
      </c>
      <c r="G153" s="35">
        <f t="shared" si="20"/>
        <v>609</v>
      </c>
      <c r="H153" s="35">
        <f t="shared" si="20"/>
        <v>142</v>
      </c>
      <c r="I153" s="35">
        <f t="shared" si="20"/>
        <v>810</v>
      </c>
      <c r="J153" s="35">
        <f t="shared" si="14"/>
        <v>4025</v>
      </c>
    </row>
    <row r="154" spans="1:16">
      <c r="A154" s="1">
        <v>2012</v>
      </c>
      <c r="B154" s="35">
        <f t="shared" ref="B154:E154" si="21">SUM(B78:B89)</f>
        <v>12</v>
      </c>
      <c r="C154" s="35">
        <f t="shared" si="21"/>
        <v>707</v>
      </c>
      <c r="D154" s="35">
        <f t="shared" si="21"/>
        <v>540</v>
      </c>
      <c r="E154" s="35">
        <f t="shared" si="21"/>
        <v>594</v>
      </c>
      <c r="F154" s="35">
        <f>SUM(F78:F90)</f>
        <v>0</v>
      </c>
      <c r="G154" s="35">
        <f t="shared" ref="G154:I154" si="22">SUM(G78:G89)</f>
        <v>783</v>
      </c>
      <c r="H154" s="35">
        <f t="shared" si="22"/>
        <v>996</v>
      </c>
      <c r="I154" s="35">
        <f t="shared" si="22"/>
        <v>785</v>
      </c>
      <c r="J154" s="35">
        <f>SUM(B155:I155)</f>
        <v>1772</v>
      </c>
    </row>
    <row r="155" spans="1:16" ht="15.75" thickBot="1">
      <c r="A155" s="1">
        <v>2013</v>
      </c>
      <c r="B155" s="35">
        <f t="shared" ref="B155:I155" si="23">SUM(B90:B94)</f>
        <v>5</v>
      </c>
      <c r="C155" s="35">
        <f t="shared" si="23"/>
        <v>249</v>
      </c>
      <c r="D155" s="35">
        <f t="shared" si="23"/>
        <v>86</v>
      </c>
      <c r="E155" s="35">
        <f t="shared" si="23"/>
        <v>210</v>
      </c>
      <c r="F155" s="35">
        <f t="shared" si="23"/>
        <v>0</v>
      </c>
      <c r="G155" s="35">
        <f t="shared" si="23"/>
        <v>362</v>
      </c>
      <c r="H155" s="35">
        <f t="shared" si="23"/>
        <v>515</v>
      </c>
      <c r="I155" s="35">
        <f t="shared" si="23"/>
        <v>345</v>
      </c>
      <c r="J155" s="35">
        <f>SUM(B156:I156)</f>
        <v>54079</v>
      </c>
    </row>
    <row r="156" spans="1:16" ht="15.75" thickBot="1">
      <c r="A156" s="38" t="s">
        <v>92</v>
      </c>
      <c r="B156" s="36">
        <f>SUM(B147:B154)</f>
        <v>1429</v>
      </c>
      <c r="C156" s="36">
        <f>SUM(C147:C154)</f>
        <v>4584</v>
      </c>
      <c r="D156" s="36">
        <f>SUM(D147:D154)</f>
        <v>7682</v>
      </c>
      <c r="E156" s="36">
        <f>SUM(E147:E154)</f>
        <v>27864</v>
      </c>
      <c r="F156" s="36">
        <f>SUM(F147:F153)</f>
        <v>754</v>
      </c>
      <c r="G156" s="36">
        <f>SUM(G147:G154)</f>
        <v>5264</v>
      </c>
      <c r="H156" s="36">
        <f>SUM(H147:H154)</f>
        <v>1810</v>
      </c>
      <c r="I156" s="36">
        <f>SUM(I147:I154)</f>
        <v>4692</v>
      </c>
      <c r="J156" s="37">
        <f>SUM(J147:J154)</f>
        <v>51434</v>
      </c>
    </row>
    <row r="157" spans="1:16" ht="16.5" thickTop="1" thickBot="1"/>
    <row r="158" spans="1:16" ht="24" thickBot="1">
      <c r="A158" s="102" t="s">
        <v>94</v>
      </c>
      <c r="B158" s="99"/>
      <c r="C158" s="99"/>
      <c r="D158" s="99"/>
      <c r="E158" s="99"/>
      <c r="F158" s="99"/>
      <c r="G158" s="99"/>
      <c r="H158" s="99"/>
      <c r="I158" s="99"/>
      <c r="J158" s="32"/>
      <c r="K158" s="34"/>
      <c r="L158" s="34"/>
      <c r="M158" s="34"/>
      <c r="N158" s="34"/>
      <c r="O158" s="34"/>
      <c r="P158" s="34"/>
    </row>
    <row r="159" spans="1:16" ht="16.5" thickBot="1">
      <c r="A159" s="14" t="s">
        <v>95</v>
      </c>
      <c r="B159" s="15" t="s">
        <v>74</v>
      </c>
      <c r="C159" s="16" t="s">
        <v>76</v>
      </c>
      <c r="D159" s="16" t="s">
        <v>79</v>
      </c>
      <c r="E159" s="16" t="s">
        <v>80</v>
      </c>
      <c r="F159" s="16" t="s">
        <v>82</v>
      </c>
      <c r="G159" s="16" t="s">
        <v>85</v>
      </c>
      <c r="H159" s="16" t="s">
        <v>86</v>
      </c>
      <c r="I159" s="17" t="s">
        <v>70</v>
      </c>
    </row>
    <row r="160" spans="1:16">
      <c r="A160" s="1">
        <v>2005</v>
      </c>
      <c r="B160" s="39">
        <f>B147/$J147*100</f>
        <v>83.985765124555158</v>
      </c>
      <c r="C160" s="39">
        <f t="shared" ref="C160:I160" si="24">C147/$J147*100</f>
        <v>0</v>
      </c>
      <c r="D160" s="39">
        <f t="shared" si="24"/>
        <v>0</v>
      </c>
      <c r="E160" s="39">
        <f t="shared" si="24"/>
        <v>0</v>
      </c>
      <c r="F160" s="39">
        <f t="shared" si="24"/>
        <v>0</v>
      </c>
      <c r="G160" s="39">
        <f t="shared" si="24"/>
        <v>0</v>
      </c>
      <c r="H160" s="39">
        <f t="shared" si="24"/>
        <v>16.014234875444842</v>
      </c>
      <c r="I160" s="39">
        <f t="shared" si="24"/>
        <v>0</v>
      </c>
    </row>
    <row r="161" spans="1:9">
      <c r="A161" s="1">
        <v>2006</v>
      </c>
      <c r="B161" s="39">
        <f t="shared" ref="B161:I164" si="25">B148/$J148*100</f>
        <v>14.472290857747971</v>
      </c>
      <c r="C161" s="39">
        <f t="shared" si="25"/>
        <v>0</v>
      </c>
      <c r="D161" s="39">
        <f t="shared" si="25"/>
        <v>0</v>
      </c>
      <c r="E161" s="39">
        <f t="shared" si="25"/>
        <v>63.18390398870455</v>
      </c>
      <c r="F161" s="39">
        <f t="shared" si="25"/>
        <v>4.2357924461701373</v>
      </c>
      <c r="G161" s="39">
        <f t="shared" si="25"/>
        <v>11.860218849276386</v>
      </c>
      <c r="H161" s="39">
        <f t="shared" si="25"/>
        <v>6.2477938581009527</v>
      </c>
      <c r="I161" s="39">
        <f t="shared" si="25"/>
        <v>0</v>
      </c>
    </row>
    <row r="162" spans="1:9">
      <c r="A162" s="1">
        <v>2007</v>
      </c>
      <c r="B162" s="39">
        <f t="shared" si="25"/>
        <v>1.1597837160097171</v>
      </c>
      <c r="C162" s="39">
        <f t="shared" si="25"/>
        <v>1.7553483269336261</v>
      </c>
      <c r="D162" s="39">
        <f t="shared" si="25"/>
        <v>2.1158216440717812</v>
      </c>
      <c r="E162" s="39">
        <f t="shared" si="25"/>
        <v>78.779092547605984</v>
      </c>
      <c r="F162" s="39">
        <f t="shared" si="25"/>
        <v>3.4009873834339004</v>
      </c>
      <c r="G162" s="39">
        <f t="shared" si="25"/>
        <v>9.2782697280777366</v>
      </c>
      <c r="H162" s="39">
        <f t="shared" si="25"/>
        <v>1.2773293629025939</v>
      </c>
      <c r="I162" s="39">
        <f t="shared" si="25"/>
        <v>2.233367290964658</v>
      </c>
    </row>
    <row r="163" spans="1:9">
      <c r="A163" s="1">
        <v>2008</v>
      </c>
      <c r="B163" s="39">
        <f t="shared" si="25"/>
        <v>0.50935797204453914</v>
      </c>
      <c r="C163" s="39">
        <f t="shared" si="25"/>
        <v>7.7469793887704332</v>
      </c>
      <c r="D163" s="39">
        <f t="shared" si="25"/>
        <v>14.309405354181473</v>
      </c>
      <c r="E163" s="39">
        <f t="shared" si="25"/>
        <v>63.948116560056853</v>
      </c>
      <c r="F163" s="39">
        <f t="shared" si="25"/>
        <v>0.54489457474532099</v>
      </c>
      <c r="G163" s="39">
        <f t="shared" si="25"/>
        <v>5.1646529258469558</v>
      </c>
      <c r="H163" s="39">
        <f t="shared" si="25"/>
        <v>0.51528073916133621</v>
      </c>
      <c r="I163" s="39">
        <f t="shared" si="25"/>
        <v>7.2613124851930815</v>
      </c>
    </row>
    <row r="164" spans="1:9">
      <c r="A164" s="1">
        <v>2009</v>
      </c>
      <c r="B164" s="39">
        <f t="shared" si="25"/>
        <v>0.57689388188856838</v>
      </c>
      <c r="C164" s="39">
        <f t="shared" si="25"/>
        <v>12.40321846060422</v>
      </c>
      <c r="D164" s="39">
        <f t="shared" si="25"/>
        <v>27.630180658873538</v>
      </c>
      <c r="E164" s="39">
        <f t="shared" si="25"/>
        <v>33.733110672536817</v>
      </c>
      <c r="F164" s="39">
        <f t="shared" si="25"/>
        <v>0.6376195536663124</v>
      </c>
      <c r="G164" s="39">
        <f t="shared" si="25"/>
        <v>11.446789130104753</v>
      </c>
      <c r="H164" s="39">
        <f t="shared" si="25"/>
        <v>0.8046151510551085</v>
      </c>
      <c r="I164" s="39">
        <f t="shared" si="25"/>
        <v>12.767572491270684</v>
      </c>
    </row>
    <row r="165" spans="1:9">
      <c r="A165" s="1">
        <v>2010</v>
      </c>
      <c r="B165" s="39">
        <f t="shared" ref="B165:I165" si="26">B152/$J152*100</f>
        <v>0.26182579856868565</v>
      </c>
      <c r="C165" s="39">
        <f t="shared" si="26"/>
        <v>17.175772386105777</v>
      </c>
      <c r="D165" s="39">
        <f t="shared" si="26"/>
        <v>29.219759120265316</v>
      </c>
      <c r="E165" s="39">
        <f t="shared" si="26"/>
        <v>26.147669750392737</v>
      </c>
      <c r="F165" s="39">
        <f t="shared" si="26"/>
        <v>0.52365159713737131</v>
      </c>
      <c r="G165" s="39">
        <f t="shared" si="26"/>
        <v>12.672368650724387</v>
      </c>
      <c r="H165" s="39">
        <f t="shared" si="26"/>
        <v>0.99493803456100538</v>
      </c>
      <c r="I165" s="39">
        <f t="shared" si="26"/>
        <v>13.004014662244719</v>
      </c>
    </row>
    <row r="166" spans="1:9">
      <c r="A166" s="1">
        <v>2011</v>
      </c>
      <c r="B166" s="39">
        <f t="shared" ref="B166:I168" si="27">B153/$J153*100</f>
        <v>0.29813664596273293</v>
      </c>
      <c r="C166" s="39">
        <f t="shared" si="27"/>
        <v>13.51552795031056</v>
      </c>
      <c r="D166" s="39">
        <f t="shared" si="27"/>
        <v>23.90062111801242</v>
      </c>
      <c r="E166" s="39">
        <f t="shared" si="27"/>
        <v>22.608695652173914</v>
      </c>
      <c r="F166" s="39">
        <f t="shared" si="27"/>
        <v>0.89440993788819867</v>
      </c>
      <c r="G166" s="39">
        <f t="shared" si="27"/>
        <v>15.130434782608695</v>
      </c>
      <c r="H166" s="39">
        <f t="shared" si="27"/>
        <v>3.5279503105590062</v>
      </c>
      <c r="I166" s="39">
        <f t="shared" si="27"/>
        <v>20.124223602484474</v>
      </c>
    </row>
    <row r="167" spans="1:9">
      <c r="A167" s="1">
        <v>2012</v>
      </c>
      <c r="B167" s="39">
        <f t="shared" si="27"/>
        <v>0.67720090293453727</v>
      </c>
      <c r="C167" s="39">
        <f t="shared" si="27"/>
        <v>39.89841986455982</v>
      </c>
      <c r="D167" s="39">
        <f t="shared" si="27"/>
        <v>30.474040632054177</v>
      </c>
      <c r="E167" s="39">
        <f t="shared" si="27"/>
        <v>33.521444695259596</v>
      </c>
      <c r="F167" s="39">
        <f t="shared" si="27"/>
        <v>0</v>
      </c>
      <c r="G167" s="39">
        <f t="shared" si="27"/>
        <v>44.187358916478551</v>
      </c>
      <c r="H167" s="39">
        <f t="shared" si="27"/>
        <v>56.207674943566587</v>
      </c>
      <c r="I167" s="39">
        <f t="shared" si="27"/>
        <v>44.300225733634313</v>
      </c>
    </row>
    <row r="168" spans="1:9">
      <c r="A168" s="1">
        <v>2013</v>
      </c>
      <c r="B168" s="39">
        <f t="shared" si="27"/>
        <v>9.2457330941770385E-3</v>
      </c>
      <c r="C168" s="39">
        <f t="shared" si="27"/>
        <v>0.46043750809001649</v>
      </c>
      <c r="D168" s="39">
        <f t="shared" si="27"/>
        <v>0.15902660921984504</v>
      </c>
      <c r="E168" s="39">
        <f t="shared" si="27"/>
        <v>0.38832078995543556</v>
      </c>
      <c r="F168" s="39">
        <f t="shared" si="27"/>
        <v>0</v>
      </c>
      <c r="G168" s="39">
        <f t="shared" si="27"/>
        <v>0.66939107601841752</v>
      </c>
      <c r="H168" s="39">
        <f t="shared" si="27"/>
        <v>0.95231050870023481</v>
      </c>
      <c r="I168" s="39">
        <f t="shared" si="27"/>
        <v>0.63795558349821557</v>
      </c>
    </row>
    <row r="190" spans="1:5" ht="26.25" customHeight="1" thickBot="1">
      <c r="A190" s="40" t="s">
        <v>100</v>
      </c>
      <c r="B190" s="41" t="s">
        <v>96</v>
      </c>
      <c r="C190" s="42" t="s">
        <v>97</v>
      </c>
      <c r="D190" s="42" t="s">
        <v>98</v>
      </c>
      <c r="E190" s="43" t="s">
        <v>99</v>
      </c>
    </row>
    <row r="191" spans="1:5">
      <c r="A191" s="44" t="s">
        <v>74</v>
      </c>
      <c r="B191" s="46">
        <f>STDEV(B109:B115)</f>
        <v>23.267059262208004</v>
      </c>
      <c r="C191" s="46">
        <f>AVERAGE(B109:B115)</f>
        <v>-40.603570810621989</v>
      </c>
      <c r="D191" s="46">
        <f>MEDIAN(B109:B115)</f>
        <v>-42.090395480225993</v>
      </c>
      <c r="E191" s="47">
        <f>SKEW(B109:B115)</f>
        <v>0.95602254431191458</v>
      </c>
    </row>
    <row r="192" spans="1:5">
      <c r="A192" s="44" t="s">
        <v>76</v>
      </c>
      <c r="B192" s="46">
        <f>STDEV(C109:C116)</f>
        <v>30.17984610532417</v>
      </c>
      <c r="C192" s="46">
        <f>AVERAGE(C109:C116)</f>
        <v>-8.3337010352177998</v>
      </c>
      <c r="D192" s="46">
        <f>MEDIAN(C109:C116)</f>
        <v>-9.0762022630834522</v>
      </c>
      <c r="E192" s="47">
        <f>SKEW(C109:C116)</f>
        <v>7.3608550199980888E-2</v>
      </c>
    </row>
    <row r="193" spans="1:5">
      <c r="A193" s="44" t="s">
        <v>79</v>
      </c>
      <c r="B193" s="46">
        <f>STDEV(D109:D116)</f>
        <v>18.847947031782478</v>
      </c>
      <c r="C193" s="46">
        <f>AVERAGE(D109:D116)</f>
        <v>-34.383421340066405</v>
      </c>
      <c r="D193" s="46">
        <f>MEDIAN(D109:D116)</f>
        <v>-33.982477100756668</v>
      </c>
      <c r="E193" s="47">
        <f>SKEW(D109:D116)</f>
        <v>-8.9565863604061616E-2</v>
      </c>
    </row>
    <row r="194" spans="1:5">
      <c r="A194" s="44" t="s">
        <v>80</v>
      </c>
      <c r="B194" s="46">
        <f>STDEV(E109:E116)</f>
        <v>38.02256272914849</v>
      </c>
      <c r="C194" s="46">
        <f>AVERAGE(E109:E116)</f>
        <v>-21.903827163981138</v>
      </c>
      <c r="D194" s="46">
        <f>MEDIAN(E109:E116)</f>
        <v>-32.583258325832581</v>
      </c>
      <c r="E194" s="47">
        <f>SKEW(E109:E116)</f>
        <v>0.29102870961016192</v>
      </c>
    </row>
    <row r="195" spans="1:5">
      <c r="A195" s="44" t="s">
        <v>82</v>
      </c>
      <c r="B195" s="46">
        <f>STDEV(F109:F116)</f>
        <v>90.530185411705958</v>
      </c>
      <c r="C195" s="46">
        <f>AVERAGE(F109:F116)</f>
        <v>-18.316441817493704</v>
      </c>
      <c r="D195" s="46">
        <f>MEDIAN(F109:F116)</f>
        <v>-54.347826086956516</v>
      </c>
      <c r="E195" s="47">
        <f>SKEW(F109:F116)</f>
        <v>2.0003170405091693</v>
      </c>
    </row>
    <row r="196" spans="1:5">
      <c r="A196" s="44" t="s">
        <v>85</v>
      </c>
      <c r="B196" s="46">
        <f>STDEV(G109:G116)</f>
        <v>19.963392950749462</v>
      </c>
      <c r="C196" s="46">
        <f>AVERAGE(G109:G116)</f>
        <v>-0.3890130480022696</v>
      </c>
      <c r="D196" s="46">
        <f>MEDIAN(G109:G116)</f>
        <v>-3.7135278514588892</v>
      </c>
      <c r="E196" s="47">
        <f>SKEW(G109:G116)</f>
        <v>0.22700988386511026</v>
      </c>
    </row>
    <row r="197" spans="1:5">
      <c r="A197" s="44" t="s">
        <v>86</v>
      </c>
      <c r="B197" s="46">
        <f>STDEV(H109:H116)</f>
        <v>215.32646606643527</v>
      </c>
      <c r="C197" s="46">
        <f>AVERAGE(H109:H116)</f>
        <v>89.95876162816441</v>
      </c>
      <c r="D197" s="46">
        <f>MEDIAN(H109:H116)</f>
        <v>15.821777676744711</v>
      </c>
      <c r="E197" s="47">
        <f>SKEW(H109:H116)</f>
        <v>2.428892620226617</v>
      </c>
    </row>
    <row r="198" spans="1:5">
      <c r="A198" s="45" t="s">
        <v>70</v>
      </c>
      <c r="B198" s="48">
        <f>STDEV(I109:I116)</f>
        <v>15.43853836759007</v>
      </c>
      <c r="C198" s="48">
        <f>AVERAGE(I109:I116)</f>
        <v>-4.0263232375643367</v>
      </c>
      <c r="D198" s="48">
        <f>MEDIAN(I109:I116)</f>
        <v>1.1956436266415031</v>
      </c>
      <c r="E198" s="49">
        <f>SKEW(I109:I116)</f>
        <v>-1.340318837040835</v>
      </c>
    </row>
    <row r="199" spans="1:5">
      <c r="A199" s="83"/>
      <c r="B199" s="83"/>
    </row>
    <row r="200" spans="1:5">
      <c r="A200" s="77">
        <f>A2</f>
        <v>38596</v>
      </c>
      <c r="B200" s="78">
        <f>J2</f>
        <v>3.2921686746987957</v>
      </c>
    </row>
    <row r="201" spans="1:5">
      <c r="A201" s="77">
        <f t="shared" ref="A201:A264" si="28">A3</f>
        <v>38626</v>
      </c>
      <c r="B201" s="78">
        <f t="shared" ref="B201:B264" si="29">J3</f>
        <v>2.588855421686747</v>
      </c>
    </row>
    <row r="202" spans="1:5">
      <c r="A202" s="77">
        <f t="shared" si="28"/>
        <v>38657</v>
      </c>
      <c r="B202" s="78">
        <f t="shared" si="29"/>
        <v>2.7582831325301207</v>
      </c>
    </row>
    <row r="203" spans="1:5">
      <c r="A203" s="77">
        <f t="shared" si="28"/>
        <v>38687</v>
      </c>
      <c r="B203" s="78">
        <f t="shared" si="29"/>
        <v>2.3313253012048194</v>
      </c>
    </row>
    <row r="204" spans="1:5">
      <c r="A204" s="77">
        <f t="shared" si="28"/>
        <v>38718</v>
      </c>
      <c r="B204" s="78">
        <f t="shared" si="29"/>
        <v>2.4344879518072289</v>
      </c>
    </row>
    <row r="205" spans="1:5">
      <c r="A205" s="77">
        <f t="shared" si="28"/>
        <v>38749</v>
      </c>
      <c r="B205" s="78">
        <f t="shared" si="29"/>
        <v>2.4969879518072293</v>
      </c>
    </row>
    <row r="206" spans="1:5">
      <c r="A206" s="77">
        <f t="shared" si="28"/>
        <v>38777</v>
      </c>
      <c r="B206" s="78">
        <f t="shared" si="29"/>
        <v>2.0918674698795181</v>
      </c>
    </row>
    <row r="207" spans="1:5">
      <c r="A207" s="77">
        <f t="shared" si="28"/>
        <v>38808</v>
      </c>
      <c r="B207" s="78">
        <f t="shared" si="29"/>
        <v>2.4382530120481931</v>
      </c>
    </row>
    <row r="208" spans="1:5">
      <c r="A208" s="77">
        <f t="shared" si="28"/>
        <v>38838</v>
      </c>
      <c r="B208" s="78">
        <f t="shared" si="29"/>
        <v>2.4239457831325302</v>
      </c>
    </row>
    <row r="209" spans="1:2">
      <c r="A209" s="77">
        <f t="shared" si="28"/>
        <v>38869</v>
      </c>
      <c r="B209" s="78">
        <f t="shared" si="29"/>
        <v>2.6558734939759034</v>
      </c>
    </row>
    <row r="210" spans="1:2">
      <c r="A210" s="77">
        <f t="shared" si="28"/>
        <v>38899</v>
      </c>
      <c r="B210" s="78">
        <f t="shared" si="29"/>
        <v>2.2176204819277112</v>
      </c>
    </row>
    <row r="211" spans="1:2">
      <c r="A211" s="77">
        <f t="shared" si="28"/>
        <v>38930</v>
      </c>
      <c r="B211" s="78">
        <f t="shared" si="29"/>
        <v>1.9043674698795181</v>
      </c>
    </row>
    <row r="212" spans="1:2">
      <c r="A212" s="77">
        <f t="shared" si="28"/>
        <v>38961</v>
      </c>
      <c r="B212" s="78">
        <f t="shared" si="29"/>
        <v>9.9819277108433742</v>
      </c>
    </row>
    <row r="213" spans="1:2">
      <c r="A213" s="77">
        <f t="shared" si="28"/>
        <v>38991</v>
      </c>
      <c r="B213" s="78">
        <f t="shared" si="29"/>
        <v>62.490210843373504</v>
      </c>
    </row>
    <row r="214" spans="1:2">
      <c r="A214" s="77">
        <f t="shared" si="28"/>
        <v>39022</v>
      </c>
      <c r="B214" s="78">
        <f t="shared" si="29"/>
        <v>61.981927710843379</v>
      </c>
    </row>
    <row r="215" spans="1:2">
      <c r="A215" s="77">
        <f t="shared" si="28"/>
        <v>39052</v>
      </c>
      <c r="B215" s="78">
        <f t="shared" si="29"/>
        <v>63.064006024096386</v>
      </c>
    </row>
    <row r="216" spans="1:2">
      <c r="A216" s="77">
        <f t="shared" si="28"/>
        <v>39083</v>
      </c>
      <c r="B216" s="78">
        <f t="shared" si="29"/>
        <v>84.189759036144579</v>
      </c>
    </row>
    <row r="217" spans="1:2">
      <c r="A217" s="77">
        <f t="shared" si="28"/>
        <v>39114</v>
      </c>
      <c r="B217" s="78">
        <f t="shared" si="29"/>
        <v>106.39156626506023</v>
      </c>
    </row>
    <row r="218" spans="1:2">
      <c r="A218" s="77">
        <f t="shared" si="28"/>
        <v>39142</v>
      </c>
      <c r="B218" s="78">
        <f t="shared" si="29"/>
        <v>90.944277108433738</v>
      </c>
    </row>
    <row r="219" spans="1:2">
      <c r="A219" s="77">
        <f t="shared" si="28"/>
        <v>39173</v>
      </c>
      <c r="B219" s="78">
        <f t="shared" si="29"/>
        <v>100.68298192771084</v>
      </c>
    </row>
    <row r="220" spans="1:2">
      <c r="A220" s="77">
        <f t="shared" si="28"/>
        <v>39203</v>
      </c>
      <c r="B220" s="78">
        <f t="shared" si="29"/>
        <v>90.219879518072304</v>
      </c>
    </row>
    <row r="221" spans="1:2">
      <c r="A221" s="77">
        <f t="shared" si="28"/>
        <v>39234</v>
      </c>
      <c r="B221" s="78">
        <f t="shared" si="29"/>
        <v>91.200301204819283</v>
      </c>
    </row>
    <row r="222" spans="1:2">
      <c r="A222" s="77">
        <f t="shared" si="28"/>
        <v>39264</v>
      </c>
      <c r="B222" s="78">
        <f t="shared" si="29"/>
        <v>84.382530120481945</v>
      </c>
    </row>
    <row r="223" spans="1:2">
      <c r="A223" s="77">
        <f t="shared" si="28"/>
        <v>39295</v>
      </c>
      <c r="B223" s="78">
        <f t="shared" si="29"/>
        <v>82.202560240963848</v>
      </c>
    </row>
    <row r="224" spans="1:2">
      <c r="A224" s="77">
        <f t="shared" si="28"/>
        <v>39326</v>
      </c>
      <c r="B224" s="78">
        <f t="shared" si="29"/>
        <v>72.267319277108427</v>
      </c>
    </row>
    <row r="225" spans="1:2">
      <c r="A225" s="77">
        <f t="shared" si="28"/>
        <v>39356</v>
      </c>
      <c r="B225" s="78">
        <f t="shared" si="29"/>
        <v>100.81400602409639</v>
      </c>
    </row>
    <row r="226" spans="1:2">
      <c r="A226" s="77">
        <f t="shared" si="28"/>
        <v>39387</v>
      </c>
      <c r="B226" s="78">
        <f t="shared" si="29"/>
        <v>116.09487951807228</v>
      </c>
    </row>
    <row r="227" spans="1:2">
      <c r="A227" s="77">
        <f t="shared" si="28"/>
        <v>39417</v>
      </c>
      <c r="B227" s="78">
        <f t="shared" si="29"/>
        <v>173.89081325301206</v>
      </c>
    </row>
    <row r="228" spans="1:2">
      <c r="A228" s="77">
        <f t="shared" si="28"/>
        <v>39448</v>
      </c>
      <c r="B228" s="78">
        <f t="shared" si="29"/>
        <v>206.46084337349396</v>
      </c>
    </row>
    <row r="229" spans="1:2">
      <c r="A229" s="77">
        <f t="shared" si="28"/>
        <v>39479</v>
      </c>
      <c r="B229" s="78">
        <f t="shared" si="29"/>
        <v>213.73719879518069</v>
      </c>
    </row>
    <row r="230" spans="1:2">
      <c r="A230" s="77">
        <f t="shared" si="28"/>
        <v>39508</v>
      </c>
      <c r="B230" s="78">
        <f t="shared" si="29"/>
        <v>222.3561746987952</v>
      </c>
    </row>
    <row r="231" spans="1:2">
      <c r="A231" s="77">
        <f t="shared" si="28"/>
        <v>39539</v>
      </c>
      <c r="B231" s="78">
        <f t="shared" si="29"/>
        <v>214.07228915662651</v>
      </c>
    </row>
    <row r="232" spans="1:2">
      <c r="A232" s="77">
        <f t="shared" si="28"/>
        <v>39569</v>
      </c>
      <c r="B232" s="78">
        <f t="shared" si="29"/>
        <v>213.52635542168673</v>
      </c>
    </row>
    <row r="233" spans="1:2">
      <c r="A233" s="77">
        <f t="shared" si="28"/>
        <v>39600</v>
      </c>
      <c r="B233" s="78">
        <f t="shared" si="29"/>
        <v>209.97138554216866</v>
      </c>
    </row>
    <row r="234" spans="1:2">
      <c r="A234" s="77">
        <f t="shared" si="28"/>
        <v>39630</v>
      </c>
      <c r="B234" s="78">
        <f t="shared" si="29"/>
        <v>183.98192771084337</v>
      </c>
    </row>
    <row r="235" spans="1:2">
      <c r="A235" s="77">
        <f t="shared" si="28"/>
        <v>39661</v>
      </c>
      <c r="B235" s="78">
        <f t="shared" si="29"/>
        <v>171.31927710843371</v>
      </c>
    </row>
    <row r="236" spans="1:2">
      <c r="A236" s="77">
        <f t="shared" si="28"/>
        <v>39692</v>
      </c>
      <c r="B236" s="78">
        <f t="shared" si="29"/>
        <v>174.875</v>
      </c>
    </row>
    <row r="237" spans="1:2">
      <c r="A237" s="77">
        <f t="shared" si="28"/>
        <v>39722</v>
      </c>
      <c r="B237" s="78">
        <f t="shared" si="29"/>
        <v>138.28012048192772</v>
      </c>
    </row>
    <row r="238" spans="1:2">
      <c r="A238" s="77">
        <f t="shared" si="28"/>
        <v>39753</v>
      </c>
      <c r="B238" s="78">
        <f t="shared" si="29"/>
        <v>121.03463855421685</v>
      </c>
    </row>
    <row r="239" spans="1:2">
      <c r="A239" s="77">
        <f t="shared" si="28"/>
        <v>39783</v>
      </c>
      <c r="B239" s="78">
        <f t="shared" si="29"/>
        <v>108.87951807228916</v>
      </c>
    </row>
    <row r="240" spans="1:2">
      <c r="A240" s="77">
        <f t="shared" si="28"/>
        <v>39814</v>
      </c>
      <c r="B240" s="78">
        <f t="shared" si="29"/>
        <v>107.64533132530121</v>
      </c>
    </row>
    <row r="241" spans="1:2">
      <c r="A241" s="77">
        <f t="shared" si="28"/>
        <v>39845</v>
      </c>
      <c r="B241" s="78">
        <f t="shared" si="29"/>
        <v>97.696536144578317</v>
      </c>
    </row>
    <row r="242" spans="1:2">
      <c r="A242" s="77">
        <f t="shared" si="28"/>
        <v>39873</v>
      </c>
      <c r="B242" s="78">
        <f t="shared" si="29"/>
        <v>81.886295180722897</v>
      </c>
    </row>
    <row r="243" spans="1:2">
      <c r="A243" s="77">
        <f t="shared" si="28"/>
        <v>39904</v>
      </c>
      <c r="B243" s="78">
        <f t="shared" si="29"/>
        <v>89.682228915662648</v>
      </c>
    </row>
    <row r="244" spans="1:2">
      <c r="A244" s="77">
        <f t="shared" si="28"/>
        <v>39934</v>
      </c>
      <c r="B244" s="78">
        <f t="shared" si="29"/>
        <v>86.579819277108427</v>
      </c>
    </row>
    <row r="245" spans="1:2">
      <c r="A245" s="77">
        <f t="shared" si="28"/>
        <v>39965</v>
      </c>
      <c r="B245" s="78">
        <f t="shared" si="29"/>
        <v>92.911897590361434</v>
      </c>
    </row>
    <row r="246" spans="1:2">
      <c r="A246" s="77">
        <f t="shared" si="28"/>
        <v>39995</v>
      </c>
      <c r="B246" s="78">
        <f t="shared" si="29"/>
        <v>81.862951807228924</v>
      </c>
    </row>
    <row r="247" spans="1:2">
      <c r="A247" s="77">
        <f t="shared" si="28"/>
        <v>40026</v>
      </c>
      <c r="B247" s="78">
        <f t="shared" si="29"/>
        <v>79.534638554216883</v>
      </c>
    </row>
    <row r="248" spans="1:2">
      <c r="A248" s="77">
        <f t="shared" si="28"/>
        <v>40057</v>
      </c>
      <c r="B248" s="78">
        <f t="shared" si="29"/>
        <v>84.03840361445782</v>
      </c>
    </row>
    <row r="249" spans="1:2">
      <c r="A249" s="77">
        <f t="shared" si="28"/>
        <v>40087</v>
      </c>
      <c r="B249" s="78">
        <f t="shared" si="29"/>
        <v>99.244728915662648</v>
      </c>
    </row>
    <row r="250" spans="1:2">
      <c r="A250" s="77">
        <f t="shared" si="28"/>
        <v>40118</v>
      </c>
      <c r="B250" s="78">
        <f t="shared" si="29"/>
        <v>97.778614457831338</v>
      </c>
    </row>
    <row r="251" spans="1:2">
      <c r="A251" s="77">
        <f t="shared" si="28"/>
        <v>40148</v>
      </c>
      <c r="B251" s="78">
        <f t="shared" si="29"/>
        <v>92.882530120481917</v>
      </c>
    </row>
    <row r="252" spans="1:2">
      <c r="A252" s="77">
        <f t="shared" si="28"/>
        <v>40179</v>
      </c>
      <c r="B252" s="78">
        <f t="shared" si="29"/>
        <v>89.007530120481931</v>
      </c>
    </row>
    <row r="253" spans="1:2">
      <c r="A253" s="77">
        <f t="shared" si="28"/>
        <v>40210</v>
      </c>
      <c r="B253" s="78">
        <f t="shared" si="29"/>
        <v>95.228162650602414</v>
      </c>
    </row>
    <row r="254" spans="1:2">
      <c r="A254" s="77">
        <f t="shared" si="28"/>
        <v>40238</v>
      </c>
      <c r="B254" s="78">
        <f t="shared" si="29"/>
        <v>85.037650602409641</v>
      </c>
    </row>
    <row r="255" spans="1:2">
      <c r="A255" s="77">
        <f t="shared" si="28"/>
        <v>40269</v>
      </c>
      <c r="B255" s="78">
        <f t="shared" si="29"/>
        <v>87.640813253012055</v>
      </c>
    </row>
    <row r="256" spans="1:2">
      <c r="A256" s="77">
        <f t="shared" si="28"/>
        <v>40299</v>
      </c>
      <c r="B256" s="78">
        <f t="shared" si="29"/>
        <v>80.924698795180717</v>
      </c>
    </row>
    <row r="257" spans="1:2">
      <c r="A257" s="77">
        <f t="shared" si="28"/>
        <v>40330</v>
      </c>
      <c r="B257" s="78">
        <f t="shared" si="29"/>
        <v>82.625753012048193</v>
      </c>
    </row>
    <row r="258" spans="1:2">
      <c r="A258" s="77">
        <f t="shared" si="28"/>
        <v>40360</v>
      </c>
      <c r="B258" s="78">
        <f t="shared" si="29"/>
        <v>83.440512048192772</v>
      </c>
    </row>
    <row r="259" spans="1:2">
      <c r="A259" s="77">
        <f t="shared" si="28"/>
        <v>40391</v>
      </c>
      <c r="B259" s="78">
        <f t="shared" si="29"/>
        <v>79.079819277108442</v>
      </c>
    </row>
    <row r="260" spans="1:2">
      <c r="A260" s="77">
        <f t="shared" si="28"/>
        <v>40422</v>
      </c>
      <c r="B260" s="78">
        <f t="shared" si="29"/>
        <v>78.969126506024097</v>
      </c>
    </row>
    <row r="261" spans="1:2">
      <c r="A261" s="77">
        <f t="shared" si="28"/>
        <v>40452</v>
      </c>
      <c r="B261" s="78">
        <f t="shared" si="29"/>
        <v>71.363704819277103</v>
      </c>
    </row>
    <row r="262" spans="1:2">
      <c r="A262" s="77">
        <f t="shared" si="28"/>
        <v>40483</v>
      </c>
      <c r="B262" s="78">
        <f t="shared" si="29"/>
        <v>78.125</v>
      </c>
    </row>
    <row r="263" spans="1:2">
      <c r="A263" s="77">
        <f t="shared" si="28"/>
        <v>40513</v>
      </c>
      <c r="B263" s="78">
        <f t="shared" si="29"/>
        <v>74.512801204819283</v>
      </c>
    </row>
    <row r="264" spans="1:2">
      <c r="A264" s="77">
        <f t="shared" si="28"/>
        <v>40544</v>
      </c>
      <c r="B264" s="78">
        <f t="shared" si="29"/>
        <v>74.679969879518069</v>
      </c>
    </row>
    <row r="265" spans="1:2">
      <c r="A265" s="77">
        <f t="shared" ref="A265:A278" si="30">A67</f>
        <v>40575</v>
      </c>
      <c r="B265" s="78">
        <f t="shared" ref="B265:B278" si="31">J67</f>
        <v>69.098644578313241</v>
      </c>
    </row>
    <row r="266" spans="1:2">
      <c r="A266" s="77">
        <f t="shared" si="30"/>
        <v>40603</v>
      </c>
      <c r="B266" s="78">
        <f t="shared" si="31"/>
        <v>66.774849397590373</v>
      </c>
    </row>
    <row r="267" spans="1:2">
      <c r="A267" s="77">
        <f t="shared" si="30"/>
        <v>40634</v>
      </c>
      <c r="B267" s="78">
        <f t="shared" si="31"/>
        <v>64.708584337349407</v>
      </c>
    </row>
    <row r="268" spans="1:2">
      <c r="A268" s="77">
        <f t="shared" si="30"/>
        <v>40664</v>
      </c>
      <c r="B268" s="78">
        <f t="shared" si="31"/>
        <v>59.2289156626506</v>
      </c>
    </row>
    <row r="269" spans="1:2">
      <c r="A269" s="77">
        <f t="shared" si="30"/>
        <v>40695</v>
      </c>
      <c r="B269" s="78">
        <f t="shared" si="31"/>
        <v>50.590361445783131</v>
      </c>
    </row>
    <row r="270" spans="1:2">
      <c r="A270" s="77">
        <f t="shared" si="30"/>
        <v>40725</v>
      </c>
      <c r="B270" s="78">
        <f t="shared" si="31"/>
        <v>56.808734939759034</v>
      </c>
    </row>
    <row r="271" spans="1:2">
      <c r="A271" s="77">
        <f t="shared" si="30"/>
        <v>40756</v>
      </c>
      <c r="B271" s="78">
        <f t="shared" si="31"/>
        <v>47.957831325301207</v>
      </c>
    </row>
    <row r="272" spans="1:2">
      <c r="A272" s="77">
        <f t="shared" si="30"/>
        <v>40787</v>
      </c>
      <c r="B272" s="78">
        <f t="shared" si="31"/>
        <v>53.070783132530124</v>
      </c>
    </row>
    <row r="273" spans="1:2">
      <c r="A273" s="77">
        <f t="shared" si="30"/>
        <v>40817</v>
      </c>
      <c r="B273" s="78">
        <f t="shared" si="31"/>
        <v>56.076054216867469</v>
      </c>
    </row>
    <row r="274" spans="1:2">
      <c r="A274" s="77">
        <f t="shared" si="30"/>
        <v>40848</v>
      </c>
      <c r="B274" s="78">
        <f t="shared" si="31"/>
        <v>49.817771084337352</v>
      </c>
    </row>
    <row r="275" spans="1:2">
      <c r="A275" s="77">
        <f t="shared" si="30"/>
        <v>40878</v>
      </c>
      <c r="B275" s="78">
        <f t="shared" si="31"/>
        <v>62.970632530120483</v>
      </c>
    </row>
    <row r="276" spans="1:2">
      <c r="A276" s="77">
        <f t="shared" si="30"/>
        <v>40909</v>
      </c>
      <c r="B276" s="78">
        <f t="shared" si="31"/>
        <v>64.137801204819283</v>
      </c>
    </row>
    <row r="277" spans="1:2">
      <c r="A277" s="77">
        <f t="shared" si="30"/>
        <v>40940</v>
      </c>
      <c r="B277" s="78">
        <f t="shared" si="31"/>
        <v>62.746234939759034</v>
      </c>
    </row>
    <row r="278" spans="1:2">
      <c r="A278" s="77">
        <f t="shared" si="30"/>
        <v>40969</v>
      </c>
      <c r="B278" s="78">
        <f t="shared" si="31"/>
        <v>63.506777108433738</v>
      </c>
    </row>
    <row r="279" spans="1:2">
      <c r="A279" s="77">
        <f t="shared" ref="A279:A293" si="32">A81</f>
        <v>41000</v>
      </c>
      <c r="B279" s="78">
        <f t="shared" ref="B279:B287" si="33">J81</f>
        <v>65.046686746987959</v>
      </c>
    </row>
    <row r="280" spans="1:2">
      <c r="A280" s="77">
        <f t="shared" si="32"/>
        <v>41030</v>
      </c>
      <c r="B280" s="78">
        <f t="shared" si="33"/>
        <v>58.4382530120482</v>
      </c>
    </row>
    <row r="281" spans="1:2">
      <c r="A281" s="77">
        <f t="shared" si="32"/>
        <v>41061</v>
      </c>
      <c r="B281" s="78">
        <f t="shared" si="33"/>
        <v>51.194277108433738</v>
      </c>
    </row>
    <row r="282" spans="1:2">
      <c r="A282" s="77">
        <f t="shared" si="32"/>
        <v>41091</v>
      </c>
      <c r="B282" s="78">
        <f t="shared" si="33"/>
        <v>52.518825301204814</v>
      </c>
    </row>
    <row r="283" spans="1:2">
      <c r="A283" s="77">
        <f t="shared" si="32"/>
        <v>41122</v>
      </c>
      <c r="B283" s="78">
        <f t="shared" si="33"/>
        <v>53.451807228915655</v>
      </c>
    </row>
    <row r="284" spans="1:2">
      <c r="A284" s="77">
        <f t="shared" si="32"/>
        <v>41153</v>
      </c>
      <c r="B284" s="78">
        <f t="shared" si="33"/>
        <v>53.606174698795172</v>
      </c>
    </row>
    <row r="285" spans="1:2">
      <c r="A285" s="77">
        <f t="shared" si="32"/>
        <v>41183</v>
      </c>
      <c r="B285" s="78">
        <f t="shared" si="33"/>
        <v>49.970632530120483</v>
      </c>
    </row>
    <row r="286" spans="1:2">
      <c r="A286" s="77">
        <f t="shared" si="32"/>
        <v>41214</v>
      </c>
      <c r="B286" s="78">
        <f t="shared" si="33"/>
        <v>49.71987951807229</v>
      </c>
    </row>
    <row r="287" spans="1:2">
      <c r="A287" s="77">
        <f t="shared" si="32"/>
        <v>41244</v>
      </c>
      <c r="B287" s="78">
        <f t="shared" si="33"/>
        <v>51.725150602409641</v>
      </c>
    </row>
    <row r="288" spans="1:2">
      <c r="A288" s="77">
        <f t="shared" si="32"/>
        <v>41275</v>
      </c>
      <c r="B288" s="78">
        <f t="shared" ref="B288:B293" si="34">J90</f>
        <v>44.333584337349393</v>
      </c>
    </row>
    <row r="289" spans="1:2">
      <c r="A289" s="77">
        <f t="shared" si="32"/>
        <v>41318</v>
      </c>
      <c r="B289" s="78">
        <f t="shared" si="34"/>
        <v>61.827560240963855</v>
      </c>
    </row>
    <row r="290" spans="1:2">
      <c r="A290" s="77">
        <f t="shared" si="32"/>
        <v>41346</v>
      </c>
      <c r="B290" s="78">
        <f t="shared" si="34"/>
        <v>47.989457831325304</v>
      </c>
    </row>
    <row r="291" spans="1:2">
      <c r="A291" s="77">
        <f t="shared" si="32"/>
        <v>41377</v>
      </c>
      <c r="B291" s="78">
        <f t="shared" si="34"/>
        <v>51.698042168674696</v>
      </c>
    </row>
    <row r="292" spans="1:2">
      <c r="A292" s="77">
        <f t="shared" si="32"/>
        <v>41407</v>
      </c>
      <c r="B292" s="78">
        <f t="shared" si="34"/>
        <v>48.396837349397593</v>
      </c>
    </row>
    <row r="293" spans="1:2">
      <c r="A293" s="111"/>
      <c r="B293" s="112"/>
    </row>
    <row r="294" spans="1:2">
      <c r="A294" s="75"/>
      <c r="B294" s="76"/>
    </row>
    <row r="295" spans="1:2">
      <c r="A295" s="75"/>
      <c r="B295" s="76"/>
    </row>
    <row r="296" spans="1:2">
      <c r="A296" s="75"/>
      <c r="B296" s="76"/>
    </row>
    <row r="297" spans="1:2">
      <c r="A297" s="75"/>
      <c r="B297" s="76"/>
    </row>
    <row r="298" spans="1:2">
      <c r="A298" s="75"/>
      <c r="B298" s="76"/>
    </row>
    <row r="299" spans="1:2">
      <c r="A299" s="75"/>
      <c r="B299" s="76"/>
    </row>
    <row r="300" spans="1:2">
      <c r="A300" s="75"/>
      <c r="B300" s="76"/>
    </row>
    <row r="301" spans="1:2">
      <c r="A301" s="75"/>
      <c r="B301" s="76"/>
    </row>
  </sheetData>
  <mergeCells count="5">
    <mergeCell ref="A158:I158"/>
    <mergeCell ref="A145:I145"/>
    <mergeCell ref="J145:J146"/>
    <mergeCell ref="A95:J95"/>
    <mergeCell ref="A107:J107"/>
  </mergeCells>
  <conditionalFormatting sqref="J54:J94">
    <cfRule type="iconSet" priority="1">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Listings</vt:lpstr>
      <vt:lpstr>JSE</vt:lpstr>
      <vt:lpstr>AltX</vt:lpstr>
    </vt:vector>
  </TitlesOfParts>
  <Company>BRR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ANubieZ</dc:creator>
  <cp:lastModifiedBy>user</cp:lastModifiedBy>
  <dcterms:created xsi:type="dcterms:W3CDTF">2011-01-19T05:26:58Z</dcterms:created>
  <dcterms:modified xsi:type="dcterms:W3CDTF">2013-06-05T16:38:22Z</dcterms:modified>
</cp:coreProperties>
</file>