
<file path=[Content_Types].xml><?xml version="1.0" encoding="utf-8"?>
<Types xmlns="http://schemas.openxmlformats.org/package/2006/content-types">
  <Override PartName="/xl/worksheets/sheet13.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comments8.xml" ContentType="application/vnd.openxmlformats-officedocument.spreadsheetml.comments+xml"/>
  <Override PartName="/xl/worksheets/sheet7.xml" ContentType="application/vnd.openxmlformats-officedocument.spreadsheetml.worksheet+xml"/>
  <Override PartName="/xl/worksheets/sheet20.xml" ContentType="application/vnd.openxmlformats-officedocument.spreadsheetml.worksheet+xml"/>
  <Override PartName="/xl/drawings/drawing17.xml" ContentType="application/vnd.openxmlformats-officedocument.drawing+xml"/>
  <Override PartName="/xl/charts/chart78.xml" ContentType="application/vnd.openxmlformats-officedocument.drawingml.chart+xml"/>
  <Override PartName="/xl/charts/chart89.xml" ContentType="application/vnd.openxmlformats-officedocument.drawingml.chart+xml"/>
  <Override PartName="/xl/charts/chart109.xml" ContentType="application/vnd.openxmlformats-officedocument.drawingml.chart+xml"/>
  <Default Extension="xml" ContentType="application/xml"/>
  <Override PartName="/xl/drawings/drawing2.xml" ContentType="application/vnd.openxmlformats-officedocument.drawing+xml"/>
  <Override PartName="/xl/comments4.xml" ContentType="application/vnd.openxmlformats-officedocument.spreadsheetml.comments+xml"/>
  <Override PartName="/xl/charts/chart49.xml" ContentType="application/vnd.openxmlformats-officedocument.drawingml.chart+xml"/>
  <Override PartName="/xl/charts/chart67.xml" ContentType="application/vnd.openxmlformats-officedocument.drawingml.chart+xml"/>
  <Override PartName="/xl/charts/chart96.xml" ContentType="application/vnd.openxmlformats-officedocument.drawingml.chart+xml"/>
  <Override PartName="/xl/charts/chart116.xml" ContentType="application/vnd.openxmlformats-officedocument.drawingml.chart+xml"/>
  <Override PartName="/xl/worksheets/sheet3.xml" ContentType="application/vnd.openxmlformats-officedocument.spreadsheetml.worksheet+xml"/>
  <Override PartName="/xl/charts/chart27.xml" ContentType="application/vnd.openxmlformats-officedocument.drawingml.chart+xml"/>
  <Override PartName="/xl/charts/chart38.xml" ContentType="application/vnd.openxmlformats-officedocument.drawingml.chart+xml"/>
  <Override PartName="/xl/drawings/drawing13.xml" ContentType="application/vnd.openxmlformats-officedocument.drawing+xml"/>
  <Override PartName="/xl/charts/chart56.xml" ContentType="application/vnd.openxmlformats-officedocument.drawingml.chart+xml"/>
  <Override PartName="/xl/charts/chart74.xml" ContentType="application/vnd.openxmlformats-officedocument.drawingml.chart+xml"/>
  <Override PartName="/xl/charts/chart85.xml" ContentType="application/vnd.openxmlformats-officedocument.drawingml.chart+xml"/>
  <Override PartName="/xl/drawings/drawing24.xml" ContentType="application/vnd.openxmlformats-officedocument.drawingml.chartshapes+xml"/>
  <Override PartName="/xl/charts/chart105.xml" ContentType="application/vnd.openxmlformats-officedocument.drawingml.chart+xml"/>
  <Override PartName="/xl/charts/chart16.xml" ContentType="application/vnd.openxmlformats-officedocument.drawingml.chart+xml"/>
  <Override PartName="/xl/charts/chart34.xml" ContentType="application/vnd.openxmlformats-officedocument.drawingml.chart+xml"/>
  <Override PartName="/xl/charts/chart45.xml" ContentType="application/vnd.openxmlformats-officedocument.drawingml.chart+xml"/>
  <Override PartName="/xl/charts/chart63.xml" ContentType="application/vnd.openxmlformats-officedocument.drawingml.chart+xml"/>
  <Override PartName="/xl/charts/chart81.xml" ContentType="application/vnd.openxmlformats-officedocument.drawingml.chart+xml"/>
  <Override PartName="/xl/charts/chart92.xml" ContentType="application/vnd.openxmlformats-officedocument.drawingml.chart+xml"/>
  <Override PartName="/xl/drawings/drawing20.xml" ContentType="application/vnd.openxmlformats-officedocument.drawing+xml"/>
  <Override PartName="/xl/comments14.xml" ContentType="application/vnd.openxmlformats-officedocument.spreadsheetml.comments+xml"/>
  <Override PartName="/xl/charts/chart112.xml" ContentType="application/vnd.openxmlformats-officedocument.drawingml.chart+xml"/>
  <Override PartName="/xl/sharedStrings.xml" ContentType="application/vnd.openxmlformats-officedocument.spreadsheetml.sharedStrings+xml"/>
  <Override PartName="/xl/charts/chart23.xml" ContentType="application/vnd.openxmlformats-officedocument.drawingml.chart+xml"/>
  <Override PartName="/xl/charts/chart52.xml" ContentType="application/vnd.openxmlformats-officedocument.drawingml.chart+xml"/>
  <Override PartName="/xl/charts/chart70.xml" ContentType="application/vnd.openxmlformats-officedocument.drawingml.chart+xml"/>
  <Override PartName="/xl/charts/chart101.xml" ContentType="application/vnd.openxmlformats-officedocument.drawingml.chart+xml"/>
  <Override PartName="/xl/worksheets/sheet18.xml" ContentType="application/vnd.openxmlformats-officedocument.spreadsheetml.worksheet+xml"/>
  <Override PartName="/xl/charts/chart9.xml" ContentType="application/vnd.openxmlformats-officedocument.drawingml.chart+xml"/>
  <Override PartName="/xl/charts/chart12.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comments10.xml" ContentType="application/vnd.openxmlformats-officedocument.spreadsheetml.comments+xml"/>
  <Default Extension="bin" ContentType="application/vnd.openxmlformats-officedocument.spreadsheetml.printerSettings"/>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comments9.xml" ContentType="application/vnd.openxmlformats-officedocument.spreadsheetml.comments+xml"/>
  <Override PartName="/xl/worksheets/sheet8.xml" ContentType="application/vnd.openxmlformats-officedocument.spreadsheetml.worksheet+xml"/>
  <Override PartName="/xl/charts/chart79.xml" ContentType="application/vnd.openxmlformats-officedocument.drawingml.chart+xml"/>
  <Override PartName="/xl/drawings/drawing18.xml" ContentType="application/vnd.openxmlformats-officedocument.drawing+xml"/>
  <Override PartName="/xl/charts/chart97.xml" ContentType="application/vnd.openxmlformats-officedocument.drawingml.char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3.xml" ContentType="application/vnd.openxmlformats-officedocument.drawingml.chartshapes+xml"/>
  <Override PartName="/xl/comments5.xml" ContentType="application/vnd.openxmlformats-officedocument.spreadsheetml.comments+xml"/>
  <Override PartName="/xl/charts/chart39.xml" ContentType="application/vnd.openxmlformats-officedocument.drawingml.chart+xml"/>
  <Override PartName="/xl/charts/chart57.xml" ContentType="application/vnd.openxmlformats-officedocument.drawingml.chart+xml"/>
  <Override PartName="/xl/charts/chart68.xml" ContentType="application/vnd.openxmlformats-officedocument.drawingml.chart+xml"/>
  <Override PartName="/xl/charts/chart86.xml" ContentType="application/vnd.openxmlformats-officedocument.drawingml.chart+xml"/>
  <Override PartName="/xl/drawings/drawing25.xml" ContentType="application/vnd.openxmlformats-officedocument.drawingml.chartshapes+xml"/>
  <Override PartName="/docProps/app.xml" ContentType="application/vnd.openxmlformats-officedocument.extended-properties+xml"/>
  <Override PartName="/xl/charts/chart28.xml" ContentType="application/vnd.openxmlformats-officedocument.drawingml.chart+xml"/>
  <Override PartName="/xl/charts/chart46.xml" ContentType="application/vnd.openxmlformats-officedocument.drawingml.chart+xml"/>
  <Override PartName="/xl/drawings/drawing14.xml" ContentType="application/vnd.openxmlformats-officedocument.drawing+xml"/>
  <Override PartName="/xl/charts/chart75.xml" ContentType="application/vnd.openxmlformats-officedocument.drawingml.chart+xml"/>
  <Override PartName="/xl/charts/chart93.xml" ContentType="application/vnd.openxmlformats-officedocument.drawingml.chart+xml"/>
  <Override PartName="/xl/charts/chart106.xml" ContentType="application/vnd.openxmlformats-officedocument.drawingml.chart+xml"/>
  <Default Extension="vml" ContentType="application/vnd.openxmlformats-officedocument.vmlDrawing"/>
  <Override PartName="/xl/comments1.xml" ContentType="application/vnd.openxmlformats-officedocument.spreadsheetml.comments+xml"/>
  <Override PartName="/xl/charts/chart17.xml" ContentType="application/vnd.openxmlformats-officedocument.drawingml.chart+xml"/>
  <Override PartName="/xl/charts/chart35.xml" ContentType="application/vnd.openxmlformats-officedocument.drawingml.chart+xml"/>
  <Override PartName="/xl/charts/chart53.xml" ContentType="application/vnd.openxmlformats-officedocument.drawingml.chart+xml"/>
  <Override PartName="/xl/charts/chart64.xml" ContentType="application/vnd.openxmlformats-officedocument.drawingml.chart+xml"/>
  <Override PartName="/xl/charts/chart82.xml" ContentType="application/vnd.openxmlformats-officedocument.drawingml.chart+xml"/>
  <Override PartName="/xl/drawings/drawing21.xml" ContentType="application/vnd.openxmlformats-officedocument.drawingml.chartshapes+xml"/>
  <Override PartName="/xl/comments15.xml" ContentType="application/vnd.openxmlformats-officedocument.spreadsheetml.comments+xml"/>
  <Override PartName="/xl/charts/chart113.xml" ContentType="application/vnd.openxmlformats-officedocument.drawingml.chart+xml"/>
  <Override PartName="/xl/calcChain.xml" ContentType="application/vnd.openxmlformats-officedocument.spreadsheetml.calcChain+xml"/>
  <Override PartName="/xl/worksheets/sheet19.xml" ContentType="application/vnd.openxmlformats-officedocument.spreadsheetml.worksheet+xml"/>
  <Override PartName="/xl/charts/chart13.xml" ContentType="application/vnd.openxmlformats-officedocument.drawingml.chart+xml"/>
  <Override PartName="/xl/charts/chart24.xml" ContentType="application/vnd.openxmlformats-officedocument.drawingml.chart+xml"/>
  <Override PartName="/xl/drawings/drawing10.xml" ContentType="application/vnd.openxmlformats-officedocument.drawing+xml"/>
  <Override PartName="/xl/charts/chart42.xml" ContentType="application/vnd.openxmlformats-officedocument.drawingml.chart+xml"/>
  <Override PartName="/xl/charts/chart71.xml" ContentType="application/vnd.openxmlformats-officedocument.drawingml.chart+xml"/>
  <Override PartName="/xl/charts/chart102.xml" ContentType="application/vnd.openxmlformats-officedocument.drawingml.chart+xml"/>
  <Override PartName="/xl/charts/chart31.xml" ContentType="application/vnd.openxmlformats-officedocument.drawingml.chart+xml"/>
  <Override PartName="/xl/charts/chart60.xml" ContentType="application/vnd.openxmlformats-officedocument.drawingml.chart+xml"/>
  <Override PartName="/xl/comments11.xml" ContentType="application/vnd.openxmlformats-officedocument.spreadsheetml.comments+xml"/>
  <Override PartName="/docProps/core.xml" ContentType="application/vnd.openxmlformats-package.core-properties+xml"/>
  <Override PartName="/xl/worksheets/sheet15.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worksheets/sheet11.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ml.chartshapes+xml"/>
  <Override PartName="/xl/comments6.xml" ContentType="application/vnd.openxmlformats-officedocument.spreadsheetml.comments+xml"/>
  <Override PartName="/xl/charts/chart69.xml" ContentType="application/vnd.openxmlformats-officedocument.drawingml.chart+xml"/>
  <Override PartName="/xl/charts/chart98.xml" ContentType="application/vnd.openxmlformats-officedocument.drawingml.chart+xml"/>
  <Default Extension="rels" ContentType="application/vnd.openxmlformats-package.relationships+xml"/>
  <Override PartName="/xl/worksheets/sheet5.xml" ContentType="application/vnd.openxmlformats-officedocument.spreadsheetml.worksheet+xml"/>
  <Override PartName="/xl/charts/chart29.xml" ContentType="application/vnd.openxmlformats-officedocument.drawingml.chart+xml"/>
  <Override PartName="/xl/charts/chart58.xml" ContentType="application/vnd.openxmlformats-officedocument.drawingml.chart+xml"/>
  <Override PartName="/xl/drawings/drawing15.xml" ContentType="application/vnd.openxmlformats-officedocument.drawing+xml"/>
  <Override PartName="/xl/charts/chart76.xml" ContentType="application/vnd.openxmlformats-officedocument.drawingml.chart+xml"/>
  <Override PartName="/xl/charts/chart87.xml" ContentType="application/vnd.openxmlformats-officedocument.drawingml.chart+xml"/>
  <Override PartName="/xl/drawings/drawing26.xml" ContentType="application/vnd.openxmlformats-officedocument.drawing+xml"/>
  <Override PartName="/xl/charts/chart107.xml" ContentType="application/vnd.openxmlformats-officedocument.drawingml.chart+xml"/>
  <Override PartName="/xl/comments2.xml" ContentType="application/vnd.openxmlformats-officedocument.spreadsheetml.comments+xml"/>
  <Override PartName="/xl/charts/chart18.xml" ContentType="application/vnd.openxmlformats-officedocument.drawingml.chart+xml"/>
  <Override PartName="/xl/charts/chart36.xml" ContentType="application/vnd.openxmlformats-officedocument.drawingml.chart+xml"/>
  <Override PartName="/xl/charts/chart47.xml" ContentType="application/vnd.openxmlformats-officedocument.drawingml.chart+xml"/>
  <Override PartName="/xl/charts/chart65.xml" ContentType="application/vnd.openxmlformats-officedocument.drawingml.chart+xml"/>
  <Override PartName="/xl/charts/chart83.xml" ContentType="application/vnd.openxmlformats-officedocument.drawingml.chart+xml"/>
  <Override PartName="/xl/charts/chart94.xml" ContentType="application/vnd.openxmlformats-officedocument.drawingml.chart+xml"/>
  <Override PartName="/xl/drawings/drawing22.xml" ContentType="application/vnd.openxmlformats-officedocument.drawingml.chartshapes+xml"/>
  <Override PartName="/xl/charts/chart114.xml" ContentType="application/vnd.openxmlformats-officedocument.drawingml.chart+xml"/>
  <Override PartName="/xl/worksheets/sheet1.xml" ContentType="application/vnd.openxmlformats-officedocument.spreadsheetml.worksheet+xml"/>
  <Override PartName="/xl/charts/chart25.xml" ContentType="application/vnd.openxmlformats-officedocument.drawingml.chart+xml"/>
  <Override PartName="/xl/drawings/drawing11.xml" ContentType="application/vnd.openxmlformats-officedocument.drawing+xml"/>
  <Override PartName="/xl/charts/chart54.xml" ContentType="application/vnd.openxmlformats-officedocument.drawingml.chart+xml"/>
  <Override PartName="/xl/charts/chart72.xml" ContentType="application/vnd.openxmlformats-officedocument.drawingml.chart+xml"/>
  <Override PartName="/xl/charts/chart103.xml" ContentType="application/vnd.openxmlformats-officedocument.drawingml.chart+xml"/>
  <Override PartName="/xl/charts/chart14.xml" ContentType="application/vnd.openxmlformats-officedocument.drawingml.chart+xml"/>
  <Override PartName="/xl/charts/chart32.xml" ContentType="application/vnd.openxmlformats-officedocument.drawingml.chart+xml"/>
  <Override PartName="/xl/charts/chart43.xml" ContentType="application/vnd.openxmlformats-officedocument.drawingml.chart+xml"/>
  <Override PartName="/xl/charts/chart61.xml" ContentType="application/vnd.openxmlformats-officedocument.drawingml.chart+xml"/>
  <Override PartName="/xl/comments12.xml" ContentType="application/vnd.openxmlformats-officedocument.spreadsheetml.comments+xml"/>
  <Override PartName="/xl/charts/chart90.xml" ContentType="application/vnd.openxmlformats-officedocument.drawingml.chart+xml"/>
  <Override PartName="/xl/charts/chart110.xml" ContentType="application/vnd.openxmlformats-officedocument.drawingml.chart+xml"/>
  <Override PartName="/xl/charts/chart21.xml" ContentType="application/vnd.openxmlformats-officedocument.drawingml.chart+xml"/>
  <Override PartName="/xl/charts/chart50.xml" ContentType="application/vnd.openxmlformats-officedocument.drawingml.chart+xml"/>
  <Override PartName="/xl/worksheets/sheet16.xml" ContentType="application/vnd.openxmlformats-officedocument.spreadsheetml.worksheet+xml"/>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charts/chart99.xml" ContentType="application/vnd.openxmlformats-officedocument.drawingml.chart+xml"/>
  <Override PartName="/xl/worksheets/sheet6.xml" ContentType="application/vnd.openxmlformats-officedocument.spreadsheetml.worksheet+xml"/>
  <Override PartName="/xl/worksheets/sheet12.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comments7.xml" ContentType="application/vnd.openxmlformats-officedocument.spreadsheetml.comments+xml"/>
  <Default Extension="jpeg" ContentType="image/jpeg"/>
  <Override PartName="/xl/charts/chart59.xml" ContentType="application/vnd.openxmlformats-officedocument.drawingml.chart+xml"/>
  <Override PartName="/xl/charts/chart88.xml" ContentType="application/vnd.openxmlformats-officedocument.drawingml.chart+xml"/>
  <Override PartName="/xl/drawings/drawing27.xml" ContentType="application/vnd.openxmlformats-officedocument.drawing+xml"/>
  <Override PartName="/xl/charts/chart48.xml" ContentType="application/vnd.openxmlformats-officedocument.drawingml.chart+xml"/>
  <Override PartName="/xl/drawings/drawing16.xml" ContentType="application/vnd.openxmlformats-officedocument.drawing+xml"/>
  <Override PartName="/xl/charts/chart77.xml" ContentType="application/vnd.openxmlformats-officedocument.drawingml.chart+xml"/>
  <Override PartName="/xl/charts/chart95.xml" ContentType="application/vnd.openxmlformats-officedocument.drawingml.chart+xml"/>
  <Override PartName="/xl/charts/chart108.xml" ContentType="application/vnd.openxmlformats-officedocument.drawingml.chart+xml"/>
  <Override PartName="/xl/worksheets/sheet2.xml" ContentType="application/vnd.openxmlformats-officedocument.spreadsheetml.worksheet+xml"/>
  <Override PartName="/xl/drawings/drawing1.xml" ContentType="application/vnd.openxmlformats-officedocument.drawing+xml"/>
  <Override PartName="/xl/charts/chart19.xml" ContentType="application/vnd.openxmlformats-officedocument.drawingml.chart+xml"/>
  <Override PartName="/xl/comments3.xml" ContentType="application/vnd.openxmlformats-officedocument.spreadsheetml.comments+xml"/>
  <Override PartName="/xl/charts/chart37.xml" ContentType="application/vnd.openxmlformats-officedocument.drawingml.chart+xml"/>
  <Override PartName="/xl/charts/chart55.xml" ContentType="application/vnd.openxmlformats-officedocument.drawingml.chart+xml"/>
  <Override PartName="/xl/charts/chart66.xml" ContentType="application/vnd.openxmlformats-officedocument.drawingml.chart+xml"/>
  <Override PartName="/xl/charts/chart84.xml" ContentType="application/vnd.openxmlformats-officedocument.drawingml.chart+xml"/>
  <Override PartName="/xl/drawings/drawing23.xml" ContentType="application/vnd.openxmlformats-officedocument.drawing+xml"/>
  <Override PartName="/xl/charts/chart115.xml" ContentType="application/vnd.openxmlformats-officedocument.drawingml.chart+xml"/>
  <Override PartName="/xl/charts/chart26.xml" ContentType="application/vnd.openxmlformats-officedocument.drawingml.chart+xml"/>
  <Override PartName="/xl/drawings/drawing12.xml" ContentType="application/vnd.openxmlformats-officedocument.drawingml.chartshapes+xml"/>
  <Override PartName="/xl/charts/chart44.xml" ContentType="application/vnd.openxmlformats-officedocument.drawingml.chart+xml"/>
  <Override PartName="/xl/charts/chart73.xml" ContentType="application/vnd.openxmlformats-officedocument.drawingml.chart+xml"/>
  <Override PartName="/xl/charts/chart91.xml" ContentType="application/vnd.openxmlformats-officedocument.drawingml.chart+xml"/>
  <Override PartName="/xl/charts/chart104.xml" ContentType="application/vnd.openxmlformats-officedocument.drawingml.chart+xml"/>
  <Override PartName="/xl/charts/chart15.xml" ContentType="application/vnd.openxmlformats-officedocument.drawingml.chart+xml"/>
  <Override PartName="/xl/charts/chart33.xml" ContentType="application/vnd.openxmlformats-officedocument.drawingml.chart+xml"/>
  <Override PartName="/xl/charts/chart51.xml" ContentType="application/vnd.openxmlformats-officedocument.drawingml.chart+xml"/>
  <Override PartName="/xl/charts/chart62.xml" ContentType="application/vnd.openxmlformats-officedocument.drawingml.chart+xml"/>
  <Override PartName="/xl/charts/chart80.xml" ContentType="application/vnd.openxmlformats-officedocument.drawingml.chart+xml"/>
  <Override PartName="/xl/comments13.xml" ContentType="application/vnd.openxmlformats-officedocument.spreadsheetml.comments+xml"/>
  <Override PartName="/xl/charts/chart111.xml" ContentType="application/vnd.openxmlformats-officedocument.drawingml.chart+xml"/>
  <Override PartName="/xl/worksheets/sheet17.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charts/chart10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710" yWindow="15" windowWidth="7665" windowHeight="7950" tabRatio="100"/>
  </bookViews>
  <sheets>
    <sheet name="Cover Page " sheetId="8" r:id="rId1"/>
    <sheet name="Summary page" sheetId="18" r:id="rId2"/>
    <sheet name="KZN Population" sheetId="17" r:id="rId3"/>
    <sheet name="National Government" sheetId="22" r:id="rId4"/>
    <sheet name="Manufacturing" sheetId="13" r:id="rId5"/>
    <sheet name="Retail" sheetId="12" r:id="rId6"/>
    <sheet name="Monetary" sheetId="14" r:id="rId7"/>
    <sheet name="Trade" sheetId="16" r:id="rId8"/>
    <sheet name="Employment" sheetId="4" r:id="rId9"/>
    <sheet name="PSCE" sheetId="1" r:id="rId10"/>
    <sheet name="PSCE Yearly" sheetId="2" r:id="rId11"/>
    <sheet name="PSCE Monthly" sheetId="3" r:id="rId12"/>
    <sheet name="Survey Results" sheetId="7" r:id="rId13"/>
    <sheet name="Civil Cases for Debt" sheetId="9" r:id="rId14"/>
    <sheet name="Inflation" sheetId="10" r:id="rId15"/>
    <sheet name="Electricity" sheetId="11" r:id="rId16"/>
    <sheet name="Building Plans Approved" sheetId="5" r:id="rId17"/>
    <sheet name="Building Plans Approved1" sheetId="6" r:id="rId18"/>
    <sheet name="Cement Sales" sheetId="19" r:id="rId19"/>
    <sheet name="House Prices" sheetId="20" r:id="rId20"/>
  </sheets>
  <definedNames>
    <definedName name="_xlnm._FilterDatabase" localSheetId="14" hidden="1">Inflation!$R$104:$R$104</definedName>
    <definedName name="_xlnm.Print_Area" localSheetId="1">'Summary page'!$A$1:$K$399</definedName>
  </definedNames>
  <calcPr calcId="125725"/>
</workbook>
</file>

<file path=xl/calcChain.xml><?xml version="1.0" encoding="utf-8"?>
<calcChain xmlns="http://schemas.openxmlformats.org/spreadsheetml/2006/main">
  <c r="N13" i="16"/>
  <c r="E56"/>
  <c r="E57"/>
  <c r="E58"/>
  <c r="E59"/>
  <c r="W208" i="22"/>
  <c r="W194"/>
  <c r="W186"/>
  <c r="T186"/>
  <c r="T218"/>
  <c r="T216"/>
  <c r="T214"/>
  <c r="T212"/>
  <c r="T205"/>
  <c r="T203"/>
  <c r="T197"/>
  <c r="T194"/>
  <c r="T190"/>
  <c r="H286" i="3"/>
  <c r="G286"/>
  <c r="F286"/>
  <c r="E286"/>
  <c r="D286"/>
  <c r="C286"/>
  <c r="B286"/>
  <c r="A286"/>
  <c r="H275" i="2"/>
  <c r="G275"/>
  <c r="F275"/>
  <c r="E275"/>
  <c r="D275"/>
  <c r="C275"/>
  <c r="B275"/>
  <c r="H313" i="1"/>
  <c r="G313"/>
  <c r="F313"/>
  <c r="E313"/>
  <c r="D313"/>
  <c r="C313"/>
  <c r="B313"/>
  <c r="B311" i="9"/>
  <c r="P311"/>
  <c r="O311"/>
  <c r="N311"/>
  <c r="M311"/>
  <c r="L311"/>
  <c r="K311"/>
  <c r="J311"/>
  <c r="I311"/>
  <c r="H311"/>
  <c r="G311"/>
  <c r="F311"/>
  <c r="E311"/>
  <c r="D311"/>
  <c r="C285"/>
  <c r="I272" i="6"/>
  <c r="H272"/>
  <c r="G272"/>
  <c r="F272"/>
  <c r="E272"/>
  <c r="D272"/>
  <c r="C272"/>
  <c r="B272"/>
  <c r="K250"/>
  <c r="L272" i="5"/>
  <c r="K272"/>
  <c r="J272"/>
  <c r="I272"/>
  <c r="H272"/>
  <c r="G272"/>
  <c r="F272"/>
  <c r="E272"/>
  <c r="D272"/>
  <c r="C272"/>
  <c r="B272"/>
  <c r="P250"/>
  <c r="D208" i="12"/>
  <c r="C208"/>
  <c r="B208"/>
  <c r="C208" i="13"/>
  <c r="B208"/>
  <c r="E209" i="14"/>
  <c r="C209"/>
  <c r="B209"/>
  <c r="D192"/>
  <c r="C4" i="17"/>
  <c r="D5" s="1"/>
  <c r="C5"/>
  <c r="J4"/>
  <c r="C284" i="9"/>
  <c r="C283"/>
  <c r="C282"/>
  <c r="C281"/>
  <c r="K155" i="11"/>
  <c r="J155"/>
  <c r="I155"/>
  <c r="H155"/>
  <c r="G155"/>
  <c r="F155"/>
  <c r="E155"/>
  <c r="D155"/>
  <c r="C155"/>
  <c r="B155"/>
  <c r="K237" i="6"/>
  <c r="K238"/>
  <c r="K239"/>
  <c r="K240"/>
  <c r="K241"/>
  <c r="K242"/>
  <c r="K243"/>
  <c r="K244"/>
  <c r="K245"/>
  <c r="K246"/>
  <c r="K247"/>
  <c r="K248"/>
  <c r="K249"/>
  <c r="P239" i="5"/>
  <c r="P240"/>
  <c r="P241"/>
  <c r="P242"/>
  <c r="P243"/>
  <c r="P244"/>
  <c r="P245"/>
  <c r="P246"/>
  <c r="P247"/>
  <c r="P248"/>
  <c r="P249"/>
  <c r="T195" i="22"/>
  <c r="T167"/>
  <c r="C413"/>
  <c r="C420"/>
  <c r="D220" i="4" l="1"/>
  <c r="C220"/>
  <c r="B220"/>
  <c r="E201"/>
  <c r="D201"/>
  <c r="C201"/>
  <c r="B201"/>
  <c r="F179"/>
  <c r="H179" s="1"/>
  <c r="K179"/>
  <c r="A179"/>
  <c r="A244" s="1"/>
  <c r="K155"/>
  <c r="J155"/>
  <c r="I155"/>
  <c r="H155"/>
  <c r="G155"/>
  <c r="F155"/>
  <c r="E155"/>
  <c r="D155"/>
  <c r="C155"/>
  <c r="B155"/>
  <c r="A155"/>
  <c r="K136"/>
  <c r="J136"/>
  <c r="I136"/>
  <c r="H136"/>
  <c r="G136"/>
  <c r="F136"/>
  <c r="E136"/>
  <c r="D136"/>
  <c r="C136"/>
  <c r="B136"/>
  <c r="A136"/>
  <c r="F89"/>
  <c r="D89"/>
  <c r="C89"/>
  <c r="B89"/>
  <c r="B88"/>
  <c r="G65"/>
  <c r="F65"/>
  <c r="E65"/>
  <c r="D65"/>
  <c r="C65"/>
  <c r="B65"/>
  <c r="G46"/>
  <c r="F46"/>
  <c r="E46"/>
  <c r="D46"/>
  <c r="C46"/>
  <c r="B46"/>
  <c r="B45"/>
  <c r="K91" i="20"/>
  <c r="J91"/>
  <c r="I91"/>
  <c r="H91"/>
  <c r="G91"/>
  <c r="F91"/>
  <c r="E91"/>
  <c r="D91"/>
  <c r="C91"/>
  <c r="B91"/>
  <c r="H285" i="3"/>
  <c r="G285"/>
  <c r="F285"/>
  <c r="E285"/>
  <c r="D285"/>
  <c r="C285"/>
  <c r="B285"/>
  <c r="A285"/>
  <c r="H274" i="2"/>
  <c r="G274"/>
  <c r="F274"/>
  <c r="E274"/>
  <c r="D274"/>
  <c r="C274"/>
  <c r="B274"/>
  <c r="D191" i="14"/>
  <c r="T173" i="22"/>
  <c r="T171"/>
  <c r="T169"/>
  <c r="T160"/>
  <c r="T158"/>
  <c r="T152"/>
  <c r="T150"/>
  <c r="T149"/>
  <c r="T145"/>
  <c r="S192"/>
  <c r="S188" s="1"/>
  <c r="S201" s="1"/>
  <c r="F192"/>
  <c r="F188" s="1"/>
  <c r="Q147"/>
  <c r="Q143" s="1"/>
  <c r="Q156" s="1"/>
  <c r="Q162" s="1"/>
  <c r="Q175"/>
  <c r="T141"/>
  <c r="S220"/>
  <c r="Q220"/>
  <c r="P220"/>
  <c r="O220"/>
  <c r="N220"/>
  <c r="M220"/>
  <c r="L220"/>
  <c r="K220"/>
  <c r="J220"/>
  <c r="I220"/>
  <c r="H220"/>
  <c r="G220"/>
  <c r="F220"/>
  <c r="E220"/>
  <c r="D220"/>
  <c r="R218"/>
  <c r="W218" s="1"/>
  <c r="R216"/>
  <c r="W216" s="1"/>
  <c r="R214"/>
  <c r="W214" s="1"/>
  <c r="R212"/>
  <c r="W212" s="1"/>
  <c r="R205"/>
  <c r="R203"/>
  <c r="R197"/>
  <c r="R195"/>
  <c r="R194"/>
  <c r="Q192"/>
  <c r="Q188" s="1"/>
  <c r="Q201" s="1"/>
  <c r="Q207" s="1"/>
  <c r="P192"/>
  <c r="O192"/>
  <c r="O188" s="1"/>
  <c r="O201" s="1"/>
  <c r="O207" s="1"/>
  <c r="N192"/>
  <c r="N188" s="1"/>
  <c r="N201" s="1"/>
  <c r="N207" s="1"/>
  <c r="M192"/>
  <c r="M188" s="1"/>
  <c r="M201" s="1"/>
  <c r="M207" s="1"/>
  <c r="L192"/>
  <c r="K192"/>
  <c r="K188" s="1"/>
  <c r="K201" s="1"/>
  <c r="K207" s="1"/>
  <c r="J192"/>
  <c r="J188" s="1"/>
  <c r="J201" s="1"/>
  <c r="J207" s="1"/>
  <c r="I192"/>
  <c r="I188" s="1"/>
  <c r="I201" s="1"/>
  <c r="H192"/>
  <c r="G192"/>
  <c r="G188" s="1"/>
  <c r="G201" s="1"/>
  <c r="G207" s="1"/>
  <c r="E192"/>
  <c r="E188" s="1"/>
  <c r="D192"/>
  <c r="D188" s="1"/>
  <c r="D201" s="1"/>
  <c r="D207" s="1"/>
  <c r="R190"/>
  <c r="P188"/>
  <c r="P201" s="1"/>
  <c r="P207" s="1"/>
  <c r="L188"/>
  <c r="L201" s="1"/>
  <c r="L207" s="1"/>
  <c r="H188"/>
  <c r="H201" s="1"/>
  <c r="H207" s="1"/>
  <c r="R186"/>
  <c r="T184"/>
  <c r="P147"/>
  <c r="P143" s="1"/>
  <c r="P156" s="1"/>
  <c r="P162" s="1"/>
  <c r="W195" l="1"/>
  <c r="W185"/>
  <c r="W187"/>
  <c r="D244" i="4"/>
  <c r="H244"/>
  <c r="E244"/>
  <c r="I244"/>
  <c r="C244"/>
  <c r="G244"/>
  <c r="K244"/>
  <c r="B244"/>
  <c r="F244"/>
  <c r="J244"/>
  <c r="I179"/>
  <c r="J179"/>
  <c r="E201" i="22"/>
  <c r="E207" s="1"/>
  <c r="I207"/>
  <c r="S207"/>
  <c r="R220"/>
  <c r="W220" s="1"/>
  <c r="R192"/>
  <c r="F201"/>
  <c r="F207" s="1"/>
  <c r="W192"/>
  <c r="R207" l="1"/>
  <c r="W209" s="1"/>
  <c r="R188"/>
  <c r="R201"/>
  <c r="H284" i="3"/>
  <c r="G284"/>
  <c r="F284"/>
  <c r="E284"/>
  <c r="D284"/>
  <c r="C284"/>
  <c r="B284"/>
  <c r="A284"/>
  <c r="H273" i="2"/>
  <c r="G273"/>
  <c r="F273"/>
  <c r="E273"/>
  <c r="D273"/>
  <c r="C273"/>
  <c r="B273"/>
  <c r="D190" i="14"/>
  <c r="W207" i="22" l="1"/>
  <c r="B20" i="17"/>
  <c r="J19"/>
  <c r="B19"/>
  <c r="J18"/>
  <c r="B18"/>
  <c r="J17"/>
  <c r="B17"/>
  <c r="J16"/>
  <c r="J15"/>
  <c r="C15"/>
  <c r="J14"/>
  <c r="C14"/>
  <c r="J13"/>
  <c r="C13"/>
  <c r="J12"/>
  <c r="C12"/>
  <c r="J11"/>
  <c r="C11"/>
  <c r="J10"/>
  <c r="C10"/>
  <c r="J9"/>
  <c r="C9"/>
  <c r="J8"/>
  <c r="C8"/>
  <c r="J7"/>
  <c r="C7"/>
  <c r="J6"/>
  <c r="C6"/>
  <c r="J5"/>
  <c r="J3"/>
  <c r="D7" l="1"/>
  <c r="D13"/>
  <c r="D9"/>
  <c r="D8"/>
  <c r="D11"/>
  <c r="D12"/>
  <c r="D15"/>
  <c r="D6"/>
  <c r="D10"/>
  <c r="C17"/>
  <c r="C18"/>
  <c r="C20"/>
  <c r="D14"/>
  <c r="C19"/>
  <c r="D19" l="1"/>
  <c r="D18"/>
  <c r="D17"/>
  <c r="D20"/>
  <c r="E49" i="16" l="1"/>
  <c r="E55"/>
  <c r="H283" i="3" l="1"/>
  <c r="H282"/>
  <c r="G283"/>
  <c r="G282"/>
  <c r="F283"/>
  <c r="F282"/>
  <c r="E283"/>
  <c r="E282"/>
  <c r="D283"/>
  <c r="D282"/>
  <c r="C283"/>
  <c r="C282"/>
  <c r="B283"/>
  <c r="B282"/>
  <c r="A283"/>
  <c r="A282"/>
  <c r="H272" i="2"/>
  <c r="H271"/>
  <c r="G272"/>
  <c r="G271"/>
  <c r="F272"/>
  <c r="F271"/>
  <c r="E272"/>
  <c r="E271"/>
  <c r="D272"/>
  <c r="D271"/>
  <c r="C272"/>
  <c r="C271"/>
  <c r="B272"/>
  <c r="B271"/>
  <c r="D189" i="14"/>
  <c r="D188"/>
  <c r="C418" i="22" l="1"/>
  <c r="C417"/>
  <c r="C405"/>
  <c r="R120" i="10"/>
  <c r="R121" s="1"/>
  <c r="R122" s="1"/>
  <c r="R123" s="1"/>
  <c r="R124" s="1"/>
  <c r="R125" s="1"/>
  <c r="R126" s="1"/>
  <c r="R127" s="1"/>
  <c r="R128" s="1"/>
  <c r="R129" s="1"/>
  <c r="R130" s="1"/>
  <c r="R131" s="1"/>
  <c r="R132" s="1"/>
  <c r="R133" s="1"/>
  <c r="R134" s="1"/>
  <c r="R135" s="1"/>
  <c r="R136" s="1"/>
  <c r="R137" s="1"/>
  <c r="R138" s="1"/>
  <c r="R139" s="1"/>
  <c r="R140" s="1"/>
  <c r="R141" s="1"/>
  <c r="R142" s="1"/>
  <c r="R143" s="1"/>
  <c r="R144" s="1"/>
  <c r="R145" s="1"/>
  <c r="R146" s="1"/>
  <c r="R147" s="1"/>
  <c r="R148" s="1"/>
  <c r="R149" s="1"/>
  <c r="R150" s="1"/>
  <c r="R151" s="1"/>
  <c r="R152" s="1"/>
  <c r="R153" s="1"/>
  <c r="R154" s="1"/>
  <c r="R155" s="1"/>
  <c r="R156" s="1"/>
  <c r="R157" s="1"/>
  <c r="R158" s="1"/>
  <c r="R159" s="1"/>
  <c r="R160" s="1"/>
  <c r="R161" s="1"/>
  <c r="R162" s="1"/>
  <c r="R163" s="1"/>
  <c r="R164" s="1"/>
  <c r="R165" s="1"/>
  <c r="R166" s="1"/>
  <c r="R167" s="1"/>
  <c r="R168" s="1"/>
  <c r="R169" s="1"/>
  <c r="R170" s="1"/>
  <c r="R171" s="1"/>
  <c r="R172" s="1"/>
  <c r="R173" s="1"/>
  <c r="R174" s="1"/>
  <c r="BC68"/>
  <c r="BD68"/>
  <c r="BE68"/>
  <c r="BF68"/>
  <c r="BG68"/>
  <c r="BC69"/>
  <c r="BD69"/>
  <c r="BE69"/>
  <c r="BF69"/>
  <c r="BG69"/>
  <c r="BC70"/>
  <c r="BD70"/>
  <c r="BE70"/>
  <c r="BF70"/>
  <c r="BG70"/>
  <c r="BC71"/>
  <c r="BD71"/>
  <c r="BE71"/>
  <c r="BF71"/>
  <c r="BG71"/>
  <c r="BC72"/>
  <c r="BD72"/>
  <c r="BE72"/>
  <c r="BF72"/>
  <c r="BG72"/>
  <c r="BC73"/>
  <c r="BD73"/>
  <c r="BE73"/>
  <c r="BF73"/>
  <c r="BG73"/>
  <c r="BC74"/>
  <c r="BD74"/>
  <c r="BE74"/>
  <c r="BF74"/>
  <c r="BG74"/>
  <c r="BC75"/>
  <c r="BD75"/>
  <c r="BE75"/>
  <c r="BF75"/>
  <c r="BG75"/>
  <c r="BC76"/>
  <c r="BD76"/>
  <c r="BE76"/>
  <c r="BF76"/>
  <c r="BG76"/>
  <c r="BC77"/>
  <c r="BD77"/>
  <c r="BE77"/>
  <c r="BF77"/>
  <c r="BG77"/>
  <c r="BC78"/>
  <c r="BD78"/>
  <c r="BE78"/>
  <c r="BF78"/>
  <c r="BG78"/>
  <c r="BC79"/>
  <c r="BD79"/>
  <c r="BE79"/>
  <c r="BF79"/>
  <c r="BG79"/>
  <c r="BC80"/>
  <c r="BD80"/>
  <c r="BE80"/>
  <c r="BF80"/>
  <c r="BG80"/>
  <c r="BC81"/>
  <c r="BD81"/>
  <c r="BE81"/>
  <c r="BF81"/>
  <c r="BG81"/>
  <c r="BC82"/>
  <c r="BD82"/>
  <c r="BE82"/>
  <c r="BF82"/>
  <c r="BG82"/>
  <c r="BC83"/>
  <c r="BD83"/>
  <c r="BE83"/>
  <c r="BF83"/>
  <c r="BG83"/>
  <c r="BC84"/>
  <c r="BD84"/>
  <c r="BE84"/>
  <c r="BF84"/>
  <c r="BG84"/>
  <c r="BC85"/>
  <c r="BD85"/>
  <c r="BE85"/>
  <c r="BF85"/>
  <c r="BG85"/>
  <c r="BC86"/>
  <c r="BD86"/>
  <c r="BE86"/>
  <c r="BF86"/>
  <c r="BG86"/>
  <c r="BC87"/>
  <c r="BD87"/>
  <c r="BE87"/>
  <c r="BF87"/>
  <c r="BG87"/>
  <c r="BC88"/>
  <c r="BD88"/>
  <c r="BE88"/>
  <c r="BF88"/>
  <c r="BG88"/>
  <c r="BC89"/>
  <c r="BD89"/>
  <c r="BE89"/>
  <c r="BF89"/>
  <c r="BG89"/>
  <c r="BC90"/>
  <c r="BD90"/>
  <c r="BE90"/>
  <c r="BF90"/>
  <c r="BG90"/>
  <c r="BC91"/>
  <c r="BD91"/>
  <c r="BE91"/>
  <c r="BF91"/>
  <c r="BG91"/>
  <c r="BC92"/>
  <c r="BD92"/>
  <c r="BE92"/>
  <c r="BF92"/>
  <c r="BG92"/>
  <c r="BC93"/>
  <c r="BD93"/>
  <c r="BE93"/>
  <c r="BF93"/>
  <c r="BG93"/>
  <c r="BC94"/>
  <c r="BD94"/>
  <c r="BE94"/>
  <c r="BF94"/>
  <c r="BG94"/>
  <c r="BC95"/>
  <c r="BD95"/>
  <c r="BE95"/>
  <c r="BF95"/>
  <c r="BG95"/>
  <c r="BC96"/>
  <c r="BD96"/>
  <c r="BE96"/>
  <c r="BF96"/>
  <c r="BG96"/>
  <c r="BC97"/>
  <c r="BD97"/>
  <c r="BE97"/>
  <c r="BF97"/>
  <c r="BG97"/>
  <c r="BC98"/>
  <c r="BD98"/>
  <c r="BE98"/>
  <c r="BF98"/>
  <c r="BG98"/>
  <c r="BC99"/>
  <c r="BD99"/>
  <c r="BE99"/>
  <c r="BF99"/>
  <c r="BG99"/>
  <c r="BC100"/>
  <c r="BD100"/>
  <c r="BE100"/>
  <c r="BF100"/>
  <c r="BG100"/>
  <c r="BC101"/>
  <c r="BD101"/>
  <c r="BE101"/>
  <c r="BF101"/>
  <c r="BG101"/>
  <c r="BC102"/>
  <c r="BD102"/>
  <c r="BE102"/>
  <c r="BF102"/>
  <c r="BG102"/>
  <c r="BC103"/>
  <c r="BD103"/>
  <c r="BE103"/>
  <c r="BF103"/>
  <c r="BG103"/>
  <c r="BC104"/>
  <c r="BD104"/>
  <c r="BE104"/>
  <c r="BF104"/>
  <c r="BG104"/>
  <c r="BC105"/>
  <c r="BD105"/>
  <c r="BE105"/>
  <c r="BF105"/>
  <c r="BG105"/>
  <c r="BC106"/>
  <c r="BD106"/>
  <c r="BE106"/>
  <c r="BF106"/>
  <c r="BG106"/>
  <c r="BC107"/>
  <c r="BD107"/>
  <c r="BE107"/>
  <c r="BF107"/>
  <c r="BG107"/>
  <c r="BC108"/>
  <c r="BD108"/>
  <c r="BE108"/>
  <c r="BF108"/>
  <c r="BG108"/>
  <c r="BC109"/>
  <c r="BD109"/>
  <c r="BE109"/>
  <c r="BF109"/>
  <c r="BG109"/>
  <c r="BC110"/>
  <c r="BD110"/>
  <c r="BE110"/>
  <c r="BF110"/>
  <c r="BG110"/>
  <c r="BC111"/>
  <c r="BD111"/>
  <c r="BE111"/>
  <c r="BF111"/>
  <c r="BG111"/>
  <c r="BC112"/>
  <c r="BD112"/>
  <c r="BE112"/>
  <c r="BF112"/>
  <c r="BG112"/>
  <c r="BC113"/>
  <c r="BD113"/>
  <c r="BE113"/>
  <c r="BF113"/>
  <c r="BG113"/>
  <c r="BC114"/>
  <c r="BD114"/>
  <c r="BE114"/>
  <c r="BF114"/>
  <c r="BG114"/>
  <c r="BC115"/>
  <c r="BD115"/>
  <c r="BE115"/>
  <c r="BF115"/>
  <c r="BG115"/>
  <c r="BC116"/>
  <c r="BD116"/>
  <c r="BE116"/>
  <c r="BF116"/>
  <c r="BG116"/>
  <c r="B113"/>
  <c r="B112"/>
  <c r="B114"/>
  <c r="B115"/>
  <c r="B116"/>
  <c r="L139" i="19"/>
  <c r="H49" i="16"/>
  <c r="BB113" i="10"/>
  <c r="BB114"/>
  <c r="BB115"/>
  <c r="BB116"/>
  <c r="BA113"/>
  <c r="BA114"/>
  <c r="BA115"/>
  <c r="BA116"/>
  <c r="AZ113"/>
  <c r="AZ114"/>
  <c r="AZ115"/>
  <c r="AZ116"/>
  <c r="AY113"/>
  <c r="AY114"/>
  <c r="AY115"/>
  <c r="AY116"/>
  <c r="AX113"/>
  <c r="AX114"/>
  <c r="AX115"/>
  <c r="AX116"/>
  <c r="AW113"/>
  <c r="AW114"/>
  <c r="AW115"/>
  <c r="AW116"/>
  <c r="AV113"/>
  <c r="AV114"/>
  <c r="AV115"/>
  <c r="AV116"/>
  <c r="AU116"/>
  <c r="AU113"/>
  <c r="AU114"/>
  <c r="AU115"/>
  <c r="AT113"/>
  <c r="AT114"/>
  <c r="AT115"/>
  <c r="AT116"/>
  <c r="AS113"/>
  <c r="AS114"/>
  <c r="AS115"/>
  <c r="AS116"/>
  <c r="AR113"/>
  <c r="AR114"/>
  <c r="AR115"/>
  <c r="AR116"/>
  <c r="AQ116"/>
  <c r="AQ113"/>
  <c r="AQ114"/>
  <c r="AQ115"/>
  <c r="AP113"/>
  <c r="AP114"/>
  <c r="AP115"/>
  <c r="AP116"/>
  <c r="AO113"/>
  <c r="AO114"/>
  <c r="AO115"/>
  <c r="AO116"/>
  <c r="AN113"/>
  <c r="AN114"/>
  <c r="AN115"/>
  <c r="AN116"/>
  <c r="AM113"/>
  <c r="AM114"/>
  <c r="AM115"/>
  <c r="AM116"/>
  <c r="AL116"/>
  <c r="AL113"/>
  <c r="AL114"/>
  <c r="AL115"/>
  <c r="AK113"/>
  <c r="AK114"/>
  <c r="AK115"/>
  <c r="AK116"/>
  <c r="AJ113"/>
  <c r="AJ114"/>
  <c r="AJ115"/>
  <c r="AJ116"/>
  <c r="AI113"/>
  <c r="AI114"/>
  <c r="AI115"/>
  <c r="AI116"/>
  <c r="AH113"/>
  <c r="AH114"/>
  <c r="AH115"/>
  <c r="AH116"/>
  <c r="AG113"/>
  <c r="AG114"/>
  <c r="AG115"/>
  <c r="AG116"/>
  <c r="AF116"/>
  <c r="AF113"/>
  <c r="AF114"/>
  <c r="AF115"/>
  <c r="AE113"/>
  <c r="AE114"/>
  <c r="AE115"/>
  <c r="AE116"/>
  <c r="AD113"/>
  <c r="AD114"/>
  <c r="AD115"/>
  <c r="AD116"/>
  <c r="AC113"/>
  <c r="AC114"/>
  <c r="AC115"/>
  <c r="AC116"/>
  <c r="AB113"/>
  <c r="AB114"/>
  <c r="AB115"/>
  <c r="AB116"/>
  <c r="AA113"/>
  <c r="AA114"/>
  <c r="AA115"/>
  <c r="AA116"/>
  <c r="Z113"/>
  <c r="Z114"/>
  <c r="Z115"/>
  <c r="Z116"/>
  <c r="Y113"/>
  <c r="Y114"/>
  <c r="Y115"/>
  <c r="Y116"/>
  <c r="X113"/>
  <c r="X114"/>
  <c r="X115"/>
  <c r="X116"/>
  <c r="W113"/>
  <c r="W114"/>
  <c r="W115"/>
  <c r="W116"/>
  <c r="V113"/>
  <c r="V114"/>
  <c r="V115"/>
  <c r="V116"/>
  <c r="U113"/>
  <c r="U114"/>
  <c r="U115"/>
  <c r="U116"/>
  <c r="S116"/>
  <c r="T113"/>
  <c r="T114"/>
  <c r="T115"/>
  <c r="T116"/>
  <c r="S113"/>
  <c r="S114"/>
  <c r="S115"/>
  <c r="R113"/>
  <c r="R114"/>
  <c r="R115"/>
  <c r="R116"/>
  <c r="Q113"/>
  <c r="Q114"/>
  <c r="Q115"/>
  <c r="Q116"/>
  <c r="P113"/>
  <c r="P114"/>
  <c r="P115"/>
  <c r="P116"/>
  <c r="O113"/>
  <c r="O114"/>
  <c r="O115"/>
  <c r="O116"/>
  <c r="N113"/>
  <c r="N114"/>
  <c r="N115"/>
  <c r="N116"/>
  <c r="M113"/>
  <c r="M114"/>
  <c r="M115"/>
  <c r="M116"/>
  <c r="L113"/>
  <c r="L114"/>
  <c r="L115"/>
  <c r="L116"/>
  <c r="K113"/>
  <c r="K114"/>
  <c r="K115"/>
  <c r="K116"/>
  <c r="J113"/>
  <c r="J114"/>
  <c r="J115"/>
  <c r="J116"/>
  <c r="I113"/>
  <c r="I114"/>
  <c r="I115"/>
  <c r="I116"/>
  <c r="H113"/>
  <c r="H114"/>
  <c r="H115"/>
  <c r="H116"/>
  <c r="G113"/>
  <c r="G114"/>
  <c r="G115"/>
  <c r="G116"/>
  <c r="F113"/>
  <c r="F114"/>
  <c r="F115"/>
  <c r="F116"/>
  <c r="E113"/>
  <c r="E114"/>
  <c r="E115"/>
  <c r="E116"/>
  <c r="D113"/>
  <c r="D114"/>
  <c r="D115"/>
  <c r="D116"/>
  <c r="C113"/>
  <c r="C114"/>
  <c r="C115"/>
  <c r="C116"/>
  <c r="C106" l="1"/>
  <c r="B68"/>
  <c r="K53" i="16"/>
  <c r="K54"/>
  <c r="K55"/>
  <c r="K56"/>
  <c r="K57"/>
  <c r="K58"/>
  <c r="H54"/>
  <c r="H55"/>
  <c r="H56"/>
  <c r="H57"/>
  <c r="H58"/>
  <c r="H59"/>
  <c r="H60"/>
  <c r="H61"/>
  <c r="H62"/>
  <c r="H63"/>
  <c r="H64"/>
  <c r="H53"/>
  <c r="K64"/>
  <c r="E64"/>
  <c r="K63"/>
  <c r="E63"/>
  <c r="K62"/>
  <c r="E62"/>
  <c r="K61"/>
  <c r="E61"/>
  <c r="K60"/>
  <c r="E60"/>
  <c r="K59"/>
  <c r="E54"/>
  <c r="E53"/>
  <c r="K48"/>
  <c r="H48"/>
  <c r="E48"/>
  <c r="K47"/>
  <c r="H47"/>
  <c r="E47"/>
  <c r="K46"/>
  <c r="H46"/>
  <c r="E46"/>
  <c r="K45"/>
  <c r="H45"/>
  <c r="E45"/>
  <c r="K44"/>
  <c r="H44"/>
  <c r="E44"/>
  <c r="K43"/>
  <c r="H43"/>
  <c r="E43"/>
  <c r="K42"/>
  <c r="H42"/>
  <c r="E42"/>
  <c r="K41"/>
  <c r="H41"/>
  <c r="E41"/>
  <c r="K40"/>
  <c r="H40"/>
  <c r="E40"/>
  <c r="K39"/>
  <c r="H39"/>
  <c r="E39"/>
  <c r="K38"/>
  <c r="H38"/>
  <c r="E38"/>
  <c r="K33"/>
  <c r="H33"/>
  <c r="E33"/>
  <c r="K32"/>
  <c r="H32"/>
  <c r="E32"/>
  <c r="K31"/>
  <c r="H31"/>
  <c r="E31"/>
  <c r="K30"/>
  <c r="H30"/>
  <c r="E30"/>
  <c r="K29"/>
  <c r="H29"/>
  <c r="E29"/>
  <c r="K28"/>
  <c r="H28"/>
  <c r="E28"/>
  <c r="K27"/>
  <c r="H27"/>
  <c r="E27"/>
  <c r="K26"/>
  <c r="H26"/>
  <c r="E26"/>
  <c r="K25"/>
  <c r="H25"/>
  <c r="E25"/>
  <c r="K24"/>
  <c r="H24"/>
  <c r="E24"/>
  <c r="K23"/>
  <c r="H23"/>
  <c r="E23"/>
  <c r="K22"/>
  <c r="H22"/>
  <c r="E22"/>
  <c r="K17"/>
  <c r="H17"/>
  <c r="E17"/>
  <c r="K16"/>
  <c r="H16"/>
  <c r="E16"/>
  <c r="K15"/>
  <c r="H15"/>
  <c r="E15"/>
  <c r="K14"/>
  <c r="H14"/>
  <c r="E14"/>
  <c r="K13"/>
  <c r="H13"/>
  <c r="E13"/>
  <c r="K12"/>
  <c r="H12"/>
  <c r="E12"/>
  <c r="K11"/>
  <c r="H11"/>
  <c r="E11"/>
  <c r="K10"/>
  <c r="H10"/>
  <c r="E10"/>
  <c r="K9"/>
  <c r="H9"/>
  <c r="E9"/>
  <c r="K8"/>
  <c r="H8"/>
  <c r="E8"/>
  <c r="K7"/>
  <c r="H7"/>
  <c r="E7"/>
  <c r="K6"/>
  <c r="H6"/>
  <c r="E6"/>
  <c r="N11" l="1"/>
  <c r="C271" i="6"/>
  <c r="D271"/>
  <c r="E271"/>
  <c r="F271"/>
  <c r="G271"/>
  <c r="H271"/>
  <c r="I271"/>
  <c r="B271"/>
  <c r="C271" i="5"/>
  <c r="D271"/>
  <c r="E271"/>
  <c r="F271"/>
  <c r="G271"/>
  <c r="H271"/>
  <c r="I271"/>
  <c r="J271"/>
  <c r="K271"/>
  <c r="L271"/>
  <c r="B271"/>
  <c r="B154" i="11"/>
  <c r="B167" s="1"/>
  <c r="C154"/>
  <c r="C167" s="1"/>
  <c r="D154"/>
  <c r="D167" s="1"/>
  <c r="F154"/>
  <c r="F167" s="1"/>
  <c r="G154"/>
  <c r="G167" s="1"/>
  <c r="H154"/>
  <c r="H167" s="1"/>
  <c r="I154"/>
  <c r="I167" s="1"/>
  <c r="J154"/>
  <c r="J167" s="1"/>
  <c r="E154"/>
  <c r="E167" s="1"/>
  <c r="L310" i="9"/>
  <c r="L336" s="1"/>
  <c r="M310"/>
  <c r="N310"/>
  <c r="O310"/>
  <c r="P310"/>
  <c r="K310"/>
  <c r="K336" s="1"/>
  <c r="B310"/>
  <c r="B336" s="1"/>
  <c r="D310"/>
  <c r="D336" s="1"/>
  <c r="E310"/>
  <c r="E336" s="1"/>
  <c r="F310"/>
  <c r="F336" s="1"/>
  <c r="G310"/>
  <c r="G336" s="1"/>
  <c r="H310"/>
  <c r="H336" s="1"/>
  <c r="I310"/>
  <c r="I336" s="1"/>
  <c r="J310"/>
  <c r="J336" s="1"/>
  <c r="B249" i="3"/>
  <c r="C249"/>
  <c r="E249"/>
  <c r="F249"/>
  <c r="G249"/>
  <c r="H249"/>
  <c r="B250"/>
  <c r="C250"/>
  <c r="D250"/>
  <c r="E250"/>
  <c r="F250"/>
  <c r="G250"/>
  <c r="H250"/>
  <c r="B251"/>
  <c r="C251"/>
  <c r="E251"/>
  <c r="F251"/>
  <c r="G251"/>
  <c r="H251"/>
  <c r="B252"/>
  <c r="C252"/>
  <c r="E252"/>
  <c r="F252"/>
  <c r="G252"/>
  <c r="H252"/>
  <c r="B253"/>
  <c r="C253"/>
  <c r="D253"/>
  <c r="E253"/>
  <c r="F253"/>
  <c r="G253"/>
  <c r="H253"/>
  <c r="B254"/>
  <c r="C254"/>
  <c r="D254"/>
  <c r="E254"/>
  <c r="F254"/>
  <c r="G254"/>
  <c r="H254"/>
  <c r="B255"/>
  <c r="C255"/>
  <c r="D255"/>
  <c r="E255"/>
  <c r="F255"/>
  <c r="G255"/>
  <c r="H255"/>
  <c r="B256"/>
  <c r="C256"/>
  <c r="D256"/>
  <c r="E256"/>
  <c r="F256"/>
  <c r="G256"/>
  <c r="H256"/>
  <c r="B257"/>
  <c r="C257"/>
  <c r="D257"/>
  <c r="E257"/>
  <c r="F257"/>
  <c r="G257"/>
  <c r="H257"/>
  <c r="B258"/>
  <c r="C258"/>
  <c r="D258"/>
  <c r="E258"/>
  <c r="F258"/>
  <c r="G258"/>
  <c r="H258"/>
  <c r="B259"/>
  <c r="C259"/>
  <c r="D259"/>
  <c r="E259"/>
  <c r="F259"/>
  <c r="G259"/>
  <c r="H259"/>
  <c r="B260"/>
  <c r="C260"/>
  <c r="D260"/>
  <c r="E260"/>
  <c r="F260"/>
  <c r="G260"/>
  <c r="H260"/>
  <c r="B261"/>
  <c r="C261"/>
  <c r="D261"/>
  <c r="E261"/>
  <c r="F261"/>
  <c r="G261"/>
  <c r="H261"/>
  <c r="B262"/>
  <c r="C262"/>
  <c r="D262"/>
  <c r="E262"/>
  <c r="F262"/>
  <c r="G262"/>
  <c r="H262"/>
  <c r="B263"/>
  <c r="C263"/>
  <c r="D263"/>
  <c r="E263"/>
  <c r="F263"/>
  <c r="G263"/>
  <c r="H263"/>
  <c r="B264"/>
  <c r="C264"/>
  <c r="D264"/>
  <c r="E264"/>
  <c r="F264"/>
  <c r="G264"/>
  <c r="H264"/>
  <c r="B265"/>
  <c r="C265"/>
  <c r="D265"/>
  <c r="E265"/>
  <c r="F265"/>
  <c r="G265"/>
  <c r="H265"/>
  <c r="B266"/>
  <c r="C266"/>
  <c r="D266"/>
  <c r="E266"/>
  <c r="F266"/>
  <c r="G266"/>
  <c r="H266"/>
  <c r="B267"/>
  <c r="C267"/>
  <c r="D267"/>
  <c r="E267"/>
  <c r="F267"/>
  <c r="G267"/>
  <c r="H267"/>
  <c r="B268"/>
  <c r="C268"/>
  <c r="D268"/>
  <c r="E268"/>
  <c r="F268"/>
  <c r="G268"/>
  <c r="H268"/>
  <c r="B269"/>
  <c r="C269"/>
  <c r="D269"/>
  <c r="E269"/>
  <c r="F269"/>
  <c r="G269"/>
  <c r="H269"/>
  <c r="B270"/>
  <c r="C270"/>
  <c r="D270"/>
  <c r="E270"/>
  <c r="F270"/>
  <c r="G270"/>
  <c r="H270"/>
  <c r="B271"/>
  <c r="C271"/>
  <c r="D271"/>
  <c r="E271"/>
  <c r="F271"/>
  <c r="G271"/>
  <c r="H271"/>
  <c r="B272"/>
  <c r="C272"/>
  <c r="D272"/>
  <c r="E272"/>
  <c r="F272"/>
  <c r="G272"/>
  <c r="H272"/>
  <c r="B273"/>
  <c r="C273"/>
  <c r="D273"/>
  <c r="E273"/>
  <c r="F273"/>
  <c r="G273"/>
  <c r="H273"/>
  <c r="B274"/>
  <c r="C274"/>
  <c r="D274"/>
  <c r="E274"/>
  <c r="F274"/>
  <c r="G274"/>
  <c r="H274"/>
  <c r="B275"/>
  <c r="C275"/>
  <c r="D275"/>
  <c r="E275"/>
  <c r="F275"/>
  <c r="G275"/>
  <c r="H275"/>
  <c r="B276"/>
  <c r="C276"/>
  <c r="D276"/>
  <c r="E276"/>
  <c r="F276"/>
  <c r="G276"/>
  <c r="H276"/>
  <c r="B277"/>
  <c r="C277"/>
  <c r="D277"/>
  <c r="E277"/>
  <c r="F277"/>
  <c r="G277"/>
  <c r="H277"/>
  <c r="B278"/>
  <c r="C278"/>
  <c r="D278"/>
  <c r="E278"/>
  <c r="F278"/>
  <c r="G278"/>
  <c r="H278"/>
  <c r="B279"/>
  <c r="C279"/>
  <c r="D279"/>
  <c r="E279"/>
  <c r="F279"/>
  <c r="G279"/>
  <c r="H279"/>
  <c r="B280"/>
  <c r="C280"/>
  <c r="D280"/>
  <c r="E280"/>
  <c r="E311" s="1"/>
  <c r="F280"/>
  <c r="G280"/>
  <c r="G311" s="1"/>
  <c r="H280"/>
  <c r="B281"/>
  <c r="C281"/>
  <c r="D281"/>
  <c r="E281"/>
  <c r="F281"/>
  <c r="G281"/>
  <c r="H281"/>
  <c r="B246" i="2"/>
  <c r="C246"/>
  <c r="D246"/>
  <c r="E246"/>
  <c r="F246"/>
  <c r="G246"/>
  <c r="H246"/>
  <c r="B247"/>
  <c r="C247"/>
  <c r="D247"/>
  <c r="E247"/>
  <c r="F247"/>
  <c r="G247"/>
  <c r="H247"/>
  <c r="B248"/>
  <c r="C248"/>
  <c r="D248"/>
  <c r="E248"/>
  <c r="F248"/>
  <c r="G248"/>
  <c r="H248"/>
  <c r="B249"/>
  <c r="C249"/>
  <c r="E249"/>
  <c r="F249"/>
  <c r="G249"/>
  <c r="H249"/>
  <c r="B250"/>
  <c r="C250"/>
  <c r="D250"/>
  <c r="E250"/>
  <c r="F250"/>
  <c r="G250"/>
  <c r="H250"/>
  <c r="B251"/>
  <c r="C251"/>
  <c r="D251"/>
  <c r="E251"/>
  <c r="F251"/>
  <c r="G251"/>
  <c r="H251"/>
  <c r="B252"/>
  <c r="C252"/>
  <c r="E252"/>
  <c r="F252"/>
  <c r="G252"/>
  <c r="H252"/>
  <c r="B253"/>
  <c r="C253"/>
  <c r="D253"/>
  <c r="E253"/>
  <c r="F253"/>
  <c r="G253"/>
  <c r="H253"/>
  <c r="B254"/>
  <c r="C254"/>
  <c r="D254"/>
  <c r="E254"/>
  <c r="F254"/>
  <c r="G254"/>
  <c r="H254"/>
  <c r="B255"/>
  <c r="C255"/>
  <c r="D255"/>
  <c r="E255"/>
  <c r="F255"/>
  <c r="G255"/>
  <c r="H255"/>
  <c r="B256"/>
  <c r="C256"/>
  <c r="D256"/>
  <c r="E256"/>
  <c r="F256"/>
  <c r="G256"/>
  <c r="H256"/>
  <c r="B257"/>
  <c r="C257"/>
  <c r="D257"/>
  <c r="E257"/>
  <c r="F257"/>
  <c r="G257"/>
  <c r="H257"/>
  <c r="B258"/>
  <c r="C258"/>
  <c r="D258"/>
  <c r="E258"/>
  <c r="F258"/>
  <c r="G258"/>
  <c r="H258"/>
  <c r="B259"/>
  <c r="C259"/>
  <c r="D259"/>
  <c r="E259"/>
  <c r="F259"/>
  <c r="G259"/>
  <c r="H259"/>
  <c r="B260"/>
  <c r="C260"/>
  <c r="D260"/>
  <c r="E260"/>
  <c r="F260"/>
  <c r="G260"/>
  <c r="H260"/>
  <c r="B261"/>
  <c r="C261"/>
  <c r="D261"/>
  <c r="E261"/>
  <c r="F261"/>
  <c r="G261"/>
  <c r="H261"/>
  <c r="B262"/>
  <c r="C262"/>
  <c r="D262"/>
  <c r="E262"/>
  <c r="F262"/>
  <c r="G262"/>
  <c r="H262"/>
  <c r="B263"/>
  <c r="C263"/>
  <c r="D263"/>
  <c r="E263"/>
  <c r="F263"/>
  <c r="G263"/>
  <c r="H263"/>
  <c r="B264"/>
  <c r="C264"/>
  <c r="D264"/>
  <c r="E264"/>
  <c r="F264"/>
  <c r="G264"/>
  <c r="H264"/>
  <c r="B265"/>
  <c r="C265"/>
  <c r="D265"/>
  <c r="E265"/>
  <c r="F265"/>
  <c r="G265"/>
  <c r="H265"/>
  <c r="B266"/>
  <c r="C266"/>
  <c r="D266"/>
  <c r="E266"/>
  <c r="F266"/>
  <c r="G266"/>
  <c r="H266"/>
  <c r="B267"/>
  <c r="C267"/>
  <c r="D267"/>
  <c r="E267"/>
  <c r="F267"/>
  <c r="G267"/>
  <c r="H267"/>
  <c r="B268"/>
  <c r="C268"/>
  <c r="D268"/>
  <c r="E268"/>
  <c r="F268"/>
  <c r="G268"/>
  <c r="H268"/>
  <c r="B269"/>
  <c r="B299" s="1"/>
  <c r="C269"/>
  <c r="D269"/>
  <c r="D299" s="1"/>
  <c r="E269"/>
  <c r="F269"/>
  <c r="F299" s="1"/>
  <c r="G269"/>
  <c r="H269"/>
  <c r="H299" s="1"/>
  <c r="B270"/>
  <c r="C270"/>
  <c r="D270"/>
  <c r="E270"/>
  <c r="F270"/>
  <c r="G270"/>
  <c r="H270"/>
  <c r="C312" i="1"/>
  <c r="D312"/>
  <c r="E312"/>
  <c r="F312"/>
  <c r="G312"/>
  <c r="H312"/>
  <c r="B312"/>
  <c r="F88" i="4"/>
  <c r="C207" i="12"/>
  <c r="C224" s="1"/>
  <c r="D207"/>
  <c r="D224" s="1"/>
  <c r="B207"/>
  <c r="B224" s="1"/>
  <c r="C207" i="13"/>
  <c r="C224" s="1"/>
  <c r="B207"/>
  <c r="B224" s="1"/>
  <c r="C90" i="20"/>
  <c r="C109" s="1"/>
  <c r="B89"/>
  <c r="B74"/>
  <c r="C311" i="3" l="1"/>
  <c r="E299" i="2"/>
  <c r="F311" i="3"/>
  <c r="B311"/>
  <c r="G299" i="2"/>
  <c r="C299"/>
  <c r="H311" i="3"/>
  <c r="D311"/>
  <c r="H298" i="2"/>
  <c r="B298"/>
  <c r="G310" i="3"/>
  <c r="C310"/>
  <c r="H310"/>
  <c r="D310"/>
  <c r="E310"/>
  <c r="D298" i="2"/>
  <c r="F310" i="3"/>
  <c r="B310"/>
  <c r="E298" i="2"/>
  <c r="G298"/>
  <c r="C298"/>
  <c r="F298"/>
  <c r="D219" i="4"/>
  <c r="C219"/>
  <c r="B219"/>
  <c r="D200"/>
  <c r="C200"/>
  <c r="B200"/>
  <c r="F178"/>
  <c r="A178"/>
  <c r="A243" s="1"/>
  <c r="C154"/>
  <c r="D154"/>
  <c r="E154"/>
  <c r="F154"/>
  <c r="G154"/>
  <c r="H154"/>
  <c r="I154"/>
  <c r="J154"/>
  <c r="K154"/>
  <c r="B154"/>
  <c r="A154"/>
  <c r="K135"/>
  <c r="J135"/>
  <c r="I135"/>
  <c r="H135"/>
  <c r="G135"/>
  <c r="F135"/>
  <c r="E135"/>
  <c r="D135"/>
  <c r="C135"/>
  <c r="B135"/>
  <c r="A135"/>
  <c r="D88"/>
  <c r="C88"/>
  <c r="C64"/>
  <c r="D64"/>
  <c r="E64"/>
  <c r="G64"/>
  <c r="B64"/>
  <c r="C45"/>
  <c r="D45"/>
  <c r="E45"/>
  <c r="F45"/>
  <c r="G45"/>
  <c r="B44"/>
  <c r="A281" i="3"/>
  <c r="A280"/>
  <c r="A279"/>
  <c r="D187" i="14"/>
  <c r="D186"/>
  <c r="D209" s="1"/>
  <c r="C280" i="9"/>
  <c r="C311" s="1"/>
  <c r="C279"/>
  <c r="C278"/>
  <c r="P175" i="22"/>
  <c r="C419"/>
  <c r="B417"/>
  <c r="T151"/>
  <c r="Q271" i="9"/>
  <c r="C218" i="4"/>
  <c r="B218"/>
  <c r="B217"/>
  <c r="C217"/>
  <c r="D217"/>
  <c r="D218"/>
  <c r="B186"/>
  <c r="C186"/>
  <c r="D186"/>
  <c r="B187"/>
  <c r="C187"/>
  <c r="D187"/>
  <c r="B188"/>
  <c r="C188"/>
  <c r="D188"/>
  <c r="B189"/>
  <c r="C189"/>
  <c r="D189"/>
  <c r="B190"/>
  <c r="C190"/>
  <c r="D190"/>
  <c r="B191"/>
  <c r="C191"/>
  <c r="D191"/>
  <c r="B192"/>
  <c r="C192"/>
  <c r="D192"/>
  <c r="B193"/>
  <c r="C193"/>
  <c r="D193"/>
  <c r="B194"/>
  <c r="C194"/>
  <c r="D194"/>
  <c r="B195"/>
  <c r="C195"/>
  <c r="D195"/>
  <c r="B196"/>
  <c r="C196"/>
  <c r="D196"/>
  <c r="B197"/>
  <c r="C197"/>
  <c r="D197"/>
  <c r="B198"/>
  <c r="C198"/>
  <c r="D198"/>
  <c r="B199"/>
  <c r="C199"/>
  <c r="D199"/>
  <c r="E159"/>
  <c r="E160"/>
  <c r="E161"/>
  <c r="E162"/>
  <c r="E163"/>
  <c r="E164"/>
  <c r="E165"/>
  <c r="E166"/>
  <c r="E167"/>
  <c r="E168"/>
  <c r="E169"/>
  <c r="E170"/>
  <c r="E171"/>
  <c r="E172"/>
  <c r="E173"/>
  <c r="E174"/>
  <c r="E219" s="1"/>
  <c r="E175"/>
  <c r="E220" s="1"/>
  <c r="E176"/>
  <c r="F176" s="1"/>
  <c r="B241" s="1"/>
  <c r="E177"/>
  <c r="E158"/>
  <c r="K153"/>
  <c r="A152"/>
  <c r="B152"/>
  <c r="C152"/>
  <c r="D152"/>
  <c r="E152"/>
  <c r="F152"/>
  <c r="G152"/>
  <c r="H152"/>
  <c r="I152"/>
  <c r="J152"/>
  <c r="K152"/>
  <c r="A153"/>
  <c r="B153"/>
  <c r="C153"/>
  <c r="D153"/>
  <c r="E153"/>
  <c r="F153"/>
  <c r="G153"/>
  <c r="H153"/>
  <c r="I153"/>
  <c r="J153"/>
  <c r="B126"/>
  <c r="C126"/>
  <c r="D126"/>
  <c r="E126"/>
  <c r="F126"/>
  <c r="G126"/>
  <c r="H126"/>
  <c r="I126"/>
  <c r="J126"/>
  <c r="K126"/>
  <c r="B127"/>
  <c r="C127"/>
  <c r="D127"/>
  <c r="E127"/>
  <c r="F127"/>
  <c r="G127"/>
  <c r="H127"/>
  <c r="I127"/>
  <c r="J127"/>
  <c r="K127"/>
  <c r="B128"/>
  <c r="C128"/>
  <c r="D128"/>
  <c r="E128"/>
  <c r="F128"/>
  <c r="G128"/>
  <c r="H128"/>
  <c r="I128"/>
  <c r="J128"/>
  <c r="K128"/>
  <c r="B129"/>
  <c r="C129"/>
  <c r="D129"/>
  <c r="E129"/>
  <c r="F129"/>
  <c r="G129"/>
  <c r="H129"/>
  <c r="I129"/>
  <c r="J129"/>
  <c r="K129"/>
  <c r="B130"/>
  <c r="C130"/>
  <c r="D130"/>
  <c r="E130"/>
  <c r="F130"/>
  <c r="G130"/>
  <c r="H130"/>
  <c r="I130"/>
  <c r="J130"/>
  <c r="K130"/>
  <c r="B131"/>
  <c r="C131"/>
  <c r="D131"/>
  <c r="E131"/>
  <c r="F131"/>
  <c r="G131"/>
  <c r="H131"/>
  <c r="I131"/>
  <c r="J131"/>
  <c r="K131"/>
  <c r="B132"/>
  <c r="C132"/>
  <c r="D132"/>
  <c r="E132"/>
  <c r="F132"/>
  <c r="G132"/>
  <c r="H132"/>
  <c r="I132"/>
  <c r="J132"/>
  <c r="K132"/>
  <c r="B133"/>
  <c r="C133"/>
  <c r="D133"/>
  <c r="E133"/>
  <c r="F133"/>
  <c r="G133"/>
  <c r="H133"/>
  <c r="I133"/>
  <c r="J133"/>
  <c r="K133"/>
  <c r="B134"/>
  <c r="C134"/>
  <c r="D134"/>
  <c r="E134"/>
  <c r="F134"/>
  <c r="G134"/>
  <c r="H134"/>
  <c r="I134"/>
  <c r="J134"/>
  <c r="K134"/>
  <c r="A130"/>
  <c r="A131"/>
  <c r="A132"/>
  <c r="A133"/>
  <c r="A134"/>
  <c r="A74"/>
  <c r="A99" s="1"/>
  <c r="A75"/>
  <c r="A100" s="1"/>
  <c r="A76"/>
  <c r="A101" s="1"/>
  <c r="A77"/>
  <c r="A102" s="1"/>
  <c r="A78"/>
  <c r="A103" s="1"/>
  <c r="A79"/>
  <c r="A104" s="1"/>
  <c r="A80"/>
  <c r="A105" s="1"/>
  <c r="A81"/>
  <c r="A106" s="1"/>
  <c r="A82"/>
  <c r="A107" s="1"/>
  <c r="A83"/>
  <c r="A108" s="1"/>
  <c r="A84"/>
  <c r="A109" s="1"/>
  <c r="A85"/>
  <c r="A110" s="1"/>
  <c r="A86"/>
  <c r="A111" s="1"/>
  <c r="A176" s="1"/>
  <c r="A241" s="1"/>
  <c r="A87"/>
  <c r="A112" s="1"/>
  <c r="A177" s="1"/>
  <c r="A242" s="1"/>
  <c r="B81"/>
  <c r="B82"/>
  <c r="B83"/>
  <c r="B84"/>
  <c r="B85"/>
  <c r="B86"/>
  <c r="B87"/>
  <c r="C86"/>
  <c r="D86"/>
  <c r="F86"/>
  <c r="C87"/>
  <c r="D87"/>
  <c r="F87"/>
  <c r="B58"/>
  <c r="C58"/>
  <c r="D58"/>
  <c r="E58"/>
  <c r="G58"/>
  <c r="B59"/>
  <c r="C59"/>
  <c r="D59"/>
  <c r="E59"/>
  <c r="G59"/>
  <c r="B60"/>
  <c r="C60"/>
  <c r="D60"/>
  <c r="E60"/>
  <c r="G60"/>
  <c r="B61"/>
  <c r="C61"/>
  <c r="D61"/>
  <c r="E61"/>
  <c r="G61"/>
  <c r="B62"/>
  <c r="C62"/>
  <c r="D62"/>
  <c r="E62"/>
  <c r="G62"/>
  <c r="B63"/>
  <c r="C63"/>
  <c r="D63"/>
  <c r="E63"/>
  <c r="G63"/>
  <c r="B39"/>
  <c r="C39"/>
  <c r="D39"/>
  <c r="E39"/>
  <c r="G39"/>
  <c r="B40"/>
  <c r="C40"/>
  <c r="D40"/>
  <c r="E40"/>
  <c r="G40"/>
  <c r="B41"/>
  <c r="C41"/>
  <c r="D41"/>
  <c r="E41"/>
  <c r="G41"/>
  <c r="B42"/>
  <c r="C42"/>
  <c r="D42"/>
  <c r="E42"/>
  <c r="G42"/>
  <c r="B43"/>
  <c r="C43"/>
  <c r="D43"/>
  <c r="E43"/>
  <c r="F43"/>
  <c r="G43"/>
  <c r="C44"/>
  <c r="D44"/>
  <c r="E44"/>
  <c r="F44"/>
  <c r="G44"/>
  <c r="D90" i="20"/>
  <c r="D109" s="1"/>
  <c r="E90"/>
  <c r="E109" s="1"/>
  <c r="F90"/>
  <c r="F109" s="1"/>
  <c r="G90"/>
  <c r="G109" s="1"/>
  <c r="H90"/>
  <c r="H109" s="1"/>
  <c r="I90"/>
  <c r="I109" s="1"/>
  <c r="J90"/>
  <c r="J109" s="1"/>
  <c r="K90"/>
  <c r="K109" s="1"/>
  <c r="B90"/>
  <c r="B109" s="1"/>
  <c r="K154" i="11"/>
  <c r="K167" s="1"/>
  <c r="C112" i="1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C233" i="9"/>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A277" i="3"/>
  <c r="A278"/>
  <c r="C208" i="14"/>
  <c r="C225" s="1"/>
  <c r="E208"/>
  <c r="E225" s="1"/>
  <c r="B208"/>
  <c r="B225" s="1"/>
  <c r="D185"/>
  <c r="D184"/>
  <c r="C193" i="13"/>
  <c r="C194"/>
  <c r="C195"/>
  <c r="C196"/>
  <c r="C197"/>
  <c r="C198"/>
  <c r="C199"/>
  <c r="C200"/>
  <c r="C201"/>
  <c r="C202"/>
  <c r="C203"/>
  <c r="C204"/>
  <c r="C205"/>
  <c r="C206"/>
  <c r="B193"/>
  <c r="C215" l="1"/>
  <c r="C211"/>
  <c r="J178" i="4"/>
  <c r="F201"/>
  <c r="C310" i="9"/>
  <c r="C336" s="1"/>
  <c r="D418" i="22"/>
  <c r="E243" i="4"/>
  <c r="I243"/>
  <c r="D243"/>
  <c r="H243"/>
  <c r="E199"/>
  <c r="E195"/>
  <c r="C243"/>
  <c r="G243"/>
  <c r="K243"/>
  <c r="C216" i="13"/>
  <c r="C212"/>
  <c r="B243" i="4"/>
  <c r="F243"/>
  <c r="J243"/>
  <c r="E200"/>
  <c r="I178"/>
  <c r="K178"/>
  <c r="H178"/>
  <c r="E191"/>
  <c r="E187"/>
  <c r="E196"/>
  <c r="E188"/>
  <c r="K176"/>
  <c r="E218"/>
  <c r="D419" i="22"/>
  <c r="E192" i="4"/>
  <c r="H176"/>
  <c r="E197"/>
  <c r="E189"/>
  <c r="K241"/>
  <c r="C241"/>
  <c r="C213" i="13"/>
  <c r="E190" i="4"/>
  <c r="E186"/>
  <c r="H241"/>
  <c r="D420" i="22"/>
  <c r="C214" i="13"/>
  <c r="C210"/>
  <c r="J176" i="4"/>
  <c r="I241"/>
  <c r="E241"/>
  <c r="E193"/>
  <c r="G241"/>
  <c r="I176"/>
  <c r="E198"/>
  <c r="E194"/>
  <c r="E217"/>
  <c r="D241"/>
  <c r="J241"/>
  <c r="F241"/>
  <c r="C217" i="13"/>
  <c r="K5" i="6"/>
  <c r="K6"/>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P5" i="5"/>
  <c r="P6"/>
  <c r="P7"/>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P104"/>
  <c r="P105"/>
  <c r="P106"/>
  <c r="P107"/>
  <c r="P108"/>
  <c r="P109"/>
  <c r="P110"/>
  <c r="P111"/>
  <c r="P112"/>
  <c r="P113"/>
  <c r="P114"/>
  <c r="P115"/>
  <c r="P116"/>
  <c r="P117"/>
  <c r="P118"/>
  <c r="P119"/>
  <c r="P120"/>
  <c r="P121"/>
  <c r="P122"/>
  <c r="P123"/>
  <c r="P124"/>
  <c r="P125"/>
  <c r="P126"/>
  <c r="P127"/>
  <c r="P128"/>
  <c r="P129"/>
  <c r="P130"/>
  <c r="P131"/>
  <c r="P132"/>
  <c r="P133"/>
  <c r="P134"/>
  <c r="P135"/>
  <c r="P136"/>
  <c r="P137"/>
  <c r="P138"/>
  <c r="P139"/>
  <c r="P140"/>
  <c r="P141"/>
  <c r="P142"/>
  <c r="P143"/>
  <c r="P144"/>
  <c r="P145"/>
  <c r="P146"/>
  <c r="P147"/>
  <c r="P148"/>
  <c r="P149"/>
  <c r="P150"/>
  <c r="P151"/>
  <c r="P152"/>
  <c r="P153"/>
  <c r="P154"/>
  <c r="P155"/>
  <c r="P156"/>
  <c r="P157"/>
  <c r="P158"/>
  <c r="P159"/>
  <c r="P160"/>
  <c r="P161"/>
  <c r="P162"/>
  <c r="P163"/>
  <c r="P164"/>
  <c r="P165"/>
  <c r="P166"/>
  <c r="P167"/>
  <c r="P168"/>
  <c r="P169"/>
  <c r="P170"/>
  <c r="P171"/>
  <c r="P172"/>
  <c r="P173"/>
  <c r="P174"/>
  <c r="P175"/>
  <c r="P176"/>
  <c r="P177"/>
  <c r="P178"/>
  <c r="P179"/>
  <c r="P180"/>
  <c r="P181"/>
  <c r="P182"/>
  <c r="P183"/>
  <c r="P184"/>
  <c r="P185"/>
  <c r="P186"/>
  <c r="P187"/>
  <c r="P188"/>
  <c r="P189"/>
  <c r="P190"/>
  <c r="P191"/>
  <c r="P192"/>
  <c r="P193"/>
  <c r="P194"/>
  <c r="P195"/>
  <c r="P196"/>
  <c r="D111" i="10"/>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C111"/>
  <c r="B111"/>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A276" i="3"/>
  <c r="D183" i="14"/>
  <c r="F177" i="4" l="1"/>
  <c r="F200" s="1"/>
  <c r="B151"/>
  <c r="D85"/>
  <c r="K234" i="6"/>
  <c r="K235"/>
  <c r="K236"/>
  <c r="B233" i="3"/>
  <c r="C233"/>
  <c r="E233"/>
  <c r="F233"/>
  <c r="G233"/>
  <c r="H233"/>
  <c r="B234"/>
  <c r="C234"/>
  <c r="E234"/>
  <c r="F234"/>
  <c r="G234"/>
  <c r="H234"/>
  <c r="B235"/>
  <c r="C235"/>
  <c r="E235"/>
  <c r="F235"/>
  <c r="G235"/>
  <c r="H235"/>
  <c r="B236"/>
  <c r="C236"/>
  <c r="E236"/>
  <c r="F236"/>
  <c r="G236"/>
  <c r="H236"/>
  <c r="B237"/>
  <c r="C237"/>
  <c r="E237"/>
  <c r="F237"/>
  <c r="G237"/>
  <c r="H237"/>
  <c r="B238"/>
  <c r="C238"/>
  <c r="D238"/>
  <c r="E238"/>
  <c r="F238"/>
  <c r="G238"/>
  <c r="H238"/>
  <c r="B239"/>
  <c r="C239"/>
  <c r="D239"/>
  <c r="E239"/>
  <c r="F239"/>
  <c r="G239"/>
  <c r="H239"/>
  <c r="B240"/>
  <c r="C240"/>
  <c r="D240"/>
  <c r="E240"/>
  <c r="F240"/>
  <c r="G240"/>
  <c r="H240"/>
  <c r="B241"/>
  <c r="C241"/>
  <c r="D241"/>
  <c r="E241"/>
  <c r="F241"/>
  <c r="G241"/>
  <c r="H241"/>
  <c r="B242"/>
  <c r="C242"/>
  <c r="D242"/>
  <c r="E242"/>
  <c r="F242"/>
  <c r="G242"/>
  <c r="H242"/>
  <c r="B243"/>
  <c r="C243"/>
  <c r="D243"/>
  <c r="E243"/>
  <c r="F243"/>
  <c r="G243"/>
  <c r="H243"/>
  <c r="B244"/>
  <c r="C244"/>
  <c r="D244"/>
  <c r="E244"/>
  <c r="F244"/>
  <c r="G244"/>
  <c r="H244"/>
  <c r="B245"/>
  <c r="C245"/>
  <c r="D245"/>
  <c r="E245"/>
  <c r="F245"/>
  <c r="G245"/>
  <c r="H245"/>
  <c r="B246"/>
  <c r="C246"/>
  <c r="D246"/>
  <c r="E246"/>
  <c r="F246"/>
  <c r="G246"/>
  <c r="H246"/>
  <c r="B247"/>
  <c r="C247"/>
  <c r="D247"/>
  <c r="E247"/>
  <c r="F247"/>
  <c r="G247"/>
  <c r="H247"/>
  <c r="B248"/>
  <c r="C248"/>
  <c r="E248"/>
  <c r="F248"/>
  <c r="G248"/>
  <c r="H248"/>
  <c r="R145" i="22"/>
  <c r="R149"/>
  <c r="R150"/>
  <c r="W149" s="1"/>
  <c r="R151"/>
  <c r="R152"/>
  <c r="R158"/>
  <c r="R160"/>
  <c r="R167"/>
  <c r="R169"/>
  <c r="R171"/>
  <c r="R173"/>
  <c r="R141"/>
  <c r="W141" s="1"/>
  <c r="E175"/>
  <c r="F175"/>
  <c r="G175"/>
  <c r="H175"/>
  <c r="I175"/>
  <c r="J175"/>
  <c r="K175"/>
  <c r="L175"/>
  <c r="M175"/>
  <c r="N175"/>
  <c r="O175"/>
  <c r="E147"/>
  <c r="E143" s="1"/>
  <c r="E156" s="1"/>
  <c r="E162" s="1"/>
  <c r="F147"/>
  <c r="T192" s="1"/>
  <c r="G147"/>
  <c r="G143" s="1"/>
  <c r="G156" s="1"/>
  <c r="G162" s="1"/>
  <c r="H147"/>
  <c r="H143" s="1"/>
  <c r="H156" s="1"/>
  <c r="H162" s="1"/>
  <c r="I147"/>
  <c r="I143" s="1"/>
  <c r="I156" s="1"/>
  <c r="I162" s="1"/>
  <c r="J147"/>
  <c r="J143" s="1"/>
  <c r="J156" s="1"/>
  <c r="J162" s="1"/>
  <c r="K147"/>
  <c r="K143" s="1"/>
  <c r="K156" s="1"/>
  <c r="K162" s="1"/>
  <c r="L147"/>
  <c r="L143" s="1"/>
  <c r="L156" s="1"/>
  <c r="L162" s="1"/>
  <c r="M147"/>
  <c r="M143" s="1"/>
  <c r="M156" s="1"/>
  <c r="M162" s="1"/>
  <c r="N147"/>
  <c r="N143" s="1"/>
  <c r="N156" s="1"/>
  <c r="N162" s="1"/>
  <c r="O147"/>
  <c r="D175"/>
  <c r="D147"/>
  <c r="D143" s="1"/>
  <c r="D156" s="1"/>
  <c r="D162" s="1"/>
  <c r="R106"/>
  <c r="L102"/>
  <c r="L98" s="1"/>
  <c r="L111" s="1"/>
  <c r="L117" s="1"/>
  <c r="J102"/>
  <c r="J98" s="1"/>
  <c r="J111" s="1"/>
  <c r="J117" s="1"/>
  <c r="Q130"/>
  <c r="P130"/>
  <c r="O130"/>
  <c r="N130"/>
  <c r="M130"/>
  <c r="L130"/>
  <c r="K130"/>
  <c r="J130"/>
  <c r="I130"/>
  <c r="H130"/>
  <c r="G130"/>
  <c r="F130"/>
  <c r="E130"/>
  <c r="Q102"/>
  <c r="Q98" s="1"/>
  <c r="Q111" s="1"/>
  <c r="Q117" s="1"/>
  <c r="P102"/>
  <c r="P98" s="1"/>
  <c r="P111" s="1"/>
  <c r="P117" s="1"/>
  <c r="O102"/>
  <c r="O98" s="1"/>
  <c r="O111" s="1"/>
  <c r="O117" s="1"/>
  <c r="N102"/>
  <c r="N98" s="1"/>
  <c r="N111" s="1"/>
  <c r="N117" s="1"/>
  <c r="M102"/>
  <c r="M98" s="1"/>
  <c r="M111" s="1"/>
  <c r="M117" s="1"/>
  <c r="K102"/>
  <c r="K98" s="1"/>
  <c r="K111" s="1"/>
  <c r="K117" s="1"/>
  <c r="I102"/>
  <c r="I98" s="1"/>
  <c r="I111" s="1"/>
  <c r="I117" s="1"/>
  <c r="H102"/>
  <c r="H98" s="1"/>
  <c r="H111" s="1"/>
  <c r="H117" s="1"/>
  <c r="G102"/>
  <c r="G98" s="1"/>
  <c r="G111" s="1"/>
  <c r="G117" s="1"/>
  <c r="F102"/>
  <c r="E102"/>
  <c r="E98" s="1"/>
  <c r="E111" s="1"/>
  <c r="E117" s="1"/>
  <c r="S102"/>
  <c r="S98" s="1"/>
  <c r="S111" s="1"/>
  <c r="S117" s="1"/>
  <c r="S130"/>
  <c r="T85"/>
  <c r="T57"/>
  <c r="T53" s="1"/>
  <c r="T66" s="1"/>
  <c r="T72" s="1"/>
  <c r="R83"/>
  <c r="R81"/>
  <c r="R79"/>
  <c r="R77"/>
  <c r="R70"/>
  <c r="R68"/>
  <c r="E85"/>
  <c r="F85"/>
  <c r="G85"/>
  <c r="H85"/>
  <c r="I85"/>
  <c r="J85"/>
  <c r="K85"/>
  <c r="L85"/>
  <c r="M85"/>
  <c r="N85"/>
  <c r="O85"/>
  <c r="P85"/>
  <c r="Q85"/>
  <c r="E57"/>
  <c r="E53" s="1"/>
  <c r="E66" s="1"/>
  <c r="E72" s="1"/>
  <c r="F57"/>
  <c r="G57"/>
  <c r="G53" s="1"/>
  <c r="H57"/>
  <c r="H53" s="1"/>
  <c r="I57"/>
  <c r="I53" s="1"/>
  <c r="I66" s="1"/>
  <c r="I72" s="1"/>
  <c r="J57"/>
  <c r="J53" s="1"/>
  <c r="J66" s="1"/>
  <c r="J72" s="1"/>
  <c r="K57"/>
  <c r="K53" s="1"/>
  <c r="K66" s="1"/>
  <c r="K72" s="1"/>
  <c r="L57"/>
  <c r="L53" s="1"/>
  <c r="L66" s="1"/>
  <c r="L72" s="1"/>
  <c r="M57"/>
  <c r="M53" s="1"/>
  <c r="M66" s="1"/>
  <c r="M72" s="1"/>
  <c r="N57"/>
  <c r="N53" s="1"/>
  <c r="N66" s="1"/>
  <c r="N72" s="1"/>
  <c r="O57"/>
  <c r="O53" s="1"/>
  <c r="O66" s="1"/>
  <c r="O72" s="1"/>
  <c r="P57"/>
  <c r="P53" s="1"/>
  <c r="P66" s="1"/>
  <c r="P72" s="1"/>
  <c r="Q57"/>
  <c r="Q53" s="1"/>
  <c r="Q66" s="1"/>
  <c r="Q72" s="1"/>
  <c r="F53"/>
  <c r="F66" s="1"/>
  <c r="F72" s="1"/>
  <c r="D85"/>
  <c r="D57"/>
  <c r="D53" s="1"/>
  <c r="D66" s="1"/>
  <c r="D72" s="1"/>
  <c r="E40"/>
  <c r="F40"/>
  <c r="G40"/>
  <c r="H40"/>
  <c r="I40"/>
  <c r="J40"/>
  <c r="K40"/>
  <c r="L40"/>
  <c r="M40"/>
  <c r="N40"/>
  <c r="O40"/>
  <c r="P40"/>
  <c r="Q40"/>
  <c r="E12"/>
  <c r="E8" s="1"/>
  <c r="E21" s="1"/>
  <c r="E27" s="1"/>
  <c r="F12"/>
  <c r="G12"/>
  <c r="G8" s="1"/>
  <c r="G21" s="1"/>
  <c r="G27" s="1"/>
  <c r="H12"/>
  <c r="H8" s="1"/>
  <c r="H21" s="1"/>
  <c r="H27" s="1"/>
  <c r="I12"/>
  <c r="I8" s="1"/>
  <c r="I21" s="1"/>
  <c r="I27" s="1"/>
  <c r="J12"/>
  <c r="J8" s="1"/>
  <c r="J21" s="1"/>
  <c r="J27" s="1"/>
  <c r="K12"/>
  <c r="K8" s="1"/>
  <c r="K21" s="1"/>
  <c r="K27" s="1"/>
  <c r="L12"/>
  <c r="L8" s="1"/>
  <c r="L21" s="1"/>
  <c r="L27" s="1"/>
  <c r="M12"/>
  <c r="M8" s="1"/>
  <c r="M21" s="1"/>
  <c r="M27" s="1"/>
  <c r="N12"/>
  <c r="N8" s="1"/>
  <c r="N21" s="1"/>
  <c r="N27" s="1"/>
  <c r="O12"/>
  <c r="O8" s="1"/>
  <c r="O21" s="1"/>
  <c r="O27" s="1"/>
  <c r="P12"/>
  <c r="P8" s="1"/>
  <c r="P21" s="1"/>
  <c r="P27" s="1"/>
  <c r="Q12"/>
  <c r="Q8" s="1"/>
  <c r="Q21" s="1"/>
  <c r="Q27" s="1"/>
  <c r="F8"/>
  <c r="F21" s="1"/>
  <c r="F27" s="1"/>
  <c r="B240"/>
  <c r="B132"/>
  <c r="S175"/>
  <c r="S147"/>
  <c r="S143" s="1"/>
  <c r="S156" s="1"/>
  <c r="S162" s="1"/>
  <c r="T130"/>
  <c r="T102"/>
  <c r="T98" s="1"/>
  <c r="T111" s="1"/>
  <c r="T117" s="1"/>
  <c r="R96"/>
  <c r="W96" s="1"/>
  <c r="W97" s="1"/>
  <c r="R100"/>
  <c r="D102"/>
  <c r="D98" s="1"/>
  <c r="R104"/>
  <c r="R105"/>
  <c r="W104" s="1"/>
  <c r="W105" s="1"/>
  <c r="R107"/>
  <c r="R113"/>
  <c r="R115"/>
  <c r="R122"/>
  <c r="W122" s="1"/>
  <c r="R124"/>
  <c r="W124" s="1"/>
  <c r="R126"/>
  <c r="W126" s="1"/>
  <c r="R128"/>
  <c r="D130"/>
  <c r="S57"/>
  <c r="S53" s="1"/>
  <c r="S66" s="1"/>
  <c r="S72" s="1"/>
  <c r="S85"/>
  <c r="S12"/>
  <c r="R62"/>
  <c r="R61"/>
  <c r="R60"/>
  <c r="W59" s="1"/>
  <c r="R59"/>
  <c r="R55"/>
  <c r="R51"/>
  <c r="W51" s="1"/>
  <c r="S93"/>
  <c r="W128"/>
  <c r="T94"/>
  <c r="B288" i="9"/>
  <c r="B289"/>
  <c r="B290"/>
  <c r="B291"/>
  <c r="B292"/>
  <c r="B293"/>
  <c r="B294"/>
  <c r="B295"/>
  <c r="B296"/>
  <c r="B297"/>
  <c r="B298"/>
  <c r="B299"/>
  <c r="B300"/>
  <c r="B301"/>
  <c r="B302"/>
  <c r="B303"/>
  <c r="B304"/>
  <c r="B305"/>
  <c r="B306"/>
  <c r="B307"/>
  <c r="B308"/>
  <c r="B309"/>
  <c r="A275" i="3"/>
  <c r="D182" i="14"/>
  <c r="T220" i="22" l="1"/>
  <c r="T175"/>
  <c r="F143"/>
  <c r="T188" s="1"/>
  <c r="T147"/>
  <c r="O143"/>
  <c r="O156" s="1"/>
  <c r="O162" s="1"/>
  <c r="B315" i="9"/>
  <c r="C242" i="4"/>
  <c r="G242"/>
  <c r="K242"/>
  <c r="F199"/>
  <c r="K177"/>
  <c r="H242"/>
  <c r="H177"/>
  <c r="B242"/>
  <c r="F242"/>
  <c r="J242"/>
  <c r="J177"/>
  <c r="E242"/>
  <c r="I242"/>
  <c r="I177"/>
  <c r="D242"/>
  <c r="F98" i="22"/>
  <c r="T143" s="1"/>
  <c r="B327" i="9"/>
  <c r="B323"/>
  <c r="B319"/>
  <c r="B329"/>
  <c r="B321"/>
  <c r="B325"/>
  <c r="B317"/>
  <c r="B328"/>
  <c r="B324"/>
  <c r="B320"/>
  <c r="B316"/>
  <c r="R130" i="22"/>
  <c r="B326" i="9"/>
  <c r="B322"/>
  <c r="B318"/>
  <c r="B314"/>
  <c r="W102" i="22"/>
  <c r="R147"/>
  <c r="R175"/>
  <c r="C244" s="1"/>
  <c r="H66"/>
  <c r="H72" s="1"/>
  <c r="R85"/>
  <c r="R57"/>
  <c r="G66"/>
  <c r="G72" s="1"/>
  <c r="R53"/>
  <c r="R102"/>
  <c r="D111"/>
  <c r="D117" s="1"/>
  <c r="W95"/>
  <c r="W189" l="1"/>
  <c r="F156"/>
  <c r="T201" s="1"/>
  <c r="R143"/>
  <c r="F111"/>
  <c r="T156" s="1"/>
  <c r="R98"/>
  <c r="W99" s="1"/>
  <c r="R72"/>
  <c r="W130"/>
  <c r="C136"/>
  <c r="F162" l="1"/>
  <c r="T207" s="1"/>
  <c r="R156"/>
  <c r="F117"/>
  <c r="T162" s="1"/>
  <c r="R111"/>
  <c r="W206" l="1"/>
  <c r="R162"/>
  <c r="W163" s="1"/>
  <c r="R117"/>
  <c r="C412"/>
  <c r="C411"/>
  <c r="C410"/>
  <c r="C409"/>
  <c r="C408"/>
  <c r="C407"/>
  <c r="C406"/>
  <c r="C404"/>
  <c r="C403"/>
  <c r="C402"/>
  <c r="C401"/>
  <c r="E394"/>
  <c r="D394"/>
  <c r="E393"/>
  <c r="D393"/>
  <c r="E392"/>
  <c r="D392"/>
  <c r="E391"/>
  <c r="D391"/>
  <c r="E390"/>
  <c r="D390"/>
  <c r="E389"/>
  <c r="D389"/>
  <c r="E388"/>
  <c r="D388"/>
  <c r="E387"/>
  <c r="D387"/>
  <c r="E386"/>
  <c r="D386"/>
  <c r="E385"/>
  <c r="D385"/>
  <c r="E384"/>
  <c r="D384"/>
  <c r="E383"/>
  <c r="D383"/>
  <c r="E382"/>
  <c r="D382"/>
  <c r="E381"/>
  <c r="D381"/>
  <c r="E380"/>
  <c r="D380"/>
  <c r="E379"/>
  <c r="D379"/>
  <c r="E378"/>
  <c r="D378"/>
  <c r="E377"/>
  <c r="D377"/>
  <c r="E376"/>
  <c r="D376"/>
  <c r="E375"/>
  <c r="D375"/>
  <c r="E374"/>
  <c r="D374"/>
  <c r="E373"/>
  <c r="D373"/>
  <c r="E372"/>
  <c r="D372"/>
  <c r="E371"/>
  <c r="D371"/>
  <c r="E370"/>
  <c r="D370"/>
  <c r="E369"/>
  <c r="D369"/>
  <c r="E368"/>
  <c r="D368"/>
  <c r="E367"/>
  <c r="D367"/>
  <c r="E366"/>
  <c r="D366"/>
  <c r="E365"/>
  <c r="D365"/>
  <c r="E364"/>
  <c r="D364"/>
  <c r="E363"/>
  <c r="D363"/>
  <c r="E362"/>
  <c r="D362"/>
  <c r="E361"/>
  <c r="D361"/>
  <c r="E360"/>
  <c r="D360"/>
  <c r="E359"/>
  <c r="D359"/>
  <c r="E358"/>
  <c r="D358"/>
  <c r="E357"/>
  <c r="D357"/>
  <c r="E356"/>
  <c r="D356"/>
  <c r="E355"/>
  <c r="D355"/>
  <c r="E354"/>
  <c r="D354"/>
  <c r="E353"/>
  <c r="D353"/>
  <c r="E352"/>
  <c r="D352"/>
  <c r="E351"/>
  <c r="D351"/>
  <c r="E350"/>
  <c r="D350"/>
  <c r="E349"/>
  <c r="D349"/>
  <c r="E348"/>
  <c r="D348"/>
  <c r="E347"/>
  <c r="D347"/>
  <c r="E346"/>
  <c r="D346"/>
  <c r="E345"/>
  <c r="D345"/>
  <c r="E344"/>
  <c r="D344"/>
  <c r="E343"/>
  <c r="D343"/>
  <c r="E342"/>
  <c r="D342"/>
  <c r="E341"/>
  <c r="D341"/>
  <c r="E340"/>
  <c r="D340"/>
  <c r="E339"/>
  <c r="D339"/>
  <c r="E338"/>
  <c r="D338"/>
  <c r="E337"/>
  <c r="D337"/>
  <c r="E336"/>
  <c r="D336"/>
  <c r="E335"/>
  <c r="D335"/>
  <c r="E334"/>
  <c r="D334"/>
  <c r="E333"/>
  <c r="D333"/>
  <c r="E332"/>
  <c r="D332"/>
  <c r="E331"/>
  <c r="D331"/>
  <c r="E330"/>
  <c r="D330"/>
  <c r="E329"/>
  <c r="D329"/>
  <c r="E328"/>
  <c r="D328"/>
  <c r="E327"/>
  <c r="D327"/>
  <c r="E326"/>
  <c r="D326"/>
  <c r="E325"/>
  <c r="D325"/>
  <c r="E324"/>
  <c r="D324"/>
  <c r="E323"/>
  <c r="D323"/>
  <c r="E322"/>
  <c r="D322"/>
  <c r="E321"/>
  <c r="D321"/>
  <c r="E320"/>
  <c r="D320"/>
  <c r="E319"/>
  <c r="D319"/>
  <c r="E318"/>
  <c r="D318"/>
  <c r="E317"/>
  <c r="D317"/>
  <c r="E316"/>
  <c r="D316"/>
  <c r="E315"/>
  <c r="D315"/>
  <c r="E314"/>
  <c r="D314"/>
  <c r="E313"/>
  <c r="D313"/>
  <c r="E312"/>
  <c r="D312"/>
  <c r="E311"/>
  <c r="D311"/>
  <c r="E310"/>
  <c r="D310"/>
  <c r="E309"/>
  <c r="D309"/>
  <c r="E308"/>
  <c r="D308"/>
  <c r="E307"/>
  <c r="D307"/>
  <c r="E306"/>
  <c r="D306"/>
  <c r="E305"/>
  <c r="D305"/>
  <c r="E304"/>
  <c r="D304"/>
  <c r="E303"/>
  <c r="D303"/>
  <c r="E302"/>
  <c r="D302"/>
  <c r="E301"/>
  <c r="D301"/>
  <c r="E300"/>
  <c r="D300"/>
  <c r="E299"/>
  <c r="D299"/>
  <c r="E298"/>
  <c r="D298"/>
  <c r="E297"/>
  <c r="D297"/>
  <c r="E296"/>
  <c r="D296"/>
  <c r="E295"/>
  <c r="D295"/>
  <c r="E294"/>
  <c r="D294"/>
  <c r="E293"/>
  <c r="D293"/>
  <c r="E292"/>
  <c r="D292"/>
  <c r="E291"/>
  <c r="D291"/>
  <c r="E290"/>
  <c r="D290"/>
  <c r="E289"/>
  <c r="D289"/>
  <c r="E288"/>
  <c r="D288"/>
  <c r="E287"/>
  <c r="D287"/>
  <c r="E286"/>
  <c r="D286"/>
  <c r="E285"/>
  <c r="D285"/>
  <c r="E284"/>
  <c r="D284"/>
  <c r="E283"/>
  <c r="D283"/>
  <c r="E282"/>
  <c r="D282"/>
  <c r="E281"/>
  <c r="D281"/>
  <c r="E280"/>
  <c r="D280"/>
  <c r="E279"/>
  <c r="D279"/>
  <c r="E278"/>
  <c r="D278"/>
  <c r="E277"/>
  <c r="D277"/>
  <c r="E276"/>
  <c r="D276"/>
  <c r="E275"/>
  <c r="D275"/>
  <c r="E274"/>
  <c r="D274"/>
  <c r="E273"/>
  <c r="D273"/>
  <c r="E272"/>
  <c r="D272"/>
  <c r="E271"/>
  <c r="D271"/>
  <c r="E270"/>
  <c r="D270"/>
  <c r="E269"/>
  <c r="D269"/>
  <c r="E268"/>
  <c r="D268"/>
  <c r="E267"/>
  <c r="D267"/>
  <c r="E266"/>
  <c r="D266"/>
  <c r="E265"/>
  <c r="D265"/>
  <c r="E264"/>
  <c r="D264"/>
  <c r="E263"/>
  <c r="D263"/>
  <c r="E262"/>
  <c r="D262"/>
  <c r="E261"/>
  <c r="D261"/>
  <c r="E260"/>
  <c r="D260"/>
  <c r="E259"/>
  <c r="E401" s="1"/>
  <c r="D259"/>
  <c r="D258"/>
  <c r="D257"/>
  <c r="D256"/>
  <c r="D255"/>
  <c r="D254"/>
  <c r="D253"/>
  <c r="D252"/>
  <c r="D251"/>
  <c r="D250"/>
  <c r="D249"/>
  <c r="D248"/>
  <c r="W175"/>
  <c r="W173"/>
  <c r="W171"/>
  <c r="W169"/>
  <c r="W167"/>
  <c r="W147"/>
  <c r="W150"/>
  <c r="W142"/>
  <c r="T139"/>
  <c r="B87"/>
  <c r="W83"/>
  <c r="W81"/>
  <c r="W79"/>
  <c r="W77"/>
  <c r="T49"/>
  <c r="S48"/>
  <c r="B42"/>
  <c r="T40"/>
  <c r="S40"/>
  <c r="D40"/>
  <c r="R38"/>
  <c r="W38" s="1"/>
  <c r="R36"/>
  <c r="W36" s="1"/>
  <c r="R34"/>
  <c r="W34" s="1"/>
  <c r="R32"/>
  <c r="R25"/>
  <c r="R23"/>
  <c r="R17"/>
  <c r="R16"/>
  <c r="R15"/>
  <c r="W14" s="1"/>
  <c r="W15" s="1"/>
  <c r="R14"/>
  <c r="T12"/>
  <c r="T8" s="1"/>
  <c r="T21" s="1"/>
  <c r="S8"/>
  <c r="D12"/>
  <c r="D8" s="1"/>
  <c r="R10"/>
  <c r="R6"/>
  <c r="W6" s="1"/>
  <c r="W7" s="1"/>
  <c r="T4"/>
  <c r="I270" i="6"/>
  <c r="P238" i="5"/>
  <c r="B108" i="10"/>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A274" i="3"/>
  <c r="D180" i="14"/>
  <c r="D181"/>
  <c r="W116" i="22" l="1"/>
  <c r="W117"/>
  <c r="W118"/>
  <c r="W119" s="1"/>
  <c r="D403"/>
  <c r="D404"/>
  <c r="D405"/>
  <c r="D407"/>
  <c r="D408"/>
  <c r="D409"/>
  <c r="D412"/>
  <c r="D413"/>
  <c r="E404"/>
  <c r="E405"/>
  <c r="E408"/>
  <c r="E409"/>
  <c r="E412"/>
  <c r="E413"/>
  <c r="D401"/>
  <c r="W5"/>
  <c r="W12"/>
  <c r="R40"/>
  <c r="W40" s="1"/>
  <c r="W57"/>
  <c r="E402"/>
  <c r="E403"/>
  <c r="E406"/>
  <c r="E407"/>
  <c r="E410"/>
  <c r="E411"/>
  <c r="T27"/>
  <c r="D402"/>
  <c r="D406"/>
  <c r="D410"/>
  <c r="D411"/>
  <c r="S21"/>
  <c r="S27" s="1"/>
  <c r="W73"/>
  <c r="R12"/>
  <c r="W60"/>
  <c r="W140"/>
  <c r="D21"/>
  <c r="D27" s="1"/>
  <c r="W32"/>
  <c r="W52"/>
  <c r="R66"/>
  <c r="C216" i="4"/>
  <c r="D216"/>
  <c r="E216"/>
  <c r="B216"/>
  <c r="F175"/>
  <c r="F220" s="1"/>
  <c r="A175"/>
  <c r="A240" s="1"/>
  <c r="C151"/>
  <c r="D151"/>
  <c r="E151"/>
  <c r="F151"/>
  <c r="G151"/>
  <c r="H151"/>
  <c r="I151"/>
  <c r="J151"/>
  <c r="K151"/>
  <c r="B150"/>
  <c r="A151"/>
  <c r="B117"/>
  <c r="B118"/>
  <c r="B119"/>
  <c r="B120"/>
  <c r="B121"/>
  <c r="B122"/>
  <c r="B123"/>
  <c r="B124"/>
  <c r="B125"/>
  <c r="F85"/>
  <c r="C85"/>
  <c r="C74" i="20"/>
  <c r="C75"/>
  <c r="C76"/>
  <c r="K197" i="6"/>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P237" i="5"/>
  <c r="BB107" i="10"/>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C107"/>
  <c r="B107"/>
  <c r="P309" i="9"/>
  <c r="A273" i="3"/>
  <c r="D179" i="14"/>
  <c r="H175" i="4" l="1"/>
  <c r="J175"/>
  <c r="I175"/>
  <c r="K175"/>
  <c r="F198"/>
  <c r="D240"/>
  <c r="C46" i="22"/>
  <c r="R8"/>
  <c r="W9" s="1"/>
  <c r="W72"/>
  <c r="W74"/>
  <c r="W85"/>
  <c r="C91"/>
  <c r="W144"/>
  <c r="C240" i="4"/>
  <c r="B240"/>
  <c r="K240"/>
  <c r="I240"/>
  <c r="G240"/>
  <c r="E240"/>
  <c r="J240"/>
  <c r="H240"/>
  <c r="F240"/>
  <c r="W71" i="22" l="1"/>
  <c r="R27"/>
  <c r="R21"/>
  <c r="W164"/>
  <c r="W161"/>
  <c r="W162"/>
  <c r="W54"/>
  <c r="W50"/>
  <c r="P198" i="5"/>
  <c r="P199"/>
  <c r="P200"/>
  <c r="P201"/>
  <c r="P202"/>
  <c r="P203"/>
  <c r="P204"/>
  <c r="P205"/>
  <c r="P206"/>
  <c r="P207"/>
  <c r="P208"/>
  <c r="P209"/>
  <c r="P210"/>
  <c r="P211"/>
  <c r="P212"/>
  <c r="P213"/>
  <c r="P214"/>
  <c r="P215"/>
  <c r="P216"/>
  <c r="P217"/>
  <c r="P218"/>
  <c r="P219"/>
  <c r="P220"/>
  <c r="P221"/>
  <c r="P222"/>
  <c r="P223"/>
  <c r="P224"/>
  <c r="P225"/>
  <c r="P226"/>
  <c r="P227"/>
  <c r="P228"/>
  <c r="P229"/>
  <c r="P230"/>
  <c r="P231"/>
  <c r="P232"/>
  <c r="P233"/>
  <c r="P234"/>
  <c r="P235"/>
  <c r="P236"/>
  <c r="P197"/>
  <c r="W28" i="22" l="1"/>
  <c r="W29" s="1"/>
  <c r="W26"/>
  <c r="W27"/>
  <c r="D106" i="10"/>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106"/>
  <c r="A272" i="3"/>
  <c r="C69" i="10" l="1"/>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A271" i="3"/>
  <c r="D178" i="14"/>
  <c r="L107" i="19" l="1"/>
  <c r="F84" i="4"/>
  <c r="C215"/>
  <c r="D215"/>
  <c r="E215"/>
  <c r="B215"/>
  <c r="F174"/>
  <c r="F219" s="1"/>
  <c r="A174"/>
  <c r="A239" s="1"/>
  <c r="C150"/>
  <c r="D150"/>
  <c r="E150"/>
  <c r="F150"/>
  <c r="G150"/>
  <c r="H150"/>
  <c r="I150"/>
  <c r="J150"/>
  <c r="K150"/>
  <c r="A150"/>
  <c r="D84"/>
  <c r="F19"/>
  <c r="F64" s="1"/>
  <c r="I174" l="1"/>
  <c r="J174"/>
  <c r="H174"/>
  <c r="K174"/>
  <c r="F197"/>
  <c r="F42"/>
  <c r="F239"/>
  <c r="B239"/>
  <c r="C84"/>
  <c r="G239"/>
  <c r="H239"/>
  <c r="K239"/>
  <c r="C239"/>
  <c r="D239"/>
  <c r="I239"/>
  <c r="E239"/>
  <c r="J239"/>
  <c r="F89" i="20"/>
  <c r="F108" s="1"/>
  <c r="D104" i="10" l="1"/>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C104"/>
  <c r="B104"/>
  <c r="B335" i="9"/>
  <c r="A270" i="3"/>
  <c r="D177" i="14"/>
  <c r="I89" i="20"/>
  <c r="I108" s="1"/>
  <c r="J89"/>
  <c r="J108" s="1"/>
  <c r="K89"/>
  <c r="K108" s="1"/>
  <c r="C89"/>
  <c r="C108" s="1"/>
  <c r="D89"/>
  <c r="D108" s="1"/>
  <c r="E89"/>
  <c r="E108" s="1"/>
  <c r="G89"/>
  <c r="G108" s="1"/>
  <c r="H89"/>
  <c r="H108" s="1"/>
  <c r="B108"/>
  <c r="B88"/>
  <c r="B87"/>
  <c r="B75"/>
  <c r="C103" i="10"/>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103"/>
  <c r="B102"/>
  <c r="B69"/>
  <c r="B70"/>
  <c r="D176" i="14"/>
  <c r="B330" i="9" l="1"/>
  <c r="B107" i="20"/>
  <c r="N549" i="9"/>
  <c r="B331"/>
  <c r="B332"/>
  <c r="B334"/>
  <c r="B333"/>
  <c r="B93" i="20"/>
  <c r="A269" i="3" l="1"/>
  <c r="B206" i="12"/>
  <c r="B223" s="1"/>
  <c r="B205"/>
  <c r="B203"/>
  <c r="B200"/>
  <c r="C223" i="13"/>
  <c r="C270" i="6"/>
  <c r="C292" s="1"/>
  <c r="D270"/>
  <c r="D292" s="1"/>
  <c r="E270"/>
  <c r="E292" s="1"/>
  <c r="F270"/>
  <c r="F292" s="1"/>
  <c r="G270"/>
  <c r="G292" s="1"/>
  <c r="H270"/>
  <c r="H292" s="1"/>
  <c r="I292"/>
  <c r="B270"/>
  <c r="B292" s="1"/>
  <c r="L270" i="5"/>
  <c r="L293" s="1"/>
  <c r="C270"/>
  <c r="C293" s="1"/>
  <c r="D270"/>
  <c r="D293" s="1"/>
  <c r="E270"/>
  <c r="E293" s="1"/>
  <c r="F270"/>
  <c r="F293" s="1"/>
  <c r="G270"/>
  <c r="G293" s="1"/>
  <c r="H270"/>
  <c r="H293" s="1"/>
  <c r="I270"/>
  <c r="I293" s="1"/>
  <c r="J270"/>
  <c r="J293" s="1"/>
  <c r="K270"/>
  <c r="K293" s="1"/>
  <c r="B270"/>
  <c r="B293" s="1"/>
  <c r="B153" i="11"/>
  <c r="B166" s="1"/>
  <c r="BB102" i="10"/>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101"/>
  <c r="P335" i="9"/>
  <c r="C309"/>
  <c r="C335" s="1"/>
  <c r="D309"/>
  <c r="D335" s="1"/>
  <c r="E309"/>
  <c r="E335" s="1"/>
  <c r="F309"/>
  <c r="F335" s="1"/>
  <c r="G309"/>
  <c r="G335" s="1"/>
  <c r="H309"/>
  <c r="H335" s="1"/>
  <c r="I309"/>
  <c r="I335" s="1"/>
  <c r="J309"/>
  <c r="J335" s="1"/>
  <c r="K309"/>
  <c r="K335" s="1"/>
  <c r="L309"/>
  <c r="L335" s="1"/>
  <c r="M309"/>
  <c r="M335" s="1"/>
  <c r="N309"/>
  <c r="N335" s="1"/>
  <c r="O309"/>
  <c r="O335" s="1"/>
  <c r="A268" i="3"/>
  <c r="B311" i="1"/>
  <c r="D175" i="14"/>
  <c r="B207"/>
  <c r="B224" s="1"/>
  <c r="E207"/>
  <c r="E224" s="1"/>
  <c r="C207"/>
  <c r="C224" s="1"/>
  <c r="D206" i="12"/>
  <c r="C206"/>
  <c r="C214" i="4"/>
  <c r="D214"/>
  <c r="E214"/>
  <c r="B214"/>
  <c r="B213"/>
  <c r="F173"/>
  <c r="A173"/>
  <c r="A238" s="1"/>
  <c r="K149"/>
  <c r="J149"/>
  <c r="C149"/>
  <c r="D149"/>
  <c r="E149"/>
  <c r="F149"/>
  <c r="G149"/>
  <c r="H149"/>
  <c r="I149"/>
  <c r="B149"/>
  <c r="A149"/>
  <c r="F83"/>
  <c r="F82"/>
  <c r="D83"/>
  <c r="F18"/>
  <c r="C138" i="19"/>
  <c r="D138"/>
  <c r="E138"/>
  <c r="F138"/>
  <c r="G138"/>
  <c r="H138"/>
  <c r="I138"/>
  <c r="J138"/>
  <c r="K138"/>
  <c r="B138"/>
  <c r="C153" i="11"/>
  <c r="D153"/>
  <c r="E153"/>
  <c r="E166" s="1"/>
  <c r="F153"/>
  <c r="F166" s="1"/>
  <c r="G153"/>
  <c r="G166" s="1"/>
  <c r="H153"/>
  <c r="H166" s="1"/>
  <c r="I153"/>
  <c r="I166" s="1"/>
  <c r="J153"/>
  <c r="J166" s="1"/>
  <c r="BB101" i="10"/>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100"/>
  <c r="F63" i="4" l="1"/>
  <c r="F41"/>
  <c r="B238"/>
  <c r="K173"/>
  <c r="H173"/>
  <c r="J173"/>
  <c r="I173"/>
  <c r="F218"/>
  <c r="F196"/>
  <c r="C83"/>
  <c r="D238"/>
  <c r="C238"/>
  <c r="J238"/>
  <c r="E238"/>
  <c r="H238"/>
  <c r="G238"/>
  <c r="I238"/>
  <c r="K238"/>
  <c r="F238"/>
  <c r="D223" i="12"/>
  <c r="C223"/>
  <c r="B222"/>
  <c r="D166" i="11"/>
  <c r="C166"/>
  <c r="K153"/>
  <c r="K166" s="1"/>
  <c r="B206" i="13"/>
  <c r="B223" s="1"/>
  <c r="A267" i="3"/>
  <c r="H311" i="1"/>
  <c r="C311"/>
  <c r="D311"/>
  <c r="E311"/>
  <c r="F311"/>
  <c r="G311"/>
  <c r="D174" i="14"/>
  <c r="D208" s="1"/>
  <c r="D225" s="1"/>
  <c r="D173"/>
  <c r="D172" l="1"/>
  <c r="L123" i="19" l="1"/>
  <c r="L122"/>
  <c r="F100" i="10"/>
  <c r="BA100"/>
  <c r="BB100"/>
  <c r="C100"/>
  <c r="D100"/>
  <c r="E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99"/>
  <c r="B98"/>
  <c r="A266" i="3"/>
  <c r="L121" i="19"/>
  <c r="AA99" i="10"/>
  <c r="AA98"/>
  <c r="BB99"/>
  <c r="BB98"/>
  <c r="C99"/>
  <c r="D99"/>
  <c r="E99"/>
  <c r="F99"/>
  <c r="G99"/>
  <c r="H99"/>
  <c r="I99"/>
  <c r="J99"/>
  <c r="K99"/>
  <c r="L99"/>
  <c r="M99"/>
  <c r="N99"/>
  <c r="O99"/>
  <c r="P99"/>
  <c r="Q99"/>
  <c r="R99"/>
  <c r="S99"/>
  <c r="T99"/>
  <c r="U99"/>
  <c r="V99"/>
  <c r="W99"/>
  <c r="X99"/>
  <c r="Y99"/>
  <c r="Z99"/>
  <c r="AB99"/>
  <c r="AC99"/>
  <c r="AD99"/>
  <c r="AE99"/>
  <c r="AF99"/>
  <c r="AG99"/>
  <c r="AH99"/>
  <c r="AI99"/>
  <c r="AJ99"/>
  <c r="AK99"/>
  <c r="AL99"/>
  <c r="AM99"/>
  <c r="AN99"/>
  <c r="AO99"/>
  <c r="AP99"/>
  <c r="AQ99"/>
  <c r="AR99"/>
  <c r="AS99"/>
  <c r="AT99"/>
  <c r="AU99"/>
  <c r="AV99"/>
  <c r="AW99"/>
  <c r="AX99"/>
  <c r="AY99"/>
  <c r="AZ99"/>
  <c r="BA99"/>
  <c r="A265" i="3"/>
  <c r="D171" i="14"/>
  <c r="D170"/>
  <c r="E213" i="4"/>
  <c r="D213"/>
  <c r="C213"/>
  <c r="B148"/>
  <c r="C148"/>
  <c r="D148"/>
  <c r="E148"/>
  <c r="F148"/>
  <c r="G148"/>
  <c r="H148"/>
  <c r="I148"/>
  <c r="D82"/>
  <c r="B212"/>
  <c r="F172"/>
  <c r="A172"/>
  <c r="A237" s="1"/>
  <c r="J148"/>
  <c r="K148"/>
  <c r="B147"/>
  <c r="A148"/>
  <c r="A147"/>
  <c r="A129"/>
  <c r="A128"/>
  <c r="B57"/>
  <c r="D57"/>
  <c r="G57"/>
  <c r="C57"/>
  <c r="E57"/>
  <c r="D38"/>
  <c r="E38"/>
  <c r="G38"/>
  <c r="C38"/>
  <c r="B38"/>
  <c r="B37"/>
  <c r="A127"/>
  <c r="C127" i="19" l="1"/>
  <c r="G127"/>
  <c r="K127"/>
  <c r="F127"/>
  <c r="J127"/>
  <c r="E127"/>
  <c r="I127"/>
  <c r="D127"/>
  <c r="H127"/>
  <c r="B127"/>
  <c r="I172" i="4"/>
  <c r="J172"/>
  <c r="H172"/>
  <c r="F217"/>
  <c r="K172"/>
  <c r="F195"/>
  <c r="B237"/>
  <c r="K237"/>
  <c r="I237"/>
  <c r="G237"/>
  <c r="E237"/>
  <c r="C237"/>
  <c r="J237"/>
  <c r="H237"/>
  <c r="F237"/>
  <c r="D237"/>
  <c r="B56"/>
  <c r="F17"/>
  <c r="L120" i="19"/>
  <c r="F62" i="4" l="1"/>
  <c r="F40"/>
  <c r="C82"/>
  <c r="C98" i="10"/>
  <c r="D98"/>
  <c r="E98"/>
  <c r="F98"/>
  <c r="G98"/>
  <c r="H98"/>
  <c r="I98"/>
  <c r="J98"/>
  <c r="K98"/>
  <c r="L98"/>
  <c r="M98"/>
  <c r="N98"/>
  <c r="O98"/>
  <c r="P98"/>
  <c r="Q98"/>
  <c r="R98"/>
  <c r="S98"/>
  <c r="T98"/>
  <c r="U98"/>
  <c r="V98"/>
  <c r="W98"/>
  <c r="X98"/>
  <c r="Y98"/>
  <c r="Z98"/>
  <c r="AB98"/>
  <c r="AC98"/>
  <c r="AD98"/>
  <c r="AE98"/>
  <c r="AF98"/>
  <c r="AG98"/>
  <c r="AH98"/>
  <c r="AI98"/>
  <c r="AJ98"/>
  <c r="AK98"/>
  <c r="AL98"/>
  <c r="AM98"/>
  <c r="AN98"/>
  <c r="AO98"/>
  <c r="AP98"/>
  <c r="AQ98"/>
  <c r="AR98"/>
  <c r="AS98"/>
  <c r="AT98"/>
  <c r="AU98"/>
  <c r="AV98"/>
  <c r="AW98"/>
  <c r="AX98"/>
  <c r="AY98"/>
  <c r="AZ98"/>
  <c r="BA98"/>
  <c r="B97"/>
  <c r="A264" i="3"/>
  <c r="D169" i="14"/>
  <c r="C88" i="20" l="1"/>
  <c r="C107" s="1"/>
  <c r="L119" i="19" l="1"/>
  <c r="L110"/>
  <c r="L117"/>
  <c r="L118"/>
  <c r="E126" l="1"/>
  <c r="I126"/>
  <c r="J126"/>
  <c r="D126"/>
  <c r="H126"/>
  <c r="B126"/>
  <c r="F126"/>
  <c r="C126"/>
  <c r="G126"/>
  <c r="K126"/>
  <c r="BA97" i="10"/>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B97"/>
  <c r="A263" i="3"/>
  <c r="C96" i="10"/>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96"/>
  <c r="B95"/>
  <c r="A262" i="3" l="1"/>
  <c r="L114" i="19"/>
  <c r="D168" i="14"/>
  <c r="D167"/>
  <c r="A261" i="3" l="1"/>
  <c r="C243" i="2"/>
  <c r="B222"/>
  <c r="L116" i="19"/>
  <c r="L113"/>
  <c r="L112"/>
  <c r="L115"/>
  <c r="L111"/>
  <c r="E125" l="1"/>
  <c r="I125"/>
  <c r="D125"/>
  <c r="H125"/>
  <c r="B125"/>
  <c r="C125"/>
  <c r="G125"/>
  <c r="K125"/>
  <c r="F125"/>
  <c r="J125"/>
  <c r="L138"/>
  <c r="L150" s="1"/>
  <c r="D212" i="4"/>
  <c r="C212"/>
  <c r="E212"/>
  <c r="B211"/>
  <c r="F171"/>
  <c r="K147"/>
  <c r="C147"/>
  <c r="D147"/>
  <c r="E147"/>
  <c r="F147"/>
  <c r="G147"/>
  <c r="H147"/>
  <c r="I147"/>
  <c r="J147"/>
  <c r="B146"/>
  <c r="F81"/>
  <c r="F80"/>
  <c r="D81"/>
  <c r="D80"/>
  <c r="C81"/>
  <c r="C80"/>
  <c r="B80"/>
  <c r="F16"/>
  <c r="B36"/>
  <c r="C37"/>
  <c r="D37"/>
  <c r="E37"/>
  <c r="G37"/>
  <c r="C56"/>
  <c r="D56"/>
  <c r="E56"/>
  <c r="G56"/>
  <c r="F15"/>
  <c r="F60" s="1"/>
  <c r="F14"/>
  <c r="F59" s="1"/>
  <c r="AC95" i="10"/>
  <c r="H95"/>
  <c r="I95"/>
  <c r="J95"/>
  <c r="K95"/>
  <c r="L95"/>
  <c r="M95"/>
  <c r="N95"/>
  <c r="O95"/>
  <c r="P95"/>
  <c r="Q95"/>
  <c r="R95"/>
  <c r="S95"/>
  <c r="T95"/>
  <c r="U95"/>
  <c r="V95"/>
  <c r="W95"/>
  <c r="X95"/>
  <c r="Y95"/>
  <c r="Z95"/>
  <c r="AA95"/>
  <c r="AB95"/>
  <c r="AD95"/>
  <c r="AE95"/>
  <c r="AF95"/>
  <c r="AG95"/>
  <c r="AH95"/>
  <c r="AI95"/>
  <c r="AJ95"/>
  <c r="AK95"/>
  <c r="AL95"/>
  <c r="AM95"/>
  <c r="AN95"/>
  <c r="AO95"/>
  <c r="AP95"/>
  <c r="AQ95"/>
  <c r="AR95"/>
  <c r="AS95"/>
  <c r="AT95"/>
  <c r="AU95"/>
  <c r="AV95"/>
  <c r="AW95"/>
  <c r="AX95"/>
  <c r="AY95"/>
  <c r="AZ95"/>
  <c r="BA95"/>
  <c r="BB95"/>
  <c r="G95"/>
  <c r="F95"/>
  <c r="E95"/>
  <c r="D95"/>
  <c r="C95"/>
  <c r="B94"/>
  <c r="B196" i="12"/>
  <c r="B139" i="19" l="1"/>
  <c r="B150" s="1"/>
  <c r="C139"/>
  <c r="C150" s="1"/>
  <c r="I139"/>
  <c r="I150" s="1"/>
  <c r="G139"/>
  <c r="G150" s="1"/>
  <c r="D139"/>
  <c r="D150" s="1"/>
  <c r="F139"/>
  <c r="F150" s="1"/>
  <c r="E139"/>
  <c r="E150" s="1"/>
  <c r="J139"/>
  <c r="J150" s="1"/>
  <c r="K139"/>
  <c r="K150" s="1"/>
  <c r="H139"/>
  <c r="H150" s="1"/>
  <c r="F61" i="4"/>
  <c r="F39"/>
  <c r="F216"/>
  <c r="H171"/>
  <c r="J171"/>
  <c r="I171"/>
  <c r="K171"/>
  <c r="F194"/>
  <c r="B236"/>
  <c r="A171"/>
  <c r="A236" s="1"/>
  <c r="F37"/>
  <c r="D236"/>
  <c r="F38"/>
  <c r="H236"/>
  <c r="E236"/>
  <c r="J236"/>
  <c r="F236"/>
  <c r="K236"/>
  <c r="I236"/>
  <c r="G236"/>
  <c r="C236"/>
  <c r="B91" i="10" l="1"/>
  <c r="B92"/>
  <c r="B93"/>
  <c r="B233" i="2"/>
  <c r="B234"/>
  <c r="B235"/>
  <c r="B236"/>
  <c r="B237"/>
  <c r="B238"/>
  <c r="B239"/>
  <c r="B240"/>
  <c r="B241"/>
  <c r="B242"/>
  <c r="B243"/>
  <c r="B244"/>
  <c r="B245"/>
  <c r="D166" i="14"/>
  <c r="B297" i="2" l="1"/>
  <c r="B309" i="3"/>
  <c r="E94" i="10"/>
  <c r="BB94"/>
  <c r="D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C94"/>
  <c r="H93"/>
  <c r="AU93"/>
  <c r="D93"/>
  <c r="E93"/>
  <c r="F93"/>
  <c r="G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V93"/>
  <c r="AW93"/>
  <c r="AX93"/>
  <c r="AY93"/>
  <c r="AZ93"/>
  <c r="BA93"/>
  <c r="BB93"/>
  <c r="C93"/>
  <c r="F92"/>
  <c r="C92"/>
  <c r="B90"/>
  <c r="A258" i="3"/>
  <c r="A259"/>
  <c r="A260"/>
  <c r="B221" i="2"/>
  <c r="B232"/>
  <c r="B310" i="1"/>
  <c r="C222" i="13"/>
  <c r="B205"/>
  <c r="B222" s="1"/>
  <c r="C218" l="1"/>
  <c r="C220"/>
  <c r="C219"/>
  <c r="C221"/>
  <c r="E269" i="5"/>
  <c r="C269"/>
  <c r="D88" i="20"/>
  <c r="D107" s="1"/>
  <c r="E88"/>
  <c r="E107" s="1"/>
  <c r="F88"/>
  <c r="F107" s="1"/>
  <c r="G88"/>
  <c r="G107" s="1"/>
  <c r="H88"/>
  <c r="H107" s="1"/>
  <c r="I88"/>
  <c r="I107" s="1"/>
  <c r="J88"/>
  <c r="J107" s="1"/>
  <c r="K88"/>
  <c r="K107" s="1"/>
  <c r="F87"/>
  <c r="C87"/>
  <c r="B137" i="19"/>
  <c r="B149" s="1"/>
  <c r="E152" i="11"/>
  <c r="E165" s="1"/>
  <c r="B152"/>
  <c r="B165" s="1"/>
  <c r="D308" i="9"/>
  <c r="D334" s="1"/>
  <c r="B106" i="20" l="1"/>
  <c r="B206" i="14"/>
  <c r="C205" i="12"/>
  <c r="C222" s="1"/>
  <c r="D205"/>
  <c r="D222" s="1"/>
  <c r="C204"/>
  <c r="B204"/>
  <c r="D204"/>
  <c r="I308" i="9"/>
  <c r="D221" i="12" l="1"/>
  <c r="B223" i="14"/>
  <c r="B220" i="12"/>
  <c r="B221"/>
  <c r="C221"/>
  <c r="C152" i="11"/>
  <c r="C165" s="1"/>
  <c r="D152"/>
  <c r="D165" s="1"/>
  <c r="F152"/>
  <c r="F165" s="1"/>
  <c r="G152"/>
  <c r="G165" s="1"/>
  <c r="H152"/>
  <c r="H165" s="1"/>
  <c r="I152"/>
  <c r="I165" s="1"/>
  <c r="J152"/>
  <c r="K152"/>
  <c r="D151"/>
  <c r="B151"/>
  <c r="E308" i="9"/>
  <c r="E334" s="1"/>
  <c r="F308"/>
  <c r="F334" s="1"/>
  <c r="G308"/>
  <c r="G334" s="1"/>
  <c r="H308"/>
  <c r="H334" s="1"/>
  <c r="J308"/>
  <c r="K308"/>
  <c r="K334" s="1"/>
  <c r="L308"/>
  <c r="M308"/>
  <c r="N308"/>
  <c r="O308"/>
  <c r="P308"/>
  <c r="D307"/>
  <c r="E307"/>
  <c r="F307"/>
  <c r="G307"/>
  <c r="H307"/>
  <c r="I307"/>
  <c r="J307"/>
  <c r="K307"/>
  <c r="L307"/>
  <c r="M307"/>
  <c r="N307"/>
  <c r="O307"/>
  <c r="P307"/>
  <c r="B268" i="6"/>
  <c r="I269"/>
  <c r="C269"/>
  <c r="C291" s="1"/>
  <c r="D269"/>
  <c r="E269"/>
  <c r="F269"/>
  <c r="G269"/>
  <c r="H269"/>
  <c r="B269"/>
  <c r="B291" s="1"/>
  <c r="G269" i="5"/>
  <c r="B269"/>
  <c r="B292" s="1"/>
  <c r="D269"/>
  <c r="F269"/>
  <c r="H269"/>
  <c r="H292" s="1"/>
  <c r="I269"/>
  <c r="J269"/>
  <c r="K269"/>
  <c r="L269"/>
  <c r="B267"/>
  <c r="C268"/>
  <c r="B252"/>
  <c r="B290" i="6" l="1"/>
  <c r="I137" i="19"/>
  <c r="I149" s="1"/>
  <c r="C137"/>
  <c r="C149" s="1"/>
  <c r="B136"/>
  <c r="B148" s="1"/>
  <c r="L292" i="5" l="1"/>
  <c r="K292"/>
  <c r="J292"/>
  <c r="I292"/>
  <c r="G292"/>
  <c r="F292"/>
  <c r="E292"/>
  <c r="D292"/>
  <c r="D164" i="11"/>
  <c r="G310" i="1"/>
  <c r="C310"/>
  <c r="E29" i="4"/>
  <c r="C211"/>
  <c r="D211"/>
  <c r="E211"/>
  <c r="F170"/>
  <c r="F169"/>
  <c r="F168"/>
  <c r="C146"/>
  <c r="D146"/>
  <c r="E146"/>
  <c r="F146"/>
  <c r="G146"/>
  <c r="H146"/>
  <c r="I146"/>
  <c r="J146"/>
  <c r="K146"/>
  <c r="A146"/>
  <c r="A170"/>
  <c r="A235" s="1"/>
  <c r="D92" i="10"/>
  <c r="E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D165" i="14"/>
  <c r="F213" i="4" l="1"/>
  <c r="I168"/>
  <c r="J168"/>
  <c r="H168"/>
  <c r="K168"/>
  <c r="F214"/>
  <c r="F191"/>
  <c r="K169"/>
  <c r="H169"/>
  <c r="J169"/>
  <c r="I169"/>
  <c r="F215"/>
  <c r="I170"/>
  <c r="J170"/>
  <c r="F192"/>
  <c r="H170"/>
  <c r="K170"/>
  <c r="F193"/>
  <c r="B235"/>
  <c r="C235"/>
  <c r="K235"/>
  <c r="G235"/>
  <c r="I235"/>
  <c r="E235"/>
  <c r="J235"/>
  <c r="H235"/>
  <c r="F235"/>
  <c r="D235"/>
  <c r="J165" i="11" l="1"/>
  <c r="K165"/>
  <c r="B89" i="10"/>
  <c r="D164" i="14"/>
  <c r="D163"/>
  <c r="A257" i="3"/>
  <c r="C297" i="2"/>
  <c r="E297"/>
  <c r="F297"/>
  <c r="G297"/>
  <c r="H297"/>
  <c r="C245"/>
  <c r="E245"/>
  <c r="F245"/>
  <c r="G245"/>
  <c r="H245"/>
  <c r="D158" i="14"/>
  <c r="D159"/>
  <c r="D160"/>
  <c r="D161"/>
  <c r="D162"/>
  <c r="C206"/>
  <c r="C223" s="1"/>
  <c r="B194"/>
  <c r="C194"/>
  <c r="B195"/>
  <c r="C195"/>
  <c r="B196"/>
  <c r="C196"/>
  <c r="B197"/>
  <c r="C197"/>
  <c r="B198"/>
  <c r="C198"/>
  <c r="B199"/>
  <c r="C199"/>
  <c r="B200"/>
  <c r="C200"/>
  <c r="B201"/>
  <c r="C201"/>
  <c r="B202"/>
  <c r="C202"/>
  <c r="B203"/>
  <c r="C203"/>
  <c r="B204"/>
  <c r="C204"/>
  <c r="B205"/>
  <c r="B222" s="1"/>
  <c r="C205"/>
  <c r="E206"/>
  <c r="E223" s="1"/>
  <c r="E205"/>
  <c r="E204"/>
  <c r="E203"/>
  <c r="E202"/>
  <c r="G309" i="3"/>
  <c r="A256"/>
  <c r="H310" i="1"/>
  <c r="E310"/>
  <c r="F310"/>
  <c r="C234" i="4"/>
  <c r="B234"/>
  <c r="K234"/>
  <c r="J234"/>
  <c r="I234"/>
  <c r="H234"/>
  <c r="G234"/>
  <c r="F234"/>
  <c r="E234"/>
  <c r="D234"/>
  <c r="E210"/>
  <c r="D210"/>
  <c r="C210"/>
  <c r="B210"/>
  <c r="K145"/>
  <c r="J145"/>
  <c r="I145"/>
  <c r="H145"/>
  <c r="G145"/>
  <c r="F145"/>
  <c r="E145"/>
  <c r="D145"/>
  <c r="C145"/>
  <c r="B145"/>
  <c r="B144"/>
  <c r="F79"/>
  <c r="D79"/>
  <c r="D78"/>
  <c r="C79"/>
  <c r="C78"/>
  <c r="B79"/>
  <c r="B78"/>
  <c r="G55"/>
  <c r="E55"/>
  <c r="D55"/>
  <c r="C55"/>
  <c r="B55"/>
  <c r="G36"/>
  <c r="G35"/>
  <c r="E36"/>
  <c r="D35"/>
  <c r="D36"/>
  <c r="C36"/>
  <c r="C35"/>
  <c r="B35"/>
  <c r="A145"/>
  <c r="A126"/>
  <c r="A169"/>
  <c r="A234" s="1"/>
  <c r="E309" i="3" l="1"/>
  <c r="C309"/>
  <c r="D207" i="14"/>
  <c r="D224" s="1"/>
  <c r="H309" i="3"/>
  <c r="F309"/>
  <c r="D309"/>
  <c r="E222" i="14"/>
  <c r="N524" i="9"/>
  <c r="M6" i="16"/>
  <c r="M7" s="1"/>
  <c r="M8" s="1"/>
  <c r="M9" s="1"/>
  <c r="M10" s="1"/>
  <c r="M11" s="1"/>
  <c r="M12" s="1"/>
  <c r="M13" s="1"/>
  <c r="L100" i="19"/>
  <c r="L101"/>
  <c r="L102"/>
  <c r="L103"/>
  <c r="L104"/>
  <c r="L105"/>
  <c r="L106"/>
  <c r="L108"/>
  <c r="L109"/>
  <c r="L99"/>
  <c r="L98"/>
  <c r="A255" i="3"/>
  <c r="H244" i="2"/>
  <c r="G244"/>
  <c r="F244"/>
  <c r="E244"/>
  <c r="C244"/>
  <c r="B88" i="10"/>
  <c r="A254" i="3"/>
  <c r="H243" i="2"/>
  <c r="G243"/>
  <c r="F243"/>
  <c r="E243"/>
  <c r="L137" i="19" l="1"/>
  <c r="L149" s="1"/>
  <c r="B87" i="10"/>
  <c r="A253" i="3"/>
  <c r="H242" i="2"/>
  <c r="G242"/>
  <c r="F242"/>
  <c r="E242"/>
  <c r="C242"/>
  <c r="E209" i="4" l="1"/>
  <c r="D209"/>
  <c r="C209"/>
  <c r="B209"/>
  <c r="F158"/>
  <c r="K144"/>
  <c r="J144"/>
  <c r="I144"/>
  <c r="H144"/>
  <c r="G144"/>
  <c r="F144"/>
  <c r="E144"/>
  <c r="D144"/>
  <c r="C144"/>
  <c r="A144"/>
  <c r="K125"/>
  <c r="J125"/>
  <c r="I125"/>
  <c r="H125"/>
  <c r="G125"/>
  <c r="F125"/>
  <c r="E125"/>
  <c r="D125"/>
  <c r="C125"/>
  <c r="A125"/>
  <c r="F78"/>
  <c r="A168"/>
  <c r="A233" s="1"/>
  <c r="G54"/>
  <c r="E54"/>
  <c r="D54"/>
  <c r="C54"/>
  <c r="B54"/>
  <c r="E35"/>
  <c r="F13"/>
  <c r="F58" s="1"/>
  <c r="A252" i="3"/>
  <c r="H241" i="2"/>
  <c r="G241"/>
  <c r="F241"/>
  <c r="E241"/>
  <c r="C241"/>
  <c r="B71" i="10"/>
  <c r="B72"/>
  <c r="B73"/>
  <c r="B74"/>
  <c r="B75"/>
  <c r="B76"/>
  <c r="B77"/>
  <c r="B78"/>
  <c r="B79"/>
  <c r="B80"/>
  <c r="B81"/>
  <c r="B82"/>
  <c r="B83"/>
  <c r="B84"/>
  <c r="B85"/>
  <c r="B86"/>
  <c r="B193" i="12"/>
  <c r="A251" i="3"/>
  <c r="H240" i="2"/>
  <c r="G240"/>
  <c r="F240"/>
  <c r="E240"/>
  <c r="C240"/>
  <c r="D252" i="1"/>
  <c r="D157" i="14"/>
  <c r="E208" i="4"/>
  <c r="D208"/>
  <c r="C208"/>
  <c r="C206"/>
  <c r="C207"/>
  <c r="B208"/>
  <c r="B207"/>
  <c r="B206"/>
  <c r="F167"/>
  <c r="F165"/>
  <c r="K143"/>
  <c r="J143"/>
  <c r="I143"/>
  <c r="H143"/>
  <c r="G143"/>
  <c r="E143"/>
  <c r="F143"/>
  <c r="D143"/>
  <c r="C143"/>
  <c r="B143"/>
  <c r="B142"/>
  <c r="A143"/>
  <c r="K124"/>
  <c r="J124"/>
  <c r="I124"/>
  <c r="H124"/>
  <c r="G124"/>
  <c r="F124"/>
  <c r="E124"/>
  <c r="D124"/>
  <c r="C124"/>
  <c r="A124"/>
  <c r="F77"/>
  <c r="D77"/>
  <c r="C77"/>
  <c r="B77"/>
  <c r="B76"/>
  <c r="A167"/>
  <c r="A232" s="1"/>
  <c r="C51"/>
  <c r="D53"/>
  <c r="G53"/>
  <c r="E53"/>
  <c r="C53"/>
  <c r="B53"/>
  <c r="G34"/>
  <c r="G33"/>
  <c r="E34"/>
  <c r="D34"/>
  <c r="C34"/>
  <c r="B33"/>
  <c r="B34"/>
  <c r="F12"/>
  <c r="F57" s="1"/>
  <c r="A250" i="3"/>
  <c r="H238" i="2"/>
  <c r="H239"/>
  <c r="G239"/>
  <c r="F239"/>
  <c r="E239"/>
  <c r="C239"/>
  <c r="D249" i="1"/>
  <c r="D156" i="14"/>
  <c r="D155"/>
  <c r="D154"/>
  <c r="A249" i="3"/>
  <c r="E238" i="2"/>
  <c r="C238"/>
  <c r="F238"/>
  <c r="G238"/>
  <c r="B164" i="11"/>
  <c r="A248" i="3"/>
  <c r="H234" i="2"/>
  <c r="H235"/>
  <c r="H236"/>
  <c r="H237"/>
  <c r="G236"/>
  <c r="G237"/>
  <c r="F237"/>
  <c r="E237"/>
  <c r="C237"/>
  <c r="A246" i="3"/>
  <c r="A247"/>
  <c r="C235" i="2"/>
  <c r="E235"/>
  <c r="F235"/>
  <c r="G235"/>
  <c r="C236"/>
  <c r="E236"/>
  <c r="F236"/>
  <c r="L97" i="19"/>
  <c r="D137"/>
  <c r="D149" s="1"/>
  <c r="E137"/>
  <c r="E149" s="1"/>
  <c r="F137"/>
  <c r="F149" s="1"/>
  <c r="G137"/>
  <c r="G149" s="1"/>
  <c r="H137"/>
  <c r="H149" s="1"/>
  <c r="J137"/>
  <c r="J149" s="1"/>
  <c r="K137"/>
  <c r="K149" s="1"/>
  <c r="C136"/>
  <c r="C148" s="1"/>
  <c r="D136"/>
  <c r="E136"/>
  <c r="F136"/>
  <c r="G136"/>
  <c r="H136"/>
  <c r="I136"/>
  <c r="I148" s="1"/>
  <c r="J136"/>
  <c r="K136"/>
  <c r="I334" i="9"/>
  <c r="F76" i="4"/>
  <c r="F11"/>
  <c r="F56" s="1"/>
  <c r="C142"/>
  <c r="D142"/>
  <c r="E142"/>
  <c r="F142"/>
  <c r="G142"/>
  <c r="H142"/>
  <c r="I142"/>
  <c r="J142"/>
  <c r="K142"/>
  <c r="C123"/>
  <c r="D123"/>
  <c r="E123"/>
  <c r="F123"/>
  <c r="G123"/>
  <c r="H123"/>
  <c r="I123"/>
  <c r="J123"/>
  <c r="K123"/>
  <c r="A142"/>
  <c r="A123"/>
  <c r="C76"/>
  <c r="D76"/>
  <c r="A166"/>
  <c r="A231" s="1"/>
  <c r="B52"/>
  <c r="C52"/>
  <c r="D52"/>
  <c r="E52"/>
  <c r="G52"/>
  <c r="C33"/>
  <c r="D33"/>
  <c r="E33"/>
  <c r="D153" i="14"/>
  <c r="D87" i="20"/>
  <c r="D106" s="1"/>
  <c r="E87"/>
  <c r="G87"/>
  <c r="H87"/>
  <c r="H106" s="1"/>
  <c r="I87"/>
  <c r="J87"/>
  <c r="J106" s="1"/>
  <c r="K87"/>
  <c r="F106"/>
  <c r="A360" i="18"/>
  <c r="D291" i="6"/>
  <c r="E291"/>
  <c r="F291"/>
  <c r="G291"/>
  <c r="H291"/>
  <c r="I291"/>
  <c r="B268" i="5"/>
  <c r="C151" i="11"/>
  <c r="E151"/>
  <c r="E164" s="1"/>
  <c r="F151"/>
  <c r="G151"/>
  <c r="H151"/>
  <c r="H164" s="1"/>
  <c r="I151"/>
  <c r="I164" s="1"/>
  <c r="J151"/>
  <c r="E288" i="9"/>
  <c r="E289"/>
  <c r="E290"/>
  <c r="E291"/>
  <c r="E292"/>
  <c r="E293"/>
  <c r="E294"/>
  <c r="E295"/>
  <c r="E296"/>
  <c r="J334"/>
  <c r="L334"/>
  <c r="M334"/>
  <c r="N334"/>
  <c r="O334"/>
  <c r="P334"/>
  <c r="A245" i="3"/>
  <c r="C234" i="2"/>
  <c r="E234"/>
  <c r="F234"/>
  <c r="G234"/>
  <c r="C309" i="1"/>
  <c r="E309"/>
  <c r="F309"/>
  <c r="G309"/>
  <c r="H309"/>
  <c r="B309"/>
  <c r="D152" i="14"/>
  <c r="D151"/>
  <c r="B204" i="13"/>
  <c r="B221" s="1"/>
  <c r="K49" i="16"/>
  <c r="A244" i="3"/>
  <c r="C233" i="2"/>
  <c r="E233"/>
  <c r="F233"/>
  <c r="G233"/>
  <c r="H233"/>
  <c r="D150" i="14"/>
  <c r="B139" i="4"/>
  <c r="C139"/>
  <c r="D139"/>
  <c r="E139"/>
  <c r="F139"/>
  <c r="G139"/>
  <c r="H139"/>
  <c r="I139"/>
  <c r="J139"/>
  <c r="K139"/>
  <c r="B140"/>
  <c r="C140"/>
  <c r="D140"/>
  <c r="E140"/>
  <c r="F140"/>
  <c r="G140"/>
  <c r="H140"/>
  <c r="I140"/>
  <c r="J140"/>
  <c r="K140"/>
  <c r="B141"/>
  <c r="C141"/>
  <c r="D141"/>
  <c r="E141"/>
  <c r="F141"/>
  <c r="G141"/>
  <c r="H141"/>
  <c r="I141"/>
  <c r="J141"/>
  <c r="K141"/>
  <c r="C117"/>
  <c r="D117"/>
  <c r="E117"/>
  <c r="F117"/>
  <c r="G117"/>
  <c r="H117"/>
  <c r="I117"/>
  <c r="J117"/>
  <c r="K117"/>
  <c r="C118"/>
  <c r="D118"/>
  <c r="E118"/>
  <c r="F118"/>
  <c r="G118"/>
  <c r="H118"/>
  <c r="I118"/>
  <c r="J118"/>
  <c r="K118"/>
  <c r="C119"/>
  <c r="D119"/>
  <c r="E119"/>
  <c r="F119"/>
  <c r="G119"/>
  <c r="H119"/>
  <c r="I119"/>
  <c r="J119"/>
  <c r="K119"/>
  <c r="C120"/>
  <c r="D120"/>
  <c r="E120"/>
  <c r="F120"/>
  <c r="G120"/>
  <c r="H120"/>
  <c r="I120"/>
  <c r="J120"/>
  <c r="K120"/>
  <c r="C121"/>
  <c r="D121"/>
  <c r="E121"/>
  <c r="F121"/>
  <c r="G121"/>
  <c r="H121"/>
  <c r="I121"/>
  <c r="J121"/>
  <c r="K121"/>
  <c r="C122"/>
  <c r="D122"/>
  <c r="E122"/>
  <c r="F122"/>
  <c r="G122"/>
  <c r="H122"/>
  <c r="I122"/>
  <c r="J122"/>
  <c r="K122"/>
  <c r="F71"/>
  <c r="F72"/>
  <c r="F73"/>
  <c r="F74"/>
  <c r="F75"/>
  <c r="C69"/>
  <c r="C70"/>
  <c r="B71"/>
  <c r="C71"/>
  <c r="D71"/>
  <c r="B72"/>
  <c r="C72"/>
  <c r="D72"/>
  <c r="B73"/>
  <c r="C73"/>
  <c r="D73"/>
  <c r="B74"/>
  <c r="C74"/>
  <c r="D74"/>
  <c r="B75"/>
  <c r="C75"/>
  <c r="D75"/>
  <c r="B49"/>
  <c r="D49"/>
  <c r="E49"/>
  <c r="G49"/>
  <c r="B50"/>
  <c r="D50"/>
  <c r="E50"/>
  <c r="G50"/>
  <c r="B51"/>
  <c r="D51"/>
  <c r="E51"/>
  <c r="G51"/>
  <c r="B27"/>
  <c r="D27"/>
  <c r="E27"/>
  <c r="G27"/>
  <c r="B28"/>
  <c r="D28"/>
  <c r="E28"/>
  <c r="G28"/>
  <c r="B29"/>
  <c r="C29"/>
  <c r="D29"/>
  <c r="G29"/>
  <c r="B30"/>
  <c r="C30"/>
  <c r="D30"/>
  <c r="E30"/>
  <c r="G30"/>
  <c r="B31"/>
  <c r="C31"/>
  <c r="D31"/>
  <c r="E31"/>
  <c r="G31"/>
  <c r="B32"/>
  <c r="C32"/>
  <c r="D32"/>
  <c r="E32"/>
  <c r="G32"/>
  <c r="D206"/>
  <c r="A141"/>
  <c r="A122"/>
  <c r="A165"/>
  <c r="A230" s="1"/>
  <c r="A164"/>
  <c r="A229" s="1"/>
  <c r="F9"/>
  <c r="D74" i="20"/>
  <c r="E74"/>
  <c r="F74"/>
  <c r="G74"/>
  <c r="H74"/>
  <c r="I74"/>
  <c r="J74"/>
  <c r="K74"/>
  <c r="D75"/>
  <c r="E75"/>
  <c r="F75"/>
  <c r="G75"/>
  <c r="H75"/>
  <c r="I75"/>
  <c r="J75"/>
  <c r="K75"/>
  <c r="D76"/>
  <c r="E76"/>
  <c r="E94" s="1"/>
  <c r="F76"/>
  <c r="G76"/>
  <c r="H76"/>
  <c r="I76"/>
  <c r="J76"/>
  <c r="K76"/>
  <c r="C77"/>
  <c r="D77"/>
  <c r="E77"/>
  <c r="F77"/>
  <c r="G77"/>
  <c r="H77"/>
  <c r="I77"/>
  <c r="J77"/>
  <c r="K77"/>
  <c r="C78"/>
  <c r="D78"/>
  <c r="E78"/>
  <c r="F78"/>
  <c r="G78"/>
  <c r="H78"/>
  <c r="I78"/>
  <c r="J78"/>
  <c r="K78"/>
  <c r="C79"/>
  <c r="D79"/>
  <c r="E79"/>
  <c r="F79"/>
  <c r="G79"/>
  <c r="H79"/>
  <c r="I79"/>
  <c r="J79"/>
  <c r="K79"/>
  <c r="C80"/>
  <c r="D80"/>
  <c r="E80"/>
  <c r="F80"/>
  <c r="G80"/>
  <c r="H80"/>
  <c r="I80"/>
  <c r="J80"/>
  <c r="K80"/>
  <c r="C81"/>
  <c r="D81"/>
  <c r="E81"/>
  <c r="F81"/>
  <c r="G81"/>
  <c r="H81"/>
  <c r="I81"/>
  <c r="J81"/>
  <c r="K81"/>
  <c r="C82"/>
  <c r="D82"/>
  <c r="E82"/>
  <c r="F82"/>
  <c r="G82"/>
  <c r="H82"/>
  <c r="I82"/>
  <c r="J82"/>
  <c r="K82"/>
  <c r="C83"/>
  <c r="D83"/>
  <c r="E83"/>
  <c r="F83"/>
  <c r="G83"/>
  <c r="H83"/>
  <c r="I83"/>
  <c r="J83"/>
  <c r="K83"/>
  <c r="C84"/>
  <c r="D84"/>
  <c r="E84"/>
  <c r="F84"/>
  <c r="G84"/>
  <c r="H84"/>
  <c r="I84"/>
  <c r="J84"/>
  <c r="K84"/>
  <c r="C85"/>
  <c r="D85"/>
  <c r="E85"/>
  <c r="F85"/>
  <c r="G85"/>
  <c r="H85"/>
  <c r="I85"/>
  <c r="J85"/>
  <c r="K85"/>
  <c r="C86"/>
  <c r="D86"/>
  <c r="E86"/>
  <c r="F86"/>
  <c r="F105" s="1"/>
  <c r="G86"/>
  <c r="H86"/>
  <c r="I86"/>
  <c r="J86"/>
  <c r="K86"/>
  <c r="B86"/>
  <c r="B105" s="1"/>
  <c r="B85"/>
  <c r="B84"/>
  <c r="B83"/>
  <c r="B82"/>
  <c r="B81"/>
  <c r="B80"/>
  <c r="B79"/>
  <c r="B78"/>
  <c r="B77"/>
  <c r="B76"/>
  <c r="F130" i="19"/>
  <c r="F131"/>
  <c r="F132"/>
  <c r="F133"/>
  <c r="F134"/>
  <c r="F135"/>
  <c r="I130"/>
  <c r="J130"/>
  <c r="I131"/>
  <c r="J131"/>
  <c r="I132"/>
  <c r="J132"/>
  <c r="I133"/>
  <c r="J133"/>
  <c r="I134"/>
  <c r="J134"/>
  <c r="I135"/>
  <c r="J135"/>
  <c r="L5"/>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4"/>
  <c r="K135"/>
  <c r="H135"/>
  <c r="G135"/>
  <c r="E135"/>
  <c r="D135"/>
  <c r="C135"/>
  <c r="B135"/>
  <c r="B147" s="1"/>
  <c r="K134"/>
  <c r="H134"/>
  <c r="G134"/>
  <c r="E134"/>
  <c r="D134"/>
  <c r="C134"/>
  <c r="B134"/>
  <c r="K133"/>
  <c r="H133"/>
  <c r="G133"/>
  <c r="E133"/>
  <c r="D133"/>
  <c r="C133"/>
  <c r="B133"/>
  <c r="K132"/>
  <c r="H132"/>
  <c r="G132"/>
  <c r="E132"/>
  <c r="D132"/>
  <c r="C132"/>
  <c r="B132"/>
  <c r="K131"/>
  <c r="H131"/>
  <c r="G131"/>
  <c r="E131"/>
  <c r="D131"/>
  <c r="C131"/>
  <c r="B131"/>
  <c r="K130"/>
  <c r="H130"/>
  <c r="G130"/>
  <c r="E130"/>
  <c r="D130"/>
  <c r="D141" s="1"/>
  <c r="C130"/>
  <c r="B130"/>
  <c r="B141" s="1"/>
  <c r="D149" i="14"/>
  <c r="A243" i="3"/>
  <c r="C232" i="2"/>
  <c r="E232"/>
  <c r="F232"/>
  <c r="G232"/>
  <c r="H232"/>
  <c r="D244"/>
  <c r="A242" i="3"/>
  <c r="B224" i="2"/>
  <c r="C224"/>
  <c r="E224"/>
  <c r="F224"/>
  <c r="G224"/>
  <c r="H224"/>
  <c r="B225"/>
  <c r="C225"/>
  <c r="E225"/>
  <c r="F225"/>
  <c r="G225"/>
  <c r="H225"/>
  <c r="B226"/>
  <c r="C226"/>
  <c r="E226"/>
  <c r="F226"/>
  <c r="G226"/>
  <c r="H226"/>
  <c r="B227"/>
  <c r="C227"/>
  <c r="E227"/>
  <c r="F227"/>
  <c r="G227"/>
  <c r="H227"/>
  <c r="B228"/>
  <c r="C228"/>
  <c r="E228"/>
  <c r="F228"/>
  <c r="G228"/>
  <c r="H228"/>
  <c r="B229"/>
  <c r="C229"/>
  <c r="E229"/>
  <c r="F229"/>
  <c r="G229"/>
  <c r="H229"/>
  <c r="B230"/>
  <c r="C230"/>
  <c r="E230"/>
  <c r="F230"/>
  <c r="G230"/>
  <c r="H230"/>
  <c r="B231"/>
  <c r="C231"/>
  <c r="E231"/>
  <c r="F231"/>
  <c r="G231"/>
  <c r="H231"/>
  <c r="D243"/>
  <c r="D148" i="14"/>
  <c r="A235" i="3"/>
  <c r="A236"/>
  <c r="A237"/>
  <c r="A238"/>
  <c r="A239"/>
  <c r="A240"/>
  <c r="A241"/>
  <c r="D242" i="2"/>
  <c r="D241"/>
  <c r="D147" i="14"/>
  <c r="B223" i="3"/>
  <c r="C223"/>
  <c r="E223"/>
  <c r="F223"/>
  <c r="G223"/>
  <c r="H223"/>
  <c r="B224"/>
  <c r="C224"/>
  <c r="E224"/>
  <c r="F224"/>
  <c r="G224"/>
  <c r="H224"/>
  <c r="B225"/>
  <c r="C225"/>
  <c r="E225"/>
  <c r="F225"/>
  <c r="G225"/>
  <c r="H225"/>
  <c r="B226"/>
  <c r="C226"/>
  <c r="E226"/>
  <c r="F226"/>
  <c r="G226"/>
  <c r="H226"/>
  <c r="B227"/>
  <c r="C227"/>
  <c r="E227"/>
  <c r="F227"/>
  <c r="G227"/>
  <c r="H227"/>
  <c r="B228"/>
  <c r="C228"/>
  <c r="E228"/>
  <c r="F228"/>
  <c r="G228"/>
  <c r="H228"/>
  <c r="B229"/>
  <c r="C229"/>
  <c r="E229"/>
  <c r="F229"/>
  <c r="G229"/>
  <c r="H229"/>
  <c r="B230"/>
  <c r="C230"/>
  <c r="E230"/>
  <c r="F230"/>
  <c r="G230"/>
  <c r="H230"/>
  <c r="B231"/>
  <c r="C231"/>
  <c r="E231"/>
  <c r="F231"/>
  <c r="G231"/>
  <c r="H231"/>
  <c r="B232"/>
  <c r="C232"/>
  <c r="E232"/>
  <c r="F232"/>
  <c r="G232"/>
  <c r="H232"/>
  <c r="A223"/>
  <c r="A224"/>
  <c r="A225"/>
  <c r="A226"/>
  <c r="A227"/>
  <c r="A228"/>
  <c r="A229"/>
  <c r="A230"/>
  <c r="A231"/>
  <c r="A232"/>
  <c r="A233"/>
  <c r="A234"/>
  <c r="C5" i="2"/>
  <c r="E5"/>
  <c r="F5"/>
  <c r="G5"/>
  <c r="H5"/>
  <c r="C6"/>
  <c r="E6"/>
  <c r="F6"/>
  <c r="G6"/>
  <c r="H6"/>
  <c r="C7"/>
  <c r="E7"/>
  <c r="F7"/>
  <c r="G7"/>
  <c r="H7"/>
  <c r="C8"/>
  <c r="E8"/>
  <c r="F8"/>
  <c r="G8"/>
  <c r="H8"/>
  <c r="C9"/>
  <c r="E9"/>
  <c r="F9"/>
  <c r="G9"/>
  <c r="H9"/>
  <c r="C10"/>
  <c r="E10"/>
  <c r="F10"/>
  <c r="G10"/>
  <c r="H10"/>
  <c r="C11"/>
  <c r="E11"/>
  <c r="F11"/>
  <c r="G11"/>
  <c r="H11"/>
  <c r="C12"/>
  <c r="E12"/>
  <c r="F12"/>
  <c r="G12"/>
  <c r="H12"/>
  <c r="C13"/>
  <c r="E13"/>
  <c r="F13"/>
  <c r="G13"/>
  <c r="H13"/>
  <c r="C14"/>
  <c r="E14"/>
  <c r="F14"/>
  <c r="G14"/>
  <c r="H14"/>
  <c r="C15"/>
  <c r="E15"/>
  <c r="F15"/>
  <c r="G15"/>
  <c r="H15"/>
  <c r="C16"/>
  <c r="E16"/>
  <c r="F16"/>
  <c r="G16"/>
  <c r="H16"/>
  <c r="C17"/>
  <c r="E17"/>
  <c r="F17"/>
  <c r="G17"/>
  <c r="H17"/>
  <c r="C18"/>
  <c r="E18"/>
  <c r="F18"/>
  <c r="G18"/>
  <c r="H18"/>
  <c r="C19"/>
  <c r="E19"/>
  <c r="F19"/>
  <c r="G19"/>
  <c r="H19"/>
  <c r="C20"/>
  <c r="E20"/>
  <c r="F20"/>
  <c r="G20"/>
  <c r="H20"/>
  <c r="C21"/>
  <c r="E21"/>
  <c r="F21"/>
  <c r="G21"/>
  <c r="H21"/>
  <c r="C22"/>
  <c r="E22"/>
  <c r="F22"/>
  <c r="G22"/>
  <c r="H22"/>
  <c r="C23"/>
  <c r="E23"/>
  <c r="F23"/>
  <c r="G23"/>
  <c r="H23"/>
  <c r="C24"/>
  <c r="E24"/>
  <c r="F24"/>
  <c r="G24"/>
  <c r="H24"/>
  <c r="C25"/>
  <c r="E25"/>
  <c r="F25"/>
  <c r="G25"/>
  <c r="H25"/>
  <c r="C26"/>
  <c r="E26"/>
  <c r="F26"/>
  <c r="G26"/>
  <c r="H26"/>
  <c r="C27"/>
  <c r="E27"/>
  <c r="F27"/>
  <c r="G27"/>
  <c r="H27"/>
  <c r="C28"/>
  <c r="E28"/>
  <c r="F28"/>
  <c r="G28"/>
  <c r="H28"/>
  <c r="C29"/>
  <c r="E29"/>
  <c r="F29"/>
  <c r="G29"/>
  <c r="H29"/>
  <c r="C30"/>
  <c r="E30"/>
  <c r="F30"/>
  <c r="G30"/>
  <c r="H30"/>
  <c r="C31"/>
  <c r="E31"/>
  <c r="F31"/>
  <c r="G31"/>
  <c r="H31"/>
  <c r="C32"/>
  <c r="E32"/>
  <c r="F32"/>
  <c r="G32"/>
  <c r="H32"/>
  <c r="C33"/>
  <c r="E33"/>
  <c r="F33"/>
  <c r="G33"/>
  <c r="H33"/>
  <c r="C34"/>
  <c r="E34"/>
  <c r="F34"/>
  <c r="G34"/>
  <c r="H34"/>
  <c r="C35"/>
  <c r="E35"/>
  <c r="F35"/>
  <c r="G35"/>
  <c r="H35"/>
  <c r="C36"/>
  <c r="E36"/>
  <c r="F36"/>
  <c r="G36"/>
  <c r="H36"/>
  <c r="C37"/>
  <c r="E37"/>
  <c r="F37"/>
  <c r="G37"/>
  <c r="H37"/>
  <c r="C38"/>
  <c r="E38"/>
  <c r="F38"/>
  <c r="G38"/>
  <c r="H38"/>
  <c r="C39"/>
  <c r="E39"/>
  <c r="F39"/>
  <c r="G39"/>
  <c r="H39"/>
  <c r="C40"/>
  <c r="E40"/>
  <c r="F40"/>
  <c r="G40"/>
  <c r="H40"/>
  <c r="C41"/>
  <c r="E41"/>
  <c r="F41"/>
  <c r="G41"/>
  <c r="H41"/>
  <c r="C42"/>
  <c r="E42"/>
  <c r="F42"/>
  <c r="G42"/>
  <c r="H42"/>
  <c r="C43"/>
  <c r="E43"/>
  <c r="F43"/>
  <c r="G43"/>
  <c r="H43"/>
  <c r="C44"/>
  <c r="E44"/>
  <c r="F44"/>
  <c r="G44"/>
  <c r="H44"/>
  <c r="C45"/>
  <c r="E45"/>
  <c r="F45"/>
  <c r="G45"/>
  <c r="H45"/>
  <c r="C46"/>
  <c r="E46"/>
  <c r="F46"/>
  <c r="G46"/>
  <c r="H46"/>
  <c r="C47"/>
  <c r="E47"/>
  <c r="F47"/>
  <c r="G47"/>
  <c r="H47"/>
  <c r="C48"/>
  <c r="E48"/>
  <c r="F48"/>
  <c r="G48"/>
  <c r="H48"/>
  <c r="C49"/>
  <c r="E49"/>
  <c r="F49"/>
  <c r="G49"/>
  <c r="H49"/>
  <c r="C50"/>
  <c r="E50"/>
  <c r="F50"/>
  <c r="G50"/>
  <c r="H50"/>
  <c r="C51"/>
  <c r="E51"/>
  <c r="F51"/>
  <c r="G51"/>
  <c r="H51"/>
  <c r="C52"/>
  <c r="E52"/>
  <c r="F52"/>
  <c r="G52"/>
  <c r="H52"/>
  <c r="C53"/>
  <c r="E53"/>
  <c r="F53"/>
  <c r="G53"/>
  <c r="H53"/>
  <c r="C54"/>
  <c r="E54"/>
  <c r="F54"/>
  <c r="G54"/>
  <c r="H54"/>
  <c r="C55"/>
  <c r="E55"/>
  <c r="F55"/>
  <c r="G55"/>
  <c r="H55"/>
  <c r="C56"/>
  <c r="E56"/>
  <c r="F56"/>
  <c r="G56"/>
  <c r="H56"/>
  <c r="C57"/>
  <c r="E57"/>
  <c r="F57"/>
  <c r="G57"/>
  <c r="H57"/>
  <c r="C58"/>
  <c r="E58"/>
  <c r="F58"/>
  <c r="G58"/>
  <c r="H58"/>
  <c r="C59"/>
  <c r="E59"/>
  <c r="F59"/>
  <c r="G59"/>
  <c r="H59"/>
  <c r="C60"/>
  <c r="E60"/>
  <c r="F60"/>
  <c r="G60"/>
  <c r="H60"/>
  <c r="C61"/>
  <c r="E61"/>
  <c r="F61"/>
  <c r="G61"/>
  <c r="H61"/>
  <c r="C62"/>
  <c r="E62"/>
  <c r="F62"/>
  <c r="G62"/>
  <c r="H62"/>
  <c r="C63"/>
  <c r="E63"/>
  <c r="F63"/>
  <c r="G63"/>
  <c r="H63"/>
  <c r="C64"/>
  <c r="E64"/>
  <c r="F64"/>
  <c r="G64"/>
  <c r="H64"/>
  <c r="C65"/>
  <c r="E65"/>
  <c r="F65"/>
  <c r="G65"/>
  <c r="H65"/>
  <c r="C66"/>
  <c r="E66"/>
  <c r="F66"/>
  <c r="G66"/>
  <c r="H66"/>
  <c r="C67"/>
  <c r="E67"/>
  <c r="F67"/>
  <c r="G67"/>
  <c r="H67"/>
  <c r="C68"/>
  <c r="E68"/>
  <c r="F68"/>
  <c r="G68"/>
  <c r="H68"/>
  <c r="C69"/>
  <c r="E69"/>
  <c r="F69"/>
  <c r="G69"/>
  <c r="H69"/>
  <c r="C70"/>
  <c r="E70"/>
  <c r="F70"/>
  <c r="G70"/>
  <c r="H70"/>
  <c r="C71"/>
  <c r="E71"/>
  <c r="F71"/>
  <c r="G71"/>
  <c r="H71"/>
  <c r="C72"/>
  <c r="E72"/>
  <c r="F72"/>
  <c r="G72"/>
  <c r="H72"/>
  <c r="C73"/>
  <c r="E73"/>
  <c r="F73"/>
  <c r="G73"/>
  <c r="H73"/>
  <c r="C74"/>
  <c r="E74"/>
  <c r="F74"/>
  <c r="G74"/>
  <c r="H74"/>
  <c r="C75"/>
  <c r="E75"/>
  <c r="F75"/>
  <c r="G75"/>
  <c r="H75"/>
  <c r="C76"/>
  <c r="E76"/>
  <c r="F76"/>
  <c r="G76"/>
  <c r="H76"/>
  <c r="C77"/>
  <c r="E77"/>
  <c r="F77"/>
  <c r="G77"/>
  <c r="H77"/>
  <c r="C78"/>
  <c r="E78"/>
  <c r="F78"/>
  <c r="G78"/>
  <c r="H78"/>
  <c r="C79"/>
  <c r="E79"/>
  <c r="F79"/>
  <c r="G79"/>
  <c r="H79"/>
  <c r="C80"/>
  <c r="E80"/>
  <c r="F80"/>
  <c r="G80"/>
  <c r="H80"/>
  <c r="C81"/>
  <c r="E81"/>
  <c r="F81"/>
  <c r="G81"/>
  <c r="H81"/>
  <c r="C82"/>
  <c r="E82"/>
  <c r="F82"/>
  <c r="G82"/>
  <c r="H82"/>
  <c r="C83"/>
  <c r="E83"/>
  <c r="F83"/>
  <c r="G83"/>
  <c r="H83"/>
  <c r="C84"/>
  <c r="E84"/>
  <c r="F84"/>
  <c r="G84"/>
  <c r="H84"/>
  <c r="C85"/>
  <c r="E85"/>
  <c r="F85"/>
  <c r="G85"/>
  <c r="H85"/>
  <c r="C86"/>
  <c r="E86"/>
  <c r="F86"/>
  <c r="G86"/>
  <c r="H86"/>
  <c r="C87"/>
  <c r="E87"/>
  <c r="F87"/>
  <c r="G87"/>
  <c r="H87"/>
  <c r="C88"/>
  <c r="E88"/>
  <c r="F88"/>
  <c r="G88"/>
  <c r="H88"/>
  <c r="C89"/>
  <c r="E89"/>
  <c r="F89"/>
  <c r="G89"/>
  <c r="H89"/>
  <c r="C90"/>
  <c r="E90"/>
  <c r="F90"/>
  <c r="G90"/>
  <c r="H90"/>
  <c r="C91"/>
  <c r="E91"/>
  <c r="F91"/>
  <c r="G91"/>
  <c r="H91"/>
  <c r="C92"/>
  <c r="E92"/>
  <c r="F92"/>
  <c r="G92"/>
  <c r="H92"/>
  <c r="C93"/>
  <c r="E93"/>
  <c r="F93"/>
  <c r="G93"/>
  <c r="H93"/>
  <c r="C94"/>
  <c r="E94"/>
  <c r="F94"/>
  <c r="G94"/>
  <c r="H94"/>
  <c r="C95"/>
  <c r="E95"/>
  <c r="F95"/>
  <c r="G95"/>
  <c r="H95"/>
  <c r="C96"/>
  <c r="E96"/>
  <c r="F96"/>
  <c r="G96"/>
  <c r="H96"/>
  <c r="C97"/>
  <c r="E97"/>
  <c r="F97"/>
  <c r="G97"/>
  <c r="H97"/>
  <c r="C98"/>
  <c r="E98"/>
  <c r="F98"/>
  <c r="G98"/>
  <c r="H98"/>
  <c r="C99"/>
  <c r="E99"/>
  <c r="F99"/>
  <c r="G99"/>
  <c r="H99"/>
  <c r="C100"/>
  <c r="E100"/>
  <c r="F100"/>
  <c r="G100"/>
  <c r="H100"/>
  <c r="C101"/>
  <c r="E101"/>
  <c r="F101"/>
  <c r="G101"/>
  <c r="H101"/>
  <c r="C102"/>
  <c r="E102"/>
  <c r="F102"/>
  <c r="G102"/>
  <c r="H102"/>
  <c r="C103"/>
  <c r="E103"/>
  <c r="F103"/>
  <c r="G103"/>
  <c r="H103"/>
  <c r="C104"/>
  <c r="E104"/>
  <c r="F104"/>
  <c r="G104"/>
  <c r="H104"/>
  <c r="C105"/>
  <c r="E105"/>
  <c r="F105"/>
  <c r="G105"/>
  <c r="H105"/>
  <c r="C106"/>
  <c r="E106"/>
  <c r="F106"/>
  <c r="G106"/>
  <c r="H106"/>
  <c r="C107"/>
  <c r="E107"/>
  <c r="F107"/>
  <c r="G107"/>
  <c r="H107"/>
  <c r="C108"/>
  <c r="E108"/>
  <c r="F108"/>
  <c r="G108"/>
  <c r="H108"/>
  <c r="C109"/>
  <c r="E109"/>
  <c r="F109"/>
  <c r="G109"/>
  <c r="H109"/>
  <c r="C110"/>
  <c r="E110"/>
  <c r="F110"/>
  <c r="G110"/>
  <c r="H110"/>
  <c r="C111"/>
  <c r="E111"/>
  <c r="F111"/>
  <c r="G111"/>
  <c r="H111"/>
  <c r="C112"/>
  <c r="E112"/>
  <c r="F112"/>
  <c r="G112"/>
  <c r="H112"/>
  <c r="C113"/>
  <c r="E113"/>
  <c r="F113"/>
  <c r="G113"/>
  <c r="H113"/>
  <c r="C114"/>
  <c r="E114"/>
  <c r="F114"/>
  <c r="G114"/>
  <c r="H114"/>
  <c r="C115"/>
  <c r="E115"/>
  <c r="F115"/>
  <c r="G115"/>
  <c r="H115"/>
  <c r="C116"/>
  <c r="E116"/>
  <c r="F116"/>
  <c r="G116"/>
  <c r="H116"/>
  <c r="C117"/>
  <c r="E117"/>
  <c r="F117"/>
  <c r="G117"/>
  <c r="H117"/>
  <c r="C118"/>
  <c r="E118"/>
  <c r="F118"/>
  <c r="G118"/>
  <c r="H118"/>
  <c r="C119"/>
  <c r="E119"/>
  <c r="F119"/>
  <c r="G119"/>
  <c r="H119"/>
  <c r="C120"/>
  <c r="E120"/>
  <c r="F120"/>
  <c r="G120"/>
  <c r="H120"/>
  <c r="C121"/>
  <c r="E121"/>
  <c r="F121"/>
  <c r="G121"/>
  <c r="H121"/>
  <c r="C122"/>
  <c r="E122"/>
  <c r="F122"/>
  <c r="G122"/>
  <c r="H122"/>
  <c r="C123"/>
  <c r="E123"/>
  <c r="F123"/>
  <c r="G123"/>
  <c r="H123"/>
  <c r="C124"/>
  <c r="E124"/>
  <c r="F124"/>
  <c r="G124"/>
  <c r="H124"/>
  <c r="C125"/>
  <c r="E125"/>
  <c r="F125"/>
  <c r="G125"/>
  <c r="H125"/>
  <c r="C126"/>
  <c r="E126"/>
  <c r="F126"/>
  <c r="G126"/>
  <c r="H126"/>
  <c r="C127"/>
  <c r="E127"/>
  <c r="F127"/>
  <c r="G127"/>
  <c r="H127"/>
  <c r="C128"/>
  <c r="E128"/>
  <c r="F128"/>
  <c r="G128"/>
  <c r="H128"/>
  <c r="C129"/>
  <c r="E129"/>
  <c r="F129"/>
  <c r="G129"/>
  <c r="H129"/>
  <c r="C130"/>
  <c r="E130"/>
  <c r="F130"/>
  <c r="G130"/>
  <c r="H130"/>
  <c r="C131"/>
  <c r="E131"/>
  <c r="F131"/>
  <c r="G131"/>
  <c r="H131"/>
  <c r="C132"/>
  <c r="E132"/>
  <c r="F132"/>
  <c r="G132"/>
  <c r="H132"/>
  <c r="C133"/>
  <c r="E133"/>
  <c r="F133"/>
  <c r="G133"/>
  <c r="H133"/>
  <c r="C134"/>
  <c r="E134"/>
  <c r="F134"/>
  <c r="G134"/>
  <c r="H134"/>
  <c r="C135"/>
  <c r="E135"/>
  <c r="F135"/>
  <c r="G135"/>
  <c r="H135"/>
  <c r="C136"/>
  <c r="E136"/>
  <c r="F136"/>
  <c r="G136"/>
  <c r="H136"/>
  <c r="C137"/>
  <c r="E137"/>
  <c r="F137"/>
  <c r="G137"/>
  <c r="H137"/>
  <c r="C138"/>
  <c r="E138"/>
  <c r="F138"/>
  <c r="G138"/>
  <c r="H138"/>
  <c r="C139"/>
  <c r="E139"/>
  <c r="F139"/>
  <c r="G139"/>
  <c r="H139"/>
  <c r="C140"/>
  <c r="E140"/>
  <c r="F140"/>
  <c r="G140"/>
  <c r="H140"/>
  <c r="C141"/>
  <c r="E141"/>
  <c r="F141"/>
  <c r="G141"/>
  <c r="H141"/>
  <c r="C142"/>
  <c r="E142"/>
  <c r="F142"/>
  <c r="G142"/>
  <c r="H142"/>
  <c r="C143"/>
  <c r="E143"/>
  <c r="F143"/>
  <c r="G143"/>
  <c r="H143"/>
  <c r="C144"/>
  <c r="E144"/>
  <c r="F144"/>
  <c r="G144"/>
  <c r="H144"/>
  <c r="C145"/>
  <c r="E145"/>
  <c r="F145"/>
  <c r="G145"/>
  <c r="H145"/>
  <c r="C146"/>
  <c r="E146"/>
  <c r="F146"/>
  <c r="G146"/>
  <c r="H146"/>
  <c r="C147"/>
  <c r="E147"/>
  <c r="F147"/>
  <c r="G147"/>
  <c r="H147"/>
  <c r="C148"/>
  <c r="E148"/>
  <c r="F148"/>
  <c r="G148"/>
  <c r="H148"/>
  <c r="C149"/>
  <c r="E149"/>
  <c r="F149"/>
  <c r="G149"/>
  <c r="H149"/>
  <c r="C150"/>
  <c r="E150"/>
  <c r="F150"/>
  <c r="G150"/>
  <c r="H150"/>
  <c r="C151"/>
  <c r="E151"/>
  <c r="F151"/>
  <c r="G151"/>
  <c r="H151"/>
  <c r="C152"/>
  <c r="E152"/>
  <c r="F152"/>
  <c r="G152"/>
  <c r="H152"/>
  <c r="C153"/>
  <c r="E153"/>
  <c r="F153"/>
  <c r="G153"/>
  <c r="H153"/>
  <c r="C154"/>
  <c r="E154"/>
  <c r="F154"/>
  <c r="G154"/>
  <c r="H154"/>
  <c r="C155"/>
  <c r="E155"/>
  <c r="F155"/>
  <c r="G155"/>
  <c r="H155"/>
  <c r="C156"/>
  <c r="E156"/>
  <c r="F156"/>
  <c r="G156"/>
  <c r="H156"/>
  <c r="C157"/>
  <c r="E157"/>
  <c r="F157"/>
  <c r="G157"/>
  <c r="H157"/>
  <c r="C158"/>
  <c r="E158"/>
  <c r="F158"/>
  <c r="G158"/>
  <c r="H158"/>
  <c r="C159"/>
  <c r="E159"/>
  <c r="F159"/>
  <c r="G159"/>
  <c r="H159"/>
  <c r="C160"/>
  <c r="E160"/>
  <c r="F160"/>
  <c r="G160"/>
  <c r="H160"/>
  <c r="C161"/>
  <c r="E161"/>
  <c r="F161"/>
  <c r="G161"/>
  <c r="H161"/>
  <c r="C162"/>
  <c r="E162"/>
  <c r="F162"/>
  <c r="G162"/>
  <c r="H162"/>
  <c r="C163"/>
  <c r="E163"/>
  <c r="F163"/>
  <c r="G163"/>
  <c r="H163"/>
  <c r="C164"/>
  <c r="E164"/>
  <c r="F164"/>
  <c r="G164"/>
  <c r="H164"/>
  <c r="C165"/>
  <c r="E165"/>
  <c r="F165"/>
  <c r="G165"/>
  <c r="H165"/>
  <c r="C166"/>
  <c r="E166"/>
  <c r="F166"/>
  <c r="G166"/>
  <c r="H166"/>
  <c r="C167"/>
  <c r="E167"/>
  <c r="F167"/>
  <c r="G167"/>
  <c r="H167"/>
  <c r="C168"/>
  <c r="E168"/>
  <c r="F168"/>
  <c r="G168"/>
  <c r="H168"/>
  <c r="C169"/>
  <c r="E169"/>
  <c r="F169"/>
  <c r="G169"/>
  <c r="H169"/>
  <c r="C170"/>
  <c r="E170"/>
  <c r="F170"/>
  <c r="G170"/>
  <c r="H170"/>
  <c r="C171"/>
  <c r="E171"/>
  <c r="F171"/>
  <c r="G171"/>
  <c r="H171"/>
  <c r="C172"/>
  <c r="E172"/>
  <c r="F172"/>
  <c r="G172"/>
  <c r="H172"/>
  <c r="C173"/>
  <c r="E173"/>
  <c r="F173"/>
  <c r="G173"/>
  <c r="H173"/>
  <c r="C174"/>
  <c r="E174"/>
  <c r="F174"/>
  <c r="G174"/>
  <c r="H174"/>
  <c r="C175"/>
  <c r="E175"/>
  <c r="F175"/>
  <c r="G175"/>
  <c r="H175"/>
  <c r="C176"/>
  <c r="E176"/>
  <c r="F176"/>
  <c r="G176"/>
  <c r="H176"/>
  <c r="C177"/>
  <c r="E177"/>
  <c r="F177"/>
  <c r="G177"/>
  <c r="H177"/>
  <c r="C178"/>
  <c r="E178"/>
  <c r="F178"/>
  <c r="G178"/>
  <c r="H178"/>
  <c r="C179"/>
  <c r="E179"/>
  <c r="F179"/>
  <c r="G179"/>
  <c r="H179"/>
  <c r="C180"/>
  <c r="E180"/>
  <c r="F180"/>
  <c r="G180"/>
  <c r="H180"/>
  <c r="C181"/>
  <c r="E181"/>
  <c r="F181"/>
  <c r="G181"/>
  <c r="H181"/>
  <c r="C182"/>
  <c r="E182"/>
  <c r="F182"/>
  <c r="G182"/>
  <c r="H182"/>
  <c r="C183"/>
  <c r="E183"/>
  <c r="F183"/>
  <c r="G183"/>
  <c r="H183"/>
  <c r="C184"/>
  <c r="E184"/>
  <c r="F184"/>
  <c r="G184"/>
  <c r="H184"/>
  <c r="C185"/>
  <c r="E185"/>
  <c r="F185"/>
  <c r="G185"/>
  <c r="H185"/>
  <c r="C186"/>
  <c r="E186"/>
  <c r="F186"/>
  <c r="G186"/>
  <c r="H186"/>
  <c r="C187"/>
  <c r="E187"/>
  <c r="F187"/>
  <c r="G187"/>
  <c r="H187"/>
  <c r="C188"/>
  <c r="E188"/>
  <c r="F188"/>
  <c r="G188"/>
  <c r="H188"/>
  <c r="C189"/>
  <c r="E189"/>
  <c r="F189"/>
  <c r="G189"/>
  <c r="H189"/>
  <c r="C190"/>
  <c r="E190"/>
  <c r="F190"/>
  <c r="G190"/>
  <c r="H190"/>
  <c r="C191"/>
  <c r="E191"/>
  <c r="F191"/>
  <c r="G191"/>
  <c r="H191"/>
  <c r="C192"/>
  <c r="E192"/>
  <c r="F192"/>
  <c r="G192"/>
  <c r="H192"/>
  <c r="C193"/>
  <c r="E193"/>
  <c r="F193"/>
  <c r="G193"/>
  <c r="H193"/>
  <c r="C194"/>
  <c r="E194"/>
  <c r="F194"/>
  <c r="G194"/>
  <c r="H194"/>
  <c r="C195"/>
  <c r="E195"/>
  <c r="F195"/>
  <c r="G195"/>
  <c r="H195"/>
  <c r="C196"/>
  <c r="E196"/>
  <c r="F196"/>
  <c r="G196"/>
  <c r="H196"/>
  <c r="C197"/>
  <c r="E197"/>
  <c r="F197"/>
  <c r="G197"/>
  <c r="H197"/>
  <c r="C198"/>
  <c r="E198"/>
  <c r="F198"/>
  <c r="G198"/>
  <c r="H198"/>
  <c r="C199"/>
  <c r="E199"/>
  <c r="F199"/>
  <c r="G199"/>
  <c r="H199"/>
  <c r="C200"/>
  <c r="E200"/>
  <c r="F200"/>
  <c r="G200"/>
  <c r="H200"/>
  <c r="C201"/>
  <c r="E201"/>
  <c r="F201"/>
  <c r="G201"/>
  <c r="H201"/>
  <c r="C202"/>
  <c r="E202"/>
  <c r="F202"/>
  <c r="G202"/>
  <c r="H202"/>
  <c r="C203"/>
  <c r="E203"/>
  <c r="F203"/>
  <c r="G203"/>
  <c r="H203"/>
  <c r="C204"/>
  <c r="E204"/>
  <c r="F204"/>
  <c r="G204"/>
  <c r="H204"/>
  <c r="C205"/>
  <c r="E205"/>
  <c r="F205"/>
  <c r="G205"/>
  <c r="H205"/>
  <c r="C206"/>
  <c r="E206"/>
  <c r="F206"/>
  <c r="G206"/>
  <c r="H206"/>
  <c r="C207"/>
  <c r="E207"/>
  <c r="F207"/>
  <c r="G207"/>
  <c r="H207"/>
  <c r="C208"/>
  <c r="E208"/>
  <c r="F208"/>
  <c r="G208"/>
  <c r="H208"/>
  <c r="C209"/>
  <c r="E209"/>
  <c r="F209"/>
  <c r="G209"/>
  <c r="H209"/>
  <c r="C210"/>
  <c r="E210"/>
  <c r="F210"/>
  <c r="G210"/>
  <c r="H210"/>
  <c r="C211"/>
  <c r="E211"/>
  <c r="F211"/>
  <c r="G211"/>
  <c r="H211"/>
  <c r="C212"/>
  <c r="E212"/>
  <c r="F212"/>
  <c r="G212"/>
  <c r="H212"/>
  <c r="C213"/>
  <c r="E213"/>
  <c r="F213"/>
  <c r="G213"/>
  <c r="H213"/>
  <c r="C214"/>
  <c r="E214"/>
  <c r="F214"/>
  <c r="G214"/>
  <c r="H214"/>
  <c r="C215"/>
  <c r="E215"/>
  <c r="F215"/>
  <c r="G215"/>
  <c r="H215"/>
  <c r="C216"/>
  <c r="E216"/>
  <c r="F216"/>
  <c r="G216"/>
  <c r="H216"/>
  <c r="C217"/>
  <c r="E217"/>
  <c r="F217"/>
  <c r="G217"/>
  <c r="H217"/>
  <c r="C218"/>
  <c r="E218"/>
  <c r="F218"/>
  <c r="G218"/>
  <c r="H218"/>
  <c r="C219"/>
  <c r="E219"/>
  <c r="F219"/>
  <c r="G219"/>
  <c r="H219"/>
  <c r="C220"/>
  <c r="E220"/>
  <c r="F220"/>
  <c r="G220"/>
  <c r="H220"/>
  <c r="C221"/>
  <c r="E221"/>
  <c r="F221"/>
  <c r="G221"/>
  <c r="H221"/>
  <c r="C222"/>
  <c r="E222"/>
  <c r="F222"/>
  <c r="G222"/>
  <c r="H222"/>
  <c r="C223"/>
  <c r="E223"/>
  <c r="F223"/>
  <c r="G223"/>
  <c r="H223"/>
  <c r="B209"/>
  <c r="B210"/>
  <c r="B211"/>
  <c r="B212"/>
  <c r="B213"/>
  <c r="B214"/>
  <c r="B215"/>
  <c r="B216"/>
  <c r="B217"/>
  <c r="B218"/>
  <c r="B219"/>
  <c r="B220"/>
  <c r="B223"/>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F164" i="4"/>
  <c r="B205"/>
  <c r="C205"/>
  <c r="D205"/>
  <c r="A140"/>
  <c r="A121"/>
  <c r="A73"/>
  <c r="A98" s="1"/>
  <c r="A163" s="1"/>
  <c r="A228" s="1"/>
  <c r="F4"/>
  <c r="F5"/>
  <c r="F6"/>
  <c r="F7"/>
  <c r="F8"/>
  <c r="F49" s="1"/>
  <c r="F10"/>
  <c r="F55" s="1"/>
  <c r="D308" i="14"/>
  <c r="D309"/>
  <c r="D310"/>
  <c r="D311"/>
  <c r="D312"/>
  <c r="D313"/>
  <c r="D314"/>
  <c r="D315"/>
  <c r="D307"/>
  <c r="D146"/>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443"/>
  <c r="D444"/>
  <c r="D445"/>
  <c r="D446"/>
  <c r="D447"/>
  <c r="D145"/>
  <c r="B144" i="11"/>
  <c r="B145"/>
  <c r="B146"/>
  <c r="B147"/>
  <c r="B148"/>
  <c r="C5" i="9"/>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4"/>
  <c r="C268" i="6"/>
  <c r="C290" s="1"/>
  <c r="D268"/>
  <c r="D290" s="1"/>
  <c r="E268"/>
  <c r="F268"/>
  <c r="G268"/>
  <c r="G290" s="1"/>
  <c r="H268"/>
  <c r="I268"/>
  <c r="D268" i="5"/>
  <c r="E268"/>
  <c r="F268"/>
  <c r="G268"/>
  <c r="H268"/>
  <c r="I268"/>
  <c r="J268"/>
  <c r="K268"/>
  <c r="L268"/>
  <c r="J399" i="18"/>
  <c r="I399"/>
  <c r="G399"/>
  <c r="F399"/>
  <c r="E399"/>
  <c r="D399"/>
  <c r="C399"/>
  <c r="H397"/>
  <c r="H395"/>
  <c r="H393"/>
  <c r="H391"/>
  <c r="J386"/>
  <c r="H384"/>
  <c r="H382"/>
  <c r="J380"/>
  <c r="H376"/>
  <c r="H374"/>
  <c r="H373"/>
  <c r="I371"/>
  <c r="I367" s="1"/>
  <c r="G371"/>
  <c r="G367" s="1"/>
  <c r="F371"/>
  <c r="F367" s="1"/>
  <c r="E371"/>
  <c r="E367" s="1"/>
  <c r="D371"/>
  <c r="C371"/>
  <c r="C367" s="1"/>
  <c r="H369"/>
  <c r="H365"/>
  <c r="J363"/>
  <c r="F118"/>
  <c r="F117"/>
  <c r="F116"/>
  <c r="C116"/>
  <c r="F115"/>
  <c r="C115"/>
  <c r="F114"/>
  <c r="C114"/>
  <c r="D144" i="14"/>
  <c r="D238" i="2"/>
  <c r="D143" i="14"/>
  <c r="D239" i="2"/>
  <c r="B204" i="4"/>
  <c r="C204"/>
  <c r="D204"/>
  <c r="F163"/>
  <c r="C203"/>
  <c r="D203"/>
  <c r="B203"/>
  <c r="B185"/>
  <c r="C185"/>
  <c r="D185"/>
  <c r="B184"/>
  <c r="C184"/>
  <c r="D184"/>
  <c r="A139"/>
  <c r="A120"/>
  <c r="A72"/>
  <c r="A97" s="1"/>
  <c r="A162" s="1"/>
  <c r="A227" s="1"/>
  <c r="C4"/>
  <c r="C3"/>
  <c r="F68" s="1"/>
  <c r="D48"/>
  <c r="E48"/>
  <c r="F3"/>
  <c r="G48"/>
  <c r="B48"/>
  <c r="D237" i="1"/>
  <c r="D236"/>
  <c r="D142" i="14"/>
  <c r="E194"/>
  <c r="E195"/>
  <c r="E196"/>
  <c r="E197"/>
  <c r="E198"/>
  <c r="E199"/>
  <c r="E200"/>
  <c r="E201"/>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6"/>
  <c r="C211"/>
  <c r="D193" i="12"/>
  <c r="D194"/>
  <c r="D195"/>
  <c r="D196"/>
  <c r="D197"/>
  <c r="D198"/>
  <c r="D199"/>
  <c r="D200"/>
  <c r="D201"/>
  <c r="D202"/>
  <c r="D203"/>
  <c r="D220" s="1"/>
  <c r="C203"/>
  <c r="C202"/>
  <c r="B202"/>
  <c r="B219" s="1"/>
  <c r="C201"/>
  <c r="B201"/>
  <c r="B217" s="1"/>
  <c r="C200"/>
  <c r="C199"/>
  <c r="B199"/>
  <c r="B216" s="1"/>
  <c r="C198"/>
  <c r="B198"/>
  <c r="C197"/>
  <c r="B197"/>
  <c r="B213" s="1"/>
  <c r="C196"/>
  <c r="C195"/>
  <c r="B195"/>
  <c r="B212" s="1"/>
  <c r="C194"/>
  <c r="B194"/>
  <c r="C193"/>
  <c r="B203" i="13"/>
  <c r="B202"/>
  <c r="B201"/>
  <c r="B200"/>
  <c r="B199"/>
  <c r="B198"/>
  <c r="B197"/>
  <c r="B196"/>
  <c r="B195"/>
  <c r="B194"/>
  <c r="C144" i="11"/>
  <c r="D144"/>
  <c r="E144"/>
  <c r="F144"/>
  <c r="G144"/>
  <c r="H144"/>
  <c r="I144"/>
  <c r="J144"/>
  <c r="K144"/>
  <c r="C145"/>
  <c r="D145"/>
  <c r="E145"/>
  <c r="F145"/>
  <c r="G145"/>
  <c r="H145"/>
  <c r="I145"/>
  <c r="J145"/>
  <c r="K145"/>
  <c r="C146"/>
  <c r="D146"/>
  <c r="E146"/>
  <c r="F146"/>
  <c r="G146"/>
  <c r="H146"/>
  <c r="I146"/>
  <c r="J146"/>
  <c r="K146"/>
  <c r="C147"/>
  <c r="D147"/>
  <c r="E147"/>
  <c r="F147"/>
  <c r="G147"/>
  <c r="H147"/>
  <c r="I147"/>
  <c r="J147"/>
  <c r="K147"/>
  <c r="C148"/>
  <c r="D148"/>
  <c r="E148"/>
  <c r="F148"/>
  <c r="G148"/>
  <c r="H148"/>
  <c r="I148"/>
  <c r="J148"/>
  <c r="K148"/>
  <c r="C149"/>
  <c r="D149"/>
  <c r="E149"/>
  <c r="F149"/>
  <c r="G149"/>
  <c r="H149"/>
  <c r="I149"/>
  <c r="J149"/>
  <c r="K149"/>
  <c r="C150"/>
  <c r="D150"/>
  <c r="E150"/>
  <c r="F150"/>
  <c r="G150"/>
  <c r="H150"/>
  <c r="I150"/>
  <c r="J150"/>
  <c r="K150"/>
  <c r="B150"/>
  <c r="B149"/>
  <c r="I306" i="9"/>
  <c r="I332" s="1"/>
  <c r="J306"/>
  <c r="E306"/>
  <c r="E332" s="1"/>
  <c r="F306"/>
  <c r="F332" s="1"/>
  <c r="G306"/>
  <c r="G332" s="1"/>
  <c r="H306"/>
  <c r="H332" s="1"/>
  <c r="K306"/>
  <c r="K332" s="1"/>
  <c r="L306"/>
  <c r="M306"/>
  <c r="M332" s="1"/>
  <c r="N306"/>
  <c r="O306"/>
  <c r="O332" s="1"/>
  <c r="P306"/>
  <c r="P332" s="1"/>
  <c r="I298"/>
  <c r="J298"/>
  <c r="E298"/>
  <c r="F298"/>
  <c r="G298"/>
  <c r="H298"/>
  <c r="K298"/>
  <c r="L298"/>
  <c r="M298"/>
  <c r="N298"/>
  <c r="O298"/>
  <c r="P298"/>
  <c r="I288"/>
  <c r="J288"/>
  <c r="F288"/>
  <c r="G288"/>
  <c r="H288"/>
  <c r="K288"/>
  <c r="L288"/>
  <c r="M288"/>
  <c r="N288"/>
  <c r="O288"/>
  <c r="P288"/>
  <c r="D289"/>
  <c r="D288"/>
  <c r="F289"/>
  <c r="G289"/>
  <c r="H289"/>
  <c r="I289"/>
  <c r="J289"/>
  <c r="K289"/>
  <c r="L289"/>
  <c r="M289"/>
  <c r="N289"/>
  <c r="O289"/>
  <c r="P289"/>
  <c r="D290"/>
  <c r="F290"/>
  <c r="F315" s="1"/>
  <c r="G290"/>
  <c r="H290"/>
  <c r="I290"/>
  <c r="J290"/>
  <c r="J315" s="1"/>
  <c r="K290"/>
  <c r="L290"/>
  <c r="L315" s="1"/>
  <c r="M290"/>
  <c r="N290"/>
  <c r="N315" s="1"/>
  <c r="O290"/>
  <c r="P290"/>
  <c r="P315" s="1"/>
  <c r="D291"/>
  <c r="F291"/>
  <c r="F316" s="1"/>
  <c r="G291"/>
  <c r="H291"/>
  <c r="H316" s="1"/>
  <c r="I291"/>
  <c r="I316" s="1"/>
  <c r="J291"/>
  <c r="J316" s="1"/>
  <c r="K291"/>
  <c r="K316" s="1"/>
  <c r="L291"/>
  <c r="L316" s="1"/>
  <c r="M291"/>
  <c r="M316" s="1"/>
  <c r="N291"/>
  <c r="N316" s="1"/>
  <c r="O291"/>
  <c r="O316" s="1"/>
  <c r="P291"/>
  <c r="P316" s="1"/>
  <c r="D292"/>
  <c r="F292"/>
  <c r="F317" s="1"/>
  <c r="G292"/>
  <c r="G317" s="1"/>
  <c r="H292"/>
  <c r="H317" s="1"/>
  <c r="I292"/>
  <c r="I317" s="1"/>
  <c r="J292"/>
  <c r="J317" s="1"/>
  <c r="K292"/>
  <c r="K317" s="1"/>
  <c r="L292"/>
  <c r="L317" s="1"/>
  <c r="M292"/>
  <c r="M317" s="1"/>
  <c r="N292"/>
  <c r="N317" s="1"/>
  <c r="O292"/>
  <c r="O317" s="1"/>
  <c r="P292"/>
  <c r="P317" s="1"/>
  <c r="D293"/>
  <c r="D318" s="1"/>
  <c r="F293"/>
  <c r="F318" s="1"/>
  <c r="G293"/>
  <c r="G318" s="1"/>
  <c r="H293"/>
  <c r="H318" s="1"/>
  <c r="I293"/>
  <c r="I318" s="1"/>
  <c r="J293"/>
  <c r="J318" s="1"/>
  <c r="K293"/>
  <c r="K318" s="1"/>
  <c r="L293"/>
  <c r="L318" s="1"/>
  <c r="M293"/>
  <c r="M318" s="1"/>
  <c r="N293"/>
  <c r="N318" s="1"/>
  <c r="O293"/>
  <c r="O318" s="1"/>
  <c r="P293"/>
  <c r="P318" s="1"/>
  <c r="D294"/>
  <c r="D319" s="1"/>
  <c r="F294"/>
  <c r="F319" s="1"/>
  <c r="G294"/>
  <c r="G319" s="1"/>
  <c r="H294"/>
  <c r="H319" s="1"/>
  <c r="I294"/>
  <c r="I319" s="1"/>
  <c r="J294"/>
  <c r="J319" s="1"/>
  <c r="K294"/>
  <c r="K319" s="1"/>
  <c r="L294"/>
  <c r="L319" s="1"/>
  <c r="M294"/>
  <c r="M319" s="1"/>
  <c r="N294"/>
  <c r="N319" s="1"/>
  <c r="O294"/>
  <c r="O319" s="1"/>
  <c r="P294"/>
  <c r="P319" s="1"/>
  <c r="D295"/>
  <c r="D320" s="1"/>
  <c r="F295"/>
  <c r="F320" s="1"/>
  <c r="G295"/>
  <c r="G320" s="1"/>
  <c r="H295"/>
  <c r="H320" s="1"/>
  <c r="I295"/>
  <c r="I320" s="1"/>
  <c r="J295"/>
  <c r="J320" s="1"/>
  <c r="K295"/>
  <c r="K320" s="1"/>
  <c r="L295"/>
  <c r="L320" s="1"/>
  <c r="M295"/>
  <c r="M320" s="1"/>
  <c r="N295"/>
  <c r="N320" s="1"/>
  <c r="O295"/>
  <c r="O320" s="1"/>
  <c r="P295"/>
  <c r="P320" s="1"/>
  <c r="D296"/>
  <c r="D321" s="1"/>
  <c r="F296"/>
  <c r="F321" s="1"/>
  <c r="G296"/>
  <c r="H296"/>
  <c r="H321" s="1"/>
  <c r="I296"/>
  <c r="I321" s="1"/>
  <c r="J296"/>
  <c r="J321" s="1"/>
  <c r="K296"/>
  <c r="K321" s="1"/>
  <c r="L296"/>
  <c r="L321" s="1"/>
  <c r="M296"/>
  <c r="N296"/>
  <c r="N321" s="1"/>
  <c r="O296"/>
  <c r="P296"/>
  <c r="P321" s="1"/>
  <c r="D297"/>
  <c r="E297"/>
  <c r="F297"/>
  <c r="G297"/>
  <c r="H297"/>
  <c r="I297"/>
  <c r="J297"/>
  <c r="K297"/>
  <c r="L297"/>
  <c r="M297"/>
  <c r="N297"/>
  <c r="O297"/>
  <c r="P297"/>
  <c r="D298"/>
  <c r="D299"/>
  <c r="E299"/>
  <c r="F299"/>
  <c r="G299"/>
  <c r="H299"/>
  <c r="I299"/>
  <c r="J299"/>
  <c r="K299"/>
  <c r="L299"/>
  <c r="M299"/>
  <c r="N299"/>
  <c r="O299"/>
  <c r="P299"/>
  <c r="D300"/>
  <c r="E300"/>
  <c r="F300"/>
  <c r="G300"/>
  <c r="H300"/>
  <c r="I300"/>
  <c r="J300"/>
  <c r="K300"/>
  <c r="L300"/>
  <c r="M300"/>
  <c r="N300"/>
  <c r="O300"/>
  <c r="P300"/>
  <c r="D301"/>
  <c r="E301"/>
  <c r="F301"/>
  <c r="G301"/>
  <c r="H301"/>
  <c r="I301"/>
  <c r="J301"/>
  <c r="K301"/>
  <c r="L301"/>
  <c r="M301"/>
  <c r="N301"/>
  <c r="O301"/>
  <c r="P301"/>
  <c r="D302"/>
  <c r="E302"/>
  <c r="F302"/>
  <c r="G302"/>
  <c r="H302"/>
  <c r="I302"/>
  <c r="J302"/>
  <c r="K302"/>
  <c r="L302"/>
  <c r="M302"/>
  <c r="N302"/>
  <c r="O302"/>
  <c r="P302"/>
  <c r="D303"/>
  <c r="E303"/>
  <c r="F303"/>
  <c r="G303"/>
  <c r="H303"/>
  <c r="I303"/>
  <c r="J303"/>
  <c r="K303"/>
  <c r="L303"/>
  <c r="M303"/>
  <c r="N303"/>
  <c r="O303"/>
  <c r="P303"/>
  <c r="D304"/>
  <c r="E304"/>
  <c r="F304"/>
  <c r="G304"/>
  <c r="H304"/>
  <c r="I304"/>
  <c r="J304"/>
  <c r="K304"/>
  <c r="L304"/>
  <c r="M304"/>
  <c r="N304"/>
  <c r="O304"/>
  <c r="P304"/>
  <c r="D305"/>
  <c r="E305"/>
  <c r="F305"/>
  <c r="G305"/>
  <c r="H305"/>
  <c r="I305"/>
  <c r="J305"/>
  <c r="K305"/>
  <c r="L305"/>
  <c r="M305"/>
  <c r="N305"/>
  <c r="O305"/>
  <c r="P305"/>
  <c r="D306"/>
  <c r="I267" i="6"/>
  <c r="H267"/>
  <c r="G267"/>
  <c r="F267"/>
  <c r="E267"/>
  <c r="D267"/>
  <c r="C267"/>
  <c r="B267"/>
  <c r="B289" s="1"/>
  <c r="I266"/>
  <c r="H266"/>
  <c r="G266"/>
  <c r="F266"/>
  <c r="E266"/>
  <c r="D266"/>
  <c r="C266"/>
  <c r="B266"/>
  <c r="I265"/>
  <c r="H265"/>
  <c r="G265"/>
  <c r="F265"/>
  <c r="E265"/>
  <c r="D265"/>
  <c r="C265"/>
  <c r="B265"/>
  <c r="I264"/>
  <c r="H264"/>
  <c r="G264"/>
  <c r="F264"/>
  <c r="E264"/>
  <c r="D264"/>
  <c r="C264"/>
  <c r="B264"/>
  <c r="I263"/>
  <c r="H263"/>
  <c r="G263"/>
  <c r="F263"/>
  <c r="E263"/>
  <c r="D263"/>
  <c r="C263"/>
  <c r="B263"/>
  <c r="I262"/>
  <c r="H262"/>
  <c r="G262"/>
  <c r="F262"/>
  <c r="E262"/>
  <c r="D262"/>
  <c r="C262"/>
  <c r="B262"/>
  <c r="I261"/>
  <c r="H261"/>
  <c r="G261"/>
  <c r="F261"/>
  <c r="E261"/>
  <c r="D261"/>
  <c r="C261"/>
  <c r="B261"/>
  <c r="I260"/>
  <c r="H260"/>
  <c r="G260"/>
  <c r="F260"/>
  <c r="E260"/>
  <c r="D260"/>
  <c r="C260"/>
  <c r="B260"/>
  <c r="I259"/>
  <c r="H259"/>
  <c r="G259"/>
  <c r="F259"/>
  <c r="E259"/>
  <c r="D259"/>
  <c r="C259"/>
  <c r="B259"/>
  <c r="I258"/>
  <c r="H258"/>
  <c r="G258"/>
  <c r="F258"/>
  <c r="E258"/>
  <c r="D258"/>
  <c r="C258"/>
  <c r="B258"/>
  <c r="I257"/>
  <c r="H257"/>
  <c r="G257"/>
  <c r="F257"/>
  <c r="E257"/>
  <c r="D257"/>
  <c r="C257"/>
  <c r="B257"/>
  <c r="I256"/>
  <c r="H256"/>
  <c r="G256"/>
  <c r="F256"/>
  <c r="E256"/>
  <c r="D256"/>
  <c r="C256"/>
  <c r="B256"/>
  <c r="I255"/>
  <c r="H255"/>
  <c r="G255"/>
  <c r="F255"/>
  <c r="E255"/>
  <c r="D255"/>
  <c r="C255"/>
  <c r="B255"/>
  <c r="I254"/>
  <c r="H254"/>
  <c r="G254"/>
  <c r="F254"/>
  <c r="E254"/>
  <c r="D254"/>
  <c r="C254"/>
  <c r="B254"/>
  <c r="I253"/>
  <c r="H253"/>
  <c r="G253"/>
  <c r="F253"/>
  <c r="E253"/>
  <c r="D253"/>
  <c r="C253"/>
  <c r="B253"/>
  <c r="I252"/>
  <c r="H252"/>
  <c r="G252"/>
  <c r="F252"/>
  <c r="E252"/>
  <c r="D252"/>
  <c r="C252"/>
  <c r="B252"/>
  <c r="C267" i="5"/>
  <c r="C290" s="1"/>
  <c r="D267"/>
  <c r="E267"/>
  <c r="F267"/>
  <c r="G267"/>
  <c r="H267"/>
  <c r="I267"/>
  <c r="J267"/>
  <c r="K267"/>
  <c r="L267"/>
  <c r="C252"/>
  <c r="C292" s="1"/>
  <c r="D252"/>
  <c r="E252"/>
  <c r="F252"/>
  <c r="G252"/>
  <c r="H252"/>
  <c r="I252"/>
  <c r="J252"/>
  <c r="K252"/>
  <c r="L252"/>
  <c r="C253"/>
  <c r="D253"/>
  <c r="E253"/>
  <c r="F253"/>
  <c r="G253"/>
  <c r="H253"/>
  <c r="I253"/>
  <c r="J253"/>
  <c r="K253"/>
  <c r="L253"/>
  <c r="C254"/>
  <c r="D254"/>
  <c r="E254"/>
  <c r="F254"/>
  <c r="G254"/>
  <c r="H254"/>
  <c r="I254"/>
  <c r="J254"/>
  <c r="K254"/>
  <c r="L254"/>
  <c r="C255"/>
  <c r="D255"/>
  <c r="E255"/>
  <c r="F255"/>
  <c r="G255"/>
  <c r="H255"/>
  <c r="I255"/>
  <c r="J255"/>
  <c r="K255"/>
  <c r="L255"/>
  <c r="C256"/>
  <c r="D256"/>
  <c r="E256"/>
  <c r="F256"/>
  <c r="G256"/>
  <c r="H256"/>
  <c r="I256"/>
  <c r="J256"/>
  <c r="K256"/>
  <c r="L256"/>
  <c r="C257"/>
  <c r="D257"/>
  <c r="E257"/>
  <c r="F257"/>
  <c r="G257"/>
  <c r="H257"/>
  <c r="I257"/>
  <c r="J257"/>
  <c r="K257"/>
  <c r="L257"/>
  <c r="C258"/>
  <c r="D258"/>
  <c r="E258"/>
  <c r="F258"/>
  <c r="G258"/>
  <c r="H258"/>
  <c r="I258"/>
  <c r="J258"/>
  <c r="K258"/>
  <c r="L258"/>
  <c r="C259"/>
  <c r="D259"/>
  <c r="E259"/>
  <c r="F259"/>
  <c r="G259"/>
  <c r="H259"/>
  <c r="I259"/>
  <c r="J259"/>
  <c r="K259"/>
  <c r="L259"/>
  <c r="C260"/>
  <c r="D260"/>
  <c r="E260"/>
  <c r="F260"/>
  <c r="G260"/>
  <c r="H260"/>
  <c r="I260"/>
  <c r="J260"/>
  <c r="K260"/>
  <c r="L260"/>
  <c r="C261"/>
  <c r="D261"/>
  <c r="E261"/>
  <c r="F261"/>
  <c r="G261"/>
  <c r="H261"/>
  <c r="I261"/>
  <c r="J261"/>
  <c r="K261"/>
  <c r="L261"/>
  <c r="C262"/>
  <c r="D262"/>
  <c r="E262"/>
  <c r="F262"/>
  <c r="G262"/>
  <c r="H262"/>
  <c r="I262"/>
  <c r="J262"/>
  <c r="K262"/>
  <c r="L262"/>
  <c r="C263"/>
  <c r="D263"/>
  <c r="E263"/>
  <c r="F263"/>
  <c r="G263"/>
  <c r="H263"/>
  <c r="I263"/>
  <c r="J263"/>
  <c r="K263"/>
  <c r="L263"/>
  <c r="C264"/>
  <c r="D264"/>
  <c r="E264"/>
  <c r="F264"/>
  <c r="G264"/>
  <c r="H264"/>
  <c r="I264"/>
  <c r="J264"/>
  <c r="K264"/>
  <c r="L264"/>
  <c r="C265"/>
  <c r="D265"/>
  <c r="E265"/>
  <c r="F265"/>
  <c r="G265"/>
  <c r="H265"/>
  <c r="I265"/>
  <c r="J265"/>
  <c r="K265"/>
  <c r="L265"/>
  <c r="C266"/>
  <c r="D266"/>
  <c r="E266"/>
  <c r="F266"/>
  <c r="G266"/>
  <c r="H266"/>
  <c r="I266"/>
  <c r="J266"/>
  <c r="K266"/>
  <c r="L266"/>
  <c r="B266"/>
  <c r="B265"/>
  <c r="B264"/>
  <c r="B263"/>
  <c r="B262"/>
  <c r="B261"/>
  <c r="B260"/>
  <c r="B259"/>
  <c r="B258"/>
  <c r="B257"/>
  <c r="B256"/>
  <c r="B255"/>
  <c r="B254"/>
  <c r="B253"/>
  <c r="E205" i="4"/>
  <c r="E206"/>
  <c r="A71"/>
  <c r="A96" s="1"/>
  <c r="A161" s="1"/>
  <c r="A226" s="1"/>
  <c r="A70"/>
  <c r="A95" s="1"/>
  <c r="A160" s="1"/>
  <c r="A225" s="1"/>
  <c r="A69"/>
  <c r="A94" s="1"/>
  <c r="A159" s="1"/>
  <c r="A224" s="1"/>
  <c r="A68"/>
  <c r="A93" s="1"/>
  <c r="A158" s="1"/>
  <c r="A223" s="1"/>
  <c r="K222"/>
  <c r="J222"/>
  <c r="I222"/>
  <c r="H222"/>
  <c r="G222"/>
  <c r="F222"/>
  <c r="E222"/>
  <c r="D222"/>
  <c r="C222"/>
  <c r="B222"/>
  <c r="D183"/>
  <c r="C183"/>
  <c r="B183"/>
  <c r="D182"/>
  <c r="C182"/>
  <c r="B182"/>
  <c r="D181"/>
  <c r="C181"/>
  <c r="B181"/>
  <c r="K138"/>
  <c r="J138"/>
  <c r="I138"/>
  <c r="H138"/>
  <c r="G138"/>
  <c r="F138"/>
  <c r="E138"/>
  <c r="D138"/>
  <c r="C138"/>
  <c r="B138"/>
  <c r="A138"/>
  <c r="A119"/>
  <c r="A118"/>
  <c r="A117"/>
  <c r="K116"/>
  <c r="J116"/>
  <c r="I116"/>
  <c r="H116"/>
  <c r="G116"/>
  <c r="F116"/>
  <c r="E116"/>
  <c r="D116"/>
  <c r="C116"/>
  <c r="B116"/>
  <c r="A116"/>
  <c r="C5"/>
  <c r="F70" s="1"/>
  <c r="C68"/>
  <c r="G26"/>
  <c r="E26"/>
  <c r="D26"/>
  <c r="B26"/>
  <c r="D234" i="2"/>
  <c r="D235" i="1"/>
  <c r="H220" i="3"/>
  <c r="H221"/>
  <c r="H222"/>
  <c r="G220"/>
  <c r="G221"/>
  <c r="G222"/>
  <c r="F220"/>
  <c r="F221"/>
  <c r="F222"/>
  <c r="E220"/>
  <c r="E221"/>
  <c r="E222"/>
  <c r="C220"/>
  <c r="C221"/>
  <c r="C222"/>
  <c r="B220"/>
  <c r="B221"/>
  <c r="B222"/>
  <c r="H208"/>
  <c r="H209"/>
  <c r="H210"/>
  <c r="H211"/>
  <c r="H212"/>
  <c r="H213"/>
  <c r="H214"/>
  <c r="H215"/>
  <c r="H216"/>
  <c r="H217"/>
  <c r="H218"/>
  <c r="H219"/>
  <c r="G208"/>
  <c r="G209"/>
  <c r="G210"/>
  <c r="G211"/>
  <c r="G212"/>
  <c r="G213"/>
  <c r="G214"/>
  <c r="G215"/>
  <c r="G216"/>
  <c r="G217"/>
  <c r="G218"/>
  <c r="G219"/>
  <c r="F208"/>
  <c r="F209"/>
  <c r="F210"/>
  <c r="F211"/>
  <c r="F212"/>
  <c r="F213"/>
  <c r="F214"/>
  <c r="F215"/>
  <c r="F216"/>
  <c r="F217"/>
  <c r="F218"/>
  <c r="F219"/>
  <c r="E208"/>
  <c r="E209"/>
  <c r="E210"/>
  <c r="E211"/>
  <c r="E212"/>
  <c r="E213"/>
  <c r="E214"/>
  <c r="E215"/>
  <c r="E216"/>
  <c r="E217"/>
  <c r="E218"/>
  <c r="E219"/>
  <c r="C208"/>
  <c r="C209"/>
  <c r="C210"/>
  <c r="C211"/>
  <c r="C212"/>
  <c r="C213"/>
  <c r="C214"/>
  <c r="C215"/>
  <c r="C216"/>
  <c r="C217"/>
  <c r="C218"/>
  <c r="C219"/>
  <c r="B208"/>
  <c r="B209"/>
  <c r="B210"/>
  <c r="B211"/>
  <c r="B212"/>
  <c r="B213"/>
  <c r="B214"/>
  <c r="B215"/>
  <c r="B216"/>
  <c r="B217"/>
  <c r="B218"/>
  <c r="B219"/>
  <c r="H196"/>
  <c r="H197"/>
  <c r="H198"/>
  <c r="H199"/>
  <c r="H200"/>
  <c r="H201"/>
  <c r="H202"/>
  <c r="H203"/>
  <c r="H204"/>
  <c r="H205"/>
  <c r="H206"/>
  <c r="H207"/>
  <c r="G196"/>
  <c r="G197"/>
  <c r="G198"/>
  <c r="G199"/>
  <c r="G200"/>
  <c r="G201"/>
  <c r="G202"/>
  <c r="G203"/>
  <c r="G204"/>
  <c r="G205"/>
  <c r="G206"/>
  <c r="G207"/>
  <c r="F196"/>
  <c r="F197"/>
  <c r="F198"/>
  <c r="F199"/>
  <c r="F200"/>
  <c r="F201"/>
  <c r="F202"/>
  <c r="F203"/>
  <c r="F204"/>
  <c r="F205"/>
  <c r="F206"/>
  <c r="F207"/>
  <c r="E196"/>
  <c r="E197"/>
  <c r="E198"/>
  <c r="E199"/>
  <c r="E200"/>
  <c r="E201"/>
  <c r="E202"/>
  <c r="E203"/>
  <c r="E204"/>
  <c r="E205"/>
  <c r="E206"/>
  <c r="E207"/>
  <c r="C196"/>
  <c r="C197"/>
  <c r="C198"/>
  <c r="C199"/>
  <c r="C200"/>
  <c r="C201"/>
  <c r="C202"/>
  <c r="C203"/>
  <c r="C204"/>
  <c r="C205"/>
  <c r="C206"/>
  <c r="C207"/>
  <c r="B196"/>
  <c r="B197"/>
  <c r="B198"/>
  <c r="B199"/>
  <c r="B200"/>
  <c r="B201"/>
  <c r="B202"/>
  <c r="B203"/>
  <c r="B204"/>
  <c r="B205"/>
  <c r="B206"/>
  <c r="B207"/>
  <c r="H184"/>
  <c r="H185"/>
  <c r="H186"/>
  <c r="H187"/>
  <c r="H188"/>
  <c r="H189"/>
  <c r="H190"/>
  <c r="H191"/>
  <c r="H192"/>
  <c r="H193"/>
  <c r="H194"/>
  <c r="H195"/>
  <c r="G184"/>
  <c r="G185"/>
  <c r="G186"/>
  <c r="G187"/>
  <c r="G188"/>
  <c r="G189"/>
  <c r="G190"/>
  <c r="G191"/>
  <c r="G192"/>
  <c r="G193"/>
  <c r="G194"/>
  <c r="G195"/>
  <c r="F184"/>
  <c r="F185"/>
  <c r="F186"/>
  <c r="F187"/>
  <c r="F188"/>
  <c r="F189"/>
  <c r="F190"/>
  <c r="F191"/>
  <c r="F192"/>
  <c r="F193"/>
  <c r="F194"/>
  <c r="F195"/>
  <c r="E184"/>
  <c r="E185"/>
  <c r="E186"/>
  <c r="E187"/>
  <c r="E188"/>
  <c r="E189"/>
  <c r="E190"/>
  <c r="E191"/>
  <c r="E192"/>
  <c r="E193"/>
  <c r="E194"/>
  <c r="E195"/>
  <c r="C184"/>
  <c r="C185"/>
  <c r="C186"/>
  <c r="C187"/>
  <c r="C188"/>
  <c r="C189"/>
  <c r="C190"/>
  <c r="C191"/>
  <c r="C192"/>
  <c r="C193"/>
  <c r="C194"/>
  <c r="C195"/>
  <c r="B184"/>
  <c r="B185"/>
  <c r="B186"/>
  <c r="B187"/>
  <c r="B188"/>
  <c r="B189"/>
  <c r="B190"/>
  <c r="B191"/>
  <c r="B192"/>
  <c r="B193"/>
  <c r="B194"/>
  <c r="B195"/>
  <c r="H172"/>
  <c r="H173"/>
  <c r="H174"/>
  <c r="H175"/>
  <c r="H176"/>
  <c r="H177"/>
  <c r="H178"/>
  <c r="H179"/>
  <c r="H180"/>
  <c r="H181"/>
  <c r="H182"/>
  <c r="H183"/>
  <c r="G172"/>
  <c r="G173"/>
  <c r="G174"/>
  <c r="G175"/>
  <c r="G176"/>
  <c r="G177"/>
  <c r="G178"/>
  <c r="G179"/>
  <c r="G180"/>
  <c r="G181"/>
  <c r="G182"/>
  <c r="G183"/>
  <c r="F172"/>
  <c r="F173"/>
  <c r="F174"/>
  <c r="F175"/>
  <c r="F176"/>
  <c r="F177"/>
  <c r="F178"/>
  <c r="F179"/>
  <c r="F180"/>
  <c r="F181"/>
  <c r="F182"/>
  <c r="F183"/>
  <c r="E172"/>
  <c r="E173"/>
  <c r="E174"/>
  <c r="E175"/>
  <c r="E176"/>
  <c r="E177"/>
  <c r="E178"/>
  <c r="E179"/>
  <c r="E180"/>
  <c r="E181"/>
  <c r="E182"/>
  <c r="E183"/>
  <c r="C172"/>
  <c r="C173"/>
  <c r="C174"/>
  <c r="C175"/>
  <c r="C176"/>
  <c r="C177"/>
  <c r="C178"/>
  <c r="C179"/>
  <c r="C180"/>
  <c r="C181"/>
  <c r="C182"/>
  <c r="C183"/>
  <c r="B172"/>
  <c r="B173"/>
  <c r="B174"/>
  <c r="B175"/>
  <c r="B176"/>
  <c r="B177"/>
  <c r="B178"/>
  <c r="B179"/>
  <c r="B180"/>
  <c r="B181"/>
  <c r="B182"/>
  <c r="B183"/>
  <c r="H160"/>
  <c r="H161"/>
  <c r="H162"/>
  <c r="H163"/>
  <c r="H164"/>
  <c r="H165"/>
  <c r="H166"/>
  <c r="H167"/>
  <c r="H168"/>
  <c r="H169"/>
  <c r="H170"/>
  <c r="H171"/>
  <c r="G160"/>
  <c r="G161"/>
  <c r="G162"/>
  <c r="G163"/>
  <c r="G164"/>
  <c r="G165"/>
  <c r="G166"/>
  <c r="G167"/>
  <c r="G168"/>
  <c r="G169"/>
  <c r="G170"/>
  <c r="G171"/>
  <c r="F160"/>
  <c r="F161"/>
  <c r="F162"/>
  <c r="F163"/>
  <c r="F164"/>
  <c r="F165"/>
  <c r="F166"/>
  <c r="F167"/>
  <c r="F168"/>
  <c r="F169"/>
  <c r="F170"/>
  <c r="F171"/>
  <c r="E160"/>
  <c r="E161"/>
  <c r="E162"/>
  <c r="E163"/>
  <c r="E164"/>
  <c r="E165"/>
  <c r="E166"/>
  <c r="E167"/>
  <c r="E168"/>
  <c r="E169"/>
  <c r="E170"/>
  <c r="E171"/>
  <c r="C160"/>
  <c r="C161"/>
  <c r="C162"/>
  <c r="C163"/>
  <c r="C164"/>
  <c r="C165"/>
  <c r="C166"/>
  <c r="C167"/>
  <c r="C168"/>
  <c r="C169"/>
  <c r="C170"/>
  <c r="C171"/>
  <c r="B160"/>
  <c r="B161"/>
  <c r="B162"/>
  <c r="B163"/>
  <c r="B164"/>
  <c r="B165"/>
  <c r="B166"/>
  <c r="B167"/>
  <c r="B168"/>
  <c r="B169"/>
  <c r="B170"/>
  <c r="B171"/>
  <c r="H148"/>
  <c r="H149"/>
  <c r="H150"/>
  <c r="H151"/>
  <c r="H152"/>
  <c r="H153"/>
  <c r="H154"/>
  <c r="H155"/>
  <c r="H156"/>
  <c r="H157"/>
  <c r="H158"/>
  <c r="H159"/>
  <c r="G148"/>
  <c r="G149"/>
  <c r="G150"/>
  <c r="G151"/>
  <c r="G152"/>
  <c r="G153"/>
  <c r="G154"/>
  <c r="G155"/>
  <c r="G156"/>
  <c r="G157"/>
  <c r="G158"/>
  <c r="G159"/>
  <c r="F148"/>
  <c r="F149"/>
  <c r="F150"/>
  <c r="F151"/>
  <c r="F152"/>
  <c r="F153"/>
  <c r="F154"/>
  <c r="F155"/>
  <c r="F156"/>
  <c r="F157"/>
  <c r="F158"/>
  <c r="F159"/>
  <c r="E148"/>
  <c r="E149"/>
  <c r="E150"/>
  <c r="E151"/>
  <c r="E152"/>
  <c r="E153"/>
  <c r="E154"/>
  <c r="E155"/>
  <c r="E156"/>
  <c r="E157"/>
  <c r="E158"/>
  <c r="E159"/>
  <c r="C148"/>
  <c r="C149"/>
  <c r="C150"/>
  <c r="C151"/>
  <c r="C152"/>
  <c r="C153"/>
  <c r="C154"/>
  <c r="C155"/>
  <c r="C156"/>
  <c r="C157"/>
  <c r="C158"/>
  <c r="C159"/>
  <c r="B148"/>
  <c r="B149"/>
  <c r="B150"/>
  <c r="B151"/>
  <c r="B152"/>
  <c r="B153"/>
  <c r="B154"/>
  <c r="B155"/>
  <c r="B156"/>
  <c r="B157"/>
  <c r="B158"/>
  <c r="B159"/>
  <c r="H136"/>
  <c r="H137"/>
  <c r="H138"/>
  <c r="H139"/>
  <c r="H140"/>
  <c r="H141"/>
  <c r="H142"/>
  <c r="H143"/>
  <c r="H144"/>
  <c r="H145"/>
  <c r="H146"/>
  <c r="G136"/>
  <c r="G137"/>
  <c r="G138"/>
  <c r="G139"/>
  <c r="G140"/>
  <c r="G141"/>
  <c r="G142"/>
  <c r="G143"/>
  <c r="G144"/>
  <c r="G145"/>
  <c r="G146"/>
  <c r="F136"/>
  <c r="F137"/>
  <c r="F138"/>
  <c r="F139"/>
  <c r="F140"/>
  <c r="F141"/>
  <c r="F142"/>
  <c r="F143"/>
  <c r="F144"/>
  <c r="F145"/>
  <c r="F146"/>
  <c r="E136"/>
  <c r="E137"/>
  <c r="E138"/>
  <c r="E139"/>
  <c r="E140"/>
  <c r="E141"/>
  <c r="E142"/>
  <c r="E143"/>
  <c r="E144"/>
  <c r="E145"/>
  <c r="E146"/>
  <c r="C136"/>
  <c r="C137"/>
  <c r="C138"/>
  <c r="C139"/>
  <c r="C140"/>
  <c r="C141"/>
  <c r="C142"/>
  <c r="C143"/>
  <c r="C144"/>
  <c r="C145"/>
  <c r="C146"/>
  <c r="B136"/>
  <c r="B137"/>
  <c r="B138"/>
  <c r="B139"/>
  <c r="B140"/>
  <c r="B141"/>
  <c r="B142"/>
  <c r="B143"/>
  <c r="B144"/>
  <c r="B145"/>
  <c r="B146"/>
  <c r="H124"/>
  <c r="H125"/>
  <c r="H126"/>
  <c r="H127"/>
  <c r="H128"/>
  <c r="H129"/>
  <c r="H130"/>
  <c r="H131"/>
  <c r="H132"/>
  <c r="H133"/>
  <c r="H134"/>
  <c r="H135"/>
  <c r="G124"/>
  <c r="G125"/>
  <c r="G126"/>
  <c r="G127"/>
  <c r="G128"/>
  <c r="G129"/>
  <c r="G130"/>
  <c r="G131"/>
  <c r="G132"/>
  <c r="G133"/>
  <c r="G134"/>
  <c r="G135"/>
  <c r="F124"/>
  <c r="F125"/>
  <c r="F126"/>
  <c r="F127"/>
  <c r="F128"/>
  <c r="F129"/>
  <c r="F130"/>
  <c r="F131"/>
  <c r="F132"/>
  <c r="F133"/>
  <c r="F134"/>
  <c r="F135"/>
  <c r="E124"/>
  <c r="E125"/>
  <c r="E126"/>
  <c r="E127"/>
  <c r="E128"/>
  <c r="E129"/>
  <c r="E130"/>
  <c r="E131"/>
  <c r="E132"/>
  <c r="E133"/>
  <c r="E134"/>
  <c r="E135"/>
  <c r="C124"/>
  <c r="C125"/>
  <c r="C126"/>
  <c r="C127"/>
  <c r="C128"/>
  <c r="C129"/>
  <c r="C130"/>
  <c r="C131"/>
  <c r="C132"/>
  <c r="C133"/>
  <c r="C134"/>
  <c r="C135"/>
  <c r="B124"/>
  <c r="B125"/>
  <c r="B126"/>
  <c r="B127"/>
  <c r="B128"/>
  <c r="B129"/>
  <c r="B130"/>
  <c r="B131"/>
  <c r="B132"/>
  <c r="B133"/>
  <c r="B134"/>
  <c r="B135"/>
  <c r="H113"/>
  <c r="H114"/>
  <c r="H115"/>
  <c r="H116"/>
  <c r="H117"/>
  <c r="H118"/>
  <c r="H119"/>
  <c r="H120"/>
  <c r="H121"/>
  <c r="H122"/>
  <c r="H123"/>
  <c r="G113"/>
  <c r="G114"/>
  <c r="G115"/>
  <c r="G116"/>
  <c r="G117"/>
  <c r="G118"/>
  <c r="G119"/>
  <c r="G120"/>
  <c r="G121"/>
  <c r="G122"/>
  <c r="G123"/>
  <c r="F113"/>
  <c r="F114"/>
  <c r="F115"/>
  <c r="F116"/>
  <c r="F117"/>
  <c r="F118"/>
  <c r="F119"/>
  <c r="F120"/>
  <c r="F121"/>
  <c r="F122"/>
  <c r="F123"/>
  <c r="E113"/>
  <c r="E114"/>
  <c r="E115"/>
  <c r="E116"/>
  <c r="E117"/>
  <c r="E118"/>
  <c r="E119"/>
  <c r="E120"/>
  <c r="E121"/>
  <c r="E122"/>
  <c r="E123"/>
  <c r="C113"/>
  <c r="C114"/>
  <c r="C115"/>
  <c r="C116"/>
  <c r="C117"/>
  <c r="C118"/>
  <c r="C119"/>
  <c r="C120"/>
  <c r="C121"/>
  <c r="C122"/>
  <c r="C123"/>
  <c r="B113"/>
  <c r="B114"/>
  <c r="B115"/>
  <c r="B116"/>
  <c r="B117"/>
  <c r="B118"/>
  <c r="B119"/>
  <c r="B120"/>
  <c r="B121"/>
  <c r="B122"/>
  <c r="B123"/>
  <c r="H100"/>
  <c r="H101"/>
  <c r="H102"/>
  <c r="H103"/>
  <c r="H104"/>
  <c r="H105"/>
  <c r="H106"/>
  <c r="H107"/>
  <c r="H108"/>
  <c r="H109"/>
  <c r="H110"/>
  <c r="H111"/>
  <c r="G100"/>
  <c r="G101"/>
  <c r="G102"/>
  <c r="G103"/>
  <c r="G104"/>
  <c r="G105"/>
  <c r="G106"/>
  <c r="G107"/>
  <c r="G108"/>
  <c r="G109"/>
  <c r="G110"/>
  <c r="G111"/>
  <c r="F100"/>
  <c r="F101"/>
  <c r="F102"/>
  <c r="F103"/>
  <c r="F104"/>
  <c r="F105"/>
  <c r="F106"/>
  <c r="F107"/>
  <c r="F108"/>
  <c r="F109"/>
  <c r="F110"/>
  <c r="F111"/>
  <c r="E100"/>
  <c r="E101"/>
  <c r="E102"/>
  <c r="E103"/>
  <c r="E104"/>
  <c r="E105"/>
  <c r="E106"/>
  <c r="E107"/>
  <c r="E108"/>
  <c r="E109"/>
  <c r="E110"/>
  <c r="E111"/>
  <c r="C100"/>
  <c r="C101"/>
  <c r="C102"/>
  <c r="C103"/>
  <c r="C104"/>
  <c r="C105"/>
  <c r="C106"/>
  <c r="C107"/>
  <c r="C108"/>
  <c r="C109"/>
  <c r="C110"/>
  <c r="C111"/>
  <c r="B100"/>
  <c r="B101"/>
  <c r="B102"/>
  <c r="B103"/>
  <c r="B104"/>
  <c r="B105"/>
  <c r="B106"/>
  <c r="B107"/>
  <c r="B108"/>
  <c r="B109"/>
  <c r="B110"/>
  <c r="B111"/>
  <c r="H88"/>
  <c r="H89"/>
  <c r="H90"/>
  <c r="H91"/>
  <c r="H92"/>
  <c r="H93"/>
  <c r="H94"/>
  <c r="H95"/>
  <c r="H96"/>
  <c r="H97"/>
  <c r="H98"/>
  <c r="H99"/>
  <c r="G88"/>
  <c r="G89"/>
  <c r="G90"/>
  <c r="G91"/>
  <c r="G92"/>
  <c r="G93"/>
  <c r="G94"/>
  <c r="G95"/>
  <c r="G96"/>
  <c r="G97"/>
  <c r="G98"/>
  <c r="G99"/>
  <c r="F88"/>
  <c r="F89"/>
  <c r="F90"/>
  <c r="F91"/>
  <c r="F92"/>
  <c r="F93"/>
  <c r="F94"/>
  <c r="F95"/>
  <c r="F96"/>
  <c r="F97"/>
  <c r="F98"/>
  <c r="F99"/>
  <c r="E88"/>
  <c r="E89"/>
  <c r="E90"/>
  <c r="E91"/>
  <c r="E92"/>
  <c r="E93"/>
  <c r="E94"/>
  <c r="E95"/>
  <c r="E96"/>
  <c r="E97"/>
  <c r="E98"/>
  <c r="E99"/>
  <c r="C88"/>
  <c r="C89"/>
  <c r="C90"/>
  <c r="C91"/>
  <c r="C92"/>
  <c r="C93"/>
  <c r="C94"/>
  <c r="C95"/>
  <c r="C96"/>
  <c r="C97"/>
  <c r="C98"/>
  <c r="C99"/>
  <c r="B88"/>
  <c r="B89"/>
  <c r="B90"/>
  <c r="B91"/>
  <c r="B92"/>
  <c r="B93"/>
  <c r="B94"/>
  <c r="B95"/>
  <c r="B96"/>
  <c r="B97"/>
  <c r="B98"/>
  <c r="B99"/>
  <c r="H76"/>
  <c r="H77"/>
  <c r="H78"/>
  <c r="H79"/>
  <c r="H80"/>
  <c r="H81"/>
  <c r="H82"/>
  <c r="H83"/>
  <c r="H84"/>
  <c r="H85"/>
  <c r="H86"/>
  <c r="H87"/>
  <c r="G76"/>
  <c r="G77"/>
  <c r="G78"/>
  <c r="G79"/>
  <c r="G80"/>
  <c r="G81"/>
  <c r="G82"/>
  <c r="G83"/>
  <c r="G84"/>
  <c r="G85"/>
  <c r="G86"/>
  <c r="G87"/>
  <c r="F76"/>
  <c r="F77"/>
  <c r="F78"/>
  <c r="F79"/>
  <c r="F80"/>
  <c r="F81"/>
  <c r="F82"/>
  <c r="F83"/>
  <c r="F84"/>
  <c r="F85"/>
  <c r="F86"/>
  <c r="F87"/>
  <c r="E76"/>
  <c r="E77"/>
  <c r="E78"/>
  <c r="E79"/>
  <c r="E80"/>
  <c r="E81"/>
  <c r="E82"/>
  <c r="E83"/>
  <c r="E84"/>
  <c r="E85"/>
  <c r="E86"/>
  <c r="E87"/>
  <c r="C76"/>
  <c r="C77"/>
  <c r="C78"/>
  <c r="C79"/>
  <c r="C80"/>
  <c r="C81"/>
  <c r="C82"/>
  <c r="C83"/>
  <c r="C84"/>
  <c r="C85"/>
  <c r="C86"/>
  <c r="C87"/>
  <c r="B76"/>
  <c r="B77"/>
  <c r="B78"/>
  <c r="B79"/>
  <c r="B80"/>
  <c r="B81"/>
  <c r="B82"/>
  <c r="B83"/>
  <c r="B84"/>
  <c r="B85"/>
  <c r="B86"/>
  <c r="B87"/>
  <c r="H64"/>
  <c r="H65"/>
  <c r="H66"/>
  <c r="H67"/>
  <c r="H68"/>
  <c r="H69"/>
  <c r="H70"/>
  <c r="H71"/>
  <c r="H72"/>
  <c r="H73"/>
  <c r="H74"/>
  <c r="H75"/>
  <c r="G64"/>
  <c r="G65"/>
  <c r="G66"/>
  <c r="G67"/>
  <c r="G68"/>
  <c r="G69"/>
  <c r="G70"/>
  <c r="G71"/>
  <c r="G72"/>
  <c r="G73"/>
  <c r="G74"/>
  <c r="G75"/>
  <c r="F64"/>
  <c r="F65"/>
  <c r="F66"/>
  <c r="F67"/>
  <c r="F68"/>
  <c r="F69"/>
  <c r="F70"/>
  <c r="F71"/>
  <c r="F72"/>
  <c r="F73"/>
  <c r="F74"/>
  <c r="F75"/>
  <c r="E64"/>
  <c r="E65"/>
  <c r="E66"/>
  <c r="E67"/>
  <c r="E68"/>
  <c r="E69"/>
  <c r="E70"/>
  <c r="E71"/>
  <c r="E72"/>
  <c r="E73"/>
  <c r="E74"/>
  <c r="E75"/>
  <c r="C64"/>
  <c r="C65"/>
  <c r="C66"/>
  <c r="C67"/>
  <c r="C68"/>
  <c r="C69"/>
  <c r="C70"/>
  <c r="C71"/>
  <c r="C72"/>
  <c r="C73"/>
  <c r="C74"/>
  <c r="C75"/>
  <c r="B64"/>
  <c r="B65"/>
  <c r="B66"/>
  <c r="B67"/>
  <c r="B68"/>
  <c r="B69"/>
  <c r="B70"/>
  <c r="B71"/>
  <c r="B72"/>
  <c r="B73"/>
  <c r="B74"/>
  <c r="B75"/>
  <c r="H52"/>
  <c r="H53"/>
  <c r="H54"/>
  <c r="H55"/>
  <c r="H56"/>
  <c r="H57"/>
  <c r="H58"/>
  <c r="H59"/>
  <c r="H60"/>
  <c r="H61"/>
  <c r="H62"/>
  <c r="H63"/>
  <c r="G52"/>
  <c r="G53"/>
  <c r="G54"/>
  <c r="G55"/>
  <c r="G56"/>
  <c r="G57"/>
  <c r="G58"/>
  <c r="G59"/>
  <c r="G60"/>
  <c r="G61"/>
  <c r="G62"/>
  <c r="G63"/>
  <c r="F52"/>
  <c r="F53"/>
  <c r="F54"/>
  <c r="F55"/>
  <c r="F56"/>
  <c r="F57"/>
  <c r="F58"/>
  <c r="F59"/>
  <c r="F60"/>
  <c r="F61"/>
  <c r="F62"/>
  <c r="F63"/>
  <c r="E52"/>
  <c r="E53"/>
  <c r="E54"/>
  <c r="E55"/>
  <c r="E56"/>
  <c r="E57"/>
  <c r="E58"/>
  <c r="E59"/>
  <c r="E60"/>
  <c r="E61"/>
  <c r="E62"/>
  <c r="E63"/>
  <c r="C52"/>
  <c r="C53"/>
  <c r="C54"/>
  <c r="C55"/>
  <c r="C56"/>
  <c r="C57"/>
  <c r="C58"/>
  <c r="C59"/>
  <c r="C60"/>
  <c r="C61"/>
  <c r="C62"/>
  <c r="C63"/>
  <c r="B52"/>
  <c r="B53"/>
  <c r="B54"/>
  <c r="B55"/>
  <c r="B56"/>
  <c r="B57"/>
  <c r="B58"/>
  <c r="B59"/>
  <c r="B60"/>
  <c r="B61"/>
  <c r="B62"/>
  <c r="B63"/>
  <c r="H40"/>
  <c r="H41"/>
  <c r="H42"/>
  <c r="H43"/>
  <c r="H44"/>
  <c r="H45"/>
  <c r="H46"/>
  <c r="H47"/>
  <c r="H48"/>
  <c r="H49"/>
  <c r="H50"/>
  <c r="H51"/>
  <c r="G40"/>
  <c r="G41"/>
  <c r="G42"/>
  <c r="G43"/>
  <c r="G44"/>
  <c r="G45"/>
  <c r="G46"/>
  <c r="G47"/>
  <c r="G48"/>
  <c r="G49"/>
  <c r="G50"/>
  <c r="G51"/>
  <c r="F40"/>
  <c r="F41"/>
  <c r="F42"/>
  <c r="F43"/>
  <c r="F44"/>
  <c r="F45"/>
  <c r="F46"/>
  <c r="F47"/>
  <c r="F48"/>
  <c r="F49"/>
  <c r="F50"/>
  <c r="F51"/>
  <c r="E40"/>
  <c r="E41"/>
  <c r="E42"/>
  <c r="E43"/>
  <c r="E44"/>
  <c r="E45"/>
  <c r="E46"/>
  <c r="E47"/>
  <c r="E48"/>
  <c r="E49"/>
  <c r="E50"/>
  <c r="E51"/>
  <c r="C40"/>
  <c r="C41"/>
  <c r="C42"/>
  <c r="C43"/>
  <c r="C44"/>
  <c r="C45"/>
  <c r="C46"/>
  <c r="C47"/>
  <c r="C48"/>
  <c r="C49"/>
  <c r="C50"/>
  <c r="C51"/>
  <c r="B40"/>
  <c r="B41"/>
  <c r="B42"/>
  <c r="B43"/>
  <c r="B44"/>
  <c r="B45"/>
  <c r="B46"/>
  <c r="B47"/>
  <c r="B48"/>
  <c r="B49"/>
  <c r="B50"/>
  <c r="B51"/>
  <c r="H28"/>
  <c r="H29"/>
  <c r="H30"/>
  <c r="H31"/>
  <c r="H32"/>
  <c r="H33"/>
  <c r="H34"/>
  <c r="H35"/>
  <c r="H36"/>
  <c r="H37"/>
  <c r="H38"/>
  <c r="H39"/>
  <c r="G28"/>
  <c r="G29"/>
  <c r="G30"/>
  <c r="G31"/>
  <c r="G32"/>
  <c r="G33"/>
  <c r="G34"/>
  <c r="G35"/>
  <c r="G36"/>
  <c r="G37"/>
  <c r="G38"/>
  <c r="G39"/>
  <c r="F28"/>
  <c r="F29"/>
  <c r="F30"/>
  <c r="F31"/>
  <c r="F32"/>
  <c r="F33"/>
  <c r="F34"/>
  <c r="F35"/>
  <c r="F36"/>
  <c r="F37"/>
  <c r="F38"/>
  <c r="F39"/>
  <c r="E28"/>
  <c r="E29"/>
  <c r="E30"/>
  <c r="E31"/>
  <c r="E32"/>
  <c r="E33"/>
  <c r="E34"/>
  <c r="E35"/>
  <c r="E36"/>
  <c r="E37"/>
  <c r="E38"/>
  <c r="E39"/>
  <c r="C28"/>
  <c r="C29"/>
  <c r="C30"/>
  <c r="C31"/>
  <c r="C32"/>
  <c r="C33"/>
  <c r="C34"/>
  <c r="C35"/>
  <c r="C36"/>
  <c r="C37"/>
  <c r="C38"/>
  <c r="C39"/>
  <c r="B28"/>
  <c r="B29"/>
  <c r="B30"/>
  <c r="B31"/>
  <c r="B32"/>
  <c r="B33"/>
  <c r="B34"/>
  <c r="B35"/>
  <c r="B36"/>
  <c r="B37"/>
  <c r="B38"/>
  <c r="B39"/>
  <c r="H16"/>
  <c r="H17"/>
  <c r="H18"/>
  <c r="H19"/>
  <c r="H20"/>
  <c r="H21"/>
  <c r="H22"/>
  <c r="H23"/>
  <c r="H24"/>
  <c r="H25"/>
  <c r="H26"/>
  <c r="H27"/>
  <c r="G16"/>
  <c r="G17"/>
  <c r="G18"/>
  <c r="G19"/>
  <c r="G20"/>
  <c r="G21"/>
  <c r="G22"/>
  <c r="G23"/>
  <c r="G24"/>
  <c r="G25"/>
  <c r="G26"/>
  <c r="G27"/>
  <c r="F16"/>
  <c r="F17"/>
  <c r="F18"/>
  <c r="F19"/>
  <c r="F20"/>
  <c r="F21"/>
  <c r="F22"/>
  <c r="F23"/>
  <c r="F24"/>
  <c r="F25"/>
  <c r="F26"/>
  <c r="F27"/>
  <c r="E16"/>
  <c r="E17"/>
  <c r="E18"/>
  <c r="E19"/>
  <c r="E20"/>
  <c r="E21"/>
  <c r="E22"/>
  <c r="E23"/>
  <c r="E24"/>
  <c r="E25"/>
  <c r="E26"/>
  <c r="E27"/>
  <c r="C16"/>
  <c r="C17"/>
  <c r="C18"/>
  <c r="C19"/>
  <c r="C20"/>
  <c r="C21"/>
  <c r="C22"/>
  <c r="C23"/>
  <c r="C24"/>
  <c r="C25"/>
  <c r="C26"/>
  <c r="C27"/>
  <c r="B16"/>
  <c r="B17"/>
  <c r="B18"/>
  <c r="B19"/>
  <c r="B20"/>
  <c r="B21"/>
  <c r="B22"/>
  <c r="B23"/>
  <c r="B24"/>
  <c r="B25"/>
  <c r="B26"/>
  <c r="B27"/>
  <c r="H5"/>
  <c r="H6"/>
  <c r="H7"/>
  <c r="H8"/>
  <c r="H9"/>
  <c r="H10"/>
  <c r="H11"/>
  <c r="H12"/>
  <c r="H13"/>
  <c r="H14"/>
  <c r="H15"/>
  <c r="G5"/>
  <c r="G6"/>
  <c r="G7"/>
  <c r="G8"/>
  <c r="G9"/>
  <c r="G10"/>
  <c r="G11"/>
  <c r="G12"/>
  <c r="G13"/>
  <c r="G14"/>
  <c r="G15"/>
  <c r="F5"/>
  <c r="F6"/>
  <c r="F7"/>
  <c r="F8"/>
  <c r="F9"/>
  <c r="F10"/>
  <c r="F11"/>
  <c r="F12"/>
  <c r="F13"/>
  <c r="F14"/>
  <c r="F15"/>
  <c r="E5"/>
  <c r="E6"/>
  <c r="E7"/>
  <c r="E8"/>
  <c r="E9"/>
  <c r="E10"/>
  <c r="E11"/>
  <c r="E12"/>
  <c r="E13"/>
  <c r="E14"/>
  <c r="E15"/>
  <c r="C5"/>
  <c r="C6"/>
  <c r="C7"/>
  <c r="C8"/>
  <c r="C9"/>
  <c r="C10"/>
  <c r="C11"/>
  <c r="C12"/>
  <c r="C13"/>
  <c r="C14"/>
  <c r="C15"/>
  <c r="B5"/>
  <c r="B6"/>
  <c r="B7"/>
  <c r="B8"/>
  <c r="B9"/>
  <c r="B10"/>
  <c r="B11"/>
  <c r="B12"/>
  <c r="B13"/>
  <c r="B14"/>
  <c r="B15"/>
  <c r="B5" i="2"/>
  <c r="B112" i="3"/>
  <c r="C112"/>
  <c r="E112"/>
  <c r="F112"/>
  <c r="G112"/>
  <c r="H112"/>
  <c r="B147"/>
  <c r="C147"/>
  <c r="E147"/>
  <c r="F147"/>
  <c r="G147"/>
  <c r="H147"/>
  <c r="C4"/>
  <c r="D4"/>
  <c r="E4"/>
  <c r="F4"/>
  <c r="G4"/>
  <c r="H4"/>
  <c r="B4"/>
  <c r="A219"/>
  <c r="A220"/>
  <c r="A221"/>
  <c r="A222"/>
  <c r="A204"/>
  <c r="A205"/>
  <c r="A206"/>
  <c r="A207"/>
  <c r="A208"/>
  <c r="A209"/>
  <c r="A210"/>
  <c r="A211"/>
  <c r="A212"/>
  <c r="A213"/>
  <c r="A214"/>
  <c r="A215"/>
  <c r="A216"/>
  <c r="A217"/>
  <c r="A218"/>
  <c r="A186"/>
  <c r="A187"/>
  <c r="A188"/>
  <c r="A189"/>
  <c r="A190"/>
  <c r="A191"/>
  <c r="A192"/>
  <c r="A193"/>
  <c r="A194"/>
  <c r="A195"/>
  <c r="A196"/>
  <c r="A197"/>
  <c r="A198"/>
  <c r="A199"/>
  <c r="A200"/>
  <c r="A201"/>
  <c r="A202"/>
  <c r="A203"/>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5"/>
  <c r="C290" i="1"/>
  <c r="E290"/>
  <c r="F290"/>
  <c r="G290"/>
  <c r="H290"/>
  <c r="C291"/>
  <c r="E291"/>
  <c r="F291"/>
  <c r="G291"/>
  <c r="H291"/>
  <c r="C292"/>
  <c r="E292"/>
  <c r="F292"/>
  <c r="G292"/>
  <c r="H292"/>
  <c r="C293"/>
  <c r="E293"/>
  <c r="F293"/>
  <c r="G293"/>
  <c r="H293"/>
  <c r="C294"/>
  <c r="E294"/>
  <c r="F294"/>
  <c r="G294"/>
  <c r="H294"/>
  <c r="C295"/>
  <c r="E295"/>
  <c r="F295"/>
  <c r="G295"/>
  <c r="H295"/>
  <c r="C296"/>
  <c r="E296"/>
  <c r="F296"/>
  <c r="G296"/>
  <c r="H296"/>
  <c r="C297"/>
  <c r="E297"/>
  <c r="F297"/>
  <c r="G297"/>
  <c r="H297"/>
  <c r="C298"/>
  <c r="E298"/>
  <c r="F298"/>
  <c r="G298"/>
  <c r="H298"/>
  <c r="C299"/>
  <c r="E299"/>
  <c r="F299"/>
  <c r="G299"/>
  <c r="H299"/>
  <c r="C300"/>
  <c r="E300"/>
  <c r="F300"/>
  <c r="G300"/>
  <c r="H300"/>
  <c r="C301"/>
  <c r="E301"/>
  <c r="F301"/>
  <c r="G301"/>
  <c r="H301"/>
  <c r="C302"/>
  <c r="E302"/>
  <c r="F302"/>
  <c r="G302"/>
  <c r="H302"/>
  <c r="C303"/>
  <c r="E303"/>
  <c r="F303"/>
  <c r="G303"/>
  <c r="H303"/>
  <c r="C304"/>
  <c r="E304"/>
  <c r="F304"/>
  <c r="G304"/>
  <c r="H304"/>
  <c r="C305"/>
  <c r="E305"/>
  <c r="F305"/>
  <c r="G305"/>
  <c r="H305"/>
  <c r="C306"/>
  <c r="E306"/>
  <c r="F306"/>
  <c r="G306"/>
  <c r="H306"/>
  <c r="C307"/>
  <c r="E307"/>
  <c r="F307"/>
  <c r="G307"/>
  <c r="H307"/>
  <c r="C308"/>
  <c r="E308"/>
  <c r="F308"/>
  <c r="G308"/>
  <c r="H308"/>
  <c r="B308"/>
  <c r="B307"/>
  <c r="B306"/>
  <c r="B305"/>
  <c r="B304"/>
  <c r="B303"/>
  <c r="B302"/>
  <c r="B301"/>
  <c r="B300"/>
  <c r="B299"/>
  <c r="B298"/>
  <c r="B297"/>
  <c r="B296"/>
  <c r="B295"/>
  <c r="B291"/>
  <c r="B290"/>
  <c r="B292"/>
  <c r="B293"/>
  <c r="B294"/>
  <c r="D18"/>
  <c r="D6"/>
  <c r="D19"/>
  <c r="D7"/>
  <c r="D20"/>
  <c r="D8"/>
  <c r="D21"/>
  <c r="D9"/>
  <c r="D22"/>
  <c r="D10"/>
  <c r="D23"/>
  <c r="D11"/>
  <c r="D24"/>
  <c r="D12"/>
  <c r="D25"/>
  <c r="D13"/>
  <c r="D26"/>
  <c r="D14"/>
  <c r="D27"/>
  <c r="D15"/>
  <c r="D28"/>
  <c r="D16"/>
  <c r="D29"/>
  <c r="D17"/>
  <c r="D30"/>
  <c r="D18" i="2" s="1"/>
  <c r="D31" i="1"/>
  <c r="D32"/>
  <c r="D33"/>
  <c r="D34"/>
  <c r="D22" i="2" s="1"/>
  <c r="D35" i="1"/>
  <c r="D36"/>
  <c r="D37"/>
  <c r="D38"/>
  <c r="D26" i="2" s="1"/>
  <c r="D39" i="1"/>
  <c r="D40"/>
  <c r="D41"/>
  <c r="D42"/>
  <c r="D30" i="2" s="1"/>
  <c r="D43" i="1"/>
  <c r="D44"/>
  <c r="D45"/>
  <c r="D33" i="2" s="1"/>
  <c r="D46" i="1"/>
  <c r="D34" i="2" s="1"/>
  <c r="D47" i="1"/>
  <c r="D48"/>
  <c r="D36" i="2" s="1"/>
  <c r="D49" i="1"/>
  <c r="D50"/>
  <c r="D51"/>
  <c r="D52"/>
  <c r="D53"/>
  <c r="D54"/>
  <c r="D42" i="2" s="1"/>
  <c r="D55" i="1"/>
  <c r="D56"/>
  <c r="D57"/>
  <c r="D58"/>
  <c r="D46" i="2" s="1"/>
  <c r="D59" i="1"/>
  <c r="D47" i="2" s="1"/>
  <c r="D60" i="1"/>
  <c r="D48" i="2" s="1"/>
  <c r="D61" i="1"/>
  <c r="D62"/>
  <c r="D50" i="2" s="1"/>
  <c r="D63" i="1"/>
  <c r="D64"/>
  <c r="D52" i="2" s="1"/>
  <c r="D65" i="1"/>
  <c r="D66"/>
  <c r="D54" i="2" s="1"/>
  <c r="D67" i="1"/>
  <c r="D68"/>
  <c r="D56" i="2" s="1"/>
  <c r="D69" i="1"/>
  <c r="D57" i="2" s="1"/>
  <c r="D70" i="1"/>
  <c r="D58" i="2" s="1"/>
  <c r="D71" i="1"/>
  <c r="D72"/>
  <c r="D60" i="2" s="1"/>
  <c r="D73" i="1"/>
  <c r="D61" i="2" s="1"/>
  <c r="D74" i="1"/>
  <c r="D62" i="2" s="1"/>
  <c r="D75" i="1"/>
  <c r="D76"/>
  <c r="D64" i="2" s="1"/>
  <c r="D77" i="1"/>
  <c r="D65" i="2" s="1"/>
  <c r="D78" i="1"/>
  <c r="D66" i="2" s="1"/>
  <c r="D79" i="1"/>
  <c r="D80"/>
  <c r="D68" i="2" s="1"/>
  <c r="D81" i="1"/>
  <c r="D82"/>
  <c r="D70" i="2" s="1"/>
  <c r="D83" i="1"/>
  <c r="D84"/>
  <c r="D72" i="2" s="1"/>
  <c r="D85" i="1"/>
  <c r="D86"/>
  <c r="D74" i="2" s="1"/>
  <c r="D87" i="1"/>
  <c r="D75" i="2" s="1"/>
  <c r="D88" i="1"/>
  <c r="D76" i="2" s="1"/>
  <c r="D89" i="1"/>
  <c r="D90"/>
  <c r="D78" i="2" s="1"/>
  <c r="D91" i="1"/>
  <c r="D92"/>
  <c r="D80" i="2" s="1"/>
  <c r="D93" i="1"/>
  <c r="D81" i="2" s="1"/>
  <c r="D94" i="1"/>
  <c r="D82" i="2" s="1"/>
  <c r="D95" i="1"/>
  <c r="D83" i="2" s="1"/>
  <c r="D96" i="1"/>
  <c r="D84" i="2" s="1"/>
  <c r="D97" i="1"/>
  <c r="D98"/>
  <c r="D86" i="2" s="1"/>
  <c r="D99" i="1"/>
  <c r="D100"/>
  <c r="D88" i="2" s="1"/>
  <c r="D101" i="1"/>
  <c r="D102"/>
  <c r="D90" i="2" s="1"/>
  <c r="D103" i="1"/>
  <c r="D104"/>
  <c r="D92" i="2" s="1"/>
  <c r="D105" i="1"/>
  <c r="D106"/>
  <c r="D94" i="2" s="1"/>
  <c r="D107" i="1"/>
  <c r="D108"/>
  <c r="D96" i="2" s="1"/>
  <c r="D109" i="1"/>
  <c r="D97" i="2" s="1"/>
  <c r="D110" i="1"/>
  <c r="D98" i="2" s="1"/>
  <c r="D111" i="1"/>
  <c r="D112"/>
  <c r="D100" i="2" s="1"/>
  <c r="D113" i="1"/>
  <c r="D101" i="2" s="1"/>
  <c r="D114" i="1"/>
  <c r="D102" i="2" s="1"/>
  <c r="D115" i="1"/>
  <c r="D116"/>
  <c r="D104" i="2" s="1"/>
  <c r="D117" i="1"/>
  <c r="D105" i="2" s="1"/>
  <c r="D118" i="1"/>
  <c r="D106" i="2" s="1"/>
  <c r="D119" i="1"/>
  <c r="D120"/>
  <c r="D108" i="2" s="1"/>
  <c r="D121" i="1"/>
  <c r="D122"/>
  <c r="D110" i="2" s="1"/>
  <c r="D123" i="1"/>
  <c r="D111" i="2" s="1"/>
  <c r="D124" i="1"/>
  <c r="D112" i="2" s="1"/>
  <c r="D125" i="1"/>
  <c r="D126"/>
  <c r="D114" i="2" s="1"/>
  <c r="D127" i="1"/>
  <c r="D128"/>
  <c r="D116" i="2" s="1"/>
  <c r="D129" i="1"/>
  <c r="D130"/>
  <c r="D118" i="2" s="1"/>
  <c r="D131" i="1"/>
  <c r="D119" i="2" s="1"/>
  <c r="D132" i="1"/>
  <c r="D120" i="2" s="1"/>
  <c r="D133" i="1"/>
  <c r="D134"/>
  <c r="D122" i="2" s="1"/>
  <c r="D135" i="1"/>
  <c r="D136"/>
  <c r="D124" i="2" s="1"/>
  <c r="D137" i="1"/>
  <c r="D125" i="2" s="1"/>
  <c r="D138" i="1"/>
  <c r="D126" i="2" s="1"/>
  <c r="D139" i="1"/>
  <c r="D127" i="2" s="1"/>
  <c r="D140" i="1"/>
  <c r="D128" i="2" s="1"/>
  <c r="D141" i="1"/>
  <c r="D142"/>
  <c r="D130" i="2" s="1"/>
  <c r="D143" i="1"/>
  <c r="D131" i="2" s="1"/>
  <c r="D144" i="1"/>
  <c r="D132" i="2" s="1"/>
  <c r="D145" i="1"/>
  <c r="D146"/>
  <c r="D134" i="2" s="1"/>
  <c r="D147" i="1"/>
  <c r="D135" i="2" s="1"/>
  <c r="D148" i="1"/>
  <c r="D136" i="2" s="1"/>
  <c r="D149" i="1"/>
  <c r="D150"/>
  <c r="D138" i="2" s="1"/>
  <c r="D151" i="1"/>
  <c r="D152"/>
  <c r="D140" i="2" s="1"/>
  <c r="D153" i="1"/>
  <c r="D154"/>
  <c r="D142" i="2" s="1"/>
  <c r="D155" i="1"/>
  <c r="D143" i="2" s="1"/>
  <c r="D156" i="1"/>
  <c r="D157"/>
  <c r="D145" i="2" s="1"/>
  <c r="D158" i="1"/>
  <c r="D146" i="2" s="1"/>
  <c r="D159" i="1"/>
  <c r="D160"/>
  <c r="D148" i="2" s="1"/>
  <c r="D161" i="1"/>
  <c r="D149" i="2" s="1"/>
  <c r="D162" i="1"/>
  <c r="D150" i="2" s="1"/>
  <c r="D163" i="1"/>
  <c r="D151" i="2" s="1"/>
  <c r="D164" i="1"/>
  <c r="D152" i="2" s="1"/>
  <c r="D165" i="1"/>
  <c r="D153" i="2" s="1"/>
  <c r="D166" i="1"/>
  <c r="D154" i="2" s="1"/>
  <c r="D167" i="1"/>
  <c r="D155" i="2" s="1"/>
  <c r="D168" i="1"/>
  <c r="D156" i="2" s="1"/>
  <c r="D169" i="1"/>
  <c r="D170"/>
  <c r="D158" i="2" s="1"/>
  <c r="D171" i="1"/>
  <c r="D159" i="2" s="1"/>
  <c r="D172" i="1"/>
  <c r="D160" i="2" s="1"/>
  <c r="D173" i="1"/>
  <c r="D174"/>
  <c r="D162" i="2" s="1"/>
  <c r="D175" i="1"/>
  <c r="D163" i="2" s="1"/>
  <c r="D176" i="1"/>
  <c r="D164" i="2" s="1"/>
  <c r="D177" i="1"/>
  <c r="D178"/>
  <c r="D166" i="2" s="1"/>
  <c r="D179" i="1"/>
  <c r="D167" i="2" s="1"/>
  <c r="D180" i="1"/>
  <c r="D168" i="2" s="1"/>
  <c r="D181" i="1"/>
  <c r="D182"/>
  <c r="D170" i="2" s="1"/>
  <c r="D183" i="1"/>
  <c r="D184"/>
  <c r="D172" i="2" s="1"/>
  <c r="D185" i="1"/>
  <c r="D186"/>
  <c r="D174" i="2" s="1"/>
  <c r="D187" i="1"/>
  <c r="D188"/>
  <c r="D176" i="2" s="1"/>
  <c r="D189" i="1"/>
  <c r="D190"/>
  <c r="D178" i="2" s="1"/>
  <c r="D191" i="1"/>
  <c r="D179" i="2" s="1"/>
  <c r="D192" i="1"/>
  <c r="D193"/>
  <c r="D181" i="2" s="1"/>
  <c r="D194" i="1"/>
  <c r="D182" i="2" s="1"/>
  <c r="D195" i="1"/>
  <c r="D196"/>
  <c r="D184" i="2" s="1"/>
  <c r="D197" i="1"/>
  <c r="D198"/>
  <c r="D186" i="2" s="1"/>
  <c r="D199" i="1"/>
  <c r="D200"/>
  <c r="D188" i="2" s="1"/>
  <c r="D201" i="1"/>
  <c r="D189" i="2" s="1"/>
  <c r="D202" i="1"/>
  <c r="D190" i="2" s="1"/>
  <c r="D203" i="1"/>
  <c r="D191" i="2" s="1"/>
  <c r="D204" i="1"/>
  <c r="D192" i="2" s="1"/>
  <c r="D205" i="1"/>
  <c r="D193" i="2" s="1"/>
  <c r="D206" i="1"/>
  <c r="D194" i="2" s="1"/>
  <c r="D207" i="1"/>
  <c r="D208"/>
  <c r="D196" i="2" s="1"/>
  <c r="D209" i="1"/>
  <c r="D197" i="2" s="1"/>
  <c r="D210" i="1"/>
  <c r="D198" i="2" s="1"/>
  <c r="D211" i="1"/>
  <c r="D212"/>
  <c r="D200" i="2" s="1"/>
  <c r="D213" i="1"/>
  <c r="D214"/>
  <c r="D202" i="2" s="1"/>
  <c r="D215" i="1"/>
  <c r="D216"/>
  <c r="D204" i="2" s="1"/>
  <c r="D217" i="1"/>
  <c r="D218"/>
  <c r="D219"/>
  <c r="D220"/>
  <c r="D221"/>
  <c r="D209" i="2" s="1"/>
  <c r="D222" i="1"/>
  <c r="D222" i="2" s="1"/>
  <c r="D223" i="1"/>
  <c r="D211" i="2" s="1"/>
  <c r="D224" i="1"/>
  <c r="D212" i="2" s="1"/>
  <c r="D225" i="1"/>
  <c r="D213" i="2" s="1"/>
  <c r="D226" i="1"/>
  <c r="D214" i="2" s="1"/>
  <c r="D227" i="1"/>
  <c r="D215" i="2" s="1"/>
  <c r="D228" i="1"/>
  <c r="D229"/>
  <c r="D217" i="2" s="1"/>
  <c r="D230" i="1"/>
  <c r="D218" i="2" s="1"/>
  <c r="D231" i="1"/>
  <c r="D231" i="2" s="1"/>
  <c r="D232" i="1"/>
  <c r="D232" i="2" s="1"/>
  <c r="D233" i="1"/>
  <c r="D5"/>
  <c r="C4" i="2"/>
  <c r="D4"/>
  <c r="E4"/>
  <c r="F4"/>
  <c r="G4"/>
  <c r="H4"/>
  <c r="B4"/>
  <c r="B220" i="14"/>
  <c r="B212"/>
  <c r="C214"/>
  <c r="B215"/>
  <c r="E221"/>
  <c r="C215"/>
  <c r="B218"/>
  <c r="B216"/>
  <c r="C216"/>
  <c r="B221"/>
  <c r="D317" i="9"/>
  <c r="D322"/>
  <c r="M321"/>
  <c r="B211" i="14"/>
  <c r="B217"/>
  <c r="E220"/>
  <c r="C219"/>
  <c r="C212"/>
  <c r="B219"/>
  <c r="C221"/>
  <c r="C222"/>
  <c r="P333" i="9"/>
  <c r="N333"/>
  <c r="L333"/>
  <c r="J333"/>
  <c r="H333"/>
  <c r="F333"/>
  <c r="M333"/>
  <c r="I333"/>
  <c r="E333"/>
  <c r="E219" i="14"/>
  <c r="G316" i="9" l="1"/>
  <c r="H288" i="6"/>
  <c r="H163" i="11"/>
  <c r="D331" i="9"/>
  <c r="H327"/>
  <c r="N325"/>
  <c r="K162" i="11"/>
  <c r="D249" i="2"/>
  <c r="D249" i="3"/>
  <c r="G331" i="9"/>
  <c r="E163" i="11"/>
  <c r="F284" i="6"/>
  <c r="D251" i="3"/>
  <c r="D252"/>
  <c r="D252" i="2"/>
  <c r="G142" i="19"/>
  <c r="B214" i="12"/>
  <c r="D19" i="2"/>
  <c r="F146" i="19"/>
  <c r="F276" i="6"/>
  <c r="F280"/>
  <c r="B215" i="13"/>
  <c r="H167" i="4"/>
  <c r="J167"/>
  <c r="I167"/>
  <c r="K167"/>
  <c r="F190"/>
  <c r="D228"/>
  <c r="H163"/>
  <c r="J163"/>
  <c r="I163"/>
  <c r="K163"/>
  <c r="F210"/>
  <c r="F187"/>
  <c r="K165"/>
  <c r="H165"/>
  <c r="J165"/>
  <c r="I165"/>
  <c r="F277" i="6"/>
  <c r="F278"/>
  <c r="F281"/>
  <c r="F283"/>
  <c r="F287"/>
  <c r="O336" i="9"/>
  <c r="D332"/>
  <c r="P336"/>
  <c r="M336"/>
  <c r="B210" i="12"/>
  <c r="D223" i="4"/>
  <c r="H158"/>
  <c r="J158"/>
  <c r="I158"/>
  <c r="K158"/>
  <c r="G229"/>
  <c r="I164"/>
  <c r="F186"/>
  <c r="J164"/>
  <c r="H164"/>
  <c r="K164"/>
  <c r="F274" i="6"/>
  <c r="F275"/>
  <c r="F279"/>
  <c r="F282"/>
  <c r="F285"/>
  <c r="F286"/>
  <c r="N336" i="9"/>
  <c r="H105" i="20"/>
  <c r="K145" i="19"/>
  <c r="D235" i="3"/>
  <c r="D21"/>
  <c r="D248"/>
  <c r="D237" i="2"/>
  <c r="D237" i="3"/>
  <c r="D236"/>
  <c r="D75"/>
  <c r="F228" i="4"/>
  <c r="B215" i="12"/>
  <c r="D309" i="1"/>
  <c r="D233" i="3"/>
  <c r="D235" i="2"/>
  <c r="D234" i="3"/>
  <c r="G159" i="11"/>
  <c r="D23" i="3"/>
  <c r="D19"/>
  <c r="L323" i="9"/>
  <c r="B161" i="11"/>
  <c r="H147" i="19"/>
  <c r="K104" i="20"/>
  <c r="I102"/>
  <c r="I98"/>
  <c r="K103"/>
  <c r="E284" i="6"/>
  <c r="P331" i="9"/>
  <c r="E276" i="6"/>
  <c r="J105" i="20"/>
  <c r="E278" i="6"/>
  <c r="E286"/>
  <c r="L130" i="19"/>
  <c r="E274" i="6"/>
  <c r="E280"/>
  <c r="E282"/>
  <c r="D147" i="19"/>
  <c r="J230" i="4"/>
  <c r="F147" i="19"/>
  <c r="D9" i="2"/>
  <c r="J147" i="19"/>
  <c r="D230" i="2"/>
  <c r="M314" i="9"/>
  <c r="F162" i="11"/>
  <c r="K161"/>
  <c r="F158"/>
  <c r="G157"/>
  <c r="I146" i="19"/>
  <c r="I144"/>
  <c r="I142"/>
  <c r="J145"/>
  <c r="D124" i="3"/>
  <c r="I274" i="6"/>
  <c r="E275"/>
  <c r="I275"/>
  <c r="I276"/>
  <c r="E277"/>
  <c r="I277"/>
  <c r="I278"/>
  <c r="E279"/>
  <c r="I279"/>
  <c r="I280"/>
  <c r="E281"/>
  <c r="I281"/>
  <c r="I282"/>
  <c r="E283"/>
  <c r="I283"/>
  <c r="I284"/>
  <c r="E285"/>
  <c r="I285"/>
  <c r="I286"/>
  <c r="E287"/>
  <c r="I287"/>
  <c r="C144" i="19"/>
  <c r="D90" i="3"/>
  <c r="D27"/>
  <c r="D25"/>
  <c r="C146" i="19"/>
  <c r="J144"/>
  <c r="N12" i="16"/>
  <c r="E316" i="9"/>
  <c r="B211" i="12"/>
  <c r="D9" i="3"/>
  <c r="J146" i="19"/>
  <c r="B95" i="20"/>
  <c r="B99"/>
  <c r="D329" i="9"/>
  <c r="G314"/>
  <c r="P314"/>
  <c r="D162" i="11"/>
  <c r="I161"/>
  <c r="E161"/>
  <c r="H158"/>
  <c r="D158"/>
  <c r="I157"/>
  <c r="E157"/>
  <c r="D213" i="12"/>
  <c r="I104" i="20"/>
  <c r="D14" i="3"/>
  <c r="D8"/>
  <c r="D6"/>
  <c r="M324" i="9"/>
  <c r="I324"/>
  <c r="H314"/>
  <c r="H289" i="6"/>
  <c r="E143" i="19"/>
  <c r="D288" i="6"/>
  <c r="L134" i="19"/>
  <c r="I141"/>
  <c r="G147"/>
  <c r="J143"/>
  <c r="D105" i="3"/>
  <c r="D49"/>
  <c r="D24"/>
  <c r="D8" i="2"/>
  <c r="D17" i="3"/>
  <c r="O314" i="9"/>
  <c r="C300"/>
  <c r="J322"/>
  <c r="K314"/>
  <c r="H331"/>
  <c r="J288" i="5"/>
  <c r="F288"/>
  <c r="L287"/>
  <c r="H287"/>
  <c r="D287"/>
  <c r="J286"/>
  <c r="F286"/>
  <c r="L285"/>
  <c r="H285"/>
  <c r="D285"/>
  <c r="J284"/>
  <c r="F284"/>
  <c r="L283"/>
  <c r="H283"/>
  <c r="D283"/>
  <c r="J282"/>
  <c r="F282"/>
  <c r="L281"/>
  <c r="H281"/>
  <c r="D281"/>
  <c r="J280"/>
  <c r="F280"/>
  <c r="L279"/>
  <c r="H279"/>
  <c r="D279"/>
  <c r="J278"/>
  <c r="F278"/>
  <c r="L277"/>
  <c r="H277"/>
  <c r="D277"/>
  <c r="J276"/>
  <c r="F276"/>
  <c r="L275"/>
  <c r="H275"/>
  <c r="D275"/>
  <c r="I288"/>
  <c r="E288"/>
  <c r="K287"/>
  <c r="G287"/>
  <c r="C287"/>
  <c r="I286"/>
  <c r="E286"/>
  <c r="K285"/>
  <c r="G285"/>
  <c r="C285"/>
  <c r="I284"/>
  <c r="E284"/>
  <c r="K283"/>
  <c r="G283"/>
  <c r="C283"/>
  <c r="I282"/>
  <c r="E282"/>
  <c r="K281"/>
  <c r="G281"/>
  <c r="C281"/>
  <c r="I280"/>
  <c r="E280"/>
  <c r="K279"/>
  <c r="G279"/>
  <c r="C279"/>
  <c r="I278"/>
  <c r="E278"/>
  <c r="K277"/>
  <c r="G277"/>
  <c r="C277"/>
  <c r="I276"/>
  <c r="E276"/>
  <c r="K275"/>
  <c r="G275"/>
  <c r="C275"/>
  <c r="E96" i="20"/>
  <c r="B218" i="12"/>
  <c r="K288" i="5"/>
  <c r="G288"/>
  <c r="C288"/>
  <c r="I287"/>
  <c r="E287"/>
  <c r="K286"/>
  <c r="G286"/>
  <c r="C286"/>
  <c r="I285"/>
  <c r="E285"/>
  <c r="K284"/>
  <c r="G284"/>
  <c r="C284"/>
  <c r="I283"/>
  <c r="E283"/>
  <c r="K282"/>
  <c r="G282"/>
  <c r="C282"/>
  <c r="I281"/>
  <c r="E281"/>
  <c r="K280"/>
  <c r="G280"/>
  <c r="C280"/>
  <c r="I279"/>
  <c r="E279"/>
  <c r="K278"/>
  <c r="G278"/>
  <c r="C278"/>
  <c r="I277"/>
  <c r="E277"/>
  <c r="K276"/>
  <c r="G276"/>
  <c r="C276"/>
  <c r="I275"/>
  <c r="E275"/>
  <c r="I145" i="19"/>
  <c r="I143"/>
  <c r="I105" i="20"/>
  <c r="D230" i="4"/>
  <c r="D45" i="3"/>
  <c r="D163" i="11"/>
  <c r="K230" i="4"/>
  <c r="D289" i="6"/>
  <c r="D11" i="3"/>
  <c r="D7"/>
  <c r="G230" i="4"/>
  <c r="D155" i="3"/>
  <c r="D20" i="2"/>
  <c r="D28" i="3"/>
  <c r="D26"/>
  <c r="D22"/>
  <c r="D20"/>
  <c r="L288" i="5"/>
  <c r="H288"/>
  <c r="D288"/>
  <c r="J287"/>
  <c r="F287"/>
  <c r="L286"/>
  <c r="H286"/>
  <c r="D286"/>
  <c r="J285"/>
  <c r="F285"/>
  <c r="L284"/>
  <c r="H284"/>
  <c r="D284"/>
  <c r="J283"/>
  <c r="F283"/>
  <c r="L282"/>
  <c r="H282"/>
  <c r="D282"/>
  <c r="J281"/>
  <c r="F281"/>
  <c r="L280"/>
  <c r="H280"/>
  <c r="D280"/>
  <c r="J279"/>
  <c r="F279"/>
  <c r="L278"/>
  <c r="H278"/>
  <c r="D278"/>
  <c r="J277"/>
  <c r="F277"/>
  <c r="L276"/>
  <c r="H276"/>
  <c r="D276"/>
  <c r="J275"/>
  <c r="F275"/>
  <c r="I331" i="9"/>
  <c r="N329"/>
  <c r="F330"/>
  <c r="I326"/>
  <c r="O324"/>
  <c r="K324"/>
  <c r="G324"/>
  <c r="N314"/>
  <c r="F314"/>
  <c r="J141" i="19"/>
  <c r="O331" i="9"/>
  <c r="I328"/>
  <c r="E324"/>
  <c r="O323"/>
  <c r="K323"/>
  <c r="L314"/>
  <c r="B274" i="6"/>
  <c r="B275"/>
  <c r="B276"/>
  <c r="B277"/>
  <c r="B278"/>
  <c r="B279"/>
  <c r="B280"/>
  <c r="B281"/>
  <c r="B282"/>
  <c r="B283"/>
  <c r="B284"/>
  <c r="B285"/>
  <c r="B286"/>
  <c r="B287"/>
  <c r="F288"/>
  <c r="B288"/>
  <c r="C162" i="11"/>
  <c r="J161"/>
  <c r="F161"/>
  <c r="J159"/>
  <c r="F159"/>
  <c r="K158"/>
  <c r="H157"/>
  <c r="B160"/>
  <c r="H330" i="9"/>
  <c r="C294"/>
  <c r="E314"/>
  <c r="N395"/>
  <c r="M323"/>
  <c r="G323"/>
  <c r="E323"/>
  <c r="D218" i="12"/>
  <c r="D104" i="20"/>
  <c r="D100"/>
  <c r="F290" i="5"/>
  <c r="C304" i="9"/>
  <c r="K322"/>
  <c r="C291" i="2"/>
  <c r="B210" i="13"/>
  <c r="B212"/>
  <c r="B216"/>
  <c r="I228" i="4"/>
  <c r="F36"/>
  <c r="E230"/>
  <c r="I230"/>
  <c r="H230"/>
  <c r="F32"/>
  <c r="B230"/>
  <c r="B281" i="5"/>
  <c r="B282"/>
  <c r="C211" i="12"/>
  <c r="C292" i="9"/>
  <c r="C288"/>
  <c r="D169" i="3"/>
  <c r="D159"/>
  <c r="D144"/>
  <c r="D142"/>
  <c r="D108"/>
  <c r="D98"/>
  <c r="D73"/>
  <c r="D61"/>
  <c r="D56"/>
  <c r="D294" i="1"/>
  <c r="D27" i="2"/>
  <c r="D25"/>
  <c r="D23"/>
  <c r="D13"/>
  <c r="J330" i="9"/>
  <c r="I330"/>
  <c r="H329"/>
  <c r="M328"/>
  <c r="P327"/>
  <c r="M326"/>
  <c r="E326"/>
  <c r="F325"/>
  <c r="N322"/>
  <c r="F322"/>
  <c r="I314"/>
  <c r="I162" i="11"/>
  <c r="G162"/>
  <c r="C161"/>
  <c r="C216" i="12"/>
  <c r="C217"/>
  <c r="D215"/>
  <c r="D212"/>
  <c r="C285" i="2"/>
  <c r="B142" i="19"/>
  <c r="K141"/>
  <c r="H142"/>
  <c r="B144"/>
  <c r="D143"/>
  <c r="D146"/>
  <c r="G146"/>
  <c r="H146"/>
  <c r="B97" i="20"/>
  <c r="B101"/>
  <c r="H104"/>
  <c r="D102"/>
  <c r="K100"/>
  <c r="I100"/>
  <c r="E101"/>
  <c r="G98"/>
  <c r="J97"/>
  <c r="I96"/>
  <c r="J95"/>
  <c r="C95"/>
  <c r="D93"/>
  <c r="C93"/>
  <c r="E216" i="14"/>
  <c r="J232" i="4"/>
  <c r="F212"/>
  <c r="B68"/>
  <c r="D68"/>
  <c r="I163" i="11"/>
  <c r="J160"/>
  <c r="B290" i="3"/>
  <c r="C280" i="2"/>
  <c r="D203"/>
  <c r="D214" i="3"/>
  <c r="D195"/>
  <c r="D183" i="2"/>
  <c r="D177"/>
  <c r="D188" i="3"/>
  <c r="D93" i="2"/>
  <c r="D104" i="3"/>
  <c r="D85" i="2"/>
  <c r="D97" i="3"/>
  <c r="D83"/>
  <c r="D71" i="2"/>
  <c r="D40" i="3"/>
  <c r="D29" i="2"/>
  <c r="D16" i="3"/>
  <c r="D17" i="2"/>
  <c r="C220" i="12"/>
  <c r="C219"/>
  <c r="F162" i="4"/>
  <c r="E184"/>
  <c r="E185"/>
  <c r="J228"/>
  <c r="H228"/>
  <c r="K228"/>
  <c r="G228"/>
  <c r="C386" i="18"/>
  <c r="C380"/>
  <c r="C229" i="4"/>
  <c r="D229"/>
  <c r="F229"/>
  <c r="K229"/>
  <c r="E320" i="9"/>
  <c r="E319"/>
  <c r="G164" i="11"/>
  <c r="G163"/>
  <c r="B291" i="5"/>
  <c r="B290"/>
  <c r="C305" i="9"/>
  <c r="C303"/>
  <c r="C298"/>
  <c r="C296"/>
  <c r="C295"/>
  <c r="C289" i="2"/>
  <c r="G278"/>
  <c r="L132" i="19"/>
  <c r="E147"/>
  <c r="D185" i="2"/>
  <c r="D196" i="3"/>
  <c r="D175" i="2"/>
  <c r="D187" i="3"/>
  <c r="D183"/>
  <c r="D171" i="2"/>
  <c r="D169"/>
  <c r="D181" i="3"/>
  <c r="D161" i="2"/>
  <c r="D172" i="3"/>
  <c r="D173"/>
  <c r="D123" i="2"/>
  <c r="D134" i="3"/>
  <c r="D117" i="2"/>
  <c r="D128" i="3"/>
  <c r="D99" i="2"/>
  <c r="D110" i="3"/>
  <c r="D107"/>
  <c r="D95" i="2"/>
  <c r="D77"/>
  <c r="D297" i="1"/>
  <c r="D69" i="2"/>
  <c r="D80" i="3"/>
  <c r="D54"/>
  <c r="D55"/>
  <c r="D51"/>
  <c r="D39" i="2"/>
  <c r="D10" i="3"/>
  <c r="D11" i="2"/>
  <c r="B289" i="5"/>
  <c r="B288"/>
  <c r="C158" i="11"/>
  <c r="C159"/>
  <c r="D219" i="12"/>
  <c r="K290" i="5"/>
  <c r="K289"/>
  <c r="G290"/>
  <c r="G289"/>
  <c r="E289" i="6"/>
  <c r="E288"/>
  <c r="G289"/>
  <c r="G288"/>
  <c r="I289"/>
  <c r="I288"/>
  <c r="O322" i="9"/>
  <c r="O321"/>
  <c r="G322"/>
  <c r="G321"/>
  <c r="L332"/>
  <c r="L331"/>
  <c r="H161" i="11"/>
  <c r="H162"/>
  <c r="D160"/>
  <c r="D161"/>
  <c r="H304" i="3"/>
  <c r="C210" i="12"/>
  <c r="C214"/>
  <c r="C218"/>
  <c r="I289" i="5"/>
  <c r="E228" i="4"/>
  <c r="B228"/>
  <c r="D170" i="3"/>
  <c r="D229" i="2"/>
  <c r="D197" i="3"/>
  <c r="D227"/>
  <c r="D301" i="1"/>
  <c r="D15" i="2"/>
  <c r="D35" i="3"/>
  <c r="F160" i="11"/>
  <c r="D191" i="3"/>
  <c r="E203" i="4"/>
  <c r="E183"/>
  <c r="I290" i="5"/>
  <c r="E290"/>
  <c r="C274" i="6"/>
  <c r="G274"/>
  <c r="C275"/>
  <c r="G275"/>
  <c r="C276"/>
  <c r="G276"/>
  <c r="C277"/>
  <c r="G277"/>
  <c r="C278"/>
  <c r="G278"/>
  <c r="C279"/>
  <c r="G279"/>
  <c r="C280"/>
  <c r="G280"/>
  <c r="C281"/>
  <c r="G281"/>
  <c r="C282"/>
  <c r="G282"/>
  <c r="C283"/>
  <c r="G283"/>
  <c r="C284"/>
  <c r="G284"/>
  <c r="C285"/>
  <c r="G285"/>
  <c r="C286"/>
  <c r="G286"/>
  <c r="C287"/>
  <c r="G287"/>
  <c r="C288"/>
  <c r="P323" i="9"/>
  <c r="H323"/>
  <c r="E162" i="11"/>
  <c r="K159"/>
  <c r="K105" i="20"/>
  <c r="G105"/>
  <c r="I147" i="19"/>
  <c r="C147"/>
  <c r="B278" i="5"/>
  <c r="B283"/>
  <c r="J289"/>
  <c r="D289"/>
  <c r="J329" i="9"/>
  <c r="F329"/>
  <c r="D330"/>
  <c r="O328"/>
  <c r="K328"/>
  <c r="G328"/>
  <c r="L327"/>
  <c r="D327"/>
  <c r="K326"/>
  <c r="G326"/>
  <c r="P325"/>
  <c r="L325"/>
  <c r="J325"/>
  <c r="H325"/>
  <c r="D325"/>
  <c r="D324"/>
  <c r="M322"/>
  <c r="E322"/>
  <c r="P322"/>
  <c r="L322"/>
  <c r="H322"/>
  <c r="I160" i="11"/>
  <c r="E159"/>
  <c r="F157"/>
  <c r="D157"/>
  <c r="K157"/>
  <c r="C157"/>
  <c r="H371" i="18"/>
  <c r="H367" s="1"/>
  <c r="H399"/>
  <c r="B157" i="11"/>
  <c r="G141" i="19"/>
  <c r="B143"/>
  <c r="G145"/>
  <c r="E146"/>
  <c r="K147"/>
  <c r="F144"/>
  <c r="F143"/>
  <c r="F141"/>
  <c r="B104" i="20"/>
  <c r="D105"/>
  <c r="I103"/>
  <c r="G103"/>
  <c r="K102"/>
  <c r="G101"/>
  <c r="E102"/>
  <c r="H100"/>
  <c r="F100"/>
  <c r="G99"/>
  <c r="C99"/>
  <c r="J99"/>
  <c r="H99"/>
  <c r="F99"/>
  <c r="I97"/>
  <c r="G97"/>
  <c r="E98"/>
  <c r="I95"/>
  <c r="G95"/>
  <c r="E95"/>
  <c r="C96"/>
  <c r="J94"/>
  <c r="H94"/>
  <c r="F94"/>
  <c r="C94"/>
  <c r="B308" i="3"/>
  <c r="E321" i="9"/>
  <c r="E318"/>
  <c r="E317"/>
  <c r="B299" i="3"/>
  <c r="H303"/>
  <c r="C294" i="2"/>
  <c r="G291"/>
  <c r="G281"/>
  <c r="L289" i="5"/>
  <c r="H289"/>
  <c r="J290"/>
  <c r="G289" i="3"/>
  <c r="B298"/>
  <c r="B301"/>
  <c r="F301"/>
  <c r="E291" i="2"/>
  <c r="F289"/>
  <c r="E287"/>
  <c r="G284"/>
  <c r="F280"/>
  <c r="E279"/>
  <c r="C277"/>
  <c r="F307" i="3"/>
  <c r="E307"/>
  <c r="F306"/>
  <c r="N323" i="9"/>
  <c r="F323"/>
  <c r="F331"/>
  <c r="J331"/>
  <c r="E315"/>
  <c r="D34" i="3"/>
  <c r="C288"/>
  <c r="H288"/>
  <c r="E292"/>
  <c r="H297"/>
  <c r="E300"/>
  <c r="E301"/>
  <c r="B302"/>
  <c r="G302"/>
  <c r="C304"/>
  <c r="G305"/>
  <c r="G306"/>
  <c r="B283" i="2"/>
  <c r="H292"/>
  <c r="G290"/>
  <c r="C288"/>
  <c r="G287"/>
  <c r="E286"/>
  <c r="F284"/>
  <c r="H282"/>
  <c r="E281"/>
  <c r="F279"/>
  <c r="E278"/>
  <c r="F277"/>
  <c r="D214" i="12"/>
  <c r="E289" i="3"/>
  <c r="E291"/>
  <c r="C306"/>
  <c r="H306"/>
  <c r="I386" i="18"/>
  <c r="I380"/>
  <c r="D187" i="2"/>
  <c r="D199" i="3"/>
  <c r="D165" i="2"/>
  <c r="D177" i="3"/>
  <c r="D141" i="2"/>
  <c r="D152" i="3"/>
  <c r="D133" i="2"/>
  <c r="D145" i="3"/>
  <c r="D300" i="1"/>
  <c r="D113" i="2"/>
  <c r="D109"/>
  <c r="D121" i="3"/>
  <c r="D103" i="2"/>
  <c r="D114" i="3"/>
  <c r="D91"/>
  <c r="D79" i="2"/>
  <c r="D73"/>
  <c r="D84" i="3"/>
  <c r="D31" i="2"/>
  <c r="D43" i="3"/>
  <c r="D31"/>
  <c r="D292" i="1"/>
  <c r="D15" i="3"/>
  <c r="D16" i="2"/>
  <c r="D13" i="3"/>
  <c r="D14" i="2"/>
  <c r="D315" i="9"/>
  <c r="D316"/>
  <c r="N419"/>
  <c r="J323"/>
  <c r="N332"/>
  <c r="N331"/>
  <c r="B162" i="11"/>
  <c r="B163"/>
  <c r="G160"/>
  <c r="G161"/>
  <c r="I158"/>
  <c r="I159"/>
  <c r="F48" i="4"/>
  <c r="F26"/>
  <c r="B69"/>
  <c r="C26"/>
  <c r="B295" i="3"/>
  <c r="F296"/>
  <c r="E297"/>
  <c r="C298"/>
  <c r="E298"/>
  <c r="G299"/>
  <c r="G300"/>
  <c r="G301"/>
  <c r="H301"/>
  <c r="E302"/>
  <c r="B303"/>
  <c r="G303"/>
  <c r="F304"/>
  <c r="C305"/>
  <c r="E305"/>
  <c r="B306"/>
  <c r="J162" i="11"/>
  <c r="E160"/>
  <c r="G158"/>
  <c r="C212" i="12"/>
  <c r="C213"/>
  <c r="C215"/>
  <c r="D367" i="18"/>
  <c r="E204" i="4"/>
  <c r="E181"/>
  <c r="F159"/>
  <c r="M331" i="9"/>
  <c r="M330"/>
  <c r="E331"/>
  <c r="E330"/>
  <c r="I322"/>
  <c r="I323"/>
  <c r="H159" i="11"/>
  <c r="H160"/>
  <c r="J157"/>
  <c r="J158"/>
  <c r="F386" i="18"/>
  <c r="F380"/>
  <c r="B159" i="11"/>
  <c r="B158"/>
  <c r="E100" i="20"/>
  <c r="E99"/>
  <c r="H93"/>
  <c r="B220" i="13"/>
  <c r="J164" i="11"/>
  <c r="J163"/>
  <c r="F164"/>
  <c r="F163"/>
  <c r="C164"/>
  <c r="C163"/>
  <c r="F289" i="5"/>
  <c r="D274" i="6"/>
  <c r="H274"/>
  <c r="D275"/>
  <c r="H275"/>
  <c r="D276"/>
  <c r="H276"/>
  <c r="D277"/>
  <c r="H277"/>
  <c r="D278"/>
  <c r="H278"/>
  <c r="D279"/>
  <c r="H279"/>
  <c r="D280"/>
  <c r="H280"/>
  <c r="D281"/>
  <c r="H281"/>
  <c r="D282"/>
  <c r="H282"/>
  <c r="D283"/>
  <c r="H283"/>
  <c r="D284"/>
  <c r="H284"/>
  <c r="D285"/>
  <c r="H285"/>
  <c r="D286"/>
  <c r="H286"/>
  <c r="D287"/>
  <c r="H287"/>
  <c r="L290" i="5"/>
  <c r="H290"/>
  <c r="D290"/>
  <c r="F289" i="6"/>
  <c r="C306" i="9"/>
  <c r="C302"/>
  <c r="C301"/>
  <c r="C299"/>
  <c r="C297"/>
  <c r="C293"/>
  <c r="C291"/>
  <c r="C290"/>
  <c r="C289"/>
  <c r="F291" i="2"/>
  <c r="E290"/>
  <c r="G289"/>
  <c r="F288"/>
  <c r="H287"/>
  <c r="G286"/>
  <c r="C286"/>
  <c r="H285"/>
  <c r="E285"/>
  <c r="F283"/>
  <c r="G282"/>
  <c r="E282"/>
  <c r="C282"/>
  <c r="F281"/>
  <c r="C281"/>
  <c r="E280"/>
  <c r="H278"/>
  <c r="C278"/>
  <c r="G277"/>
  <c r="E277"/>
  <c r="H277"/>
  <c r="G307" i="3"/>
  <c r="H307"/>
  <c r="C307"/>
  <c r="L136" i="19"/>
  <c r="L148" s="1"/>
  <c r="K160" i="11"/>
  <c r="C160"/>
  <c r="D159"/>
  <c r="E158"/>
  <c r="K151"/>
  <c r="K163" s="1"/>
  <c r="D211" i="12"/>
  <c r="N6" i="16"/>
  <c r="N10"/>
  <c r="B287" i="2"/>
  <c r="C143" i="19"/>
  <c r="G144"/>
  <c r="D206" i="14"/>
  <c r="D223" s="1"/>
  <c r="G296" i="2"/>
  <c r="E296"/>
  <c r="B296"/>
  <c r="H308" i="3"/>
  <c r="F308"/>
  <c r="C308"/>
  <c r="C308" i="9"/>
  <c r="C334" s="1"/>
  <c r="L135" i="19"/>
  <c r="L133"/>
  <c r="L131"/>
  <c r="E141"/>
  <c r="K143"/>
  <c r="H144"/>
  <c r="D145"/>
  <c r="J142"/>
  <c r="E142"/>
  <c r="K146"/>
  <c r="C142"/>
  <c r="E145"/>
  <c r="B146"/>
  <c r="G143"/>
  <c r="K142"/>
  <c r="E144"/>
  <c r="B145"/>
  <c r="C145"/>
  <c r="K148"/>
  <c r="G148"/>
  <c r="E148"/>
  <c r="K164" i="11"/>
  <c r="E386" i="18"/>
  <c r="E380"/>
  <c r="G386"/>
  <c r="G380"/>
  <c r="D310" i="1"/>
  <c r="D222" i="3"/>
  <c r="D219"/>
  <c r="D216"/>
  <c r="D207"/>
  <c r="D203"/>
  <c r="D302" i="1"/>
  <c r="D154" i="3"/>
  <c r="D150"/>
  <c r="D146"/>
  <c r="D140"/>
  <c r="D137"/>
  <c r="D106"/>
  <c r="D101"/>
  <c r="D78"/>
  <c r="D68"/>
  <c r="D62"/>
  <c r="D59"/>
  <c r="D52"/>
  <c r="D50"/>
  <c r="D32"/>
  <c r="D30"/>
  <c r="N330" i="9"/>
  <c r="L330"/>
  <c r="O329"/>
  <c r="K329"/>
  <c r="I329"/>
  <c r="P328"/>
  <c r="N328"/>
  <c r="L328"/>
  <c r="J328"/>
  <c r="H328"/>
  <c r="M327"/>
  <c r="K327"/>
  <c r="I327"/>
  <c r="G327"/>
  <c r="E327"/>
  <c r="P326"/>
  <c r="N326"/>
  <c r="J326"/>
  <c r="F326"/>
  <c r="O325"/>
  <c r="M325"/>
  <c r="P324"/>
  <c r="N324"/>
  <c r="L324"/>
  <c r="J324"/>
  <c r="H324"/>
  <c r="F324"/>
  <c r="O315"/>
  <c r="K315"/>
  <c r="I315"/>
  <c r="G315"/>
  <c r="J314"/>
  <c r="E217" i="14"/>
  <c r="E215"/>
  <c r="N5" i="16"/>
  <c r="N7"/>
  <c r="N9"/>
  <c r="C48" i="4"/>
  <c r="C307" i="9"/>
  <c r="F28" i="4"/>
  <c r="F27"/>
  <c r="C141" i="19"/>
  <c r="D142"/>
  <c r="H143"/>
  <c r="D144"/>
  <c r="K144"/>
  <c r="H145"/>
  <c r="F145"/>
  <c r="F142"/>
  <c r="C100" i="20"/>
  <c r="J93"/>
  <c r="F93"/>
  <c r="E105"/>
  <c r="C230" i="4"/>
  <c r="H296" i="2"/>
  <c r="K106" i="20"/>
  <c r="F230" i="4"/>
  <c r="J148" i="19"/>
  <c r="H148"/>
  <c r="D148"/>
  <c r="N8" i="16"/>
  <c r="B307" i="3"/>
  <c r="H141" i="19"/>
  <c r="D194" i="14"/>
  <c r="B217" i="13"/>
  <c r="H102" i="20"/>
  <c r="H96"/>
  <c r="C104"/>
  <c r="C101"/>
  <c r="C105"/>
  <c r="I101"/>
  <c r="B94"/>
  <c r="B98"/>
  <c r="J100"/>
  <c r="J98"/>
  <c r="J96"/>
  <c r="E103"/>
  <c r="G104"/>
  <c r="F104"/>
  <c r="F102"/>
  <c r="F96"/>
  <c r="G102"/>
  <c r="G100"/>
  <c r="D99"/>
  <c r="C98"/>
  <c r="D97"/>
  <c r="K233" i="4"/>
  <c r="D326" i="9"/>
  <c r="N468"/>
  <c r="J332"/>
  <c r="G96" i="20"/>
  <c r="F296" i="2"/>
  <c r="C296"/>
  <c r="G308" i="3"/>
  <c r="E308"/>
  <c r="B279" i="5"/>
  <c r="B284"/>
  <c r="B286"/>
  <c r="B277"/>
  <c r="B275"/>
  <c r="B280"/>
  <c r="B285"/>
  <c r="B287"/>
  <c r="K291"/>
  <c r="I291"/>
  <c r="G291"/>
  <c r="E291"/>
  <c r="C291"/>
  <c r="L291"/>
  <c r="J291"/>
  <c r="H291"/>
  <c r="F291"/>
  <c r="D291"/>
  <c r="N496" i="9"/>
  <c r="D225" i="2"/>
  <c r="D227"/>
  <c r="D218" i="3"/>
  <c r="D220"/>
  <c r="D231"/>
  <c r="D308" i="1"/>
  <c r="D160" i="3"/>
  <c r="D166"/>
  <c r="D186"/>
  <c r="D135"/>
  <c r="D129"/>
  <c r="D81"/>
  <c r="D195" i="2"/>
  <c r="D205"/>
  <c r="D219"/>
  <c r="D139"/>
  <c r="D93" i="3"/>
  <c r="D69"/>
  <c r="D113"/>
  <c r="D223" i="2"/>
  <c r="D221"/>
  <c r="D157" i="3"/>
  <c r="D164"/>
  <c r="D180"/>
  <c r="D130"/>
  <c r="D139"/>
  <c r="D198"/>
  <c r="D205"/>
  <c r="D85"/>
  <c r="D176"/>
  <c r="D92"/>
  <c r="D96"/>
  <c r="D88"/>
  <c r="D215"/>
  <c r="D210"/>
  <c r="D204"/>
  <c r="D193"/>
  <c r="D163"/>
  <c r="D143"/>
  <c r="D102"/>
  <c r="D5" i="2"/>
  <c r="D230" i="3"/>
  <c r="D216" i="2"/>
  <c r="D226" i="3"/>
  <c r="D223"/>
  <c r="D210" i="2"/>
  <c r="D208"/>
  <c r="D206"/>
  <c r="D213" i="3"/>
  <c r="D211"/>
  <c r="D208"/>
  <c r="D206"/>
  <c r="D194"/>
  <c r="D192"/>
  <c r="D190"/>
  <c r="D185"/>
  <c r="D182"/>
  <c r="D304" i="1"/>
  <c r="D168" i="3"/>
  <c r="D162"/>
  <c r="D161"/>
  <c r="D158"/>
  <c r="D151"/>
  <c r="D148"/>
  <c r="D147"/>
  <c r="D141"/>
  <c r="D136"/>
  <c r="D132"/>
  <c r="D126"/>
  <c r="D125"/>
  <c r="D118"/>
  <c r="D109"/>
  <c r="D103"/>
  <c r="D298" i="1"/>
  <c r="D99" i="3"/>
  <c r="D94"/>
  <c r="D82"/>
  <c r="D79"/>
  <c r="D296" i="1"/>
  <c r="D74" i="3"/>
  <c r="D72"/>
  <c r="D71"/>
  <c r="D67"/>
  <c r="D64"/>
  <c r="D63"/>
  <c r="D60"/>
  <c r="D58"/>
  <c r="D45" i="2"/>
  <c r="D43"/>
  <c r="D41"/>
  <c r="D48" i="3"/>
  <c r="D35" i="2"/>
  <c r="D44" i="3"/>
  <c r="D42"/>
  <c r="D39"/>
  <c r="D38"/>
  <c r="D36"/>
  <c r="D29"/>
  <c r="D12"/>
  <c r="D12" i="2"/>
  <c r="D10"/>
  <c r="D7"/>
  <c r="D291" i="1"/>
  <c r="D38" i="2"/>
  <c r="D91"/>
  <c r="D157"/>
  <c r="D289" s="1"/>
  <c r="D226"/>
  <c r="D6"/>
  <c r="D55"/>
  <c r="D173"/>
  <c r="D228"/>
  <c r="D224"/>
  <c r="D133" i="3"/>
  <c r="D212"/>
  <c r="D178"/>
  <c r="D18"/>
  <c r="D24" i="2"/>
  <c r="D28"/>
  <c r="D37"/>
  <c r="D89"/>
  <c r="D121"/>
  <c r="D217" i="3"/>
  <c r="D225"/>
  <c r="D229"/>
  <c r="D21" i="2"/>
  <c r="D107"/>
  <c r="D129"/>
  <c r="D175" i="3"/>
  <c r="D201"/>
  <c r="D201" i="2"/>
  <c r="D207"/>
  <c r="D57" i="3"/>
  <c r="D33"/>
  <c r="D66"/>
  <c r="D70"/>
  <c r="D63" i="2"/>
  <c r="D67"/>
  <c r="D117" i="3"/>
  <c r="D200"/>
  <c r="D199" i="2"/>
  <c r="D305" i="1"/>
  <c r="D290"/>
  <c r="D174" i="3"/>
  <c r="D76"/>
  <c r="D307" i="1"/>
  <c r="D167" i="3"/>
  <c r="D46"/>
  <c r="D100"/>
  <c r="D293" i="1"/>
  <c r="D299"/>
  <c r="D295"/>
  <c r="D119" i="3"/>
  <c r="D184"/>
  <c r="D120"/>
  <c r="D86"/>
  <c r="D77"/>
  <c r="D306" i="1"/>
  <c r="D156" i="3"/>
  <c r="D65"/>
  <c r="D32" i="2"/>
  <c r="D40"/>
  <c r="D59"/>
  <c r="D41" i="3"/>
  <c r="D53"/>
  <c r="D87"/>
  <c r="D95"/>
  <c r="D89"/>
  <c r="D123"/>
  <c r="D127"/>
  <c r="D131"/>
  <c r="D149"/>
  <c r="D153"/>
  <c r="D303" i="1"/>
  <c r="D171" i="3"/>
  <c r="D221"/>
  <c r="D224"/>
  <c r="D228"/>
  <c r="D232"/>
  <c r="D111"/>
  <c r="D115" i="2"/>
  <c r="D137"/>
  <c r="D87"/>
  <c r="D220"/>
  <c r="D138" i="3"/>
  <c r="D116"/>
  <c r="D179"/>
  <c r="D165"/>
  <c r="D115"/>
  <c r="D37"/>
  <c r="D47"/>
  <c r="D112"/>
  <c r="D122"/>
  <c r="B288"/>
  <c r="D180" i="2"/>
  <c r="D189" i="3"/>
  <c r="D144" i="2"/>
  <c r="D44"/>
  <c r="D5" i="3"/>
  <c r="D245" i="2"/>
  <c r="D209" i="3"/>
  <c r="D202"/>
  <c r="D147" i="2"/>
  <c r="D53"/>
  <c r="D51"/>
  <c r="D49"/>
  <c r="K98" i="20"/>
  <c r="K96"/>
  <c r="C102"/>
  <c r="K99"/>
  <c r="J103"/>
  <c r="H103"/>
  <c r="F103"/>
  <c r="D103"/>
  <c r="J101"/>
  <c r="H101"/>
  <c r="F101"/>
  <c r="I106"/>
  <c r="G106"/>
  <c r="D96"/>
  <c r="D101"/>
  <c r="D205" i="14"/>
  <c r="D204"/>
  <c r="D202"/>
  <c r="D201"/>
  <c r="D200"/>
  <c r="D199"/>
  <c r="D198"/>
  <c r="D197"/>
  <c r="D196"/>
  <c r="D195"/>
  <c r="D203"/>
  <c r="D219" s="1"/>
  <c r="E218"/>
  <c r="E213"/>
  <c r="E211"/>
  <c r="B213"/>
  <c r="B214"/>
  <c r="C217"/>
  <c r="C218"/>
  <c r="C220"/>
  <c r="E214"/>
  <c r="D240" i="2"/>
  <c r="D233"/>
  <c r="C213" i="14"/>
  <c r="E212"/>
  <c r="F148" i="19"/>
  <c r="F282" i="2"/>
  <c r="E182" i="4"/>
  <c r="C50"/>
  <c r="F52"/>
  <c r="F54"/>
  <c r="F161"/>
  <c r="F160"/>
  <c r="F50"/>
  <c r="K330" i="9"/>
  <c r="G330"/>
  <c r="P329"/>
  <c r="E328"/>
  <c r="N327"/>
  <c r="J327"/>
  <c r="F327"/>
  <c r="D323"/>
  <c r="C289" i="6"/>
  <c r="I290"/>
  <c r="E290"/>
  <c r="H290"/>
  <c r="F290"/>
  <c r="D314" i="9"/>
  <c r="K325"/>
  <c r="K331"/>
  <c r="O326"/>
  <c r="L329"/>
  <c r="O330"/>
  <c r="P330"/>
  <c r="F328"/>
  <c r="G329"/>
  <c r="E329"/>
  <c r="D328"/>
  <c r="O327"/>
  <c r="L326"/>
  <c r="I325"/>
  <c r="G325"/>
  <c r="E325"/>
  <c r="G333"/>
  <c r="F292" i="3"/>
  <c r="E293"/>
  <c r="F294"/>
  <c r="E295"/>
  <c r="H295"/>
  <c r="H296"/>
  <c r="C297"/>
  <c r="E306"/>
  <c r="E288"/>
  <c r="B289"/>
  <c r="H289"/>
  <c r="C290"/>
  <c r="F290"/>
  <c r="G290"/>
  <c r="B293"/>
  <c r="C293"/>
  <c r="H293"/>
  <c r="H294"/>
  <c r="C295"/>
  <c r="G295"/>
  <c r="B296"/>
  <c r="C296"/>
  <c r="B297"/>
  <c r="F297"/>
  <c r="G297"/>
  <c r="F298"/>
  <c r="G298"/>
  <c r="H298"/>
  <c r="C299"/>
  <c r="E299"/>
  <c r="F299"/>
  <c r="H299"/>
  <c r="B300"/>
  <c r="C300"/>
  <c r="F300"/>
  <c r="H300"/>
  <c r="C301"/>
  <c r="C302"/>
  <c r="F302"/>
  <c r="H302"/>
  <c r="C303"/>
  <c r="E303"/>
  <c r="F303"/>
  <c r="B304"/>
  <c r="E304"/>
  <c r="G304"/>
  <c r="B305"/>
  <c r="F305"/>
  <c r="H305"/>
  <c r="B292" i="2"/>
  <c r="B290"/>
  <c r="B278"/>
  <c r="B294"/>
  <c r="C295"/>
  <c r="H294"/>
  <c r="G293"/>
  <c r="C292"/>
  <c r="H291"/>
  <c r="H290"/>
  <c r="F290"/>
  <c r="C290"/>
  <c r="E289"/>
  <c r="H289"/>
  <c r="G288"/>
  <c r="E288"/>
  <c r="H288"/>
  <c r="F287"/>
  <c r="C287"/>
  <c r="H286"/>
  <c r="F286"/>
  <c r="F285"/>
  <c r="G285"/>
  <c r="E284"/>
  <c r="H284"/>
  <c r="C284"/>
  <c r="G283"/>
  <c r="E283"/>
  <c r="H283"/>
  <c r="C283"/>
  <c r="H281"/>
  <c r="G280"/>
  <c r="H280"/>
  <c r="G279"/>
  <c r="H279"/>
  <c r="C279"/>
  <c r="F278"/>
  <c r="F30" i="4"/>
  <c r="F29"/>
  <c r="C49"/>
  <c r="D69"/>
  <c r="F69"/>
  <c r="E229"/>
  <c r="I229"/>
  <c r="B229"/>
  <c r="J229"/>
  <c r="H229"/>
  <c r="F208"/>
  <c r="F33"/>
  <c r="C28"/>
  <c r="C27"/>
  <c r="D70"/>
  <c r="B70"/>
  <c r="F53"/>
  <c r="F35"/>
  <c r="B233"/>
  <c r="D233"/>
  <c r="F233"/>
  <c r="H233"/>
  <c r="J233"/>
  <c r="F209"/>
  <c r="B232"/>
  <c r="C233"/>
  <c r="E233"/>
  <c r="G233"/>
  <c r="I233"/>
  <c r="B291" i="2"/>
  <c r="B284"/>
  <c r="H295"/>
  <c r="F294"/>
  <c r="C293"/>
  <c r="F292"/>
  <c r="E232" i="4"/>
  <c r="G232"/>
  <c r="I232"/>
  <c r="K232"/>
  <c r="C232"/>
  <c r="D232"/>
  <c r="F232"/>
  <c r="H232"/>
  <c r="D207"/>
  <c r="F34"/>
  <c r="F51"/>
  <c r="F31"/>
  <c r="B211" i="13"/>
  <c r="B213"/>
  <c r="B218"/>
  <c r="B219"/>
  <c r="C289" i="3"/>
  <c r="F289"/>
  <c r="B291"/>
  <c r="F291"/>
  <c r="C294"/>
  <c r="B295" i="2"/>
  <c r="C228" i="4"/>
  <c r="E207"/>
  <c r="F166"/>
  <c r="F189" s="1"/>
  <c r="K223"/>
  <c r="I223"/>
  <c r="G223"/>
  <c r="E223"/>
  <c r="C223"/>
  <c r="B223"/>
  <c r="J223"/>
  <c r="H223"/>
  <c r="F223"/>
  <c r="B103" i="20"/>
  <c r="C103"/>
  <c r="H98"/>
  <c r="F98"/>
  <c r="D98"/>
  <c r="K97"/>
  <c r="E97"/>
  <c r="F95"/>
  <c r="D95"/>
  <c r="I94"/>
  <c r="G94"/>
  <c r="E106"/>
  <c r="C106"/>
  <c r="I99"/>
  <c r="I93"/>
  <c r="G93"/>
  <c r="K101"/>
  <c r="K94"/>
  <c r="K93"/>
  <c r="J102"/>
  <c r="H95"/>
  <c r="E104"/>
  <c r="E93"/>
  <c r="D94"/>
  <c r="C97"/>
  <c r="B96"/>
  <c r="B102"/>
  <c r="B100"/>
  <c r="J104"/>
  <c r="H97"/>
  <c r="F97"/>
  <c r="K95"/>
  <c r="B276" i="5"/>
  <c r="E289"/>
  <c r="C289"/>
  <c r="M329" i="9"/>
  <c r="H326"/>
  <c r="M315"/>
  <c r="H315"/>
  <c r="N442"/>
  <c r="K333"/>
  <c r="D333"/>
  <c r="O333"/>
  <c r="D236" i="2"/>
  <c r="F288" i="3"/>
  <c r="G288"/>
  <c r="E290"/>
  <c r="H290"/>
  <c r="C291"/>
  <c r="G291"/>
  <c r="H291"/>
  <c r="B292"/>
  <c r="G292"/>
  <c r="H292"/>
  <c r="F293"/>
  <c r="G293"/>
  <c r="B294"/>
  <c r="E294"/>
  <c r="G294"/>
  <c r="F295"/>
  <c r="E296"/>
  <c r="G296"/>
  <c r="B277" i="2"/>
  <c r="E295"/>
  <c r="E292"/>
  <c r="C292" i="3"/>
  <c r="F295" i="2"/>
  <c r="G294"/>
  <c r="E294"/>
  <c r="E293"/>
  <c r="F293"/>
  <c r="H293"/>
  <c r="B293"/>
  <c r="B289"/>
  <c r="B288"/>
  <c r="B286"/>
  <c r="B285"/>
  <c r="B282"/>
  <c r="B281"/>
  <c r="B280"/>
  <c r="B279"/>
  <c r="G295"/>
  <c r="G292"/>
  <c r="D217" i="12"/>
  <c r="D216"/>
  <c r="D210"/>
  <c r="B214" i="13"/>
  <c r="F293" i="6" l="1"/>
  <c r="B294" i="5"/>
  <c r="G293" i="6"/>
  <c r="H293"/>
  <c r="E294" i="5"/>
  <c r="D294"/>
  <c r="B293" i="6"/>
  <c r="E293"/>
  <c r="C293"/>
  <c r="F294" i="5"/>
  <c r="D293" i="6"/>
  <c r="C294" i="5"/>
  <c r="I293" i="6"/>
  <c r="K294" i="5"/>
  <c r="G294"/>
  <c r="J294"/>
  <c r="I294"/>
  <c r="H294"/>
  <c r="L294"/>
  <c r="C320" i="9"/>
  <c r="D222" i="14"/>
  <c r="G226" i="4"/>
  <c r="K161"/>
  <c r="H161"/>
  <c r="J161"/>
  <c r="I161"/>
  <c r="F211"/>
  <c r="I166"/>
  <c r="F188"/>
  <c r="J166"/>
  <c r="H166"/>
  <c r="K166"/>
  <c r="J225"/>
  <c r="I160"/>
  <c r="J160"/>
  <c r="H160"/>
  <c r="K160"/>
  <c r="C224"/>
  <c r="I159"/>
  <c r="H159"/>
  <c r="J159"/>
  <c r="K159"/>
  <c r="D227"/>
  <c r="I162"/>
  <c r="J162"/>
  <c r="H162"/>
  <c r="K162"/>
  <c r="D297" i="2"/>
  <c r="L141" i="19"/>
  <c r="L142"/>
  <c r="F185" i="4"/>
  <c r="L144" i="19"/>
  <c r="J224" i="4"/>
  <c r="C322" i="9"/>
  <c r="K224" i="4"/>
  <c r="B227"/>
  <c r="L146" i="19"/>
  <c r="F227" i="4"/>
  <c r="C324" i="9"/>
  <c r="G224" i="4"/>
  <c r="F224"/>
  <c r="F203"/>
  <c r="E227"/>
  <c r="H227"/>
  <c r="J227"/>
  <c r="B225"/>
  <c r="D290" i="2"/>
  <c r="C321" i="9"/>
  <c r="C319"/>
  <c r="C317"/>
  <c r="C333"/>
  <c r="C314"/>
  <c r="F225" i="4"/>
  <c r="C318" i="9"/>
  <c r="C316"/>
  <c r="C326"/>
  <c r="C325"/>
  <c r="C331"/>
  <c r="C330"/>
  <c r="C329"/>
  <c r="C323"/>
  <c r="I225" i="4"/>
  <c r="E225"/>
  <c r="C315" i="9"/>
  <c r="C332"/>
  <c r="C328"/>
  <c r="C327"/>
  <c r="E224" i="4"/>
  <c r="I224"/>
  <c r="B224"/>
  <c r="F181"/>
  <c r="D224"/>
  <c r="H224"/>
  <c r="F184"/>
  <c r="I227"/>
  <c r="J226"/>
  <c r="B226"/>
  <c r="K226"/>
  <c r="F204"/>
  <c r="K227"/>
  <c r="C227"/>
  <c r="G227"/>
  <c r="F226"/>
  <c r="F206"/>
  <c r="D291" i="2"/>
  <c r="D289" i="3"/>
  <c r="D283" i="2"/>
  <c r="F183" i="4"/>
  <c r="L143" i="19"/>
  <c r="D295" i="2"/>
  <c r="D293" i="3"/>
  <c r="D282" i="2"/>
  <c r="D287"/>
  <c r="D278"/>
  <c r="D300" i="3"/>
  <c r="D302"/>
  <c r="D293" i="2"/>
  <c r="D303" i="3"/>
  <c r="D294" i="2"/>
  <c r="D298" i="3"/>
  <c r="D301"/>
  <c r="D277" i="2"/>
  <c r="D294" i="3"/>
  <c r="D279" i="2"/>
  <c r="D304" i="3"/>
  <c r="D288"/>
  <c r="D299"/>
  <c r="D286" i="2"/>
  <c r="D292" i="3"/>
  <c r="D285" i="2"/>
  <c r="D292"/>
  <c r="D386" i="18"/>
  <c r="H386" s="1"/>
  <c r="D380"/>
  <c r="H380" s="1"/>
  <c r="D306" i="3"/>
  <c r="D284" i="2"/>
  <c r="L145" i="19"/>
  <c r="D296" i="3"/>
  <c r="D290"/>
  <c r="D295"/>
  <c r="L147" i="19"/>
  <c r="D297" i="3"/>
  <c r="D291"/>
  <c r="D280" i="2"/>
  <c r="D305" i="3"/>
  <c r="D288" i="2"/>
  <c r="H225" i="4"/>
  <c r="C225"/>
  <c r="G225"/>
  <c r="K225"/>
  <c r="F205"/>
  <c r="D213" i="14"/>
  <c r="D215"/>
  <c r="D217"/>
  <c r="D218"/>
  <c r="D212"/>
  <c r="D216"/>
  <c r="D220"/>
  <c r="D281" i="2"/>
  <c r="D307" i="3"/>
  <c r="D296" i="2"/>
  <c r="D308" i="3"/>
  <c r="D214" i="14"/>
  <c r="D211"/>
  <c r="D221"/>
  <c r="D225" i="4"/>
  <c r="F182"/>
  <c r="C226"/>
  <c r="H226"/>
  <c r="I226"/>
  <c r="D226"/>
  <c r="E226"/>
  <c r="B231"/>
  <c r="I231"/>
  <c r="K231"/>
  <c r="C231"/>
  <c r="J231"/>
  <c r="F231"/>
  <c r="E231"/>
  <c r="G231"/>
  <c r="F207"/>
  <c r="H231"/>
  <c r="D231"/>
  <c r="F245" l="1"/>
  <c r="I245"/>
  <c r="H245"/>
  <c r="J245"/>
  <c r="C245"/>
  <c r="E245"/>
  <c r="K245"/>
  <c r="D245"/>
  <c r="G245"/>
  <c r="B245"/>
</calcChain>
</file>

<file path=xl/comments1.xml><?xml version="1.0" encoding="utf-8"?>
<comments xmlns="http://schemas.openxmlformats.org/spreadsheetml/2006/main">
  <authors>
    <author>user</author>
  </authors>
  <commentList>
    <comment ref="J1" authorId="0">
      <text>
        <r>
          <rPr>
            <b/>
            <sz val="8"/>
            <color indexed="81"/>
            <rFont val="Tahoma"/>
            <family val="2"/>
          </rPr>
          <t xml:space="preserve">Source: Statistics South Africa
</t>
        </r>
        <r>
          <rPr>
            <sz val="8"/>
            <color indexed="81"/>
            <rFont val="Tahoma"/>
            <family val="2"/>
          </rPr>
          <t xml:space="preserve">KZN Population Estimates
www.statssa.gov.za
</t>
        </r>
      </text>
    </comment>
  </commentList>
</comments>
</file>

<file path=xl/comments2.xml><?xml version="1.0" encoding="utf-8"?>
<comments xmlns="http://schemas.openxmlformats.org/spreadsheetml/2006/main">
  <authors>
    <author>ANubieZ</author>
  </authors>
  <commentList>
    <comment ref="B1" authorId="0">
      <text>
        <r>
          <rPr>
            <b/>
            <sz val="8"/>
            <color indexed="81"/>
            <rFont val="Tahoma"/>
            <family val="2"/>
          </rPr>
          <t xml:space="preserve">Source:  SA National Treasury
</t>
        </r>
        <r>
          <rPr>
            <sz val="8"/>
            <color indexed="81"/>
            <rFont val="Tahoma"/>
            <family val="2"/>
          </rPr>
          <t>Statement of the National Revenue, Expenditure and Borrowing</t>
        </r>
        <r>
          <rPr>
            <b/>
            <sz val="8"/>
            <color indexed="81"/>
            <rFont val="Tahoma"/>
            <family val="2"/>
          </rPr>
          <t xml:space="preserve"> </t>
        </r>
        <r>
          <rPr>
            <sz val="8"/>
            <color indexed="81"/>
            <rFont val="Tahoma"/>
            <family val="2"/>
          </rPr>
          <t xml:space="preserve">
http://www.treasury.gov.za/
</t>
        </r>
      </text>
    </comment>
    <comment ref="C246" authorId="0">
      <text>
        <r>
          <rPr>
            <b/>
            <sz val="8"/>
            <color indexed="81"/>
            <rFont val="Tahoma"/>
            <family val="2"/>
          </rPr>
          <t xml:space="preserve">Source: 
http://www.resbank.co.za/pages/default.aspx
</t>
        </r>
      </text>
    </comment>
  </commentList>
</comments>
</file>

<file path=xl/comments3.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Manufactoring Production and Sales
http://www.statssa.gov.za/timeseriesdata/excel_format.asp</t>
        </r>
        <r>
          <rPr>
            <sz val="8"/>
            <color indexed="81"/>
            <rFont val="Tahoma"/>
            <family val="2"/>
          </rPr>
          <t xml:space="preserve">
</t>
        </r>
      </text>
    </comment>
  </commentList>
</comments>
</file>

<file path=xl/comments4.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Retail Trade Sale
http://www.statssa.gov.za/timeseriesdata/excel_format.asp
</t>
        </r>
      </text>
    </comment>
  </commentList>
</comments>
</file>

<file path=xl/comments5.xml><?xml version="1.0" encoding="utf-8"?>
<comments xmlns="http://schemas.openxmlformats.org/spreadsheetml/2006/main">
  <authors>
    <author>user</author>
  </authors>
  <commentList>
    <comment ref="A1" authorId="0">
      <text>
        <r>
          <rPr>
            <b/>
            <sz val="8"/>
            <color indexed="81"/>
            <rFont val="Tahoma"/>
            <family val="2"/>
          </rPr>
          <t>Source: South African Reserve Bank</t>
        </r>
        <r>
          <rPr>
            <sz val="8"/>
            <color indexed="81"/>
            <rFont val="Tahoma"/>
            <family val="2"/>
          </rPr>
          <t xml:space="preserve">
Monetary Indicators
www.sarb.co.za and http://sharenet.co.za/snet/
</t>
        </r>
      </text>
    </comment>
  </commentList>
</comments>
</file>

<file path=xl/comments6.xml><?xml version="1.0" encoding="utf-8"?>
<comments xmlns="http://schemas.openxmlformats.org/spreadsheetml/2006/main">
  <authors>
    <author>ANubieZ</author>
  </authors>
  <commentList>
    <comment ref="A1" authorId="0">
      <text>
        <r>
          <rPr>
            <b/>
            <sz val="8"/>
            <color indexed="81"/>
            <rFont val="Tahoma"/>
            <family val="2"/>
          </rPr>
          <t xml:space="preserve">Source:  South African Revenue Service </t>
        </r>
        <r>
          <rPr>
            <sz val="8"/>
            <color indexed="81"/>
            <rFont val="Tahoma"/>
            <family val="2"/>
          </rPr>
          <t xml:space="preserve">
Preliminary Trade Statistics
http://www.sars.gov.za/home.asp?pid=211
</t>
        </r>
      </text>
    </comment>
  </commentList>
</comments>
</file>

<file path=xl/comments7.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Labour force characteristics by province
https://www.statssa.gov.za/Publications/P0211/P02112ndQuarter2010.pdf
</t>
        </r>
      </text>
    </comment>
  </commentList>
</comments>
</file>

<file path=xl/comments8.xml><?xml version="1.0" encoding="utf-8"?>
<comments xmlns="http://schemas.openxmlformats.org/spreadsheetml/2006/main">
  <authors>
    <author>ANubieZ</author>
  </authors>
  <commentList>
    <comment ref="B1" authorId="0">
      <text>
        <r>
          <rPr>
            <b/>
            <sz val="8"/>
            <color indexed="81"/>
            <rFont val="Tahoma"/>
            <family val="2"/>
          </rPr>
          <t xml:space="preserve">Source:  South African Reserve Bank
</t>
        </r>
        <r>
          <rPr>
            <sz val="8"/>
            <color indexed="81"/>
            <rFont val="Tahoma"/>
            <family val="2"/>
          </rPr>
          <t>Release of Selected Monthly Data</t>
        </r>
        <r>
          <rPr>
            <b/>
            <sz val="8"/>
            <color indexed="81"/>
            <rFont val="Tahoma"/>
            <family val="2"/>
          </rPr>
          <t xml:space="preserve">
</t>
        </r>
        <r>
          <rPr>
            <sz val="8"/>
            <color indexed="81"/>
            <rFont val="Tahoma"/>
            <family val="2"/>
          </rPr>
          <t xml:space="preserve">http://www.resbank.co.za/sarbdata/rates/newmrd.asp?type=MRDMA
</t>
        </r>
      </text>
    </comment>
  </commentList>
</comments>
</file>

<file path=xl/comments9.xml><?xml version="1.0" encoding="utf-8"?>
<comments xmlns="http://schemas.openxmlformats.org/spreadsheetml/2006/main">
  <authors>
    <author>user</author>
  </authors>
  <commentList>
    <comment ref="A1" authorId="0">
      <text>
        <r>
          <rPr>
            <b/>
            <sz val="8"/>
            <color indexed="81"/>
            <rFont val="Tahoma"/>
            <family val="2"/>
          </rPr>
          <t>Source: Burea For Economic Research</t>
        </r>
        <r>
          <rPr>
            <sz val="8"/>
            <color indexed="81"/>
            <rFont val="Tahoma"/>
            <family val="2"/>
          </rPr>
          <t xml:space="preserve">
RMB/BER Business Confidence Index and FNB/BER Consumer Confidence Index
http://www.ber.ac.za/Run Time/POPContentRun.aspx?Padeidref=1848
</t>
        </r>
      </text>
    </comment>
  </commentList>
</comments>
</file>

<file path=xl/comments10.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Civil Cases For Dept
http://www.statssa.gov.za/timeseriesdata/excel_format.asp
</t>
        </r>
      </text>
    </comment>
  </commentList>
</comments>
</file>

<file path=xl/comments11.xml><?xml version="1.0" encoding="utf-8"?>
<comments xmlns="http://schemas.openxmlformats.org/spreadsheetml/2006/main">
  <authors>
    <author>user</author>
  </authors>
  <commentList>
    <comment ref="B1" authorId="0">
      <text>
        <r>
          <rPr>
            <b/>
            <sz val="8"/>
            <color indexed="81"/>
            <rFont val="Tahoma"/>
            <family val="2"/>
          </rPr>
          <t xml:space="preserve">Source: Statistics South Africa
</t>
        </r>
        <r>
          <rPr>
            <sz val="8"/>
            <color indexed="81"/>
            <rFont val="Tahoma"/>
            <family val="2"/>
          </rPr>
          <t xml:space="preserve">Consumer Price Index
http://www.statssa.gov.za/timeseriesdata/excel_format.asp
</t>
        </r>
      </text>
    </comment>
  </commentList>
</comments>
</file>

<file path=xl/comments12.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Electricity Generated and Available For Distribution
http://www.statssa.gov.za/timeseriesdata/excel_format.asp
</t>
        </r>
      </text>
    </comment>
  </commentList>
</comments>
</file>

<file path=xl/comments13.xml><?xml version="1.0" encoding="utf-8"?>
<comments xmlns="http://schemas.openxmlformats.org/spreadsheetml/2006/main">
  <authors>
    <author>user</author>
  </authors>
  <commentList>
    <comment ref="B1" authorId="0">
      <text>
        <r>
          <rPr>
            <b/>
            <sz val="8"/>
            <color indexed="81"/>
            <rFont val="Tahoma"/>
            <family val="2"/>
          </rPr>
          <t xml:space="preserve">Source: Statistics South Africa
</t>
        </r>
        <r>
          <rPr>
            <sz val="8"/>
            <color indexed="81"/>
            <rFont val="Tahoma"/>
            <family val="2"/>
          </rPr>
          <t xml:space="preserve">Building Statistics
http://www.statssa.gov.za/timeseriesdata/excel_format.asp
</t>
        </r>
      </text>
    </comment>
  </commentList>
</comments>
</file>

<file path=xl/comments14.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Building Statistics
http://www.statssa.gov.za/timeseriesdata/excel_format.asp
</t>
        </r>
      </text>
    </comment>
  </commentList>
</comments>
</file>

<file path=xl/comments15.xml><?xml version="1.0" encoding="utf-8"?>
<comments xmlns="http://schemas.openxmlformats.org/spreadsheetml/2006/main">
  <authors>
    <author>ANubieZ</author>
  </authors>
  <commentList>
    <comment ref="B1" authorId="0">
      <text>
        <r>
          <rPr>
            <b/>
            <sz val="8"/>
            <color indexed="81"/>
            <rFont val="Tahoma"/>
            <family val="2"/>
          </rPr>
          <t>Source:
http://www.cnci.org.za/EN/Content.aspx/Home</t>
        </r>
        <r>
          <rPr>
            <sz val="8"/>
            <color indexed="81"/>
            <rFont val="Tahoma"/>
            <family val="2"/>
          </rPr>
          <t xml:space="preserve">
</t>
        </r>
      </text>
    </comment>
  </commentList>
</comments>
</file>

<file path=xl/sharedStrings.xml><?xml version="1.0" encoding="utf-8"?>
<sst xmlns="http://schemas.openxmlformats.org/spreadsheetml/2006/main" count="1314" uniqueCount="545">
  <si>
    <t>Bills discounted</t>
  </si>
  <si>
    <t>Investments</t>
  </si>
  <si>
    <t>Total loans and advances</t>
  </si>
  <si>
    <t>Instalment sales credit</t>
  </si>
  <si>
    <t>Mortgage advances</t>
  </si>
  <si>
    <t>Other loans and advances</t>
  </si>
  <si>
    <t xml:space="preserve"> Leasing finance  </t>
  </si>
  <si>
    <t>Average 1991</t>
  </si>
  <si>
    <t>Average 1992</t>
  </si>
  <si>
    <t>Average 1993</t>
  </si>
  <si>
    <t>Average 1994</t>
  </si>
  <si>
    <t>Average 1995</t>
  </si>
  <si>
    <t>Average 1996</t>
  </si>
  <si>
    <t>Average 1997</t>
  </si>
  <si>
    <t>Average 1998</t>
  </si>
  <si>
    <t>Average 1999</t>
  </si>
  <si>
    <t>Average 2000</t>
  </si>
  <si>
    <t>Average 2001</t>
  </si>
  <si>
    <t>Average 2002</t>
  </si>
  <si>
    <t>Average 2003</t>
  </si>
  <si>
    <t>Average 2004</t>
  </si>
  <si>
    <t>Average 2005</t>
  </si>
  <si>
    <t>Average 2006</t>
  </si>
  <si>
    <t>Average 2007</t>
  </si>
  <si>
    <t>Average 2008</t>
  </si>
  <si>
    <t>Average 2009</t>
  </si>
  <si>
    <t>Average 1990</t>
  </si>
  <si>
    <t>Credit extended to the domestic private sector - Month-on-Month Change</t>
  </si>
  <si>
    <t>Credit extended to the domestic private sector - Year-on-Year Change</t>
  </si>
  <si>
    <t>Credit extended to the domestic private sector - R millions</t>
  </si>
  <si>
    <t>Per Month</t>
  </si>
  <si>
    <t>Population of working age (15–64 years)</t>
  </si>
  <si>
    <t>Labour Force</t>
  </si>
  <si>
    <t>Employed</t>
  </si>
  <si>
    <t>Unemployed</t>
  </si>
  <si>
    <t>Not Economically Active</t>
  </si>
  <si>
    <t>Discourage Work Seekers</t>
  </si>
  <si>
    <t>Q1 2008</t>
  </si>
  <si>
    <t>Q2 2008</t>
  </si>
  <si>
    <t>Q3 2008</t>
  </si>
  <si>
    <t>Q4 2008</t>
  </si>
  <si>
    <t>Q1 2009</t>
  </si>
  <si>
    <t>Quarterly % Change Q2 2008</t>
  </si>
  <si>
    <t>Quarterly % Change Q3 2008</t>
  </si>
  <si>
    <t>Quarterly % Change Q4 2008</t>
  </si>
  <si>
    <t>Quarterly % Change Q1 2009</t>
  </si>
  <si>
    <t>Q1 2009 Year-on-Year %</t>
  </si>
  <si>
    <t>Unemployment rate</t>
  </si>
  <si>
    <t>Employed / population ratio (Absorption)</t>
  </si>
  <si>
    <t>Labour force participation rate</t>
  </si>
  <si>
    <t>Agriculture</t>
  </si>
  <si>
    <t>Mining</t>
  </si>
  <si>
    <t>Manufacturing</t>
  </si>
  <si>
    <t>Utilities</t>
  </si>
  <si>
    <t>Construction</t>
  </si>
  <si>
    <t>Trade</t>
  </si>
  <si>
    <t>Transport</t>
  </si>
  <si>
    <t>Finance</t>
  </si>
  <si>
    <t>Community and social services</t>
  </si>
  <si>
    <t>Private households</t>
  </si>
  <si>
    <t>Formal sector (Non-agricultural)</t>
  </si>
  <si>
    <t>Informal sector (Non-agricultural)</t>
  </si>
  <si>
    <t>Total</t>
  </si>
  <si>
    <t>Q2 2008 Quarter-on-Quarter</t>
  </si>
  <si>
    <t>Q3 2008 Quarter-on-Quarter</t>
  </si>
  <si>
    <t>Q4 2008 Quarter-on-Quarter</t>
  </si>
  <si>
    <t>Q1 2009 Quarter-on-Quarter</t>
  </si>
  <si>
    <t>Q1 2009 Year-on-Year</t>
  </si>
  <si>
    <t>Average</t>
  </si>
  <si>
    <t>Dwelling-houses &lt; 80 square metres</t>
  </si>
  <si>
    <t>Dwelling-houses &gt;= 80 square metres</t>
  </si>
  <si>
    <t>Current prices</t>
  </si>
  <si>
    <t>Number</t>
  </si>
  <si>
    <t>Square metres</t>
  </si>
  <si>
    <t>R'000</t>
  </si>
  <si>
    <t>Flats and townhouses</t>
  </si>
  <si>
    <t>Other residential buildings</t>
  </si>
  <si>
    <t>RECORDED BUILDING PLANS PASSED BY LARGER MUNICIPALITIES BY TYPE OF BUILDING</t>
  </si>
  <si>
    <t>KZN</t>
  </si>
  <si>
    <t>Office and banking space</t>
  </si>
  <si>
    <t>Shopping space</t>
  </si>
  <si>
    <t>Industrial and warehouse space</t>
  </si>
  <si>
    <t>Other</t>
  </si>
  <si>
    <t>Average Year-on-Year 1994</t>
  </si>
  <si>
    <t>Average Year-on-Year 1995</t>
  </si>
  <si>
    <t>Average Year-on-Year 1996</t>
  </si>
  <si>
    <t>Average Year-on-Year 1997</t>
  </si>
  <si>
    <t>Average Year-on-Year 1998</t>
  </si>
  <si>
    <t>Average Year-on-Year 1999</t>
  </si>
  <si>
    <t>Average Year-on-Year 2000</t>
  </si>
  <si>
    <t>Average Year-on-Year 2001</t>
  </si>
  <si>
    <t>Average Year-on-Year 2002</t>
  </si>
  <si>
    <t>Average Year-on-Year 2003</t>
  </si>
  <si>
    <t>Average Year-on-Year 2004</t>
  </si>
  <si>
    <t>Average Year-on-Year 2005</t>
  </si>
  <si>
    <t>Average Year-on-Year 2006</t>
  </si>
  <si>
    <t>Average Year-on-Year 2007</t>
  </si>
  <si>
    <t>Average Year-on-Year 2008</t>
  </si>
  <si>
    <t>Average Year-on-Year 2009</t>
  </si>
  <si>
    <t>SA</t>
  </si>
  <si>
    <t>LABOUR FORCE CHARACTERISTICS BY PROVINCE (KZN)</t>
  </si>
  <si>
    <t>EMPLOYED BY INDUSTRY AND PROVINCE (KZN)</t>
  </si>
  <si>
    <t>Dec-08</t>
  </si>
  <si>
    <t>RMB/BER Business Confidence Index</t>
  </si>
  <si>
    <t>Investec PMI Survey</t>
  </si>
  <si>
    <t>ECONOMIC SURVEYS</t>
  </si>
  <si>
    <t xml:space="preserve">Credit extended to the domestic private sector </t>
  </si>
  <si>
    <t>Labour Force Characteristics by Province (KZN)</t>
  </si>
  <si>
    <t>Economic Surveys</t>
  </si>
  <si>
    <t xml:space="preserve">Building Plans Approved - Commercial and Industrial (KZN) </t>
  </si>
  <si>
    <t>Building Plans Approved - Residential (KZN)</t>
  </si>
  <si>
    <t>Clink on                    to view cover page</t>
  </si>
  <si>
    <r>
      <t xml:space="preserve">Click on the </t>
    </r>
    <r>
      <rPr>
        <b/>
        <sz val="10"/>
        <rFont val="Arial"/>
        <family val="2"/>
      </rPr>
      <t xml:space="preserve">Variable Links </t>
    </r>
    <r>
      <rPr>
        <sz val="10"/>
        <rFont val="Arial"/>
        <family val="2"/>
      </rPr>
      <t>to view Data and Statistics</t>
    </r>
  </si>
  <si>
    <t>Business enterprises and private persons</t>
  </si>
  <si>
    <t>Private persons</t>
  </si>
  <si>
    <t>Cape Peninsula</t>
  </si>
  <si>
    <t>Port-Elizabeth</t>
  </si>
  <si>
    <t>East London</t>
  </si>
  <si>
    <t>Kimberley</t>
  </si>
  <si>
    <t>Pietermaritzburg</t>
  </si>
  <si>
    <t>Durban</t>
  </si>
  <si>
    <t>East Rand</t>
  </si>
  <si>
    <t>West Rand</t>
  </si>
  <si>
    <t>Pretoria</t>
  </si>
  <si>
    <t>Vereeniging and Vanderbijlpark</t>
  </si>
  <si>
    <t>Bloemfontein</t>
  </si>
  <si>
    <t>Per Annum</t>
  </si>
  <si>
    <t>Year-on-Year1991</t>
  </si>
  <si>
    <t>Year-on-Year1992</t>
  </si>
  <si>
    <t>Year-on-Year1993</t>
  </si>
  <si>
    <t>Year-on-Year1994</t>
  </si>
  <si>
    <t>Year-on-Year1995</t>
  </si>
  <si>
    <t>Year-on-Year1996</t>
  </si>
  <si>
    <t>Year-on-Year1997</t>
  </si>
  <si>
    <t>Year-on-Year1998</t>
  </si>
  <si>
    <t>Year-on-Year1999</t>
  </si>
  <si>
    <t>Year-on-Year2000</t>
  </si>
  <si>
    <t>Year-on-Year2001</t>
  </si>
  <si>
    <t>Year-on-Year2002</t>
  </si>
  <si>
    <t>Year-on-Year2003</t>
  </si>
  <si>
    <t>Year-on-Year2004</t>
  </si>
  <si>
    <t>Year-on-Year2005</t>
  </si>
  <si>
    <t>Year-on-Year2006</t>
  </si>
  <si>
    <t>Year-on-Year2007</t>
  </si>
  <si>
    <t>Year-on-Year2008</t>
  </si>
  <si>
    <t>Year-on-Year2009</t>
  </si>
  <si>
    <t>CIVIL CASES RECORDED AND SUMMONSES ISSUED FOR DEBT</t>
  </si>
  <si>
    <t>Business enterprises</t>
  </si>
  <si>
    <t>As a % of Total</t>
  </si>
  <si>
    <t>Civil Cases Recorded and Summonses Issued for Debt</t>
  </si>
  <si>
    <t>All Items</t>
  </si>
  <si>
    <t>Food and non alcoholic beverages</t>
  </si>
  <si>
    <t>Food</t>
  </si>
  <si>
    <t>Bread and cereals</t>
  </si>
  <si>
    <t>Meat</t>
  </si>
  <si>
    <t>Fish</t>
  </si>
  <si>
    <t>Milk, eggs and cheese</t>
  </si>
  <si>
    <t>Oils and fats</t>
  </si>
  <si>
    <t>Fruit</t>
  </si>
  <si>
    <t>Vegetables</t>
  </si>
  <si>
    <t>Sugar, sweets and deserts</t>
  </si>
  <si>
    <t>Other food</t>
  </si>
  <si>
    <t>Alcoholic beverages and tobacco</t>
  </si>
  <si>
    <t>Alcoholic beverages</t>
  </si>
  <si>
    <t>Spirits</t>
  </si>
  <si>
    <t>Wine</t>
  </si>
  <si>
    <t>Beer</t>
  </si>
  <si>
    <t>Clothing and footwear</t>
  </si>
  <si>
    <t>Clothing</t>
  </si>
  <si>
    <t>Footwear</t>
  </si>
  <si>
    <t>Housing and utilities</t>
  </si>
  <si>
    <t>Actual rentals for housing</t>
  </si>
  <si>
    <t>Owners equivalent rent</t>
  </si>
  <si>
    <t>Maintenance and repair</t>
  </si>
  <si>
    <t>Water and other services</t>
  </si>
  <si>
    <t>Electricity and other fuels</t>
  </si>
  <si>
    <t>Household contents and equipment</t>
  </si>
  <si>
    <t>Furnishings, floor coverings and textiles</t>
  </si>
  <si>
    <t>Appliances, tableware and equipment</t>
  </si>
  <si>
    <t>Supplies and services</t>
  </si>
  <si>
    <t>Health</t>
  </si>
  <si>
    <t>Purchase of vehicles</t>
  </si>
  <si>
    <t>Private transport operation</t>
  </si>
  <si>
    <t>Petrol</t>
  </si>
  <si>
    <t>Other running costs</t>
  </si>
  <si>
    <t>Public transport</t>
  </si>
  <si>
    <t>Communication</t>
  </si>
  <si>
    <t>Postal services and telecommunication equipment</t>
  </si>
  <si>
    <t>Telecmmunication services</t>
  </si>
  <si>
    <t>Recreation and culture</t>
  </si>
  <si>
    <t>Recreational equipment</t>
  </si>
  <si>
    <t>Recreational and cultural services</t>
  </si>
  <si>
    <t>Books, newspapers and stationery</t>
  </si>
  <si>
    <t>Education</t>
  </si>
  <si>
    <t>Restaurants and hotels</t>
  </si>
  <si>
    <t>Restaurants</t>
  </si>
  <si>
    <t>Hotels</t>
  </si>
  <si>
    <t>Miscellaneous goods and services</t>
  </si>
  <si>
    <t>Personal care</t>
  </si>
  <si>
    <t>Insurance</t>
  </si>
  <si>
    <t>Financial services</t>
  </si>
  <si>
    <t>Other services</t>
  </si>
  <si>
    <t xml:space="preserve">KZN - Consumer Price Index Reclassified (Base 2008 = 100) </t>
  </si>
  <si>
    <t>Eastern Cape</t>
  </si>
  <si>
    <t>Free State</t>
  </si>
  <si>
    <t>Gauteng</t>
  </si>
  <si>
    <t>KwaZulu-Natal</t>
  </si>
  <si>
    <t>Limpopo</t>
  </si>
  <si>
    <t>Mpumalanga</t>
  </si>
  <si>
    <t>Northern Cape</t>
  </si>
  <si>
    <t>North west</t>
  </si>
  <si>
    <t>Western Cape</t>
  </si>
  <si>
    <t>South Africa</t>
  </si>
  <si>
    <t>Electricity generated and available for distribution - Gigawatt-hours</t>
  </si>
  <si>
    <t>ELECTRICITY GENERATED AND AVAILABLE FOR DISTRIBUTION - GIGAWATT-HOURS</t>
  </si>
  <si>
    <t>Year-on-Year 2003</t>
  </si>
  <si>
    <t>Year-on-Year 2004</t>
  </si>
  <si>
    <t>Year-on-Year 2005</t>
  </si>
  <si>
    <t>Year-on-Year 2006</t>
  </si>
  <si>
    <t>Year-on-Year 2007</t>
  </si>
  <si>
    <t>Year-on-Year 2008</t>
  </si>
  <si>
    <t>Year-on-Year 2009</t>
  </si>
  <si>
    <t>Retail and Trade</t>
  </si>
  <si>
    <t>Seasonally adjus, R1000</t>
  </si>
  <si>
    <t>2005=100</t>
  </si>
  <si>
    <t>Indices of Physical Volume Production</t>
  </si>
  <si>
    <t>Year-on-Year 1999</t>
  </si>
  <si>
    <t>Year-on-Year 2000</t>
  </si>
  <si>
    <t>Year-on-Year 2001</t>
  </si>
  <si>
    <t>Year-on-Year 2002</t>
  </si>
  <si>
    <t>R million</t>
  </si>
  <si>
    <t>Seasonally adjus, R million</t>
  </si>
  <si>
    <t>Motor Trade Sales</t>
  </si>
  <si>
    <t>Wholesale Trade Sales</t>
  </si>
  <si>
    <t xml:space="preserve">Retail Sales </t>
  </si>
  <si>
    <t>(at constant prices)</t>
  </si>
  <si>
    <t>RETAIL AND TRADE (SA)</t>
  </si>
  <si>
    <t>Monetary Indicators</t>
  </si>
  <si>
    <t>CPI</t>
  </si>
  <si>
    <t>Year-on-Year</t>
  </si>
  <si>
    <t>Long Term Interest Rates</t>
  </si>
  <si>
    <t>Real Interest Rates</t>
  </si>
  <si>
    <t>Rand Dollar Exchange Rate</t>
  </si>
  <si>
    <t>per 1USD</t>
  </si>
  <si>
    <t>MONETARY INDICATORS</t>
  </si>
  <si>
    <t>National Government Financial Position</t>
  </si>
  <si>
    <t>(R'000)</t>
  </si>
  <si>
    <t>Revenue</t>
  </si>
  <si>
    <t>Expenditure</t>
  </si>
  <si>
    <t>Appropraition by vote</t>
  </si>
  <si>
    <t>Direct charges against National Revenue Fund</t>
  </si>
  <si>
    <t>State Debt Costs</t>
  </si>
  <si>
    <t>Provincial Equitable Share</t>
  </si>
  <si>
    <t>General Fuel Levy sharing with Metros</t>
  </si>
  <si>
    <t>Contingency Reserve</t>
  </si>
  <si>
    <t>Budget Deficit/Surplus</t>
  </si>
  <si>
    <t>Extraordinary Receipts</t>
  </si>
  <si>
    <t>Extraordinary Payments</t>
  </si>
  <si>
    <t>Net Borrowing Requirement</t>
  </si>
  <si>
    <t>Financing of the Net Borrowing Requirement</t>
  </si>
  <si>
    <t>Domestic Short Term Loans (net)</t>
  </si>
  <si>
    <t>Domestic Long Terms Loans (net)</t>
  </si>
  <si>
    <t>Foreign Loans (net)</t>
  </si>
  <si>
    <t>Change in cash and other balances ( - increase)</t>
  </si>
  <si>
    <t>Total Financing (net)</t>
  </si>
  <si>
    <t>Budget estimate</t>
  </si>
  <si>
    <t>April</t>
  </si>
  <si>
    <t>Prelimanary outcome</t>
  </si>
  <si>
    <t>2009/10.</t>
  </si>
  <si>
    <t>2008/09.</t>
  </si>
  <si>
    <t>Cumulative Revenue</t>
  </si>
  <si>
    <t>Cumulative Revenue Shortage</t>
  </si>
  <si>
    <t>Cumulative Equitable Share</t>
  </si>
  <si>
    <t>Cumulative Equitable Shortage</t>
  </si>
  <si>
    <t>Decrease in Revenue</t>
  </si>
  <si>
    <t xml:space="preserve">Cumulative Borrowing </t>
  </si>
  <si>
    <t>Cumulative Borrowing Shortage</t>
  </si>
  <si>
    <t>Jun-09</t>
  </si>
  <si>
    <t>Trade balance</t>
  </si>
  <si>
    <t>Imports</t>
  </si>
  <si>
    <t>Exports</t>
  </si>
  <si>
    <t>MONTH</t>
  </si>
  <si>
    <t>JANUARY</t>
  </si>
  <si>
    <t>FEBRUARY</t>
  </si>
  <si>
    <t>MARCH</t>
  </si>
  <si>
    <t>APRIL</t>
  </si>
  <si>
    <t>MAY</t>
  </si>
  <si>
    <t>JUNE</t>
  </si>
  <si>
    <t>JULY</t>
  </si>
  <si>
    <t>AUGUST</t>
  </si>
  <si>
    <t>SEPTEMBER</t>
  </si>
  <si>
    <t>OCTOBER</t>
  </si>
  <si>
    <t>NOVEMBER</t>
  </si>
  <si>
    <t>DECEMBER</t>
  </si>
  <si>
    <t>May</t>
  </si>
  <si>
    <t>YTD as a % of Total Budgeted</t>
  </si>
  <si>
    <t>Year To Date</t>
  </si>
  <si>
    <t>Increase in Defecit</t>
  </si>
  <si>
    <t>NATIONAL REVENUE, EXPENDITURE AND BORROWING - YTD</t>
  </si>
  <si>
    <t>2001</t>
  </si>
  <si>
    <t>2002</t>
  </si>
  <si>
    <t>2003</t>
  </si>
  <si>
    <t>2004</t>
  </si>
  <si>
    <t>2005</t>
  </si>
  <si>
    <t>2006</t>
  </si>
  <si>
    <t>2007</t>
  </si>
  <si>
    <t>2008</t>
  </si>
  <si>
    <t>Medium mid-year population estimates by year</t>
  </si>
  <si>
    <t>St Dev</t>
  </si>
  <si>
    <t>Range</t>
  </si>
  <si>
    <t>Median</t>
  </si>
  <si>
    <t>2009</t>
  </si>
  <si>
    <t>Change in Year-on-Year</t>
  </si>
  <si>
    <t>0-4</t>
  </si>
  <si>
    <t>15-19</t>
  </si>
  <si>
    <t>20-24</t>
  </si>
  <si>
    <t>25-29</t>
  </si>
  <si>
    <t>30-34</t>
  </si>
  <si>
    <t>35-39</t>
  </si>
  <si>
    <t>40-44</t>
  </si>
  <si>
    <t>45-49</t>
  </si>
  <si>
    <t>50-54</t>
  </si>
  <si>
    <t>55-59</t>
  </si>
  <si>
    <t>60-64</t>
  </si>
  <si>
    <t>65-69</t>
  </si>
  <si>
    <t>70-74</t>
  </si>
  <si>
    <t>75-79</t>
  </si>
  <si>
    <t>80+</t>
  </si>
  <si>
    <t>5-9.</t>
  </si>
  <si>
    <t>10-14.</t>
  </si>
  <si>
    <t>Cumulative Change</t>
  </si>
  <si>
    <t>Age Cohort</t>
  </si>
  <si>
    <t>KZN Population Estimates</t>
  </si>
  <si>
    <t xml:space="preserve"> </t>
  </si>
  <si>
    <t>Q2 2009</t>
  </si>
  <si>
    <t>Quarterly % Change Q2 2009</t>
  </si>
  <si>
    <t>Q2 2009 Year-on-Year %</t>
  </si>
  <si>
    <t>Unemployment Rate (Expanded Def)</t>
  </si>
  <si>
    <t>June</t>
  </si>
  <si>
    <t>R157 Yields</t>
  </si>
  <si>
    <t>July</t>
  </si>
  <si>
    <t>Trade Statistics</t>
  </si>
  <si>
    <t>SUMMARY PAGE</t>
  </si>
  <si>
    <t>Value of IP Sales</t>
  </si>
  <si>
    <t>Provincial Population Size by Age Cohort</t>
  </si>
  <si>
    <t>National Industrial Production - Year-on-Year %</t>
  </si>
  <si>
    <t>Inflation and Interest Rates - %</t>
  </si>
  <si>
    <t>Provincial Unemployment</t>
  </si>
  <si>
    <t>National Retail Sales - Year-on-Year %</t>
  </si>
  <si>
    <t>Electricity Distribution - Year-on-Year %</t>
  </si>
  <si>
    <t>Provincial Inflation per Item</t>
  </si>
  <si>
    <t>National Business Confidence - Index</t>
  </si>
  <si>
    <t>Civil Cases for Debt - Year-on-Year %</t>
  </si>
  <si>
    <t>Expansion of Economic Space in the Province</t>
  </si>
  <si>
    <t>Preliminary outcome</t>
  </si>
  <si>
    <t>Appropriation by vote</t>
  </si>
  <si>
    <t>National Credit Extended to the Private Sector - Year-on-Year %</t>
  </si>
  <si>
    <t>Aug</t>
  </si>
  <si>
    <t>10-98</t>
  </si>
  <si>
    <t>11-98</t>
  </si>
  <si>
    <t>12-98</t>
  </si>
  <si>
    <t>01-99</t>
  </si>
  <si>
    <t>02-99</t>
  </si>
  <si>
    <t>03-99</t>
  </si>
  <si>
    <t>04-99</t>
  </si>
  <si>
    <t>05-99</t>
  </si>
  <si>
    <t>06-99</t>
  </si>
  <si>
    <t>07-99</t>
  </si>
  <si>
    <t>08-99</t>
  </si>
  <si>
    <t>09-99</t>
  </si>
  <si>
    <t>10-99</t>
  </si>
  <si>
    <t>11-99</t>
  </si>
  <si>
    <t>12-99</t>
  </si>
  <si>
    <t>01-00</t>
  </si>
  <si>
    <t>02-00</t>
  </si>
  <si>
    <t>03-00</t>
  </si>
  <si>
    <t>04-00</t>
  </si>
  <si>
    <t>05-00</t>
  </si>
  <si>
    <t>06-00</t>
  </si>
  <si>
    <t>07-00</t>
  </si>
  <si>
    <t>08-00</t>
  </si>
  <si>
    <t>09-00</t>
  </si>
  <si>
    <t>10-00</t>
  </si>
  <si>
    <t>11-00</t>
  </si>
  <si>
    <t>12-00</t>
  </si>
  <si>
    <t>FNB/BER Consumer Confidence Index</t>
  </si>
  <si>
    <t>Quarterly % Change Q3 2009</t>
  </si>
  <si>
    <t>Q3 2009 Year-on-Year %</t>
  </si>
  <si>
    <t>Q2 2009 Quarter-on-Quarter</t>
  </si>
  <si>
    <t>Q3 2009 Quarter-on-Quarter</t>
  </si>
  <si>
    <t>Q2 2009 Year-on-Year</t>
  </si>
  <si>
    <t>Q3 2009 Year-on-Year</t>
  </si>
  <si>
    <t>Sep</t>
  </si>
  <si>
    <t>Oct</t>
  </si>
  <si>
    <t>Revised Estimate</t>
  </si>
  <si>
    <t>Budget Estimate</t>
  </si>
  <si>
    <t>Nov</t>
  </si>
  <si>
    <t>Dec</t>
  </si>
  <si>
    <t>Change in Total Expenditure</t>
  </si>
  <si>
    <t>Change in Equitable Share</t>
  </si>
  <si>
    <t>Cementitious Sales</t>
  </si>
  <si>
    <t>House prices</t>
  </si>
  <si>
    <t>CEMENTITIOUS SALES - TONS</t>
  </si>
  <si>
    <t>E Cape</t>
  </si>
  <si>
    <t>Brdr/T'kei</t>
  </si>
  <si>
    <t>N W Prov</t>
  </si>
  <si>
    <t>N Cape</t>
  </si>
  <si>
    <t>W Cape</t>
  </si>
  <si>
    <t>HOUSE PURCHASE PRICES - Smoothed (Unit: Smoothed Rand)</t>
  </si>
  <si>
    <t>Year-on-Year 1997</t>
  </si>
  <si>
    <t>Year-on-Year 1998</t>
  </si>
  <si>
    <t>Q4 2009</t>
  </si>
  <si>
    <t>Quarterly % Change Q4 2009</t>
  </si>
  <si>
    <t>Q4 2009 Year-on-Year %</t>
  </si>
  <si>
    <t>Jan</t>
  </si>
  <si>
    <t>Q3 2009</t>
  </si>
  <si>
    <t>Feb</t>
  </si>
  <si>
    <t>Mar</t>
  </si>
  <si>
    <t>Average 2010</t>
  </si>
  <si>
    <t>Year-on-Year 2010</t>
  </si>
  <si>
    <t>Year-on-Year2010</t>
  </si>
  <si>
    <t>Average Year-on-Year 2010</t>
  </si>
  <si>
    <t>SA GDP</t>
  </si>
  <si>
    <t>Constant 2005 prices</t>
  </si>
  <si>
    <t>Deficit as a % of GDP</t>
  </si>
  <si>
    <t>Q1 2010</t>
  </si>
  <si>
    <t>Quarterly % Change Q1 2010</t>
  </si>
  <si>
    <t>Q1 2010 Year-on-Year %</t>
  </si>
  <si>
    <t>Q1 2010 Quarter-on-Quarter</t>
  </si>
  <si>
    <t>Q4 2009 Quarter-on-Quarter</t>
  </si>
  <si>
    <t>Q4 2009 Year-on-Year</t>
  </si>
  <si>
    <t>Q1 2010 Year-on-Year</t>
  </si>
  <si>
    <t>2010/11.</t>
  </si>
  <si>
    <t xml:space="preserve">Total national government debt (R millions )   </t>
  </si>
  <si>
    <t>Annual Change</t>
  </si>
  <si>
    <t>Monthly Change</t>
  </si>
  <si>
    <t>Q2 2010</t>
  </si>
  <si>
    <t>Quarterly % Change Q2 2010</t>
  </si>
  <si>
    <t>Q2 2010 Year-on-Year %</t>
  </si>
  <si>
    <t>Q2 2010 Quarter-on-Quarter</t>
  </si>
  <si>
    <t>Q2 2010 Year-on-Year</t>
  </si>
  <si>
    <t xml:space="preserve">                                                                   </t>
  </si>
  <si>
    <t>Q3 2010</t>
  </si>
  <si>
    <t>Quarterly % Change Q3 2010</t>
  </si>
  <si>
    <t>Q3 2010 Year-on-Year %</t>
  </si>
  <si>
    <t>Q3 2010 Quarter-on-Quarter</t>
  </si>
  <si>
    <t>Q3 2010 Year-on-Year</t>
  </si>
  <si>
    <t>Increase in Revenue</t>
  </si>
  <si>
    <t>Decrease in Defecit</t>
  </si>
  <si>
    <t>Trade Balance</t>
  </si>
  <si>
    <t>-</t>
  </si>
  <si>
    <t>Average 2011</t>
  </si>
  <si>
    <t>Year-on-Year 2011</t>
  </si>
  <si>
    <t>Q4 2010</t>
  </si>
  <si>
    <t>Quarterly % Change Q4 2010</t>
  </si>
  <si>
    <t>Q4 2010 Year-on-Year %</t>
  </si>
  <si>
    <t>Q4 2010 Quarter-on-Quarter</t>
  </si>
  <si>
    <t>Q4 2010 Year-on-Year</t>
  </si>
  <si>
    <t>Year-on-Year2011</t>
  </si>
  <si>
    <t>Average Year-on-Year 2011</t>
  </si>
  <si>
    <t>Q1 2011</t>
  </si>
  <si>
    <t>Q1 2011 Year-on-Year %</t>
  </si>
  <si>
    <t>Q1 2011 Quarter-on-Quarter</t>
  </si>
  <si>
    <t>Q1 2011 Year-on-Year</t>
  </si>
  <si>
    <t>Quarterly % Change Q1 2011</t>
  </si>
  <si>
    <t>Johannesburg</t>
  </si>
  <si>
    <t>Mar-09</t>
  </si>
  <si>
    <t>Sep-09</t>
  </si>
  <si>
    <t>Dec-09</t>
  </si>
  <si>
    <t>Mar-10</t>
  </si>
  <si>
    <t>Jun-10</t>
  </si>
  <si>
    <t>Sep-10</t>
  </si>
  <si>
    <t>Dec-10</t>
  </si>
  <si>
    <t>Mar-11</t>
  </si>
  <si>
    <t>Jun-11</t>
  </si>
  <si>
    <t>2011/12.</t>
  </si>
  <si>
    <t>Q2 2011 Year-on-Year %</t>
  </si>
  <si>
    <t>Q2 2011</t>
  </si>
  <si>
    <t>Quarterly % Change Q2 2011</t>
  </si>
  <si>
    <t>Q2 2011 Quarter-on-Quarter</t>
  </si>
  <si>
    <t>Q2 2011 Year-on-Year</t>
  </si>
  <si>
    <t>.</t>
  </si>
  <si>
    <t>Sep-11</t>
  </si>
  <si>
    <t>Q3 2011</t>
  </si>
  <si>
    <t>Q3 2011 Year-on-Year %</t>
  </si>
  <si>
    <t>Quarterly % Change Q3 2011</t>
  </si>
  <si>
    <t>Q3 2011 Quarter-on-Quarter</t>
  </si>
  <si>
    <t>Q3 2011 Year-on-Year</t>
  </si>
  <si>
    <t>Dec-11</t>
  </si>
  <si>
    <t>Quarterly % Change Q4 2011</t>
  </si>
  <si>
    <t>Q4 2011 Year-on-Year %</t>
  </si>
  <si>
    <t>Q4 2011</t>
  </si>
  <si>
    <t>Q4 2011 Quarter-on-Quarter</t>
  </si>
  <si>
    <t>Q4 2011 Year-on-Year</t>
  </si>
  <si>
    <t>Average 2012</t>
  </si>
  <si>
    <t>Year-on-Year 2012</t>
  </si>
  <si>
    <t>Year-on-Year2012</t>
  </si>
  <si>
    <t>Average Year-on-Year 2012</t>
  </si>
  <si>
    <t>Q1 2012</t>
  </si>
  <si>
    <t>Quarterly % Change Q1 2012</t>
  </si>
  <si>
    <t>Q1 2012 Year-on-Year %</t>
  </si>
  <si>
    <t>Q1 2012 Quarter-on-Quarter</t>
  </si>
  <si>
    <t>Q1 2012 Year-on-Year</t>
  </si>
  <si>
    <t>Q2 2012</t>
  </si>
  <si>
    <t>Quarterly % Change Q2 2012</t>
  </si>
  <si>
    <t>Q2 2012 Year-on-Year %</t>
  </si>
  <si>
    <t>Q2 2012 Quarter-on-Quarter</t>
  </si>
  <si>
    <t>Q2 2012 Year-on-Year</t>
  </si>
  <si>
    <t>2012/13.</t>
  </si>
  <si>
    <t>Quarterly % Change Q3 2012</t>
  </si>
  <si>
    <t>Q3 2012 Year-on-Year %</t>
  </si>
  <si>
    <t>Q3 2012</t>
  </si>
  <si>
    <t>Q3 2012 Quarter-on-Quarter</t>
  </si>
  <si>
    <t>Q3 2012 Year-on-Year</t>
  </si>
  <si>
    <t>Q4 2012</t>
  </si>
  <si>
    <t>Quarterly % Change Q4 2012</t>
  </si>
  <si>
    <t>Q4 2012 Year-on-Year %</t>
  </si>
  <si>
    <t>Q4 2012 Quarter-on-Quarter</t>
  </si>
  <si>
    <t>Q4 2012 Year-on-Year</t>
  </si>
  <si>
    <t>Average 2013</t>
  </si>
  <si>
    <t>Year-on-Year 2013</t>
  </si>
  <si>
    <t>Year-on-Year2013</t>
  </si>
  <si>
    <t>Year-on Year 2013</t>
  </si>
  <si>
    <t>Average Year-on-Year 2013</t>
  </si>
  <si>
    <t>Average Year-on-Year</t>
  </si>
  <si>
    <t>Q1 2013</t>
  </si>
  <si>
    <t>Quarterly % Change Q1 2013</t>
  </si>
  <si>
    <t>Q1 2013 Year-on-Year %</t>
  </si>
  <si>
    <t>Q1 2013 Year-on-Year</t>
  </si>
  <si>
    <t>Q1 2013 Quarter-on-Quarter</t>
  </si>
  <si>
    <t>Non-alcoholic beverages</t>
  </si>
  <si>
    <t>Hot beverages</t>
  </si>
  <si>
    <t>Cold beverages</t>
  </si>
  <si>
    <t>Tobacco</t>
  </si>
  <si>
    <t>Package holidays</t>
  </si>
  <si>
    <t xml:space="preserve">KZN - CONSUMER PRICE INDEX RECLASSIFIED (BASE 2012 = 100) </t>
  </si>
  <si>
    <t xml:space="preserve">Manufacturing </t>
  </si>
  <si>
    <t>2013/14.</t>
  </si>
  <si>
    <t>2012/13</t>
  </si>
  <si>
    <t>Q2 2013</t>
  </si>
  <si>
    <t>Quarterly % Change Q2 2013</t>
  </si>
  <si>
    <t>Q2 2013 Year-on-Year %</t>
  </si>
  <si>
    <t>Q2 2013 Quarter-on-Quarter</t>
  </si>
  <si>
    <t>Q2 2013 Year-on-Year</t>
  </si>
  <si>
    <t>`YEAR ON YEAR TRADE BALANCE IN RANDS MILLION   2004-2013</t>
  </si>
</sst>
</file>

<file path=xl/styles.xml><?xml version="1.0" encoding="utf-8"?>
<styleSheet xmlns="http://schemas.openxmlformats.org/spreadsheetml/2006/main">
  <numFmts count="10">
    <numFmt numFmtId="5" formatCode="&quot;R&quot;\ #,##0;&quot;R&quot;\ \-#,##0"/>
    <numFmt numFmtId="43" formatCode="_ * #,##0.00_ ;_ * \-#,##0.00_ ;_ * &quot;-&quot;??_ ;_ @_ "/>
    <numFmt numFmtId="164" formatCode="0.0"/>
    <numFmt numFmtId="165" formatCode="#,##0.00_ ;\-#,##0.00\ "/>
    <numFmt numFmtId="166" formatCode="#,##0.00_ ;[Red]\-#,##0.00\ "/>
    <numFmt numFmtId="167" formatCode="&quot;R&quot;\ #,##0.00"/>
    <numFmt numFmtId="168" formatCode="dd\-mmm\-yyyy"/>
    <numFmt numFmtId="169" formatCode="#,##0;[Red]#,##0"/>
    <numFmt numFmtId="170" formatCode="&quot;R&quot;\ #,##0"/>
    <numFmt numFmtId="171" formatCode="[$-409]d\-mmm\-yyyy;@"/>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color indexed="8"/>
      <name val="Verdana"/>
      <family val="2"/>
    </font>
    <font>
      <sz val="8"/>
      <name val="Arial"/>
      <family val="2"/>
    </font>
    <font>
      <sz val="14"/>
      <name val="Arial"/>
      <family val="2"/>
    </font>
    <font>
      <sz val="12"/>
      <name val="Arial"/>
      <family val="2"/>
    </font>
    <font>
      <b/>
      <sz val="10"/>
      <name val="Arial"/>
      <family val="2"/>
    </font>
    <font>
      <b/>
      <sz val="10"/>
      <color indexed="8"/>
      <name val="Verdana"/>
      <family val="2"/>
    </font>
    <font>
      <b/>
      <sz val="10"/>
      <name val="Arial"/>
      <family val="2"/>
    </font>
    <font>
      <sz val="10"/>
      <color indexed="8"/>
      <name val="Arial"/>
      <family val="2"/>
    </font>
    <font>
      <sz val="12"/>
      <color indexed="8"/>
      <name val="Arial"/>
      <family val="2"/>
    </font>
    <font>
      <b/>
      <sz val="14"/>
      <color indexed="8"/>
      <name val="Arial"/>
      <family val="2"/>
    </font>
    <font>
      <sz val="16"/>
      <color indexed="8"/>
      <name val="Arial"/>
      <family val="2"/>
    </font>
    <font>
      <sz val="24"/>
      <color indexed="8"/>
      <name val="Arial"/>
      <family val="2"/>
    </font>
    <font>
      <sz val="10"/>
      <name val="Arial"/>
      <family val="2"/>
    </font>
    <font>
      <sz val="24"/>
      <name val="Arial"/>
      <family val="2"/>
    </font>
    <font>
      <u/>
      <sz val="10"/>
      <color indexed="12"/>
      <name val="Arial"/>
      <family val="2"/>
    </font>
    <font>
      <sz val="10"/>
      <color indexed="9"/>
      <name val="Arial"/>
      <family val="2"/>
    </font>
    <font>
      <b/>
      <sz val="18"/>
      <name val="Arial"/>
      <family val="2"/>
    </font>
    <font>
      <sz val="18"/>
      <name val="Arial"/>
      <family val="2"/>
    </font>
    <font>
      <b/>
      <sz val="18"/>
      <color indexed="8"/>
      <name val="Arial"/>
      <family val="2"/>
    </font>
    <font>
      <sz val="14"/>
      <color indexed="8"/>
      <name val="Arial"/>
      <family val="2"/>
    </font>
    <font>
      <u/>
      <sz val="14"/>
      <color indexed="8"/>
      <name val="Arial"/>
      <family val="2"/>
    </font>
    <font>
      <b/>
      <sz val="10"/>
      <color indexed="8"/>
      <name val="Arial"/>
      <family val="2"/>
    </font>
    <font>
      <b/>
      <sz val="16"/>
      <color indexed="8"/>
      <name val="Arial"/>
      <family val="2"/>
    </font>
    <font>
      <sz val="11"/>
      <color indexed="8"/>
      <name val="Arial"/>
      <family val="2"/>
    </font>
    <font>
      <u/>
      <sz val="14"/>
      <color indexed="8"/>
      <name val="Arial"/>
      <family val="2"/>
    </font>
    <font>
      <sz val="20"/>
      <name val="Arial"/>
      <family val="2"/>
    </font>
    <font>
      <b/>
      <sz val="16"/>
      <name val="Arial"/>
      <family val="2"/>
    </font>
    <font>
      <b/>
      <sz val="10"/>
      <color indexed="10"/>
      <name val="Arial"/>
      <family val="2"/>
    </font>
    <font>
      <b/>
      <sz val="14"/>
      <name val="Arial"/>
      <family val="2"/>
    </font>
    <font>
      <sz val="8"/>
      <name val="Arial"/>
      <family val="2"/>
    </font>
    <font>
      <sz val="9"/>
      <name val="Arial"/>
      <family val="2"/>
    </font>
    <font>
      <b/>
      <sz val="12"/>
      <name val="Arial"/>
      <family val="2"/>
    </font>
    <font>
      <b/>
      <sz val="12"/>
      <name val="Arial"/>
      <family val="2"/>
    </font>
    <font>
      <sz val="10"/>
      <color indexed="10"/>
      <name val="Arial"/>
      <family val="2"/>
    </font>
    <font>
      <sz val="10"/>
      <name val="Arial Unicode MS"/>
      <family val="2"/>
    </font>
    <font>
      <u/>
      <sz val="14"/>
      <color indexed="12"/>
      <name val="Arial"/>
      <family val="2"/>
    </font>
    <font>
      <sz val="8"/>
      <color indexed="81"/>
      <name val="Tahoma"/>
      <family val="2"/>
    </font>
    <font>
      <b/>
      <sz val="8"/>
      <color indexed="81"/>
      <name val="Tahoma"/>
      <family val="2"/>
    </font>
    <font>
      <sz val="12"/>
      <color theme="1"/>
      <name val="Arial"/>
      <family val="2"/>
    </font>
    <font>
      <sz val="10"/>
      <color theme="1"/>
      <name val="Arial"/>
      <family val="2"/>
    </font>
    <font>
      <sz val="10"/>
      <color theme="0"/>
      <name val="Arial"/>
      <family val="2"/>
    </font>
    <font>
      <u/>
      <sz val="12"/>
      <color theme="1"/>
      <name val="Arial"/>
      <family val="2"/>
    </font>
    <font>
      <sz val="10"/>
      <name val="Arial"/>
      <family val="2"/>
    </font>
    <font>
      <sz val="10"/>
      <color rgb="FFFF0000"/>
      <name val="Arial"/>
      <family val="2"/>
    </font>
    <font>
      <sz val="10"/>
      <name val="Arial"/>
      <family val="2"/>
    </font>
    <font>
      <sz val="10"/>
      <color rgb="FFFFFF00"/>
      <name val="Arial"/>
      <family val="2"/>
    </font>
    <font>
      <b/>
      <sz val="10"/>
      <color theme="1"/>
      <name val="Arial"/>
      <family val="2"/>
    </font>
    <font>
      <b/>
      <sz val="10"/>
      <color rgb="FFFF0000"/>
      <name val="Arial"/>
      <family val="2"/>
    </font>
    <font>
      <b/>
      <sz val="10"/>
      <color theme="0"/>
      <name val="Arial"/>
      <family val="2"/>
    </font>
    <font>
      <sz val="8"/>
      <color theme="0"/>
      <name val="Arial"/>
      <family val="2"/>
    </font>
    <font>
      <sz val="8"/>
      <color theme="0"/>
      <name val="Futura Lt BT"/>
      <family val="2"/>
    </font>
  </fonts>
  <fills count="34">
    <fill>
      <patternFill patternType="none"/>
    </fill>
    <fill>
      <patternFill patternType="gray125"/>
    </fill>
    <fill>
      <patternFill patternType="solid">
        <fgColor indexed="51"/>
        <bgColor indexed="64"/>
      </patternFill>
    </fill>
    <fill>
      <patternFill patternType="solid">
        <fgColor indexed="42"/>
        <bgColor indexed="64"/>
      </patternFill>
    </fill>
    <fill>
      <patternFill patternType="solid">
        <fgColor indexed="9"/>
        <bgColor indexed="64"/>
      </patternFill>
    </fill>
    <fill>
      <patternFill patternType="solid">
        <fgColor indexed="52"/>
        <bgColor indexed="64"/>
      </patternFill>
    </fill>
    <fill>
      <patternFill patternType="solid">
        <fgColor indexed="41"/>
        <bgColor indexed="64"/>
      </patternFill>
    </fill>
    <fill>
      <patternFill patternType="solid">
        <fgColor indexed="47"/>
        <bgColor indexed="64"/>
      </patternFill>
    </fill>
    <fill>
      <patternFill patternType="solid">
        <fgColor indexed="43"/>
        <bgColor indexed="64"/>
      </patternFill>
    </fill>
    <fill>
      <patternFill patternType="solid">
        <fgColor indexed="46"/>
        <bgColor indexed="64"/>
      </patternFill>
    </fill>
    <fill>
      <patternFill patternType="solid">
        <fgColor indexed="22"/>
        <bgColor indexed="64"/>
      </patternFill>
    </fill>
    <fill>
      <patternFill patternType="solid">
        <fgColor indexed="40"/>
        <bgColor indexed="64"/>
      </patternFill>
    </fill>
    <fill>
      <patternFill patternType="solid">
        <fgColor indexed="44"/>
        <bgColor indexed="64"/>
      </patternFill>
    </fill>
    <fill>
      <patternFill patternType="solid">
        <fgColor indexed="15"/>
        <bgColor indexed="64"/>
      </patternFill>
    </fill>
    <fill>
      <patternFill patternType="lightUp">
        <bgColor indexed="43"/>
      </patternFill>
    </fill>
    <fill>
      <patternFill patternType="solid">
        <fgColor indexed="31"/>
        <bgColor indexed="64"/>
      </patternFill>
    </fill>
    <fill>
      <patternFill patternType="solid">
        <fgColor indexed="57"/>
        <bgColor indexed="64"/>
      </patternFill>
    </fill>
    <fill>
      <patternFill patternType="solid">
        <fgColor indexed="13"/>
        <bgColor indexed="64"/>
      </patternFill>
    </fill>
    <fill>
      <patternFill patternType="solid">
        <fgColor indexed="49"/>
        <bgColor indexed="64"/>
      </patternFill>
    </fill>
    <fill>
      <patternFill patternType="solid">
        <fgColor theme="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CD2F"/>
        <bgColor indexed="64"/>
      </patternFill>
    </fill>
    <fill>
      <patternFill patternType="solid">
        <fgColor theme="8" tint="0.39997558519241921"/>
        <bgColor indexed="64"/>
      </patternFill>
    </fill>
    <fill>
      <patternFill patternType="solid">
        <fgColor theme="1" tint="0.499984740745262"/>
        <bgColor indexed="64"/>
      </patternFill>
    </fill>
    <fill>
      <patternFill patternType="solid">
        <fgColor theme="4" tint="0.39997558519241921"/>
        <bgColor indexed="64"/>
      </patternFill>
    </fill>
    <fill>
      <patternFill patternType="solid">
        <fgColor rgb="FFCCFFCC"/>
        <bgColor indexed="64"/>
      </patternFill>
    </fill>
    <fill>
      <patternFill patternType="solid">
        <fgColor rgb="FFCCFFFF"/>
        <bgColor indexed="64"/>
      </patternFill>
    </fill>
    <fill>
      <patternFill patternType="solid">
        <fgColor theme="2"/>
        <bgColor indexed="64"/>
      </patternFill>
    </fill>
  </fills>
  <borders count="3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rgb="FFFF0000"/>
      </left>
      <right/>
      <top style="thin">
        <color rgb="FFFF0000"/>
      </top>
      <bottom style="thin">
        <color rgb="FFFF0000"/>
      </bottom>
      <diagonal/>
    </border>
    <border>
      <left/>
      <right style="thin">
        <color rgb="FFFF0000"/>
      </right>
      <top style="thin">
        <color rgb="FFFF0000"/>
      </top>
      <bottom style="thin">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1049">
    <xf numFmtId="0" fontId="0" fillId="0" borderId="0"/>
    <xf numFmtId="43" fontId="11" fillId="0" borderId="0" applyFont="0" applyFill="0" applyBorder="0" applyAlignment="0" applyProtection="0"/>
    <xf numFmtId="0" fontId="26" fillId="0" borderId="0" applyNumberFormat="0" applyFill="0" applyBorder="0" applyAlignment="0" applyProtection="0">
      <alignment vertical="top"/>
      <protection locked="0"/>
    </xf>
    <xf numFmtId="0" fontId="11" fillId="0" borderId="0"/>
    <xf numFmtId="0" fontId="11" fillId="0" borderId="0"/>
    <xf numFmtId="0" fontId="10" fillId="0" borderId="0"/>
    <xf numFmtId="0" fontId="54" fillId="0" borderId="0"/>
    <xf numFmtId="0" fontId="11" fillId="0" borderId="0"/>
    <xf numFmtId="0" fontId="9" fillId="0" borderId="0"/>
    <xf numFmtId="0" fontId="11" fillId="0" borderId="0"/>
    <xf numFmtId="0" fontId="11" fillId="0" borderId="0"/>
    <xf numFmtId="0" fontId="11" fillId="0" borderId="0"/>
    <xf numFmtId="0" fontId="9" fillId="0" borderId="0"/>
    <xf numFmtId="0" fontId="8" fillId="0" borderId="0"/>
    <xf numFmtId="0" fontId="56" fillId="0" borderId="0"/>
    <xf numFmtId="43" fontId="11" fillId="0" borderId="0" applyFont="0" applyFill="0" applyBorder="0" applyAlignment="0" applyProtection="0"/>
    <xf numFmtId="0" fontId="8" fillId="0" borderId="0"/>
    <xf numFmtId="0" fontId="8" fillId="0" borderId="0"/>
    <xf numFmtId="0" fontId="8" fillId="0" borderId="0"/>
    <xf numFmtId="0" fontId="7" fillId="0" borderId="0"/>
    <xf numFmtId="0" fontId="11" fillId="0" borderId="0"/>
    <xf numFmtId="43" fontId="11"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11" fillId="0" borderId="0"/>
    <xf numFmtId="43" fontId="11"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11" fillId="0" borderId="0"/>
    <xf numFmtId="43" fontId="1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11" fillId="0" borderId="0"/>
    <xf numFmtId="43" fontId="1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1" fillId="0" borderId="0"/>
    <xf numFmtId="43" fontId="1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1" fillId="0" borderId="0"/>
    <xf numFmtId="43"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30">
    <xf numFmtId="0" fontId="0" fillId="0" borderId="0" xfId="0"/>
    <xf numFmtId="0" fontId="0" fillId="0" borderId="0" xfId="0" applyAlignment="1">
      <alignment horizontal="center"/>
    </xf>
    <xf numFmtId="0" fontId="0" fillId="0" borderId="0" xfId="0" applyFill="1" applyBorder="1" applyAlignment="1">
      <alignment horizontal="center"/>
    </xf>
    <xf numFmtId="0" fontId="0" fillId="0" borderId="0" xfId="0" applyFill="1" applyBorder="1"/>
    <xf numFmtId="0" fontId="12" fillId="0" borderId="0" xfId="0" applyFont="1" applyFill="1" applyBorder="1" applyAlignment="1">
      <alignment wrapText="1"/>
    </xf>
    <xf numFmtId="17" fontId="0" fillId="0" borderId="0" xfId="0" applyNumberFormat="1" applyFill="1" applyBorder="1" applyAlignment="1">
      <alignment horizontal="center"/>
    </xf>
    <xf numFmtId="3" fontId="0" fillId="0" borderId="0" xfId="0" applyNumberFormat="1" applyFill="1" applyBorder="1" applyAlignment="1">
      <alignment horizontal="center"/>
    </xf>
    <xf numFmtId="2" fontId="0" fillId="0" borderId="0" xfId="0" applyNumberFormat="1" applyAlignment="1">
      <alignment horizontal="center"/>
    </xf>
    <xf numFmtId="1" fontId="0" fillId="0" borderId="0" xfId="0" applyNumberFormat="1" applyFill="1" applyBorder="1" applyAlignment="1">
      <alignment horizontal="center"/>
    </xf>
    <xf numFmtId="1" fontId="0" fillId="0" borderId="0" xfId="0" applyNumberFormat="1" applyFill="1" applyBorder="1"/>
    <xf numFmtId="17" fontId="0" fillId="0" borderId="0" xfId="0" applyNumberFormat="1"/>
    <xf numFmtId="2" fontId="0" fillId="0" borderId="0" xfId="0" applyNumberFormat="1" applyFill="1" applyBorder="1" applyAlignment="1">
      <alignment horizontal="center"/>
    </xf>
    <xf numFmtId="1" fontId="16" fillId="2" borderId="1" xfId="0" applyNumberFormat="1" applyFont="1" applyFill="1" applyBorder="1" applyAlignment="1">
      <alignment horizontal="center" wrapText="1"/>
    </xf>
    <xf numFmtId="1" fontId="16" fillId="2" borderId="2" xfId="0" applyNumberFormat="1" applyFont="1" applyFill="1" applyBorder="1" applyAlignment="1">
      <alignment horizontal="center" wrapText="1"/>
    </xf>
    <xf numFmtId="1" fontId="17" fillId="2" borderId="3" xfId="0" applyNumberFormat="1" applyFont="1" applyFill="1" applyBorder="1" applyAlignment="1">
      <alignment horizontal="center" wrapText="1"/>
    </xf>
    <xf numFmtId="1" fontId="17" fillId="2" borderId="1" xfId="0" applyNumberFormat="1" applyFont="1" applyFill="1" applyBorder="1" applyAlignment="1">
      <alignment horizontal="center" wrapText="1"/>
    </xf>
    <xf numFmtId="1" fontId="17" fillId="2" borderId="2" xfId="0" applyNumberFormat="1" applyFont="1" applyFill="1" applyBorder="1" applyAlignment="1">
      <alignment horizontal="center" wrapText="1"/>
    </xf>
    <xf numFmtId="0" fontId="0" fillId="0" borderId="0" xfId="0" applyAlignment="1">
      <alignment horizontal="center" wrapText="1"/>
    </xf>
    <xf numFmtId="0" fontId="0" fillId="3" borderId="0" xfId="0" applyFill="1" applyAlignment="1">
      <alignment horizontal="center"/>
    </xf>
    <xf numFmtId="3" fontId="0" fillId="4" borderId="0" xfId="0" applyNumberFormat="1" applyFill="1" applyAlignment="1">
      <alignment horizontal="center"/>
    </xf>
    <xf numFmtId="3" fontId="0" fillId="0" borderId="0" xfId="0" applyNumberFormat="1" applyAlignment="1">
      <alignment horizontal="center"/>
    </xf>
    <xf numFmtId="0" fontId="0" fillId="4" borderId="0" xfId="0" applyFill="1" applyAlignment="1">
      <alignment horizontal="center"/>
    </xf>
    <xf numFmtId="2" fontId="0" fillId="5" borderId="0" xfId="0" applyNumberFormat="1" applyFill="1" applyAlignment="1">
      <alignment horizontal="center"/>
    </xf>
    <xf numFmtId="0" fontId="0" fillId="0" borderId="0" xfId="0" applyFill="1" applyAlignment="1">
      <alignment horizontal="center"/>
    </xf>
    <xf numFmtId="2" fontId="0" fillId="0" borderId="0" xfId="0" applyNumberFormat="1" applyFill="1" applyAlignment="1">
      <alignment horizontal="center"/>
    </xf>
    <xf numFmtId="0" fontId="0" fillId="6" borderId="0" xfId="0" applyFill="1" applyAlignment="1">
      <alignment horizontal="center"/>
    </xf>
    <xf numFmtId="2" fontId="0" fillId="4" borderId="0" xfId="0" applyNumberFormat="1" applyFill="1" applyAlignment="1">
      <alignment horizontal="center"/>
    </xf>
    <xf numFmtId="0" fontId="0" fillId="6" borderId="0" xfId="0" applyFill="1" applyAlignment="1">
      <alignment horizontal="center" wrapText="1"/>
    </xf>
    <xf numFmtId="0" fontId="19" fillId="4" borderId="0" xfId="0" applyFont="1" applyFill="1" applyBorder="1" applyAlignment="1">
      <alignment horizontal="center" vertical="center"/>
    </xf>
    <xf numFmtId="17" fontId="19" fillId="4" borderId="0" xfId="0" applyNumberFormat="1" applyFont="1" applyFill="1" applyBorder="1" applyAlignment="1">
      <alignment horizontal="center" vertical="center"/>
    </xf>
    <xf numFmtId="3" fontId="20" fillId="4" borderId="0" xfId="0" applyNumberFormat="1" applyFont="1" applyFill="1" applyBorder="1" applyAlignment="1">
      <alignment horizontal="center" vertical="center" wrapText="1"/>
    </xf>
    <xf numFmtId="0" fontId="20" fillId="3" borderId="0" xfId="0" applyFont="1" applyFill="1" applyBorder="1" applyAlignment="1">
      <alignment horizontal="center" vertical="center" wrapText="1"/>
    </xf>
    <xf numFmtId="0" fontId="20" fillId="7" borderId="0" xfId="0" applyFont="1" applyFill="1" applyBorder="1" applyAlignment="1">
      <alignment horizontal="center" vertical="center" wrapText="1"/>
    </xf>
    <xf numFmtId="0" fontId="20" fillId="8" borderId="0" xfId="0" applyFont="1" applyFill="1" applyBorder="1" applyAlignment="1">
      <alignment horizontal="center" vertical="center" wrapText="1"/>
    </xf>
    <xf numFmtId="0" fontId="20" fillId="9" borderId="0" xfId="0" applyFont="1" applyFill="1" applyBorder="1" applyAlignment="1">
      <alignment horizontal="center" vertical="center" wrapText="1"/>
    </xf>
    <xf numFmtId="3" fontId="19" fillId="4" borderId="0" xfId="0" applyNumberFormat="1" applyFont="1" applyFill="1" applyBorder="1" applyAlignment="1">
      <alignment horizontal="center" vertical="center"/>
    </xf>
    <xf numFmtId="0" fontId="19" fillId="4" borderId="0" xfId="0" applyFont="1" applyFill="1" applyBorder="1" applyAlignment="1">
      <alignment horizontal="center" vertical="center" wrapText="1"/>
    </xf>
    <xf numFmtId="2" fontId="19" fillId="4" borderId="0" xfId="0" applyNumberFormat="1" applyFont="1" applyFill="1" applyBorder="1" applyAlignment="1">
      <alignment horizontal="center" vertical="center"/>
    </xf>
    <xf numFmtId="0" fontId="27" fillId="4" borderId="0" xfId="0" applyFont="1" applyFill="1"/>
    <xf numFmtId="0" fontId="27" fillId="4" borderId="0" xfId="0" applyFont="1" applyFill="1" applyBorder="1" applyAlignment="1">
      <alignment horizontal="center"/>
    </xf>
    <xf numFmtId="0" fontId="27" fillId="4" borderId="0" xfId="0" applyFont="1" applyFill="1" applyBorder="1"/>
    <xf numFmtId="0" fontId="0" fillId="10" borderId="0" xfId="0" applyFill="1" applyBorder="1"/>
    <xf numFmtId="0" fontId="0" fillId="10" borderId="4" xfId="0" applyFill="1" applyBorder="1"/>
    <xf numFmtId="0" fontId="0" fillId="10" borderId="5" xfId="0" applyFill="1" applyBorder="1"/>
    <xf numFmtId="0" fontId="0" fillId="10" borderId="6" xfId="0" applyFill="1" applyBorder="1"/>
    <xf numFmtId="0" fontId="31" fillId="11" borderId="7" xfId="0" applyFont="1" applyFill="1" applyBorder="1"/>
    <xf numFmtId="0" fontId="31" fillId="11" borderId="8" xfId="0" applyFont="1" applyFill="1" applyBorder="1"/>
    <xf numFmtId="0" fontId="0" fillId="3" borderId="8" xfId="0" applyFill="1" applyBorder="1" applyAlignment="1"/>
    <xf numFmtId="0" fontId="0" fillId="3" borderId="0" xfId="0" applyFill="1" applyBorder="1" applyAlignment="1"/>
    <xf numFmtId="0" fontId="0" fillId="3" borderId="4" xfId="0" applyFill="1" applyBorder="1" applyAlignment="1"/>
    <xf numFmtId="0" fontId="19" fillId="4" borderId="0" xfId="0" applyFont="1" applyFill="1" applyBorder="1" applyAlignment="1">
      <alignment horizontal="center"/>
    </xf>
    <xf numFmtId="17" fontId="19" fillId="4" borderId="0" xfId="0" applyNumberFormat="1" applyFont="1" applyFill="1" applyBorder="1" applyAlignment="1">
      <alignment horizontal="center"/>
    </xf>
    <xf numFmtId="3" fontId="19" fillId="4" borderId="0" xfId="0" applyNumberFormat="1" applyFont="1" applyFill="1" applyBorder="1" applyAlignment="1">
      <alignment horizontal="center"/>
    </xf>
    <xf numFmtId="0" fontId="0" fillId="4" borderId="0" xfId="0" applyFill="1" applyBorder="1"/>
    <xf numFmtId="2" fontId="0" fillId="4" borderId="0" xfId="0" applyNumberFormat="1" applyFill="1" applyBorder="1" applyAlignment="1">
      <alignment horizontal="center"/>
    </xf>
    <xf numFmtId="3" fontId="0" fillId="4" borderId="0" xfId="0" applyNumberFormat="1" applyFill="1" applyBorder="1" applyAlignment="1">
      <alignment horizontal="center"/>
    </xf>
    <xf numFmtId="2" fontId="19" fillId="4" borderId="0" xfId="0" applyNumberFormat="1" applyFont="1" applyFill="1" applyBorder="1" applyAlignment="1">
      <alignment horizontal="center"/>
    </xf>
    <xf numFmtId="0" fontId="33" fillId="4" borderId="0" xfId="0" applyFont="1" applyFill="1" applyBorder="1" applyAlignment="1">
      <alignment horizontal="left"/>
    </xf>
    <xf numFmtId="0" fontId="35" fillId="6" borderId="0" xfId="0" applyFont="1" applyFill="1" applyBorder="1" applyAlignment="1">
      <alignment horizontal="center" vertical="center" wrapText="1"/>
    </xf>
    <xf numFmtId="2" fontId="33" fillId="2" borderId="9" xfId="0" applyNumberFormat="1" applyFont="1" applyFill="1" applyBorder="1" applyAlignment="1">
      <alignment horizontal="center"/>
    </xf>
    <xf numFmtId="3" fontId="0" fillId="8" borderId="0" xfId="0" applyNumberFormat="1" applyFill="1" applyBorder="1" applyAlignment="1">
      <alignment horizontal="center"/>
    </xf>
    <xf numFmtId="2" fontId="19" fillId="8" borderId="0" xfId="0" applyNumberFormat="1" applyFont="1" applyFill="1" applyBorder="1" applyAlignment="1">
      <alignment horizontal="center"/>
    </xf>
    <xf numFmtId="17" fontId="0" fillId="0" borderId="0" xfId="0" applyNumberFormat="1" applyAlignment="1">
      <alignment horizontal="center"/>
    </xf>
    <xf numFmtId="0" fontId="0" fillId="4" borderId="0" xfId="0" applyFill="1" applyBorder="1" applyAlignment="1">
      <alignment horizontal="center"/>
    </xf>
    <xf numFmtId="0" fontId="18" fillId="0" borderId="0" xfId="0" applyFont="1" applyAlignment="1">
      <alignment horizontal="center"/>
    </xf>
    <xf numFmtId="17" fontId="0" fillId="4" borderId="0" xfId="0" applyNumberFormat="1" applyFill="1" applyAlignment="1">
      <alignment horizontal="center"/>
    </xf>
    <xf numFmtId="0" fontId="0" fillId="13" borderId="0" xfId="0" applyFill="1" applyAlignment="1">
      <alignment horizontal="center" vertical="center"/>
    </xf>
    <xf numFmtId="4" fontId="0" fillId="4" borderId="0" xfId="0" applyNumberFormat="1" applyFill="1" applyBorder="1" applyAlignment="1">
      <alignment horizontal="center"/>
    </xf>
    <xf numFmtId="2" fontId="39" fillId="12" borderId="0" xfId="0" applyNumberFormat="1" applyFont="1" applyFill="1" applyAlignment="1">
      <alignment horizontal="center" vertical="center"/>
    </xf>
    <xf numFmtId="0" fontId="32" fillId="11" borderId="4" xfId="2" applyFont="1" applyFill="1" applyBorder="1" applyAlignment="1" applyProtection="1"/>
    <xf numFmtId="5" fontId="0" fillId="0" borderId="0" xfId="0" applyNumberFormat="1" applyAlignment="1">
      <alignment horizontal="center"/>
    </xf>
    <xf numFmtId="0" fontId="18" fillId="2" borderId="7"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6" xfId="0" applyFont="1" applyFill="1" applyBorder="1" applyAlignment="1">
      <alignment horizontal="center"/>
    </xf>
    <xf numFmtId="0" fontId="18" fillId="2" borderId="11" xfId="0" quotePrefix="1" applyFont="1" applyFill="1" applyBorder="1" applyAlignment="1">
      <alignment horizontal="center"/>
    </xf>
    <xf numFmtId="0" fontId="18" fillId="2" borderId="12" xfId="0" applyFont="1" applyFill="1" applyBorder="1" applyAlignment="1">
      <alignment horizontal="center"/>
    </xf>
    <xf numFmtId="0" fontId="18" fillId="2" borderId="5" xfId="0" applyFont="1" applyFill="1" applyBorder="1" applyAlignment="1">
      <alignment horizontal="center"/>
    </xf>
    <xf numFmtId="0" fontId="0" fillId="14" borderId="13" xfId="0" applyFill="1" applyBorder="1"/>
    <xf numFmtId="0" fontId="0" fillId="14" borderId="14" xfId="0" applyFill="1" applyBorder="1"/>
    <xf numFmtId="0" fontId="0" fillId="14" borderId="15" xfId="0" applyFill="1" applyBorder="1"/>
    <xf numFmtId="16" fontId="0" fillId="0" borderId="0" xfId="0" applyNumberFormat="1"/>
    <xf numFmtId="164" fontId="0" fillId="0" borderId="0" xfId="0" applyNumberFormat="1" applyAlignment="1">
      <alignment horizontal="center"/>
    </xf>
    <xf numFmtId="165" fontId="0" fillId="0" borderId="0" xfId="0" applyNumberFormat="1" applyAlignment="1">
      <alignment horizontal="center"/>
    </xf>
    <xf numFmtId="0" fontId="18" fillId="5" borderId="9" xfId="0" applyFont="1" applyFill="1" applyBorder="1" applyAlignment="1">
      <alignment horizontal="center"/>
    </xf>
    <xf numFmtId="0" fontId="0" fillId="0" borderId="0" xfId="0" applyAlignment="1">
      <alignment wrapText="1"/>
    </xf>
    <xf numFmtId="0" fontId="0" fillId="0" borderId="0" xfId="0" applyAlignment="1">
      <alignment horizontal="right"/>
    </xf>
    <xf numFmtId="0" fontId="0" fillId="0" borderId="8" xfId="0" applyBorder="1" applyAlignment="1">
      <alignment horizontal="center" wrapText="1"/>
    </xf>
    <xf numFmtId="0" fontId="0" fillId="0" borderId="4" xfId="0" applyBorder="1" applyAlignment="1">
      <alignment horizontal="center" wrapText="1"/>
    </xf>
    <xf numFmtId="3" fontId="0" fillId="0" borderId="8" xfId="0" applyNumberFormat="1" applyBorder="1" applyAlignment="1">
      <alignment horizontal="center"/>
    </xf>
    <xf numFmtId="3" fontId="0" fillId="0" borderId="4" xfId="0" applyNumberFormat="1" applyBorder="1" applyAlignment="1">
      <alignment horizontal="center"/>
    </xf>
    <xf numFmtId="3" fontId="0" fillId="0" borderId="11" xfId="0" applyNumberFormat="1" applyBorder="1" applyAlignment="1">
      <alignment horizontal="center"/>
    </xf>
    <xf numFmtId="3" fontId="0" fillId="0" borderId="6" xfId="0" applyNumberFormat="1" applyBorder="1" applyAlignment="1">
      <alignment horizontal="center"/>
    </xf>
    <xf numFmtId="0" fontId="0" fillId="11" borderId="0" xfId="0" applyFill="1" applyAlignment="1">
      <alignment horizontal="right"/>
    </xf>
    <xf numFmtId="2" fontId="0" fillId="11" borderId="0" xfId="0" applyNumberFormat="1" applyFill="1" applyAlignment="1">
      <alignment horizontal="center"/>
    </xf>
    <xf numFmtId="3" fontId="0" fillId="11" borderId="0" xfId="0" applyNumberFormat="1" applyFill="1" applyAlignment="1">
      <alignment horizontal="center"/>
    </xf>
    <xf numFmtId="0" fontId="0" fillId="0" borderId="0" xfId="0" applyFill="1" applyAlignment="1">
      <alignment horizontal="right"/>
    </xf>
    <xf numFmtId="17" fontId="0" fillId="0" borderId="0" xfId="0" applyNumberFormat="1" applyAlignment="1">
      <alignment horizontal="left"/>
    </xf>
    <xf numFmtId="0" fontId="41" fillId="0" borderId="0" xfId="0" applyFont="1" applyAlignment="1">
      <alignment horizontal="center"/>
    </xf>
    <xf numFmtId="0" fontId="42" fillId="0" borderId="0" xfId="0" applyFont="1"/>
    <xf numFmtId="0" fontId="42" fillId="0" borderId="0" xfId="0" applyFont="1" applyAlignment="1">
      <alignment horizontal="center"/>
    </xf>
    <xf numFmtId="0" fontId="24" fillId="0" borderId="0" xfId="0" applyFont="1" applyBorder="1" applyAlignment="1">
      <alignment horizontal="center"/>
    </xf>
    <xf numFmtId="43" fontId="24" fillId="0" borderId="0" xfId="1" applyFont="1" applyBorder="1" applyAlignment="1">
      <alignment horizontal="center"/>
    </xf>
    <xf numFmtId="43" fontId="39" fillId="0" borderId="12" xfId="1" applyFont="1" applyBorder="1" applyAlignment="1">
      <alignment horizontal="center" wrapText="1" shrinkToFit="1"/>
    </xf>
    <xf numFmtId="43" fontId="39" fillId="0" borderId="0" xfId="1" applyFont="1" applyBorder="1" applyAlignment="1">
      <alignment horizontal="center" wrapText="1" shrinkToFit="1"/>
    </xf>
    <xf numFmtId="0" fontId="39" fillId="0" borderId="0" xfId="1" applyNumberFormat="1" applyFont="1" applyBorder="1" applyAlignment="1">
      <alignment horizontal="center" wrapText="1" shrinkToFit="1"/>
    </xf>
    <xf numFmtId="2" fontId="39" fillId="0" borderId="0" xfId="1" applyNumberFormat="1" applyFont="1" applyBorder="1" applyAlignment="1">
      <alignment horizontal="center" wrapText="1" shrinkToFit="1"/>
    </xf>
    <xf numFmtId="0" fontId="39" fillId="0" borderId="12" xfId="1" applyNumberFormat="1" applyFont="1" applyBorder="1" applyAlignment="1">
      <alignment horizontal="center" wrapText="1" shrinkToFit="1"/>
    </xf>
    <xf numFmtId="0" fontId="0" fillId="0" borderId="0" xfId="0" applyBorder="1" applyAlignment="1">
      <alignment horizontal="center" wrapText="1"/>
    </xf>
    <xf numFmtId="3" fontId="0" fillId="0" borderId="0" xfId="0" applyNumberFormat="1" applyBorder="1" applyAlignment="1">
      <alignment horizontal="center"/>
    </xf>
    <xf numFmtId="3" fontId="0" fillId="0" borderId="5" xfId="0" applyNumberFormat="1" applyBorder="1" applyAlignment="1">
      <alignment horizontal="center"/>
    </xf>
    <xf numFmtId="0" fontId="16" fillId="0" borderId="0" xfId="0" applyFont="1" applyAlignment="1">
      <alignment horizontal="center" wrapText="1"/>
    </xf>
    <xf numFmtId="16" fontId="0" fillId="0" borderId="0" xfId="0" applyNumberFormat="1" applyAlignment="1">
      <alignment horizontal="center" wrapText="1"/>
    </xf>
    <xf numFmtId="3" fontId="0" fillId="0" borderId="0" xfId="0" applyNumberFormat="1" applyAlignment="1" applyProtection="1">
      <alignment horizontal="center"/>
      <protection locked="0"/>
    </xf>
    <xf numFmtId="0" fontId="44" fillId="7" borderId="3"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15" fillId="7" borderId="1" xfId="0" applyFont="1" applyFill="1" applyBorder="1" applyAlignment="1">
      <alignment vertical="center"/>
    </xf>
    <xf numFmtId="0" fontId="44" fillId="7" borderId="2" xfId="0" applyFont="1" applyFill="1" applyBorder="1" applyAlignment="1">
      <alignment horizontal="center" vertical="center" wrapText="1"/>
    </xf>
    <xf numFmtId="0" fontId="44" fillId="0" borderId="0" xfId="0"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Alignment="1">
      <alignment horizontal="center" wrapText="1"/>
    </xf>
    <xf numFmtId="0" fontId="0" fillId="0" borderId="0" xfId="0" applyFill="1"/>
    <xf numFmtId="0" fontId="45" fillId="4" borderId="0" xfId="0" applyFont="1" applyFill="1" applyBorder="1"/>
    <xf numFmtId="0" fontId="45" fillId="4" borderId="0" xfId="0" applyFont="1" applyFill="1" applyBorder="1" applyAlignment="1">
      <alignment horizontal="center"/>
    </xf>
    <xf numFmtId="0" fontId="45" fillId="4" borderId="0" xfId="0" applyFont="1" applyFill="1"/>
    <xf numFmtId="0" fontId="27" fillId="0" borderId="0" xfId="0" applyFont="1" applyAlignment="1">
      <alignment horizontal="center"/>
    </xf>
    <xf numFmtId="0" fontId="18" fillId="11" borderId="0" xfId="0" applyFont="1" applyFill="1" applyAlignment="1">
      <alignment horizontal="center" vertical="center" wrapText="1"/>
    </xf>
    <xf numFmtId="3" fontId="0" fillId="0" borderId="0" xfId="0" applyNumberFormat="1"/>
    <xf numFmtId="166" fontId="18" fillId="0" borderId="0" xfId="1" applyNumberFormat="1" applyFont="1" applyBorder="1" applyAlignment="1">
      <alignment horizontal="center" wrapText="1" shrinkToFit="1"/>
    </xf>
    <xf numFmtId="0" fontId="16" fillId="2" borderId="5" xfId="0" applyFont="1" applyFill="1" applyBorder="1" applyAlignment="1">
      <alignment horizontal="center"/>
    </xf>
    <xf numFmtId="16" fontId="46" fillId="0" borderId="0" xfId="0" applyNumberFormat="1" applyFont="1"/>
    <xf numFmtId="0" fontId="24" fillId="0" borderId="0" xfId="0" applyFont="1"/>
    <xf numFmtId="0" fontId="50" fillId="0" borderId="26" xfId="0" applyFont="1" applyBorder="1"/>
    <xf numFmtId="0" fontId="16" fillId="2" borderId="10" xfId="0" applyFont="1" applyFill="1" applyBorder="1" applyAlignment="1">
      <alignment horizontal="center"/>
    </xf>
    <xf numFmtId="0" fontId="24" fillId="0" borderId="8" xfId="0" applyFont="1" applyBorder="1" applyAlignment="1">
      <alignment horizontal="center" wrapText="1"/>
    </xf>
    <xf numFmtId="0" fontId="18" fillId="6" borderId="9" xfId="0" applyFont="1" applyFill="1" applyBorder="1" applyAlignment="1">
      <alignment horizontal="center"/>
    </xf>
    <xf numFmtId="0" fontId="51" fillId="4" borderId="0" xfId="0" applyFont="1" applyFill="1" applyBorder="1"/>
    <xf numFmtId="0" fontId="51" fillId="4" borderId="0" xfId="0" applyFont="1" applyFill="1" applyBorder="1" applyAlignment="1">
      <alignment horizontal="center"/>
    </xf>
    <xf numFmtId="0" fontId="51" fillId="4" borderId="0" xfId="0" applyFont="1" applyFill="1"/>
    <xf numFmtId="0" fontId="24" fillId="3" borderId="0" xfId="0" applyFont="1" applyFill="1" applyAlignment="1">
      <alignment horizontal="center"/>
    </xf>
    <xf numFmtId="0" fontId="24" fillId="6" borderId="0" xfId="0" applyFont="1" applyFill="1" applyAlignment="1">
      <alignment horizontal="center"/>
    </xf>
    <xf numFmtId="3" fontId="19" fillId="4" borderId="0" xfId="0" applyNumberFormat="1" applyFont="1" applyFill="1" applyBorder="1" applyAlignment="1">
      <alignment horizontal="center" vertical="top" wrapText="1"/>
    </xf>
    <xf numFmtId="17" fontId="18" fillId="0" borderId="0" xfId="0" applyNumberFormat="1" applyFont="1" applyFill="1" applyBorder="1" applyAlignment="1">
      <alignment horizontal="center"/>
    </xf>
    <xf numFmtId="0" fontId="31" fillId="11" borderId="11" xfId="0" applyFont="1" applyFill="1" applyBorder="1"/>
    <xf numFmtId="0" fontId="0" fillId="19" borderId="0" xfId="0" applyFill="1"/>
    <xf numFmtId="0" fontId="24" fillId="13" borderId="0" xfId="0" applyFont="1" applyFill="1" applyAlignment="1">
      <alignment horizontal="center" vertical="center"/>
    </xf>
    <xf numFmtId="168" fontId="24" fillId="19" borderId="0" xfId="0" applyNumberFormat="1" applyFont="1" applyFill="1" applyAlignment="1">
      <alignment horizontal="center"/>
    </xf>
    <xf numFmtId="0" fontId="24" fillId="4" borderId="0" xfId="0" applyFont="1" applyFill="1" applyBorder="1" applyAlignment="1">
      <alignment horizontal="center"/>
    </xf>
    <xf numFmtId="3" fontId="0" fillId="0" borderId="0" xfId="0" applyNumberFormat="1" applyFill="1" applyBorder="1"/>
    <xf numFmtId="0" fontId="24" fillId="0" borderId="0" xfId="0" applyFont="1" applyFill="1" applyAlignment="1">
      <alignment horizontal="center"/>
    </xf>
    <xf numFmtId="2" fontId="14" fillId="20" borderId="0" xfId="0" applyNumberFormat="1" applyFont="1" applyFill="1"/>
    <xf numFmtId="0" fontId="0" fillId="20" borderId="0" xfId="0" applyFill="1"/>
    <xf numFmtId="167" fontId="0" fillId="0" borderId="0" xfId="0" applyNumberFormat="1"/>
    <xf numFmtId="167" fontId="0" fillId="0" borderId="0" xfId="0" applyNumberFormat="1" applyAlignment="1">
      <alignment horizontal="center" vertical="center"/>
    </xf>
    <xf numFmtId="4" fontId="16" fillId="21" borderId="9" xfId="0" applyNumberFormat="1" applyFont="1" applyFill="1" applyBorder="1" applyAlignment="1">
      <alignment horizontal="center"/>
    </xf>
    <xf numFmtId="164" fontId="24" fillId="0" borderId="0" xfId="0" applyNumberFormat="1" applyFont="1" applyAlignment="1">
      <alignment horizontal="center"/>
    </xf>
    <xf numFmtId="0" fontId="52" fillId="4" borderId="0" xfId="0" applyFont="1" applyFill="1" applyBorder="1" applyAlignment="1">
      <alignment horizontal="center"/>
    </xf>
    <xf numFmtId="0" fontId="43" fillId="22" borderId="9" xfId="0" applyFont="1" applyFill="1" applyBorder="1" applyAlignment="1">
      <alignment horizontal="center" wrapText="1"/>
    </xf>
    <xf numFmtId="3" fontId="11" fillId="0" borderId="0" xfId="0" applyNumberFormat="1" applyFont="1" applyBorder="1" applyAlignment="1">
      <alignment horizontal="center"/>
    </xf>
    <xf numFmtId="0" fontId="11" fillId="4" borderId="0" xfId="0" applyFont="1" applyFill="1"/>
    <xf numFmtId="0" fontId="0" fillId="0" borderId="0" xfId="0" applyBorder="1"/>
    <xf numFmtId="0" fontId="0" fillId="0" borderId="0" xfId="0" applyBorder="1" applyAlignment="1">
      <alignment horizontal="center"/>
    </xf>
    <xf numFmtId="0" fontId="11" fillId="3" borderId="0" xfId="0" applyFont="1" applyFill="1" applyAlignment="1">
      <alignment horizontal="center"/>
    </xf>
    <xf numFmtId="0" fontId="11" fillId="6" borderId="0" xfId="0" applyFont="1" applyFill="1" applyAlignment="1">
      <alignment horizontal="center"/>
    </xf>
    <xf numFmtId="2" fontId="16" fillId="12" borderId="0" xfId="0" applyNumberFormat="1" applyFont="1" applyFill="1" applyAlignment="1">
      <alignment horizontal="center" vertical="center"/>
    </xf>
    <xf numFmtId="0" fontId="16" fillId="0" borderId="0" xfId="4" applyFont="1" applyFill="1" applyBorder="1" applyAlignment="1">
      <alignment horizontal="center"/>
    </xf>
    <xf numFmtId="0" fontId="11" fillId="0" borderId="0" xfId="4" applyFill="1" applyBorder="1" applyAlignment="1">
      <alignment horizontal="left"/>
    </xf>
    <xf numFmtId="0" fontId="11" fillId="0" borderId="0" xfId="4" applyFill="1" applyBorder="1" applyAlignment="1">
      <alignment horizontal="center"/>
    </xf>
    <xf numFmtId="2" fontId="11" fillId="0" borderId="0" xfId="4" applyNumberFormat="1" applyFill="1" applyBorder="1" applyAlignment="1">
      <alignment horizontal="center"/>
    </xf>
    <xf numFmtId="0" fontId="11" fillId="0" borderId="0" xfId="3" applyFill="1" applyBorder="1" applyAlignment="1">
      <alignment horizontal="left"/>
    </xf>
    <xf numFmtId="0" fontId="11" fillId="0" borderId="0" xfId="3" applyFill="1" applyBorder="1" applyAlignment="1">
      <alignment horizontal="center"/>
    </xf>
    <xf numFmtId="2" fontId="11" fillId="0" borderId="0" xfId="3" applyNumberFormat="1" applyFill="1" applyBorder="1" applyAlignment="1">
      <alignment horizontal="center"/>
    </xf>
    <xf numFmtId="3" fontId="11" fillId="0" borderId="0" xfId="0" applyNumberFormat="1" applyFont="1" applyAlignment="1">
      <alignment horizontal="center"/>
    </xf>
    <xf numFmtId="0" fontId="16" fillId="0" borderId="0" xfId="4" applyFont="1" applyFill="1" applyBorder="1" applyAlignment="1">
      <alignment horizontal="center"/>
    </xf>
    <xf numFmtId="43" fontId="11" fillId="0" borderId="0" xfId="1" applyFont="1" applyBorder="1" applyAlignment="1">
      <alignment horizontal="center"/>
    </xf>
    <xf numFmtId="0" fontId="16" fillId="26" borderId="7" xfId="0" applyFont="1" applyFill="1" applyBorder="1" applyAlignment="1">
      <alignment horizontal="center"/>
    </xf>
    <xf numFmtId="0" fontId="16" fillId="26" borderId="8" xfId="0" applyFont="1" applyFill="1" applyBorder="1" applyAlignment="1">
      <alignment horizontal="center"/>
    </xf>
    <xf numFmtId="0" fontId="16" fillId="26" borderId="11" xfId="0" applyFont="1" applyFill="1" applyBorder="1" applyAlignment="1">
      <alignment horizontal="center"/>
    </xf>
    <xf numFmtId="169" fontId="16" fillId="26" borderId="10" xfId="0" applyNumberFormat="1" applyFont="1" applyFill="1" applyBorder="1" applyAlignment="1">
      <alignment horizontal="center"/>
    </xf>
    <xf numFmtId="169" fontId="16" fillId="26" borderId="4" xfId="0" applyNumberFormat="1" applyFont="1" applyFill="1" applyBorder="1" applyAlignment="1">
      <alignment horizontal="center"/>
    </xf>
    <xf numFmtId="169" fontId="16" fillId="26" borderId="6" xfId="0" applyNumberFormat="1" applyFont="1" applyFill="1" applyBorder="1" applyAlignment="1">
      <alignment horizontal="center"/>
    </xf>
    <xf numFmtId="0" fontId="11" fillId="0" borderId="12" xfId="0" applyFont="1" applyBorder="1" applyAlignment="1">
      <alignment horizontal="center"/>
    </xf>
    <xf numFmtId="3" fontId="11" fillId="0" borderId="8" xfId="0" applyNumberFormat="1" applyFont="1" applyBorder="1" applyAlignment="1">
      <alignment horizontal="center"/>
    </xf>
    <xf numFmtId="3" fontId="11" fillId="0" borderId="11" xfId="0" applyNumberFormat="1" applyFont="1" applyBorder="1" applyAlignment="1">
      <alignment horizontal="center"/>
    </xf>
    <xf numFmtId="0" fontId="11" fillId="23" borderId="7" xfId="0" applyFont="1" applyFill="1" applyBorder="1"/>
    <xf numFmtId="3" fontId="0" fillId="23" borderId="12" xfId="0" applyNumberFormat="1" applyFill="1" applyBorder="1" applyAlignment="1">
      <alignment horizontal="center"/>
    </xf>
    <xf numFmtId="2" fontId="0" fillId="23" borderId="12" xfId="0" applyNumberFormat="1" applyFill="1" applyBorder="1" applyAlignment="1">
      <alignment horizontal="center"/>
    </xf>
    <xf numFmtId="2" fontId="0" fillId="23" borderId="10" xfId="0" applyNumberFormat="1" applyFill="1" applyBorder="1" applyAlignment="1">
      <alignment horizontal="center"/>
    </xf>
    <xf numFmtId="0" fontId="11" fillId="23" borderId="8" xfId="0" applyFont="1" applyFill="1" applyBorder="1"/>
    <xf numFmtId="3" fontId="0" fillId="23" borderId="0" xfId="0" applyNumberFormat="1" applyFill="1" applyBorder="1" applyAlignment="1">
      <alignment horizontal="center"/>
    </xf>
    <xf numFmtId="2" fontId="0" fillId="23" borderId="0" xfId="0" applyNumberFormat="1" applyFill="1" applyBorder="1" applyAlignment="1">
      <alignment horizontal="center"/>
    </xf>
    <xf numFmtId="2" fontId="0" fillId="23" borderId="4" xfId="0" applyNumberFormat="1" applyFill="1" applyBorder="1" applyAlignment="1">
      <alignment horizontal="center"/>
    </xf>
    <xf numFmtId="0" fontId="11" fillId="23" borderId="11" xfId="0" applyFont="1" applyFill="1" applyBorder="1"/>
    <xf numFmtId="3" fontId="0" fillId="23" borderId="5" xfId="0" applyNumberFormat="1" applyFill="1" applyBorder="1" applyAlignment="1">
      <alignment horizontal="center"/>
    </xf>
    <xf numFmtId="2" fontId="0" fillId="23" borderId="6" xfId="0" applyNumberFormat="1" applyFill="1" applyBorder="1" applyAlignment="1">
      <alignment horizontal="center"/>
    </xf>
    <xf numFmtId="2" fontId="33" fillId="27" borderId="9" xfId="0" applyNumberFormat="1" applyFont="1" applyFill="1" applyBorder="1" applyAlignment="1">
      <alignment horizontal="center"/>
    </xf>
    <xf numFmtId="170" fontId="0" fillId="0" borderId="0" xfId="0" applyNumberFormat="1" applyAlignment="1">
      <alignment horizontal="center"/>
    </xf>
    <xf numFmtId="169" fontId="0" fillId="19" borderId="0" xfId="0" applyNumberFormat="1" applyFill="1" applyAlignment="1">
      <alignment horizontal="center"/>
    </xf>
    <xf numFmtId="0" fontId="11" fillId="0" borderId="0" xfId="0" applyFont="1" applyAlignment="1">
      <alignment horizontal="center"/>
    </xf>
    <xf numFmtId="0" fontId="52" fillId="19" borderId="0" xfId="0" applyFont="1" applyFill="1" applyBorder="1" applyAlignment="1">
      <alignment horizontal="center" vertical="center"/>
    </xf>
    <xf numFmtId="3" fontId="52" fillId="19" borderId="0" xfId="0" applyNumberFormat="1" applyFont="1" applyFill="1" applyBorder="1" applyAlignment="1">
      <alignment horizontal="center" vertical="center"/>
    </xf>
    <xf numFmtId="0" fontId="52" fillId="4" borderId="0" xfId="0" applyFont="1" applyFill="1" applyBorder="1" applyAlignment="1">
      <alignment horizontal="center" vertical="center"/>
    </xf>
    <xf numFmtId="3" fontId="52" fillId="4" borderId="0" xfId="0" applyNumberFormat="1" applyFont="1" applyFill="1" applyBorder="1" applyAlignment="1">
      <alignment horizontal="center" vertical="center"/>
    </xf>
    <xf numFmtId="2" fontId="52" fillId="4" borderId="0" xfId="0" applyNumberFormat="1" applyFont="1" applyFill="1" applyBorder="1" applyAlignment="1">
      <alignment horizontal="center" vertical="center"/>
    </xf>
    <xf numFmtId="1" fontId="19" fillId="4" borderId="0" xfId="0" applyNumberFormat="1" applyFont="1" applyFill="1" applyBorder="1" applyAlignment="1">
      <alignment horizontal="center" vertical="center"/>
    </xf>
    <xf numFmtId="0" fontId="55" fillId="19" borderId="0" xfId="0" applyFont="1" applyFill="1" applyBorder="1" applyAlignment="1">
      <alignment horizontal="center" vertical="center"/>
    </xf>
    <xf numFmtId="0" fontId="55" fillId="4" borderId="0" xfId="0" applyFont="1" applyFill="1" applyBorder="1" applyAlignment="1">
      <alignment horizontal="center" vertical="center"/>
    </xf>
    <xf numFmtId="3" fontId="55" fillId="19" borderId="0" xfId="0" applyNumberFormat="1" applyFont="1" applyFill="1" applyBorder="1" applyAlignment="1">
      <alignment horizontal="center" vertical="center"/>
    </xf>
    <xf numFmtId="3" fontId="55" fillId="4" borderId="0" xfId="0" applyNumberFormat="1" applyFont="1" applyFill="1" applyBorder="1" applyAlignment="1">
      <alignment horizontal="center" vertical="center"/>
    </xf>
    <xf numFmtId="0" fontId="15" fillId="0" borderId="0" xfId="0" applyFont="1"/>
    <xf numFmtId="17" fontId="16" fillId="28" borderId="0" xfId="0" applyNumberFormat="1" applyFont="1" applyFill="1"/>
    <xf numFmtId="17" fontId="52" fillId="0" borderId="0" xfId="0" applyNumberFormat="1" applyFont="1" applyAlignment="1">
      <alignment horizontal="center"/>
    </xf>
    <xf numFmtId="3" fontId="52" fillId="0" borderId="0" xfId="0" applyNumberFormat="1" applyFont="1" applyAlignment="1">
      <alignment horizontal="center"/>
    </xf>
    <xf numFmtId="0" fontId="52" fillId="0" borderId="0" xfId="0" applyFont="1" applyAlignment="1">
      <alignment horizontal="center"/>
    </xf>
    <xf numFmtId="2" fontId="52" fillId="0" borderId="0" xfId="0" applyNumberFormat="1" applyFont="1" applyAlignment="1">
      <alignment horizontal="center"/>
    </xf>
    <xf numFmtId="0" fontId="11" fillId="0" borderId="0" xfId="0" applyFont="1" applyAlignment="1">
      <alignment horizontal="center" wrapText="1"/>
    </xf>
    <xf numFmtId="0" fontId="11" fillId="29" borderId="0" xfId="0" applyFont="1" applyFill="1"/>
    <xf numFmtId="0" fontId="11" fillId="4" borderId="0" xfId="0" applyFont="1" applyFill="1" applyBorder="1" applyAlignment="1">
      <alignment horizontal="center"/>
    </xf>
    <xf numFmtId="0" fontId="57" fillId="19" borderId="0" xfId="0" applyFont="1" applyFill="1" applyBorder="1" applyAlignment="1">
      <alignment horizontal="center" vertical="center"/>
    </xf>
    <xf numFmtId="0" fontId="57" fillId="4" borderId="0" xfId="0" applyFont="1" applyFill="1" applyBorder="1" applyAlignment="1">
      <alignment horizontal="center" vertical="center"/>
    </xf>
    <xf numFmtId="3" fontId="8" fillId="0" borderId="0" xfId="17" applyNumberFormat="1" applyAlignment="1">
      <alignment horizontal="center"/>
    </xf>
    <xf numFmtId="3" fontId="8" fillId="0" borderId="0" xfId="17" applyNumberFormat="1" applyAlignment="1">
      <alignment horizontal="center"/>
    </xf>
    <xf numFmtId="3" fontId="19" fillId="19" borderId="0" xfId="0" applyNumberFormat="1" applyFont="1" applyFill="1" applyBorder="1" applyAlignment="1">
      <alignment horizontal="center" vertical="center"/>
    </xf>
    <xf numFmtId="0" fontId="11" fillId="0" borderId="0" xfId="0" applyFont="1" applyFill="1" applyBorder="1" applyAlignment="1">
      <alignment horizontal="center"/>
    </xf>
    <xf numFmtId="43" fontId="11" fillId="0" borderId="0" xfId="1" applyNumberFormat="1" applyFont="1" applyBorder="1" applyAlignment="1">
      <alignment horizontal="right"/>
    </xf>
    <xf numFmtId="0" fontId="0" fillId="0" borderId="0" xfId="0" applyAlignment="1">
      <alignment horizontal="center" vertical="center"/>
    </xf>
    <xf numFmtId="2" fontId="58" fillId="12" borderId="0" xfId="0" applyNumberFormat="1" applyFont="1" applyFill="1" applyAlignment="1">
      <alignment horizontal="center" vertical="center"/>
    </xf>
    <xf numFmtId="0" fontId="51" fillId="19" borderId="0" xfId="0" applyFont="1" applyFill="1" applyBorder="1" applyAlignment="1">
      <alignment horizontal="center" vertical="center"/>
    </xf>
    <xf numFmtId="166" fontId="59" fillId="0" borderId="0" xfId="1" applyNumberFormat="1" applyFont="1" applyBorder="1" applyAlignment="1">
      <alignment horizontal="center" wrapText="1" shrinkToFit="1"/>
    </xf>
    <xf numFmtId="0" fontId="0" fillId="0" borderId="0" xfId="0" applyAlignment="1">
      <alignment horizontal="center" vertical="center"/>
    </xf>
    <xf numFmtId="164" fontId="11" fillId="0" borderId="0" xfId="0" applyNumberFormat="1" applyFont="1" applyAlignment="1">
      <alignment horizontal="center"/>
    </xf>
    <xf numFmtId="0" fontId="55" fillId="4" borderId="0" xfId="0" applyFont="1" applyFill="1"/>
    <xf numFmtId="0" fontId="0" fillId="0" borderId="0" xfId="0" applyAlignment="1">
      <alignment horizontal="center" vertical="center"/>
    </xf>
    <xf numFmtId="3" fontId="11" fillId="0" borderId="0" xfId="0" applyNumberFormat="1" applyFont="1" applyFill="1" applyBorder="1" applyAlignment="1">
      <alignment horizontal="center"/>
    </xf>
    <xf numFmtId="0" fontId="11" fillId="0" borderId="0" xfId="0" applyFont="1"/>
    <xf numFmtId="0" fontId="52" fillId="19" borderId="0" xfId="0" applyFont="1" applyFill="1" applyBorder="1"/>
    <xf numFmtId="0" fontId="52" fillId="19" borderId="0" xfId="0" applyFont="1" applyFill="1"/>
    <xf numFmtId="0" fontId="0" fillId="0" borderId="0" xfId="0" applyAlignment="1">
      <alignment horizontal="center" vertical="center"/>
    </xf>
    <xf numFmtId="0" fontId="0" fillId="0" borderId="0" xfId="0" applyAlignment="1">
      <alignment horizontal="center" vertical="center"/>
    </xf>
    <xf numFmtId="0" fontId="11" fillId="4" borderId="0" xfId="0" applyFont="1" applyFill="1" applyAlignment="1">
      <alignment horizontal="center"/>
    </xf>
    <xf numFmtId="0" fontId="0" fillId="0" borderId="0" xfId="0" applyAlignment="1">
      <alignment horizontal="center" vertical="center"/>
    </xf>
    <xf numFmtId="0" fontId="16" fillId="5" borderId="9" xfId="0" applyFont="1" applyFill="1" applyBorder="1" applyAlignment="1">
      <alignment horizontal="center"/>
    </xf>
    <xf numFmtId="0" fontId="11" fillId="0" borderId="0" xfId="0" applyFont="1" applyBorder="1" applyAlignment="1">
      <alignment horizontal="center" wrapText="1"/>
    </xf>
    <xf numFmtId="0" fontId="11" fillId="11" borderId="0" xfId="0" applyFont="1" applyFill="1" applyAlignment="1">
      <alignment horizontal="right"/>
    </xf>
    <xf numFmtId="3" fontId="11" fillId="0" borderId="4" xfId="0" applyNumberFormat="1" applyFont="1" applyBorder="1" applyAlignment="1">
      <alignment horizontal="center"/>
    </xf>
    <xf numFmtId="17" fontId="11" fillId="0" borderId="0" xfId="0" applyNumberFormat="1" applyFont="1" applyAlignment="1">
      <alignment horizontal="left"/>
    </xf>
    <xf numFmtId="17" fontId="60" fillId="0" borderId="0" xfId="0" applyNumberFormat="1" applyFont="1" applyAlignment="1">
      <alignment horizontal="center"/>
    </xf>
    <xf numFmtId="3" fontId="60" fillId="0" borderId="0" xfId="0" applyNumberFormat="1" applyFont="1" applyAlignment="1">
      <alignment horizontal="center"/>
    </xf>
    <xf numFmtId="0" fontId="0" fillId="0" borderId="0" xfId="0" applyAlignment="1">
      <alignment horizontal="center" vertical="center"/>
    </xf>
    <xf numFmtId="3" fontId="11" fillId="0" borderId="6" xfId="0" applyNumberFormat="1" applyFont="1" applyBorder="1" applyAlignment="1">
      <alignment horizontal="center"/>
    </xf>
    <xf numFmtId="4" fontId="0" fillId="23" borderId="5" xfId="0" applyNumberFormat="1" applyFill="1" applyBorder="1" applyAlignment="1">
      <alignment horizontal="center"/>
    </xf>
    <xf numFmtId="0" fontId="0" fillId="0" borderId="0" xfId="0" applyAlignment="1">
      <alignment horizontal="center" vertical="center"/>
    </xf>
    <xf numFmtId="2" fontId="0" fillId="0" borderId="0" xfId="0" applyNumberFormat="1" applyAlignment="1">
      <alignment horizontal="center" vertical="center"/>
    </xf>
    <xf numFmtId="4" fontId="0" fillId="0" borderId="0" xfId="0" applyNumberFormat="1" applyAlignment="1">
      <alignment horizontal="center"/>
    </xf>
    <xf numFmtId="3" fontId="52" fillId="4" borderId="0" xfId="0" applyNumberFormat="1" applyFont="1" applyFill="1" applyBorder="1" applyAlignment="1">
      <alignment horizontal="center"/>
    </xf>
    <xf numFmtId="0" fontId="11" fillId="23" borderId="0" xfId="0" applyFont="1" applyFill="1" applyBorder="1"/>
    <xf numFmtId="0" fontId="11" fillId="23" borderId="0" xfId="0" applyFont="1" applyFill="1" applyBorder="1" applyAlignment="1">
      <alignment horizontal="center"/>
    </xf>
    <xf numFmtId="0" fontId="16" fillId="19" borderId="0" xfId="0" applyFont="1" applyFill="1"/>
    <xf numFmtId="0" fontId="16" fillId="4" borderId="0" xfId="0" applyFont="1" applyFill="1"/>
    <xf numFmtId="0" fontId="16" fillId="15" borderId="17" xfId="0" applyFont="1" applyFill="1" applyBorder="1" applyAlignment="1">
      <alignment horizontal="center"/>
    </xf>
    <xf numFmtId="0" fontId="16" fillId="15" borderId="21" xfId="0" applyFont="1" applyFill="1" applyBorder="1" applyAlignment="1">
      <alignment horizontal="center" vertical="center"/>
    </xf>
    <xf numFmtId="0" fontId="16" fillId="15" borderId="20" xfId="0" applyFont="1" applyFill="1" applyBorder="1" applyAlignment="1">
      <alignment horizontal="center" vertical="center" wrapText="1"/>
    </xf>
    <xf numFmtId="43" fontId="11" fillId="0" borderId="12" xfId="1" applyFont="1" applyBorder="1" applyAlignment="1">
      <alignment horizontal="center"/>
    </xf>
    <xf numFmtId="0" fontId="11" fillId="0" borderId="0" xfId="0" applyFont="1" applyBorder="1" applyAlignment="1">
      <alignment horizontal="center"/>
    </xf>
    <xf numFmtId="166" fontId="16" fillId="0" borderId="0" xfId="1" applyNumberFormat="1" applyFont="1" applyBorder="1" applyAlignment="1">
      <alignment horizontal="center" wrapText="1" shrinkToFit="1"/>
    </xf>
    <xf numFmtId="165" fontId="11" fillId="0" borderId="0" xfId="1" applyNumberFormat="1" applyFont="1" applyBorder="1" applyAlignment="1">
      <alignment horizontal="right"/>
    </xf>
    <xf numFmtId="43" fontId="11" fillId="0" borderId="0" xfId="1" applyFont="1" applyFill="1" applyBorder="1" applyAlignment="1">
      <alignment horizontal="center"/>
    </xf>
    <xf numFmtId="0" fontId="13" fillId="0" borderId="0" xfId="0" applyFont="1" applyAlignment="1">
      <alignment horizontal="center"/>
    </xf>
    <xf numFmtId="17" fontId="11" fillId="4" borderId="0" xfId="0" applyNumberFormat="1" applyFont="1" applyFill="1" applyAlignment="1">
      <alignment horizontal="center"/>
    </xf>
    <xf numFmtId="0" fontId="0" fillId="31" borderId="0" xfId="0" applyFill="1" applyAlignment="1">
      <alignment horizontal="center"/>
    </xf>
    <xf numFmtId="0" fontId="11" fillId="31" borderId="0" xfId="0" applyFont="1" applyFill="1" applyAlignment="1">
      <alignment horizontal="center"/>
    </xf>
    <xf numFmtId="0" fontId="11" fillId="32" borderId="0" xfId="0" applyFont="1" applyFill="1" applyAlignment="1">
      <alignment horizontal="center"/>
    </xf>
    <xf numFmtId="171" fontId="0" fillId="19" borderId="0" xfId="0" applyNumberFormat="1" applyFill="1" applyAlignment="1">
      <alignment horizontal="center"/>
    </xf>
    <xf numFmtId="3" fontId="0" fillId="19" borderId="0" xfId="0" applyNumberFormat="1" applyFill="1" applyAlignment="1">
      <alignment horizontal="center"/>
    </xf>
    <xf numFmtId="3" fontId="51" fillId="19" borderId="0" xfId="0" applyNumberFormat="1" applyFont="1" applyFill="1" applyBorder="1" applyAlignment="1">
      <alignment horizontal="center"/>
    </xf>
    <xf numFmtId="0" fontId="16" fillId="12" borderId="16" xfId="0" applyFont="1" applyFill="1" applyBorder="1" applyAlignment="1">
      <alignment horizontal="center"/>
    </xf>
    <xf numFmtId="0" fontId="16" fillId="15" borderId="18" xfId="0" applyFont="1" applyFill="1" applyBorder="1" applyAlignment="1">
      <alignment horizontal="center" vertical="center" wrapText="1"/>
    </xf>
    <xf numFmtId="0" fontId="16" fillId="15" borderId="19" xfId="0" applyFont="1" applyFill="1" applyBorder="1" applyAlignment="1">
      <alignment horizontal="center" vertical="center"/>
    </xf>
    <xf numFmtId="43" fontId="11" fillId="0" borderId="12" xfId="1" applyFont="1" applyFill="1" applyBorder="1" applyAlignment="1">
      <alignment horizontal="center"/>
    </xf>
    <xf numFmtId="43" fontId="16" fillId="0" borderId="0" xfId="1" applyFont="1" applyBorder="1" applyAlignment="1">
      <alignment horizontal="center" wrapText="1" shrinkToFit="1"/>
    </xf>
    <xf numFmtId="0" fontId="16" fillId="15" borderId="16" xfId="0" applyFont="1" applyFill="1" applyBorder="1" applyAlignment="1">
      <alignment horizontal="center"/>
    </xf>
    <xf numFmtId="0" fontId="16" fillId="0" borderId="0" xfId="0" applyFont="1" applyFill="1" applyBorder="1" applyAlignment="1">
      <alignment horizontal="center" wrapText="1"/>
    </xf>
    <xf numFmtId="0" fontId="16" fillId="0" borderId="0" xfId="0" applyFont="1" applyFill="1" applyBorder="1" applyAlignment="1">
      <alignment horizontal="center" vertical="center" wrapText="1"/>
    </xf>
    <xf numFmtId="0" fontId="16" fillId="0" borderId="0" xfId="0" applyFont="1" applyFill="1" applyBorder="1" applyAlignment="1">
      <alignment horizontal="center" vertical="center"/>
    </xf>
    <xf numFmtId="166" fontId="59" fillId="0" borderId="0" xfId="1" applyNumberFormat="1" applyFont="1" applyFill="1" applyBorder="1" applyAlignment="1">
      <alignment horizontal="center" wrapText="1" shrinkToFit="1"/>
    </xf>
    <xf numFmtId="166" fontId="16" fillId="0" borderId="0" xfId="1" applyNumberFormat="1" applyFont="1" applyFill="1" applyBorder="1" applyAlignment="1">
      <alignment horizontal="center" wrapText="1" shrinkToFit="1"/>
    </xf>
    <xf numFmtId="17" fontId="18" fillId="12" borderId="13" xfId="0" applyNumberFormat="1" applyFont="1" applyFill="1" applyBorder="1" applyAlignment="1">
      <alignment horizontal="center" vertical="center" wrapText="1"/>
    </xf>
    <xf numFmtId="17" fontId="18" fillId="12" borderId="14" xfId="0" applyNumberFormat="1" applyFont="1" applyFill="1" applyBorder="1" applyAlignment="1">
      <alignment horizontal="center" vertical="center" wrapText="1"/>
    </xf>
    <xf numFmtId="3" fontId="0" fillId="19" borderId="0" xfId="0" applyNumberFormat="1" applyFill="1"/>
    <xf numFmtId="43" fontId="24" fillId="0" borderId="0" xfId="1" applyNumberFormat="1" applyFont="1" applyBorder="1" applyAlignment="1">
      <alignment horizontal="center"/>
    </xf>
    <xf numFmtId="166" fontId="11" fillId="0" borderId="0" xfId="1" applyNumberFormat="1" applyFont="1" applyBorder="1" applyAlignment="1">
      <alignment horizontal="right" wrapText="1" shrinkToFit="1"/>
    </xf>
    <xf numFmtId="0" fontId="0" fillId="33" borderId="0" xfId="0" applyFill="1" applyAlignment="1">
      <alignment horizontal="center"/>
    </xf>
    <xf numFmtId="17" fontId="18" fillId="0" borderId="0" xfId="0" applyNumberFormat="1" applyFont="1" applyFill="1" applyBorder="1" applyAlignment="1">
      <alignment horizontal="center" vertical="center" wrapText="1"/>
    </xf>
    <xf numFmtId="2" fontId="39" fillId="0" borderId="0" xfId="0" applyNumberFormat="1" applyFont="1" applyFill="1" applyAlignment="1">
      <alignment horizontal="center" vertical="center"/>
    </xf>
    <xf numFmtId="2" fontId="58" fillId="0" borderId="0" xfId="0" applyNumberFormat="1" applyFont="1" applyFill="1" applyAlignment="1">
      <alignment horizontal="center" vertical="center"/>
    </xf>
    <xf numFmtId="0" fontId="0" fillId="6" borderId="3" xfId="0" applyFill="1" applyBorder="1" applyAlignment="1">
      <alignment horizontal="center" vertical="center" wrapText="1"/>
    </xf>
    <xf numFmtId="0" fontId="0" fillId="6" borderId="1" xfId="0" applyFill="1" applyBorder="1" applyAlignment="1">
      <alignment horizontal="center" vertical="center" wrapText="1"/>
    </xf>
    <xf numFmtId="0" fontId="11" fillId="6" borderId="1" xfId="0" applyFont="1" applyFill="1" applyBorder="1" applyAlignment="1">
      <alignment horizontal="center" vertical="center" wrapText="1"/>
    </xf>
    <xf numFmtId="0" fontId="0" fillId="6" borderId="2" xfId="0" applyFill="1" applyBorder="1" applyAlignment="1">
      <alignment horizontal="center" vertical="center" wrapText="1"/>
    </xf>
    <xf numFmtId="2" fontId="0" fillId="33" borderId="0" xfId="0" applyNumberFormat="1" applyFill="1" applyAlignment="1">
      <alignment horizontal="center"/>
    </xf>
    <xf numFmtId="0" fontId="11" fillId="19" borderId="0" xfId="0" applyFont="1" applyFill="1"/>
    <xf numFmtId="43" fontId="11" fillId="0" borderId="0" xfId="1" applyFont="1" applyBorder="1" applyAlignment="1">
      <alignment horizontal="right"/>
    </xf>
    <xf numFmtId="0" fontId="60" fillId="19" borderId="0" xfId="0" applyFont="1" applyFill="1" applyBorder="1"/>
    <xf numFmtId="0" fontId="60" fillId="19" borderId="0" xfId="0" applyFont="1" applyFill="1"/>
    <xf numFmtId="0" fontId="61" fillId="19" borderId="0" xfId="0" applyFont="1" applyFill="1" applyBorder="1" applyAlignment="1">
      <alignment horizontal="center"/>
    </xf>
    <xf numFmtId="17" fontId="62" fillId="19" borderId="0" xfId="0" applyNumberFormat="1" applyFont="1" applyFill="1" applyBorder="1" applyAlignment="1">
      <alignment horizontal="center"/>
    </xf>
    <xf numFmtId="0" fontId="52" fillId="4" borderId="0" xfId="0" applyFont="1" applyFill="1"/>
    <xf numFmtId="0" fontId="11" fillId="19" borderId="0" xfId="0" applyFont="1" applyFill="1" applyBorder="1"/>
    <xf numFmtId="0" fontId="13" fillId="19" borderId="0" xfId="0" applyFont="1" applyFill="1"/>
    <xf numFmtId="0" fontId="13" fillId="19" borderId="0" xfId="0" applyFont="1" applyFill="1" applyBorder="1"/>
    <xf numFmtId="2" fontId="61" fillId="19" borderId="0" xfId="0" applyNumberFormat="1" applyFont="1" applyFill="1" applyBorder="1" applyAlignment="1">
      <alignment horizontal="center"/>
    </xf>
    <xf numFmtId="0" fontId="61" fillId="19" borderId="0" xfId="0" applyFont="1" applyFill="1" applyBorder="1"/>
    <xf numFmtId="0" fontId="61" fillId="19" borderId="0" xfId="0" applyFont="1" applyFill="1"/>
    <xf numFmtId="2" fontId="61" fillId="19" borderId="0" xfId="0" applyNumberFormat="1" applyFont="1" applyFill="1" applyAlignment="1">
      <alignment horizontal="center"/>
    </xf>
    <xf numFmtId="0" fontId="60" fillId="4" borderId="0" xfId="0" applyFont="1" applyFill="1"/>
    <xf numFmtId="0" fontId="61" fillId="19" borderId="0" xfId="0" applyFont="1" applyFill="1" applyBorder="1" applyAlignment="1">
      <alignment horizontal="center" wrapText="1"/>
    </xf>
    <xf numFmtId="17" fontId="61" fillId="19" borderId="0" xfId="0" applyNumberFormat="1" applyFont="1" applyFill="1" applyBorder="1" applyAlignment="1">
      <alignment horizontal="center"/>
    </xf>
    <xf numFmtId="1" fontId="61" fillId="19" borderId="0" xfId="0" applyNumberFormat="1" applyFont="1" applyFill="1" applyBorder="1" applyAlignment="1">
      <alignment horizontal="center"/>
    </xf>
    <xf numFmtId="0" fontId="61" fillId="19" borderId="0" xfId="0" applyFont="1" applyFill="1" applyAlignment="1">
      <alignment horizontal="center"/>
    </xf>
    <xf numFmtId="16" fontId="61" fillId="19" borderId="0" xfId="0" quotePrefix="1" applyNumberFormat="1" applyFont="1" applyFill="1" applyBorder="1" applyAlignment="1">
      <alignment horizontal="center"/>
    </xf>
    <xf numFmtId="0" fontId="61" fillId="19" borderId="0" xfId="0" quotePrefix="1" applyNumberFormat="1" applyFont="1" applyFill="1" applyBorder="1" applyAlignment="1">
      <alignment horizontal="center"/>
    </xf>
    <xf numFmtId="0" fontId="37" fillId="12" borderId="12" xfId="0" applyFont="1" applyFill="1" applyBorder="1" applyAlignment="1">
      <alignment horizontal="center" vertical="center"/>
    </xf>
    <xf numFmtId="0" fontId="37" fillId="12" borderId="10" xfId="0" applyFont="1" applyFill="1" applyBorder="1" applyAlignment="1">
      <alignment horizontal="center" vertical="center"/>
    </xf>
    <xf numFmtId="0" fontId="37" fillId="12" borderId="0" xfId="0" applyFont="1" applyFill="1" applyBorder="1" applyAlignment="1">
      <alignment horizontal="center" vertical="center"/>
    </xf>
    <xf numFmtId="0" fontId="37" fillId="12" borderId="4" xfId="0" applyFont="1" applyFill="1" applyBorder="1" applyAlignment="1">
      <alignment horizontal="center" vertical="center"/>
    </xf>
    <xf numFmtId="0" fontId="37" fillId="12" borderId="5" xfId="0" applyFont="1" applyFill="1" applyBorder="1" applyAlignment="1">
      <alignment horizontal="center" vertical="center"/>
    </xf>
    <xf numFmtId="0" fontId="37" fillId="12" borderId="6" xfId="0" applyFont="1" applyFill="1" applyBorder="1" applyAlignment="1">
      <alignment horizontal="center" vertical="center"/>
    </xf>
    <xf numFmtId="0" fontId="36" fillId="11" borderId="0" xfId="2" applyFont="1" applyFill="1" applyBorder="1" applyAlignment="1" applyProtection="1"/>
    <xf numFmtId="0" fontId="36" fillId="0" borderId="0" xfId="2" applyFont="1" applyAlignment="1" applyProtection="1"/>
    <xf numFmtId="0" fontId="36" fillId="0" borderId="4" xfId="2" applyFont="1" applyBorder="1" applyAlignment="1" applyProtection="1"/>
    <xf numFmtId="0" fontId="32" fillId="11" borderId="0" xfId="2" applyFont="1" applyFill="1" applyBorder="1" applyAlignment="1" applyProtection="1"/>
    <xf numFmtId="0" fontId="32" fillId="0" borderId="0" xfId="2" applyFont="1" applyAlignment="1" applyProtection="1"/>
    <xf numFmtId="0" fontId="32" fillId="0" borderId="4" xfId="2" applyFont="1" applyBorder="1" applyAlignment="1" applyProtection="1"/>
    <xf numFmtId="0" fontId="32" fillId="11" borderId="4" xfId="2" applyFont="1" applyFill="1" applyBorder="1" applyAlignment="1" applyProtection="1"/>
    <xf numFmtId="0" fontId="32" fillId="11" borderId="12" xfId="2" applyFont="1" applyFill="1" applyBorder="1" applyAlignment="1" applyProtection="1"/>
    <xf numFmtId="0" fontId="32" fillId="11" borderId="10" xfId="2" applyFont="1" applyFill="1" applyBorder="1" applyAlignment="1" applyProtection="1"/>
    <xf numFmtId="0" fontId="0" fillId="3" borderId="7" xfId="0" applyFill="1" applyBorder="1" applyAlignment="1"/>
    <xf numFmtId="0" fontId="0" fillId="3" borderId="12" xfId="0" applyFill="1" applyBorder="1" applyAlignment="1"/>
    <xf numFmtId="0" fontId="0" fillId="3" borderId="10" xfId="0" applyFill="1" applyBorder="1" applyAlignment="1"/>
    <xf numFmtId="0" fontId="0" fillId="3" borderId="11" xfId="0" applyFill="1" applyBorder="1" applyAlignment="1"/>
    <xf numFmtId="0" fontId="0" fillId="3" borderId="5" xfId="0" applyFill="1" applyBorder="1" applyAlignment="1"/>
    <xf numFmtId="0" fontId="0" fillId="3" borderId="6" xfId="0" applyFill="1" applyBorder="1" applyAlignment="1"/>
    <xf numFmtId="0" fontId="53" fillId="23" borderId="27" xfId="2" applyFont="1" applyFill="1" applyBorder="1" applyAlignment="1" applyProtection="1">
      <alignment horizontal="center"/>
    </xf>
    <xf numFmtId="0" fontId="53" fillId="23" borderId="28" xfId="2" applyFont="1" applyFill="1" applyBorder="1" applyAlignment="1" applyProtection="1">
      <alignment horizontal="center"/>
    </xf>
    <xf numFmtId="0" fontId="32" fillId="11" borderId="5" xfId="2" applyFont="1" applyFill="1" applyBorder="1" applyAlignment="1" applyProtection="1"/>
    <xf numFmtId="0" fontId="32" fillId="11" borderId="6" xfId="2" applyFont="1" applyFill="1" applyBorder="1" applyAlignment="1" applyProtection="1"/>
    <xf numFmtId="17" fontId="18" fillId="5" borderId="7" xfId="0" applyNumberFormat="1" applyFont="1" applyFill="1" applyBorder="1" applyAlignment="1">
      <alignment horizontal="center"/>
    </xf>
    <xf numFmtId="0" fontId="18" fillId="5" borderId="12" xfId="0" applyFont="1" applyFill="1" applyBorder="1" applyAlignment="1">
      <alignment horizontal="center"/>
    </xf>
    <xf numFmtId="0" fontId="0" fillId="0" borderId="12" xfId="0" applyBorder="1" applyAlignment="1">
      <alignment horizontal="center"/>
    </xf>
    <xf numFmtId="0" fontId="0" fillId="0" borderId="10" xfId="0" applyBorder="1" applyAlignment="1">
      <alignment horizontal="center"/>
    </xf>
    <xf numFmtId="0" fontId="18" fillId="5" borderId="10" xfId="0" applyFont="1" applyFill="1" applyBorder="1" applyAlignment="1">
      <alignment horizontal="center"/>
    </xf>
    <xf numFmtId="0" fontId="47" fillId="24" borderId="29" xfId="2" applyFont="1" applyFill="1" applyBorder="1" applyAlignment="1" applyProtection="1">
      <alignment horizontal="center" vertical="center"/>
    </xf>
    <xf numFmtId="0" fontId="47" fillId="24" borderId="30" xfId="2" applyFont="1" applyFill="1" applyBorder="1" applyAlignment="1" applyProtection="1">
      <alignment horizontal="center" vertical="center"/>
    </xf>
    <xf numFmtId="0" fontId="47" fillId="24" borderId="31" xfId="2" applyFont="1" applyFill="1" applyBorder="1" applyAlignment="1" applyProtection="1">
      <alignment horizontal="center" vertical="center"/>
    </xf>
    <xf numFmtId="0" fontId="47" fillId="24" borderId="32" xfId="2" applyFont="1" applyFill="1" applyBorder="1" applyAlignment="1" applyProtection="1">
      <alignment horizontal="center" vertical="center"/>
    </xf>
    <xf numFmtId="0" fontId="47" fillId="24" borderId="33" xfId="2" applyFont="1" applyFill="1" applyBorder="1" applyAlignment="1" applyProtection="1">
      <alignment horizontal="center" vertical="center"/>
    </xf>
    <xf numFmtId="0" fontId="47" fillId="24" borderId="34" xfId="2" applyFont="1" applyFill="1" applyBorder="1" applyAlignment="1" applyProtection="1">
      <alignment horizontal="center" vertical="center"/>
    </xf>
    <xf numFmtId="17" fontId="16" fillId="5" borderId="7" xfId="0" applyNumberFormat="1" applyFont="1" applyFill="1" applyBorder="1" applyAlignment="1">
      <alignment horizontal="center"/>
    </xf>
    <xf numFmtId="17" fontId="16" fillId="5" borderId="12" xfId="0" applyNumberFormat="1" applyFont="1" applyFill="1" applyBorder="1" applyAlignment="1">
      <alignment horizontal="center"/>
    </xf>
    <xf numFmtId="0" fontId="16" fillId="5" borderId="12" xfId="0" applyFont="1" applyFill="1" applyBorder="1" applyAlignment="1">
      <alignment horizontal="center"/>
    </xf>
    <xf numFmtId="0" fontId="16" fillId="5" borderId="10" xfId="0" applyFont="1" applyFill="1" applyBorder="1" applyAlignment="1">
      <alignment horizontal="center"/>
    </xf>
    <xf numFmtId="0" fontId="0" fillId="0" borderId="0" xfId="0" applyAlignment="1">
      <alignment horizontal="left" vertical="center" wrapText="1"/>
    </xf>
    <xf numFmtId="0" fontId="0" fillId="0" borderId="0" xfId="0" applyBorder="1" applyAlignment="1">
      <alignment horizontal="left" vertical="center" wrapText="1"/>
    </xf>
    <xf numFmtId="0" fontId="0" fillId="0" borderId="4" xfId="0" applyBorder="1" applyAlignment="1">
      <alignment horizontal="left" vertical="center" wrapText="1"/>
    </xf>
    <xf numFmtId="0" fontId="40" fillId="16" borderId="3" xfId="0" applyFont="1" applyFill="1" applyBorder="1" applyAlignment="1">
      <alignment horizontal="left" vertical="center"/>
    </xf>
    <xf numFmtId="0" fontId="0" fillId="0" borderId="1" xfId="0" applyBorder="1"/>
    <xf numFmtId="0" fontId="0" fillId="0" borderId="2" xfId="0" applyBorder="1"/>
    <xf numFmtId="0" fontId="38" fillId="2" borderId="3" xfId="0" applyFont="1" applyFill="1" applyBorder="1" applyAlignment="1">
      <alignment horizontal="center" vertical="center"/>
    </xf>
    <xf numFmtId="0" fontId="38" fillId="2" borderId="1" xfId="0" applyFont="1" applyFill="1" applyBorder="1" applyAlignment="1">
      <alignment horizontal="center" vertical="center"/>
    </xf>
    <xf numFmtId="0" fontId="38" fillId="2" borderId="2" xfId="0" applyFont="1" applyFill="1" applyBorder="1" applyAlignment="1">
      <alignment horizontal="center" vertical="center"/>
    </xf>
    <xf numFmtId="0" fontId="0" fillId="0" borderId="2" xfId="0" applyBorder="1" applyAlignment="1">
      <alignment vertical="center"/>
    </xf>
    <xf numFmtId="0" fontId="0" fillId="0" borderId="1" xfId="0" applyBorder="1" applyAlignment="1">
      <alignment vertical="center"/>
    </xf>
    <xf numFmtId="0" fontId="0" fillId="0" borderId="2" xfId="0" applyBorder="1" applyAlignment="1"/>
    <xf numFmtId="0" fontId="15" fillId="17" borderId="7" xfId="0" applyFont="1" applyFill="1" applyBorder="1" applyAlignment="1">
      <alignment horizontal="center" vertical="center" wrapText="1"/>
    </xf>
    <xf numFmtId="0" fontId="15" fillId="17" borderId="12" xfId="0" applyFont="1" applyFill="1" applyBorder="1" applyAlignment="1">
      <alignment horizontal="center" vertical="center"/>
    </xf>
    <xf numFmtId="0" fontId="15" fillId="17" borderId="10" xfId="0" applyFont="1" applyFill="1" applyBorder="1" applyAlignment="1">
      <alignment horizontal="center" vertical="center"/>
    </xf>
    <xf numFmtId="0" fontId="15" fillId="17" borderId="11" xfId="0" applyFont="1" applyFill="1" applyBorder="1" applyAlignment="1">
      <alignment horizontal="center" vertical="center"/>
    </xf>
    <xf numFmtId="0" fontId="15" fillId="17" borderId="5" xfId="0" applyFont="1" applyFill="1" applyBorder="1" applyAlignment="1">
      <alignment horizontal="center" vertical="center"/>
    </xf>
    <xf numFmtId="0" fontId="15" fillId="17" borderId="6" xfId="0" applyFont="1" applyFill="1" applyBorder="1" applyAlignment="1">
      <alignment horizontal="center" vertical="center"/>
    </xf>
    <xf numFmtId="0" fontId="16" fillId="12" borderId="24" xfId="0" applyFont="1" applyFill="1" applyBorder="1" applyAlignment="1">
      <alignment horizontal="center" vertical="center" wrapText="1"/>
    </xf>
    <xf numFmtId="0" fontId="16" fillId="12" borderId="25" xfId="0" applyFont="1" applyFill="1" applyBorder="1" applyAlignment="1">
      <alignment horizontal="center" wrapText="1"/>
    </xf>
    <xf numFmtId="0" fontId="16" fillId="15" borderId="16" xfId="0" applyFont="1" applyFill="1" applyBorder="1" applyAlignment="1">
      <alignment horizontal="center" vertical="center" wrapText="1"/>
    </xf>
    <xf numFmtId="0" fontId="16" fillId="15" borderId="17" xfId="0" applyFont="1" applyFill="1" applyBorder="1" applyAlignment="1">
      <alignment horizontal="center" wrapText="1"/>
    </xf>
    <xf numFmtId="0" fontId="43" fillId="25" borderId="7" xfId="0" applyFont="1" applyFill="1" applyBorder="1" applyAlignment="1">
      <alignment horizontal="center"/>
    </xf>
    <xf numFmtId="0" fontId="43" fillId="25" borderId="10" xfId="0" applyFont="1" applyFill="1" applyBorder="1" applyAlignment="1">
      <alignment horizontal="center"/>
    </xf>
    <xf numFmtId="0" fontId="16" fillId="15" borderId="22" xfId="0" applyFont="1" applyFill="1" applyBorder="1" applyAlignment="1">
      <alignment horizontal="center" vertical="center" wrapText="1"/>
    </xf>
    <xf numFmtId="0" fontId="16" fillId="15" borderId="23" xfId="0" applyFont="1" applyFill="1" applyBorder="1" applyAlignment="1">
      <alignment horizontal="center" wrapText="1"/>
    </xf>
    <xf numFmtId="0" fontId="16" fillId="15" borderId="35" xfId="0" applyFont="1" applyFill="1" applyBorder="1" applyAlignment="1">
      <alignment horizontal="center" vertical="center" wrapText="1"/>
    </xf>
    <xf numFmtId="0" fontId="16" fillId="15" borderId="36" xfId="0" applyFont="1" applyFill="1" applyBorder="1" applyAlignment="1">
      <alignment horizontal="center" wrapText="1"/>
    </xf>
    <xf numFmtId="0" fontId="28" fillId="17" borderId="3" xfId="0"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25" fillId="0" borderId="13" xfId="0" applyFont="1" applyFill="1" applyBorder="1" applyAlignment="1">
      <alignment horizontal="center" vertical="center"/>
    </xf>
    <xf numFmtId="0" fontId="25" fillId="0" borderId="14" xfId="0" applyFont="1" applyFill="1" applyBorder="1" applyAlignment="1">
      <alignment horizontal="center" vertical="center"/>
    </xf>
    <xf numFmtId="0" fontId="25" fillId="0" borderId="15" xfId="0" applyFont="1" applyFill="1" applyBorder="1" applyAlignment="1">
      <alignment horizontal="center" vertical="center"/>
    </xf>
    <xf numFmtId="0" fontId="14" fillId="7" borderId="8" xfId="0" applyFont="1" applyFill="1"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14" fillId="7" borderId="7" xfId="0" applyFont="1" applyFill="1"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14" fillId="7" borderId="3" xfId="0" applyFon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30" fillId="17" borderId="7" xfId="0" applyFont="1" applyFill="1" applyBorder="1" applyAlignment="1">
      <alignment horizontal="center" vertical="center"/>
    </xf>
    <xf numFmtId="0" fontId="30" fillId="17" borderId="12" xfId="0" applyFont="1" applyFill="1" applyBorder="1" applyAlignment="1">
      <alignment horizontal="center" vertical="center"/>
    </xf>
    <xf numFmtId="0" fontId="30" fillId="17" borderId="10" xfId="0" applyFont="1" applyFill="1" applyBorder="1" applyAlignment="1">
      <alignment horizontal="center" vertical="center"/>
    </xf>
    <xf numFmtId="0" fontId="30" fillId="17" borderId="11" xfId="0" applyFont="1" applyFill="1" applyBorder="1" applyAlignment="1">
      <alignment horizontal="center" vertical="center"/>
    </xf>
    <xf numFmtId="0" fontId="30" fillId="17" borderId="5" xfId="0" applyFont="1" applyFill="1" applyBorder="1" applyAlignment="1">
      <alignment horizontal="center" vertical="center"/>
    </xf>
    <xf numFmtId="0" fontId="30" fillId="17" borderId="6" xfId="0" applyFont="1" applyFill="1" applyBorder="1" applyAlignment="1">
      <alignment horizontal="center" vertical="center"/>
    </xf>
    <xf numFmtId="0" fontId="34" fillId="12" borderId="3" xfId="0" applyFont="1" applyFill="1" applyBorder="1" applyAlignment="1">
      <alignment horizontal="center" vertical="top" wrapText="1"/>
    </xf>
    <xf numFmtId="0" fontId="34" fillId="12" borderId="1" xfId="0" applyFont="1" applyFill="1" applyBorder="1" applyAlignment="1">
      <alignment horizontal="center" vertical="top" wrapText="1"/>
    </xf>
    <xf numFmtId="0" fontId="34" fillId="12" borderId="2" xfId="0" applyFont="1" applyFill="1" applyBorder="1" applyAlignment="1">
      <alignment horizontal="center" vertical="top" wrapText="1"/>
    </xf>
    <xf numFmtId="0" fontId="0" fillId="33" borderId="0" xfId="0" applyFill="1" applyAlignment="1">
      <alignment horizontal="center" vertical="center" wrapText="1"/>
    </xf>
    <xf numFmtId="0" fontId="0" fillId="30" borderId="0" xfId="0" applyFill="1" applyAlignment="1">
      <alignment horizontal="center"/>
    </xf>
    <xf numFmtId="0" fontId="16" fillId="0" borderId="0" xfId="4" applyFont="1" applyFill="1" applyBorder="1" applyAlignment="1">
      <alignment horizontal="center"/>
    </xf>
    <xf numFmtId="0" fontId="34" fillId="2" borderId="3" xfId="0" applyFont="1" applyFill="1" applyBorder="1" applyAlignment="1">
      <alignment horizontal="left" vertical="center"/>
    </xf>
    <xf numFmtId="0" fontId="34" fillId="2" borderId="1" xfId="0" applyFont="1" applyFill="1" applyBorder="1" applyAlignment="1">
      <alignment horizontal="left" vertical="center"/>
    </xf>
    <xf numFmtId="0" fontId="34" fillId="2" borderId="2" xfId="0" applyFont="1" applyFill="1" applyBorder="1" applyAlignment="1">
      <alignment horizontal="left" vertical="center"/>
    </xf>
    <xf numFmtId="0" fontId="38" fillId="18" borderId="3" xfId="0" applyFont="1" applyFill="1" applyBorder="1" applyAlignment="1">
      <alignment horizontal="center" vertical="center"/>
    </xf>
    <xf numFmtId="0" fontId="38" fillId="18" borderId="1" xfId="0" applyFont="1" applyFill="1" applyBorder="1" applyAlignment="1">
      <alignment horizontal="center" vertical="center"/>
    </xf>
    <xf numFmtId="0" fontId="38" fillId="18" borderId="2" xfId="0" applyFont="1" applyFill="1" applyBorder="1" applyAlignment="1">
      <alignment horizontal="center" vertical="center"/>
    </xf>
    <xf numFmtId="0" fontId="22" fillId="11" borderId="1" xfId="0" applyFont="1" applyFill="1" applyBorder="1" applyAlignment="1">
      <alignment horizontal="center" vertical="center"/>
    </xf>
    <xf numFmtId="0" fontId="22" fillId="11" borderId="2" xfId="0" applyFont="1" applyFill="1" applyBorder="1" applyAlignment="1">
      <alignment horizontal="center" vertical="center"/>
    </xf>
    <xf numFmtId="0" fontId="23" fillId="4" borderId="13" xfId="0" applyFont="1" applyFill="1" applyBorder="1" applyAlignment="1">
      <alignment horizontal="center" vertical="center"/>
    </xf>
    <xf numFmtId="0" fontId="23" fillId="4" borderId="14" xfId="0" applyFont="1" applyFill="1" applyBorder="1" applyAlignment="1">
      <alignment horizontal="center" vertical="center"/>
    </xf>
    <xf numFmtId="0" fontId="23" fillId="4" borderId="15" xfId="0" applyFont="1" applyFill="1" applyBorder="1" applyAlignment="1">
      <alignment horizontal="center" vertical="center"/>
    </xf>
    <xf numFmtId="0" fontId="21" fillId="12" borderId="0" xfId="0" applyFont="1" applyFill="1" applyBorder="1" applyAlignment="1">
      <alignment horizontal="center" vertical="center" wrapText="1"/>
    </xf>
  </cellXfs>
  <cellStyles count="1049">
    <cellStyle name="Comma" xfId="1" builtinId="3"/>
    <cellStyle name="Comma 2" xfId="15"/>
    <cellStyle name="Comma 3" xfId="21"/>
    <cellStyle name="Comma 4" xfId="31"/>
    <cellStyle name="Comma 5" xfId="49"/>
    <cellStyle name="Comma 6" xfId="83"/>
    <cellStyle name="Comma 7" xfId="149"/>
    <cellStyle name="Comma 8" xfId="279"/>
    <cellStyle name="Comma 9" xfId="537"/>
    <cellStyle name="Hyperlink" xfId="2" builtinId="8"/>
    <cellStyle name="Normal" xfId="0" builtinId="0"/>
    <cellStyle name="Normal 10" xfId="48"/>
    <cellStyle name="Normal 11" xfId="47"/>
    <cellStyle name="Normal 11 2" xfId="115"/>
    <cellStyle name="Normal 11 2 2" xfId="245"/>
    <cellStyle name="Normal 11 2 2 2" xfId="503"/>
    <cellStyle name="Normal 11 2 2 2 2" xfId="1017"/>
    <cellStyle name="Normal 11 2 2 3" xfId="761"/>
    <cellStyle name="Normal 11 2 3" xfId="375"/>
    <cellStyle name="Normal 11 2 3 2" xfId="889"/>
    <cellStyle name="Normal 11 2 4" xfId="633"/>
    <cellStyle name="Normal 11 3" xfId="181"/>
    <cellStyle name="Normal 11 3 2" xfId="439"/>
    <cellStyle name="Normal 11 3 2 2" xfId="953"/>
    <cellStyle name="Normal 11 3 3" xfId="697"/>
    <cellStyle name="Normal 11 4" xfId="311"/>
    <cellStyle name="Normal 11 4 2" xfId="825"/>
    <cellStyle name="Normal 11 5" xfId="569"/>
    <cellStyle name="Normal 12" xfId="82"/>
    <cellStyle name="Normal 13" xfId="81"/>
    <cellStyle name="Normal 13 2" xfId="213"/>
    <cellStyle name="Normal 13 2 2" xfId="471"/>
    <cellStyle name="Normal 13 2 2 2" xfId="985"/>
    <cellStyle name="Normal 13 2 3" xfId="729"/>
    <cellStyle name="Normal 13 3" xfId="343"/>
    <cellStyle name="Normal 13 3 2" xfId="857"/>
    <cellStyle name="Normal 13 4" xfId="601"/>
    <cellStyle name="Normal 14" xfId="148"/>
    <cellStyle name="Normal 15" xfId="147"/>
    <cellStyle name="Normal 15 2" xfId="407"/>
    <cellStyle name="Normal 15 2 2" xfId="921"/>
    <cellStyle name="Normal 15 3" xfId="665"/>
    <cellStyle name="Normal 16" xfId="278"/>
    <cellStyle name="Normal 17" xfId="277"/>
    <cellStyle name="Normal 17 2" xfId="793"/>
    <cellStyle name="Normal 18" xfId="536"/>
    <cellStyle name="Normal 19" xfId="535"/>
    <cellStyle name="Normal 2" xfId="5"/>
    <cellStyle name="Normal 2 10" xfId="150"/>
    <cellStyle name="Normal 2 10 2" xfId="408"/>
    <cellStyle name="Normal 2 10 2 2" xfId="922"/>
    <cellStyle name="Normal 2 10 3" xfId="666"/>
    <cellStyle name="Normal 2 11" xfId="280"/>
    <cellStyle name="Normal 2 11 2" xfId="794"/>
    <cellStyle name="Normal 2 12" xfId="538"/>
    <cellStyle name="Normal 2 2" xfId="3"/>
    <cellStyle name="Normal 2 2 2" xfId="8"/>
    <cellStyle name="Normal 2 2 2 10" xfId="539"/>
    <cellStyle name="Normal 2 2 2 2" xfId="7"/>
    <cellStyle name="Normal 2 2 2 3" xfId="17"/>
    <cellStyle name="Normal 2 2 2 3 2" xfId="27"/>
    <cellStyle name="Normal 2 2 2 3 2 2" xfId="45"/>
    <cellStyle name="Normal 2 2 2 3 2 2 2" xfId="79"/>
    <cellStyle name="Normal 2 2 2 3 2 2 2 2" xfId="145"/>
    <cellStyle name="Normal 2 2 2 3 2 2 2 2 2" xfId="275"/>
    <cellStyle name="Normal 2 2 2 3 2 2 2 2 2 2" xfId="533"/>
    <cellStyle name="Normal 2 2 2 3 2 2 2 2 2 2 2" xfId="1047"/>
    <cellStyle name="Normal 2 2 2 3 2 2 2 2 2 3" xfId="791"/>
    <cellStyle name="Normal 2 2 2 3 2 2 2 2 3" xfId="405"/>
    <cellStyle name="Normal 2 2 2 3 2 2 2 2 3 2" xfId="919"/>
    <cellStyle name="Normal 2 2 2 3 2 2 2 2 4" xfId="663"/>
    <cellStyle name="Normal 2 2 2 3 2 2 2 3" xfId="211"/>
    <cellStyle name="Normal 2 2 2 3 2 2 2 3 2" xfId="469"/>
    <cellStyle name="Normal 2 2 2 3 2 2 2 3 2 2" xfId="983"/>
    <cellStyle name="Normal 2 2 2 3 2 2 2 3 3" xfId="727"/>
    <cellStyle name="Normal 2 2 2 3 2 2 2 4" xfId="341"/>
    <cellStyle name="Normal 2 2 2 3 2 2 2 4 2" xfId="855"/>
    <cellStyle name="Normal 2 2 2 3 2 2 2 5" xfId="599"/>
    <cellStyle name="Normal 2 2 2 3 2 2 3" xfId="113"/>
    <cellStyle name="Normal 2 2 2 3 2 2 3 2" xfId="243"/>
    <cellStyle name="Normal 2 2 2 3 2 2 3 2 2" xfId="501"/>
    <cellStyle name="Normal 2 2 2 3 2 2 3 2 2 2" xfId="1015"/>
    <cellStyle name="Normal 2 2 2 3 2 2 3 2 3" xfId="759"/>
    <cellStyle name="Normal 2 2 2 3 2 2 3 3" xfId="373"/>
    <cellStyle name="Normal 2 2 2 3 2 2 3 3 2" xfId="887"/>
    <cellStyle name="Normal 2 2 2 3 2 2 3 4" xfId="631"/>
    <cellStyle name="Normal 2 2 2 3 2 2 4" xfId="179"/>
    <cellStyle name="Normal 2 2 2 3 2 2 4 2" xfId="437"/>
    <cellStyle name="Normal 2 2 2 3 2 2 4 2 2" xfId="951"/>
    <cellStyle name="Normal 2 2 2 3 2 2 4 3" xfId="695"/>
    <cellStyle name="Normal 2 2 2 3 2 2 5" xfId="309"/>
    <cellStyle name="Normal 2 2 2 3 2 2 5 2" xfId="823"/>
    <cellStyle name="Normal 2 2 2 3 2 2 6" xfId="567"/>
    <cellStyle name="Normal 2 2 2 3 2 3" xfId="63"/>
    <cellStyle name="Normal 2 2 2 3 2 3 2" xfId="129"/>
    <cellStyle name="Normal 2 2 2 3 2 3 2 2" xfId="259"/>
    <cellStyle name="Normal 2 2 2 3 2 3 2 2 2" xfId="517"/>
    <cellStyle name="Normal 2 2 2 3 2 3 2 2 2 2" xfId="1031"/>
    <cellStyle name="Normal 2 2 2 3 2 3 2 2 3" xfId="775"/>
    <cellStyle name="Normal 2 2 2 3 2 3 2 3" xfId="389"/>
    <cellStyle name="Normal 2 2 2 3 2 3 2 3 2" xfId="903"/>
    <cellStyle name="Normal 2 2 2 3 2 3 2 4" xfId="647"/>
    <cellStyle name="Normal 2 2 2 3 2 3 3" xfId="195"/>
    <cellStyle name="Normal 2 2 2 3 2 3 3 2" xfId="453"/>
    <cellStyle name="Normal 2 2 2 3 2 3 3 2 2" xfId="967"/>
    <cellStyle name="Normal 2 2 2 3 2 3 3 3" xfId="711"/>
    <cellStyle name="Normal 2 2 2 3 2 3 4" xfId="325"/>
    <cellStyle name="Normal 2 2 2 3 2 3 4 2" xfId="839"/>
    <cellStyle name="Normal 2 2 2 3 2 3 5" xfId="583"/>
    <cellStyle name="Normal 2 2 2 3 2 4" xfId="97"/>
    <cellStyle name="Normal 2 2 2 3 2 4 2" xfId="227"/>
    <cellStyle name="Normal 2 2 2 3 2 4 2 2" xfId="485"/>
    <cellStyle name="Normal 2 2 2 3 2 4 2 2 2" xfId="999"/>
    <cellStyle name="Normal 2 2 2 3 2 4 2 3" xfId="743"/>
    <cellStyle name="Normal 2 2 2 3 2 4 3" xfId="357"/>
    <cellStyle name="Normal 2 2 2 3 2 4 3 2" xfId="871"/>
    <cellStyle name="Normal 2 2 2 3 2 4 4" xfId="615"/>
    <cellStyle name="Normal 2 2 2 3 2 5" xfId="163"/>
    <cellStyle name="Normal 2 2 2 3 2 5 2" xfId="421"/>
    <cellStyle name="Normal 2 2 2 3 2 5 2 2" xfId="935"/>
    <cellStyle name="Normal 2 2 2 3 2 5 3" xfId="679"/>
    <cellStyle name="Normal 2 2 2 3 2 6" xfId="293"/>
    <cellStyle name="Normal 2 2 2 3 2 6 2" xfId="807"/>
    <cellStyle name="Normal 2 2 2 3 2 7" xfId="551"/>
    <cellStyle name="Normal 2 2 2 3 3" xfId="37"/>
    <cellStyle name="Normal 2 2 2 3 3 2" xfId="71"/>
    <cellStyle name="Normal 2 2 2 3 3 2 2" xfId="137"/>
    <cellStyle name="Normal 2 2 2 3 3 2 2 2" xfId="267"/>
    <cellStyle name="Normal 2 2 2 3 3 2 2 2 2" xfId="525"/>
    <cellStyle name="Normal 2 2 2 3 3 2 2 2 2 2" xfId="1039"/>
    <cellStyle name="Normal 2 2 2 3 3 2 2 2 3" xfId="783"/>
    <cellStyle name="Normal 2 2 2 3 3 2 2 3" xfId="397"/>
    <cellStyle name="Normal 2 2 2 3 3 2 2 3 2" xfId="911"/>
    <cellStyle name="Normal 2 2 2 3 3 2 2 4" xfId="655"/>
    <cellStyle name="Normal 2 2 2 3 3 2 3" xfId="203"/>
    <cellStyle name="Normal 2 2 2 3 3 2 3 2" xfId="461"/>
    <cellStyle name="Normal 2 2 2 3 3 2 3 2 2" xfId="975"/>
    <cellStyle name="Normal 2 2 2 3 3 2 3 3" xfId="719"/>
    <cellStyle name="Normal 2 2 2 3 3 2 4" xfId="333"/>
    <cellStyle name="Normal 2 2 2 3 3 2 4 2" xfId="847"/>
    <cellStyle name="Normal 2 2 2 3 3 2 5" xfId="591"/>
    <cellStyle name="Normal 2 2 2 3 3 3" xfId="105"/>
    <cellStyle name="Normal 2 2 2 3 3 3 2" xfId="235"/>
    <cellStyle name="Normal 2 2 2 3 3 3 2 2" xfId="493"/>
    <cellStyle name="Normal 2 2 2 3 3 3 2 2 2" xfId="1007"/>
    <cellStyle name="Normal 2 2 2 3 3 3 2 3" xfId="751"/>
    <cellStyle name="Normal 2 2 2 3 3 3 3" xfId="365"/>
    <cellStyle name="Normal 2 2 2 3 3 3 3 2" xfId="879"/>
    <cellStyle name="Normal 2 2 2 3 3 3 4" xfId="623"/>
    <cellStyle name="Normal 2 2 2 3 3 4" xfId="171"/>
    <cellStyle name="Normal 2 2 2 3 3 4 2" xfId="429"/>
    <cellStyle name="Normal 2 2 2 3 3 4 2 2" xfId="943"/>
    <cellStyle name="Normal 2 2 2 3 3 4 3" xfId="687"/>
    <cellStyle name="Normal 2 2 2 3 3 5" xfId="301"/>
    <cellStyle name="Normal 2 2 2 3 3 5 2" xfId="815"/>
    <cellStyle name="Normal 2 2 2 3 3 6" xfId="559"/>
    <cellStyle name="Normal 2 2 2 3 4" xfId="55"/>
    <cellStyle name="Normal 2 2 2 3 4 2" xfId="121"/>
    <cellStyle name="Normal 2 2 2 3 4 2 2" xfId="251"/>
    <cellStyle name="Normal 2 2 2 3 4 2 2 2" xfId="509"/>
    <cellStyle name="Normal 2 2 2 3 4 2 2 2 2" xfId="1023"/>
    <cellStyle name="Normal 2 2 2 3 4 2 2 3" xfId="767"/>
    <cellStyle name="Normal 2 2 2 3 4 2 3" xfId="381"/>
    <cellStyle name="Normal 2 2 2 3 4 2 3 2" xfId="895"/>
    <cellStyle name="Normal 2 2 2 3 4 2 4" xfId="639"/>
    <cellStyle name="Normal 2 2 2 3 4 3" xfId="187"/>
    <cellStyle name="Normal 2 2 2 3 4 3 2" xfId="445"/>
    <cellStyle name="Normal 2 2 2 3 4 3 2 2" xfId="959"/>
    <cellStyle name="Normal 2 2 2 3 4 3 3" xfId="703"/>
    <cellStyle name="Normal 2 2 2 3 4 4" xfId="317"/>
    <cellStyle name="Normal 2 2 2 3 4 4 2" xfId="831"/>
    <cellStyle name="Normal 2 2 2 3 4 5" xfId="575"/>
    <cellStyle name="Normal 2 2 2 3 5" xfId="89"/>
    <cellStyle name="Normal 2 2 2 3 5 2" xfId="219"/>
    <cellStyle name="Normal 2 2 2 3 5 2 2" xfId="477"/>
    <cellStyle name="Normal 2 2 2 3 5 2 2 2" xfId="991"/>
    <cellStyle name="Normal 2 2 2 3 5 2 3" xfId="735"/>
    <cellStyle name="Normal 2 2 2 3 5 3" xfId="349"/>
    <cellStyle name="Normal 2 2 2 3 5 3 2" xfId="863"/>
    <cellStyle name="Normal 2 2 2 3 5 4" xfId="607"/>
    <cellStyle name="Normal 2 2 2 3 6" xfId="155"/>
    <cellStyle name="Normal 2 2 2 3 6 2" xfId="413"/>
    <cellStyle name="Normal 2 2 2 3 6 2 2" xfId="927"/>
    <cellStyle name="Normal 2 2 2 3 6 3" xfId="671"/>
    <cellStyle name="Normal 2 2 2 3 7" xfId="285"/>
    <cellStyle name="Normal 2 2 2 3 7 2" xfId="799"/>
    <cellStyle name="Normal 2 2 2 3 8" xfId="543"/>
    <cellStyle name="Normal 2 2 2 4" xfId="23"/>
    <cellStyle name="Normal 2 2 2 4 2" xfId="41"/>
    <cellStyle name="Normal 2 2 2 4 2 2" xfId="75"/>
    <cellStyle name="Normal 2 2 2 4 2 2 2" xfId="141"/>
    <cellStyle name="Normal 2 2 2 4 2 2 2 2" xfId="271"/>
    <cellStyle name="Normal 2 2 2 4 2 2 2 2 2" xfId="529"/>
    <cellStyle name="Normal 2 2 2 4 2 2 2 2 2 2" xfId="1043"/>
    <cellStyle name="Normal 2 2 2 4 2 2 2 2 3" xfId="787"/>
    <cellStyle name="Normal 2 2 2 4 2 2 2 3" xfId="401"/>
    <cellStyle name="Normal 2 2 2 4 2 2 2 3 2" xfId="915"/>
    <cellStyle name="Normal 2 2 2 4 2 2 2 4" xfId="659"/>
    <cellStyle name="Normal 2 2 2 4 2 2 3" xfId="207"/>
    <cellStyle name="Normal 2 2 2 4 2 2 3 2" xfId="465"/>
    <cellStyle name="Normal 2 2 2 4 2 2 3 2 2" xfId="979"/>
    <cellStyle name="Normal 2 2 2 4 2 2 3 3" xfId="723"/>
    <cellStyle name="Normal 2 2 2 4 2 2 4" xfId="337"/>
    <cellStyle name="Normal 2 2 2 4 2 2 4 2" xfId="851"/>
    <cellStyle name="Normal 2 2 2 4 2 2 5" xfId="595"/>
    <cellStyle name="Normal 2 2 2 4 2 3" xfId="109"/>
    <cellStyle name="Normal 2 2 2 4 2 3 2" xfId="239"/>
    <cellStyle name="Normal 2 2 2 4 2 3 2 2" xfId="497"/>
    <cellStyle name="Normal 2 2 2 4 2 3 2 2 2" xfId="1011"/>
    <cellStyle name="Normal 2 2 2 4 2 3 2 3" xfId="755"/>
    <cellStyle name="Normal 2 2 2 4 2 3 3" xfId="369"/>
    <cellStyle name="Normal 2 2 2 4 2 3 3 2" xfId="883"/>
    <cellStyle name="Normal 2 2 2 4 2 3 4" xfId="627"/>
    <cellStyle name="Normal 2 2 2 4 2 4" xfId="175"/>
    <cellStyle name="Normal 2 2 2 4 2 4 2" xfId="433"/>
    <cellStyle name="Normal 2 2 2 4 2 4 2 2" xfId="947"/>
    <cellStyle name="Normal 2 2 2 4 2 4 3" xfId="691"/>
    <cellStyle name="Normal 2 2 2 4 2 5" xfId="305"/>
    <cellStyle name="Normal 2 2 2 4 2 5 2" xfId="819"/>
    <cellStyle name="Normal 2 2 2 4 2 6" xfId="563"/>
    <cellStyle name="Normal 2 2 2 4 3" xfId="59"/>
    <cellStyle name="Normal 2 2 2 4 3 2" xfId="125"/>
    <cellStyle name="Normal 2 2 2 4 3 2 2" xfId="255"/>
    <cellStyle name="Normal 2 2 2 4 3 2 2 2" xfId="513"/>
    <cellStyle name="Normal 2 2 2 4 3 2 2 2 2" xfId="1027"/>
    <cellStyle name="Normal 2 2 2 4 3 2 2 3" xfId="771"/>
    <cellStyle name="Normal 2 2 2 4 3 2 3" xfId="385"/>
    <cellStyle name="Normal 2 2 2 4 3 2 3 2" xfId="899"/>
    <cellStyle name="Normal 2 2 2 4 3 2 4" xfId="643"/>
    <cellStyle name="Normal 2 2 2 4 3 3" xfId="191"/>
    <cellStyle name="Normal 2 2 2 4 3 3 2" xfId="449"/>
    <cellStyle name="Normal 2 2 2 4 3 3 2 2" xfId="963"/>
    <cellStyle name="Normal 2 2 2 4 3 3 3" xfId="707"/>
    <cellStyle name="Normal 2 2 2 4 3 4" xfId="321"/>
    <cellStyle name="Normal 2 2 2 4 3 4 2" xfId="835"/>
    <cellStyle name="Normal 2 2 2 4 3 5" xfId="579"/>
    <cellStyle name="Normal 2 2 2 4 4" xfId="93"/>
    <cellStyle name="Normal 2 2 2 4 4 2" xfId="223"/>
    <cellStyle name="Normal 2 2 2 4 4 2 2" xfId="481"/>
    <cellStyle name="Normal 2 2 2 4 4 2 2 2" xfId="995"/>
    <cellStyle name="Normal 2 2 2 4 4 2 3" xfId="739"/>
    <cellStyle name="Normal 2 2 2 4 4 3" xfId="353"/>
    <cellStyle name="Normal 2 2 2 4 4 3 2" xfId="867"/>
    <cellStyle name="Normal 2 2 2 4 4 4" xfId="611"/>
    <cellStyle name="Normal 2 2 2 4 5" xfId="159"/>
    <cellStyle name="Normal 2 2 2 4 5 2" xfId="417"/>
    <cellStyle name="Normal 2 2 2 4 5 2 2" xfId="931"/>
    <cellStyle name="Normal 2 2 2 4 5 3" xfId="675"/>
    <cellStyle name="Normal 2 2 2 4 6" xfId="289"/>
    <cellStyle name="Normal 2 2 2 4 6 2" xfId="803"/>
    <cellStyle name="Normal 2 2 2 4 7" xfId="547"/>
    <cellStyle name="Normal 2 2 2 5" xfId="33"/>
    <cellStyle name="Normal 2 2 2 5 2" xfId="67"/>
    <cellStyle name="Normal 2 2 2 5 2 2" xfId="133"/>
    <cellStyle name="Normal 2 2 2 5 2 2 2" xfId="263"/>
    <cellStyle name="Normal 2 2 2 5 2 2 2 2" xfId="521"/>
    <cellStyle name="Normal 2 2 2 5 2 2 2 2 2" xfId="1035"/>
    <cellStyle name="Normal 2 2 2 5 2 2 2 3" xfId="779"/>
    <cellStyle name="Normal 2 2 2 5 2 2 3" xfId="393"/>
    <cellStyle name="Normal 2 2 2 5 2 2 3 2" xfId="907"/>
    <cellStyle name="Normal 2 2 2 5 2 2 4" xfId="651"/>
    <cellStyle name="Normal 2 2 2 5 2 3" xfId="199"/>
    <cellStyle name="Normal 2 2 2 5 2 3 2" xfId="457"/>
    <cellStyle name="Normal 2 2 2 5 2 3 2 2" xfId="971"/>
    <cellStyle name="Normal 2 2 2 5 2 3 3" xfId="715"/>
    <cellStyle name="Normal 2 2 2 5 2 4" xfId="329"/>
    <cellStyle name="Normal 2 2 2 5 2 4 2" xfId="843"/>
    <cellStyle name="Normal 2 2 2 5 2 5" xfId="587"/>
    <cellStyle name="Normal 2 2 2 5 3" xfId="101"/>
    <cellStyle name="Normal 2 2 2 5 3 2" xfId="231"/>
    <cellStyle name="Normal 2 2 2 5 3 2 2" xfId="489"/>
    <cellStyle name="Normal 2 2 2 5 3 2 2 2" xfId="1003"/>
    <cellStyle name="Normal 2 2 2 5 3 2 3" xfId="747"/>
    <cellStyle name="Normal 2 2 2 5 3 3" xfId="361"/>
    <cellStyle name="Normal 2 2 2 5 3 3 2" xfId="875"/>
    <cellStyle name="Normal 2 2 2 5 3 4" xfId="619"/>
    <cellStyle name="Normal 2 2 2 5 4" xfId="167"/>
    <cellStyle name="Normal 2 2 2 5 4 2" xfId="425"/>
    <cellStyle name="Normal 2 2 2 5 4 2 2" xfId="939"/>
    <cellStyle name="Normal 2 2 2 5 4 3" xfId="683"/>
    <cellStyle name="Normal 2 2 2 5 5" xfId="297"/>
    <cellStyle name="Normal 2 2 2 5 5 2" xfId="811"/>
    <cellStyle name="Normal 2 2 2 5 6" xfId="555"/>
    <cellStyle name="Normal 2 2 2 6" xfId="51"/>
    <cellStyle name="Normal 2 2 2 6 2" xfId="117"/>
    <cellStyle name="Normal 2 2 2 6 2 2" xfId="247"/>
    <cellStyle name="Normal 2 2 2 6 2 2 2" xfId="505"/>
    <cellStyle name="Normal 2 2 2 6 2 2 2 2" xfId="1019"/>
    <cellStyle name="Normal 2 2 2 6 2 2 3" xfId="763"/>
    <cellStyle name="Normal 2 2 2 6 2 3" xfId="377"/>
    <cellStyle name="Normal 2 2 2 6 2 3 2" xfId="891"/>
    <cellStyle name="Normal 2 2 2 6 2 4" xfId="635"/>
    <cellStyle name="Normal 2 2 2 6 3" xfId="183"/>
    <cellStyle name="Normal 2 2 2 6 3 2" xfId="441"/>
    <cellStyle name="Normal 2 2 2 6 3 2 2" xfId="955"/>
    <cellStyle name="Normal 2 2 2 6 3 3" xfId="699"/>
    <cellStyle name="Normal 2 2 2 6 4" xfId="313"/>
    <cellStyle name="Normal 2 2 2 6 4 2" xfId="827"/>
    <cellStyle name="Normal 2 2 2 6 5" xfId="571"/>
    <cellStyle name="Normal 2 2 2 7" xfId="85"/>
    <cellStyle name="Normal 2 2 2 7 2" xfId="215"/>
    <cellStyle name="Normal 2 2 2 7 2 2" xfId="473"/>
    <cellStyle name="Normal 2 2 2 7 2 2 2" xfId="987"/>
    <cellStyle name="Normal 2 2 2 7 2 3" xfId="731"/>
    <cellStyle name="Normal 2 2 2 7 3" xfId="345"/>
    <cellStyle name="Normal 2 2 2 7 3 2" xfId="859"/>
    <cellStyle name="Normal 2 2 2 7 4" xfId="603"/>
    <cellStyle name="Normal 2 2 2 8" xfId="151"/>
    <cellStyle name="Normal 2 2 2 8 2" xfId="409"/>
    <cellStyle name="Normal 2 2 2 8 2 2" xfId="923"/>
    <cellStyle name="Normal 2 2 2 8 3" xfId="667"/>
    <cellStyle name="Normal 2 2 2 9" xfId="281"/>
    <cellStyle name="Normal 2 2 2 9 2" xfId="795"/>
    <cellStyle name="Normal 2 2 3" xfId="11"/>
    <cellStyle name="Normal 2 3" xfId="6"/>
    <cellStyle name="Normal 2 3 2" xfId="9"/>
    <cellStyle name="Normal 2 4" xfId="12"/>
    <cellStyle name="Normal 2 4 2" xfId="18"/>
    <cellStyle name="Normal 2 4 2 2" xfId="28"/>
    <cellStyle name="Normal 2 4 2 2 2" xfId="46"/>
    <cellStyle name="Normal 2 4 2 2 2 2" xfId="80"/>
    <cellStyle name="Normal 2 4 2 2 2 2 2" xfId="146"/>
    <cellStyle name="Normal 2 4 2 2 2 2 2 2" xfId="276"/>
    <cellStyle name="Normal 2 4 2 2 2 2 2 2 2" xfId="534"/>
    <cellStyle name="Normal 2 4 2 2 2 2 2 2 2 2" xfId="1048"/>
    <cellStyle name="Normal 2 4 2 2 2 2 2 2 3" xfId="792"/>
    <cellStyle name="Normal 2 4 2 2 2 2 2 3" xfId="406"/>
    <cellStyle name="Normal 2 4 2 2 2 2 2 3 2" xfId="920"/>
    <cellStyle name="Normal 2 4 2 2 2 2 2 4" xfId="664"/>
    <cellStyle name="Normal 2 4 2 2 2 2 3" xfId="212"/>
    <cellStyle name="Normal 2 4 2 2 2 2 3 2" xfId="470"/>
    <cellStyle name="Normal 2 4 2 2 2 2 3 2 2" xfId="984"/>
    <cellStyle name="Normal 2 4 2 2 2 2 3 3" xfId="728"/>
    <cellStyle name="Normal 2 4 2 2 2 2 4" xfId="342"/>
    <cellStyle name="Normal 2 4 2 2 2 2 4 2" xfId="856"/>
    <cellStyle name="Normal 2 4 2 2 2 2 5" xfId="600"/>
    <cellStyle name="Normal 2 4 2 2 2 3" xfId="114"/>
    <cellStyle name="Normal 2 4 2 2 2 3 2" xfId="244"/>
    <cellStyle name="Normal 2 4 2 2 2 3 2 2" xfId="502"/>
    <cellStyle name="Normal 2 4 2 2 2 3 2 2 2" xfId="1016"/>
    <cellStyle name="Normal 2 4 2 2 2 3 2 3" xfId="760"/>
    <cellStyle name="Normal 2 4 2 2 2 3 3" xfId="374"/>
    <cellStyle name="Normal 2 4 2 2 2 3 3 2" xfId="888"/>
    <cellStyle name="Normal 2 4 2 2 2 3 4" xfId="632"/>
    <cellStyle name="Normal 2 4 2 2 2 4" xfId="180"/>
    <cellStyle name="Normal 2 4 2 2 2 4 2" xfId="438"/>
    <cellStyle name="Normal 2 4 2 2 2 4 2 2" xfId="952"/>
    <cellStyle name="Normal 2 4 2 2 2 4 3" xfId="696"/>
    <cellStyle name="Normal 2 4 2 2 2 5" xfId="310"/>
    <cellStyle name="Normal 2 4 2 2 2 5 2" xfId="824"/>
    <cellStyle name="Normal 2 4 2 2 2 6" xfId="568"/>
    <cellStyle name="Normal 2 4 2 2 3" xfId="64"/>
    <cellStyle name="Normal 2 4 2 2 3 2" xfId="130"/>
    <cellStyle name="Normal 2 4 2 2 3 2 2" xfId="260"/>
    <cellStyle name="Normal 2 4 2 2 3 2 2 2" xfId="518"/>
    <cellStyle name="Normal 2 4 2 2 3 2 2 2 2" xfId="1032"/>
    <cellStyle name="Normal 2 4 2 2 3 2 2 3" xfId="776"/>
    <cellStyle name="Normal 2 4 2 2 3 2 3" xfId="390"/>
    <cellStyle name="Normal 2 4 2 2 3 2 3 2" xfId="904"/>
    <cellStyle name="Normal 2 4 2 2 3 2 4" xfId="648"/>
    <cellStyle name="Normal 2 4 2 2 3 3" xfId="196"/>
    <cellStyle name="Normal 2 4 2 2 3 3 2" xfId="454"/>
    <cellStyle name="Normal 2 4 2 2 3 3 2 2" xfId="968"/>
    <cellStyle name="Normal 2 4 2 2 3 3 3" xfId="712"/>
    <cellStyle name="Normal 2 4 2 2 3 4" xfId="326"/>
    <cellStyle name="Normal 2 4 2 2 3 4 2" xfId="840"/>
    <cellStyle name="Normal 2 4 2 2 3 5" xfId="584"/>
    <cellStyle name="Normal 2 4 2 2 4" xfId="98"/>
    <cellStyle name="Normal 2 4 2 2 4 2" xfId="228"/>
    <cellStyle name="Normal 2 4 2 2 4 2 2" xfId="486"/>
    <cellStyle name="Normal 2 4 2 2 4 2 2 2" xfId="1000"/>
    <cellStyle name="Normal 2 4 2 2 4 2 3" xfId="744"/>
    <cellStyle name="Normal 2 4 2 2 4 3" xfId="358"/>
    <cellStyle name="Normal 2 4 2 2 4 3 2" xfId="872"/>
    <cellStyle name="Normal 2 4 2 2 4 4" xfId="616"/>
    <cellStyle name="Normal 2 4 2 2 5" xfId="164"/>
    <cellStyle name="Normal 2 4 2 2 5 2" xfId="422"/>
    <cellStyle name="Normal 2 4 2 2 5 2 2" xfId="936"/>
    <cellStyle name="Normal 2 4 2 2 5 3" xfId="680"/>
    <cellStyle name="Normal 2 4 2 2 6" xfId="294"/>
    <cellStyle name="Normal 2 4 2 2 6 2" xfId="808"/>
    <cellStyle name="Normal 2 4 2 2 7" xfId="552"/>
    <cellStyle name="Normal 2 4 2 3" xfId="38"/>
    <cellStyle name="Normal 2 4 2 3 2" xfId="72"/>
    <cellStyle name="Normal 2 4 2 3 2 2" xfId="138"/>
    <cellStyle name="Normal 2 4 2 3 2 2 2" xfId="268"/>
    <cellStyle name="Normal 2 4 2 3 2 2 2 2" xfId="526"/>
    <cellStyle name="Normal 2 4 2 3 2 2 2 2 2" xfId="1040"/>
    <cellStyle name="Normal 2 4 2 3 2 2 2 3" xfId="784"/>
    <cellStyle name="Normal 2 4 2 3 2 2 3" xfId="398"/>
    <cellStyle name="Normal 2 4 2 3 2 2 3 2" xfId="912"/>
    <cellStyle name="Normal 2 4 2 3 2 2 4" xfId="656"/>
    <cellStyle name="Normal 2 4 2 3 2 3" xfId="204"/>
    <cellStyle name="Normal 2 4 2 3 2 3 2" xfId="462"/>
    <cellStyle name="Normal 2 4 2 3 2 3 2 2" xfId="976"/>
    <cellStyle name="Normal 2 4 2 3 2 3 3" xfId="720"/>
    <cellStyle name="Normal 2 4 2 3 2 4" xfId="334"/>
    <cellStyle name="Normal 2 4 2 3 2 4 2" xfId="848"/>
    <cellStyle name="Normal 2 4 2 3 2 5" xfId="592"/>
    <cellStyle name="Normal 2 4 2 3 3" xfId="106"/>
    <cellStyle name="Normal 2 4 2 3 3 2" xfId="236"/>
    <cellStyle name="Normal 2 4 2 3 3 2 2" xfId="494"/>
    <cellStyle name="Normal 2 4 2 3 3 2 2 2" xfId="1008"/>
    <cellStyle name="Normal 2 4 2 3 3 2 3" xfId="752"/>
    <cellStyle name="Normal 2 4 2 3 3 3" xfId="366"/>
    <cellStyle name="Normal 2 4 2 3 3 3 2" xfId="880"/>
    <cellStyle name="Normal 2 4 2 3 3 4" xfId="624"/>
    <cellStyle name="Normal 2 4 2 3 4" xfId="172"/>
    <cellStyle name="Normal 2 4 2 3 4 2" xfId="430"/>
    <cellStyle name="Normal 2 4 2 3 4 2 2" xfId="944"/>
    <cellStyle name="Normal 2 4 2 3 4 3" xfId="688"/>
    <cellStyle name="Normal 2 4 2 3 5" xfId="302"/>
    <cellStyle name="Normal 2 4 2 3 5 2" xfId="816"/>
    <cellStyle name="Normal 2 4 2 3 6" xfId="560"/>
    <cellStyle name="Normal 2 4 2 4" xfId="56"/>
    <cellStyle name="Normal 2 4 2 4 2" xfId="122"/>
    <cellStyle name="Normal 2 4 2 4 2 2" xfId="252"/>
    <cellStyle name="Normal 2 4 2 4 2 2 2" xfId="510"/>
    <cellStyle name="Normal 2 4 2 4 2 2 2 2" xfId="1024"/>
    <cellStyle name="Normal 2 4 2 4 2 2 3" xfId="768"/>
    <cellStyle name="Normal 2 4 2 4 2 3" xfId="382"/>
    <cellStyle name="Normal 2 4 2 4 2 3 2" xfId="896"/>
    <cellStyle name="Normal 2 4 2 4 2 4" xfId="640"/>
    <cellStyle name="Normal 2 4 2 4 3" xfId="188"/>
    <cellStyle name="Normal 2 4 2 4 3 2" xfId="446"/>
    <cellStyle name="Normal 2 4 2 4 3 2 2" xfId="960"/>
    <cellStyle name="Normal 2 4 2 4 3 3" xfId="704"/>
    <cellStyle name="Normal 2 4 2 4 4" xfId="318"/>
    <cellStyle name="Normal 2 4 2 4 4 2" xfId="832"/>
    <cellStyle name="Normal 2 4 2 4 5" xfId="576"/>
    <cellStyle name="Normal 2 4 2 5" xfId="90"/>
    <cellStyle name="Normal 2 4 2 5 2" xfId="220"/>
    <cellStyle name="Normal 2 4 2 5 2 2" xfId="478"/>
    <cellStyle name="Normal 2 4 2 5 2 2 2" xfId="992"/>
    <cellStyle name="Normal 2 4 2 5 2 3" xfId="736"/>
    <cellStyle name="Normal 2 4 2 5 3" xfId="350"/>
    <cellStyle name="Normal 2 4 2 5 3 2" xfId="864"/>
    <cellStyle name="Normal 2 4 2 5 4" xfId="608"/>
    <cellStyle name="Normal 2 4 2 6" xfId="156"/>
    <cellStyle name="Normal 2 4 2 6 2" xfId="414"/>
    <cellStyle name="Normal 2 4 2 6 2 2" xfId="928"/>
    <cellStyle name="Normal 2 4 2 6 3" xfId="672"/>
    <cellStyle name="Normal 2 4 2 7" xfId="286"/>
    <cellStyle name="Normal 2 4 2 7 2" xfId="800"/>
    <cellStyle name="Normal 2 4 2 8" xfId="544"/>
    <cellStyle name="Normal 2 4 3" xfId="24"/>
    <cellStyle name="Normal 2 4 3 2" xfId="42"/>
    <cellStyle name="Normal 2 4 3 2 2" xfId="76"/>
    <cellStyle name="Normal 2 4 3 2 2 2" xfId="142"/>
    <cellStyle name="Normal 2 4 3 2 2 2 2" xfId="272"/>
    <cellStyle name="Normal 2 4 3 2 2 2 2 2" xfId="530"/>
    <cellStyle name="Normal 2 4 3 2 2 2 2 2 2" xfId="1044"/>
    <cellStyle name="Normal 2 4 3 2 2 2 2 3" xfId="788"/>
    <cellStyle name="Normal 2 4 3 2 2 2 3" xfId="402"/>
    <cellStyle name="Normal 2 4 3 2 2 2 3 2" xfId="916"/>
    <cellStyle name="Normal 2 4 3 2 2 2 4" xfId="660"/>
    <cellStyle name="Normal 2 4 3 2 2 3" xfId="208"/>
    <cellStyle name="Normal 2 4 3 2 2 3 2" xfId="466"/>
    <cellStyle name="Normal 2 4 3 2 2 3 2 2" xfId="980"/>
    <cellStyle name="Normal 2 4 3 2 2 3 3" xfId="724"/>
    <cellStyle name="Normal 2 4 3 2 2 4" xfId="338"/>
    <cellStyle name="Normal 2 4 3 2 2 4 2" xfId="852"/>
    <cellStyle name="Normal 2 4 3 2 2 5" xfId="596"/>
    <cellStyle name="Normal 2 4 3 2 3" xfId="110"/>
    <cellStyle name="Normal 2 4 3 2 3 2" xfId="240"/>
    <cellStyle name="Normal 2 4 3 2 3 2 2" xfId="498"/>
    <cellStyle name="Normal 2 4 3 2 3 2 2 2" xfId="1012"/>
    <cellStyle name="Normal 2 4 3 2 3 2 3" xfId="756"/>
    <cellStyle name="Normal 2 4 3 2 3 3" xfId="370"/>
    <cellStyle name="Normal 2 4 3 2 3 3 2" xfId="884"/>
    <cellStyle name="Normal 2 4 3 2 3 4" xfId="628"/>
    <cellStyle name="Normal 2 4 3 2 4" xfId="176"/>
    <cellStyle name="Normal 2 4 3 2 4 2" xfId="434"/>
    <cellStyle name="Normal 2 4 3 2 4 2 2" xfId="948"/>
    <cellStyle name="Normal 2 4 3 2 4 3" xfId="692"/>
    <cellStyle name="Normal 2 4 3 2 5" xfId="306"/>
    <cellStyle name="Normal 2 4 3 2 5 2" xfId="820"/>
    <cellStyle name="Normal 2 4 3 2 6" xfId="564"/>
    <cellStyle name="Normal 2 4 3 3" xfId="60"/>
    <cellStyle name="Normal 2 4 3 3 2" xfId="126"/>
    <cellStyle name="Normal 2 4 3 3 2 2" xfId="256"/>
    <cellStyle name="Normal 2 4 3 3 2 2 2" xfId="514"/>
    <cellStyle name="Normal 2 4 3 3 2 2 2 2" xfId="1028"/>
    <cellStyle name="Normal 2 4 3 3 2 2 3" xfId="772"/>
    <cellStyle name="Normal 2 4 3 3 2 3" xfId="386"/>
    <cellStyle name="Normal 2 4 3 3 2 3 2" xfId="900"/>
    <cellStyle name="Normal 2 4 3 3 2 4" xfId="644"/>
    <cellStyle name="Normal 2 4 3 3 3" xfId="192"/>
    <cellStyle name="Normal 2 4 3 3 3 2" xfId="450"/>
    <cellStyle name="Normal 2 4 3 3 3 2 2" xfId="964"/>
    <cellStyle name="Normal 2 4 3 3 3 3" xfId="708"/>
    <cellStyle name="Normal 2 4 3 3 4" xfId="322"/>
    <cellStyle name="Normal 2 4 3 3 4 2" xfId="836"/>
    <cellStyle name="Normal 2 4 3 3 5" xfId="580"/>
    <cellStyle name="Normal 2 4 3 4" xfId="94"/>
    <cellStyle name="Normal 2 4 3 4 2" xfId="224"/>
    <cellStyle name="Normal 2 4 3 4 2 2" xfId="482"/>
    <cellStyle name="Normal 2 4 3 4 2 2 2" xfId="996"/>
    <cellStyle name="Normal 2 4 3 4 2 3" xfId="740"/>
    <cellStyle name="Normal 2 4 3 4 3" xfId="354"/>
    <cellStyle name="Normal 2 4 3 4 3 2" xfId="868"/>
    <cellStyle name="Normal 2 4 3 4 4" xfId="612"/>
    <cellStyle name="Normal 2 4 3 5" xfId="160"/>
    <cellStyle name="Normal 2 4 3 5 2" xfId="418"/>
    <cellStyle name="Normal 2 4 3 5 2 2" xfId="932"/>
    <cellStyle name="Normal 2 4 3 5 3" xfId="676"/>
    <cellStyle name="Normal 2 4 3 6" xfId="290"/>
    <cellStyle name="Normal 2 4 3 6 2" xfId="804"/>
    <cellStyle name="Normal 2 4 3 7" xfId="548"/>
    <cellStyle name="Normal 2 4 4" xfId="34"/>
    <cellStyle name="Normal 2 4 4 2" xfId="68"/>
    <cellStyle name="Normal 2 4 4 2 2" xfId="134"/>
    <cellStyle name="Normal 2 4 4 2 2 2" xfId="264"/>
    <cellStyle name="Normal 2 4 4 2 2 2 2" xfId="522"/>
    <cellStyle name="Normal 2 4 4 2 2 2 2 2" xfId="1036"/>
    <cellStyle name="Normal 2 4 4 2 2 2 3" xfId="780"/>
    <cellStyle name="Normal 2 4 4 2 2 3" xfId="394"/>
    <cellStyle name="Normal 2 4 4 2 2 3 2" xfId="908"/>
    <cellStyle name="Normal 2 4 4 2 2 4" xfId="652"/>
    <cellStyle name="Normal 2 4 4 2 3" xfId="200"/>
    <cellStyle name="Normal 2 4 4 2 3 2" xfId="458"/>
    <cellStyle name="Normal 2 4 4 2 3 2 2" xfId="972"/>
    <cellStyle name="Normal 2 4 4 2 3 3" xfId="716"/>
    <cellStyle name="Normal 2 4 4 2 4" xfId="330"/>
    <cellStyle name="Normal 2 4 4 2 4 2" xfId="844"/>
    <cellStyle name="Normal 2 4 4 2 5" xfId="588"/>
    <cellStyle name="Normal 2 4 4 3" xfId="102"/>
    <cellStyle name="Normal 2 4 4 3 2" xfId="232"/>
    <cellStyle name="Normal 2 4 4 3 2 2" xfId="490"/>
    <cellStyle name="Normal 2 4 4 3 2 2 2" xfId="1004"/>
    <cellStyle name="Normal 2 4 4 3 2 3" xfId="748"/>
    <cellStyle name="Normal 2 4 4 3 3" xfId="362"/>
    <cellStyle name="Normal 2 4 4 3 3 2" xfId="876"/>
    <cellStyle name="Normal 2 4 4 3 4" xfId="620"/>
    <cellStyle name="Normal 2 4 4 4" xfId="168"/>
    <cellStyle name="Normal 2 4 4 4 2" xfId="426"/>
    <cellStyle name="Normal 2 4 4 4 2 2" xfId="940"/>
    <cellStyle name="Normal 2 4 4 4 3" xfId="684"/>
    <cellStyle name="Normal 2 4 4 5" xfId="298"/>
    <cellStyle name="Normal 2 4 4 5 2" xfId="812"/>
    <cellStyle name="Normal 2 4 4 6" xfId="556"/>
    <cellStyle name="Normal 2 4 5" xfId="52"/>
    <cellStyle name="Normal 2 4 5 2" xfId="118"/>
    <cellStyle name="Normal 2 4 5 2 2" xfId="248"/>
    <cellStyle name="Normal 2 4 5 2 2 2" xfId="506"/>
    <cellStyle name="Normal 2 4 5 2 2 2 2" xfId="1020"/>
    <cellStyle name="Normal 2 4 5 2 2 3" xfId="764"/>
    <cellStyle name="Normal 2 4 5 2 3" xfId="378"/>
    <cellStyle name="Normal 2 4 5 2 3 2" xfId="892"/>
    <cellStyle name="Normal 2 4 5 2 4" xfId="636"/>
    <cellStyle name="Normal 2 4 5 3" xfId="184"/>
    <cellStyle name="Normal 2 4 5 3 2" xfId="442"/>
    <cellStyle name="Normal 2 4 5 3 2 2" xfId="956"/>
    <cellStyle name="Normal 2 4 5 3 3" xfId="700"/>
    <cellStyle name="Normal 2 4 5 4" xfId="314"/>
    <cellStyle name="Normal 2 4 5 4 2" xfId="828"/>
    <cellStyle name="Normal 2 4 5 5" xfId="572"/>
    <cellStyle name="Normal 2 4 6" xfId="86"/>
    <cellStyle name="Normal 2 4 6 2" xfId="216"/>
    <cellStyle name="Normal 2 4 6 2 2" xfId="474"/>
    <cellStyle name="Normal 2 4 6 2 2 2" xfId="988"/>
    <cellStyle name="Normal 2 4 6 2 3" xfId="732"/>
    <cellStyle name="Normal 2 4 6 3" xfId="346"/>
    <cellStyle name="Normal 2 4 6 3 2" xfId="860"/>
    <cellStyle name="Normal 2 4 6 4" xfId="604"/>
    <cellStyle name="Normal 2 4 7" xfId="152"/>
    <cellStyle name="Normal 2 4 7 2" xfId="410"/>
    <cellStyle name="Normal 2 4 7 2 2" xfId="924"/>
    <cellStyle name="Normal 2 4 7 3" xfId="668"/>
    <cellStyle name="Normal 2 4 8" xfId="282"/>
    <cellStyle name="Normal 2 4 8 2" xfId="796"/>
    <cellStyle name="Normal 2 4 9" xfId="540"/>
    <cellStyle name="Normal 2 5" xfId="16"/>
    <cellStyle name="Normal 2 5 2" xfId="26"/>
    <cellStyle name="Normal 2 5 2 2" xfId="44"/>
    <cellStyle name="Normal 2 5 2 2 2" xfId="78"/>
    <cellStyle name="Normal 2 5 2 2 2 2" xfId="144"/>
    <cellStyle name="Normal 2 5 2 2 2 2 2" xfId="274"/>
    <cellStyle name="Normal 2 5 2 2 2 2 2 2" xfId="532"/>
    <cellStyle name="Normal 2 5 2 2 2 2 2 2 2" xfId="1046"/>
    <cellStyle name="Normal 2 5 2 2 2 2 2 3" xfId="790"/>
    <cellStyle name="Normal 2 5 2 2 2 2 3" xfId="404"/>
    <cellStyle name="Normal 2 5 2 2 2 2 3 2" xfId="918"/>
    <cellStyle name="Normal 2 5 2 2 2 2 4" xfId="662"/>
    <cellStyle name="Normal 2 5 2 2 2 3" xfId="210"/>
    <cellStyle name="Normal 2 5 2 2 2 3 2" xfId="468"/>
    <cellStyle name="Normal 2 5 2 2 2 3 2 2" xfId="982"/>
    <cellStyle name="Normal 2 5 2 2 2 3 3" xfId="726"/>
    <cellStyle name="Normal 2 5 2 2 2 4" xfId="340"/>
    <cellStyle name="Normal 2 5 2 2 2 4 2" xfId="854"/>
    <cellStyle name="Normal 2 5 2 2 2 5" xfId="598"/>
    <cellStyle name="Normal 2 5 2 2 3" xfId="112"/>
    <cellStyle name="Normal 2 5 2 2 3 2" xfId="242"/>
    <cellStyle name="Normal 2 5 2 2 3 2 2" xfId="500"/>
    <cellStyle name="Normal 2 5 2 2 3 2 2 2" xfId="1014"/>
    <cellStyle name="Normal 2 5 2 2 3 2 3" xfId="758"/>
    <cellStyle name="Normal 2 5 2 2 3 3" xfId="372"/>
    <cellStyle name="Normal 2 5 2 2 3 3 2" xfId="886"/>
    <cellStyle name="Normal 2 5 2 2 3 4" xfId="630"/>
    <cellStyle name="Normal 2 5 2 2 4" xfId="178"/>
    <cellStyle name="Normal 2 5 2 2 4 2" xfId="436"/>
    <cellStyle name="Normal 2 5 2 2 4 2 2" xfId="950"/>
    <cellStyle name="Normal 2 5 2 2 4 3" xfId="694"/>
    <cellStyle name="Normal 2 5 2 2 5" xfId="308"/>
    <cellStyle name="Normal 2 5 2 2 5 2" xfId="822"/>
    <cellStyle name="Normal 2 5 2 2 6" xfId="566"/>
    <cellStyle name="Normal 2 5 2 3" xfId="62"/>
    <cellStyle name="Normal 2 5 2 3 2" xfId="128"/>
    <cellStyle name="Normal 2 5 2 3 2 2" xfId="258"/>
    <cellStyle name="Normal 2 5 2 3 2 2 2" xfId="516"/>
    <cellStyle name="Normal 2 5 2 3 2 2 2 2" xfId="1030"/>
    <cellStyle name="Normal 2 5 2 3 2 2 3" xfId="774"/>
    <cellStyle name="Normal 2 5 2 3 2 3" xfId="388"/>
    <cellStyle name="Normal 2 5 2 3 2 3 2" xfId="902"/>
    <cellStyle name="Normal 2 5 2 3 2 4" xfId="646"/>
    <cellStyle name="Normal 2 5 2 3 3" xfId="194"/>
    <cellStyle name="Normal 2 5 2 3 3 2" xfId="452"/>
    <cellStyle name="Normal 2 5 2 3 3 2 2" xfId="966"/>
    <cellStyle name="Normal 2 5 2 3 3 3" xfId="710"/>
    <cellStyle name="Normal 2 5 2 3 4" xfId="324"/>
    <cellStyle name="Normal 2 5 2 3 4 2" xfId="838"/>
    <cellStyle name="Normal 2 5 2 3 5" xfId="582"/>
    <cellStyle name="Normal 2 5 2 4" xfId="96"/>
    <cellStyle name="Normal 2 5 2 4 2" xfId="226"/>
    <cellStyle name="Normal 2 5 2 4 2 2" xfId="484"/>
    <cellStyle name="Normal 2 5 2 4 2 2 2" xfId="998"/>
    <cellStyle name="Normal 2 5 2 4 2 3" xfId="742"/>
    <cellStyle name="Normal 2 5 2 4 3" xfId="356"/>
    <cellStyle name="Normal 2 5 2 4 3 2" xfId="870"/>
    <cellStyle name="Normal 2 5 2 4 4" xfId="614"/>
    <cellStyle name="Normal 2 5 2 5" xfId="162"/>
    <cellStyle name="Normal 2 5 2 5 2" xfId="420"/>
    <cellStyle name="Normal 2 5 2 5 2 2" xfId="934"/>
    <cellStyle name="Normal 2 5 2 5 3" xfId="678"/>
    <cellStyle name="Normal 2 5 2 6" xfId="292"/>
    <cellStyle name="Normal 2 5 2 6 2" xfId="806"/>
    <cellStyle name="Normal 2 5 2 7" xfId="550"/>
    <cellStyle name="Normal 2 5 3" xfId="36"/>
    <cellStyle name="Normal 2 5 3 2" xfId="70"/>
    <cellStyle name="Normal 2 5 3 2 2" xfId="136"/>
    <cellStyle name="Normal 2 5 3 2 2 2" xfId="266"/>
    <cellStyle name="Normal 2 5 3 2 2 2 2" xfId="524"/>
    <cellStyle name="Normal 2 5 3 2 2 2 2 2" xfId="1038"/>
    <cellStyle name="Normal 2 5 3 2 2 2 3" xfId="782"/>
    <cellStyle name="Normal 2 5 3 2 2 3" xfId="396"/>
    <cellStyle name="Normal 2 5 3 2 2 3 2" xfId="910"/>
    <cellStyle name="Normal 2 5 3 2 2 4" xfId="654"/>
    <cellStyle name="Normal 2 5 3 2 3" xfId="202"/>
    <cellStyle name="Normal 2 5 3 2 3 2" xfId="460"/>
    <cellStyle name="Normal 2 5 3 2 3 2 2" xfId="974"/>
    <cellStyle name="Normal 2 5 3 2 3 3" xfId="718"/>
    <cellStyle name="Normal 2 5 3 2 4" xfId="332"/>
    <cellStyle name="Normal 2 5 3 2 4 2" xfId="846"/>
    <cellStyle name="Normal 2 5 3 2 5" xfId="590"/>
    <cellStyle name="Normal 2 5 3 3" xfId="104"/>
    <cellStyle name="Normal 2 5 3 3 2" xfId="234"/>
    <cellStyle name="Normal 2 5 3 3 2 2" xfId="492"/>
    <cellStyle name="Normal 2 5 3 3 2 2 2" xfId="1006"/>
    <cellStyle name="Normal 2 5 3 3 2 3" xfId="750"/>
    <cellStyle name="Normal 2 5 3 3 3" xfId="364"/>
    <cellStyle name="Normal 2 5 3 3 3 2" xfId="878"/>
    <cellStyle name="Normal 2 5 3 3 4" xfId="622"/>
    <cellStyle name="Normal 2 5 3 4" xfId="170"/>
    <cellStyle name="Normal 2 5 3 4 2" xfId="428"/>
    <cellStyle name="Normal 2 5 3 4 2 2" xfId="942"/>
    <cellStyle name="Normal 2 5 3 4 3" xfId="686"/>
    <cellStyle name="Normal 2 5 3 5" xfId="300"/>
    <cellStyle name="Normal 2 5 3 5 2" xfId="814"/>
    <cellStyle name="Normal 2 5 3 6" xfId="558"/>
    <cellStyle name="Normal 2 5 4" xfId="54"/>
    <cellStyle name="Normal 2 5 4 2" xfId="120"/>
    <cellStyle name="Normal 2 5 4 2 2" xfId="250"/>
    <cellStyle name="Normal 2 5 4 2 2 2" xfId="508"/>
    <cellStyle name="Normal 2 5 4 2 2 2 2" xfId="1022"/>
    <cellStyle name="Normal 2 5 4 2 2 3" xfId="766"/>
    <cellStyle name="Normal 2 5 4 2 3" xfId="380"/>
    <cellStyle name="Normal 2 5 4 2 3 2" xfId="894"/>
    <cellStyle name="Normal 2 5 4 2 4" xfId="638"/>
    <cellStyle name="Normal 2 5 4 3" xfId="186"/>
    <cellStyle name="Normal 2 5 4 3 2" xfId="444"/>
    <cellStyle name="Normal 2 5 4 3 2 2" xfId="958"/>
    <cellStyle name="Normal 2 5 4 3 3" xfId="702"/>
    <cellStyle name="Normal 2 5 4 4" xfId="316"/>
    <cellStyle name="Normal 2 5 4 4 2" xfId="830"/>
    <cellStyle name="Normal 2 5 4 5" xfId="574"/>
    <cellStyle name="Normal 2 5 5" xfId="88"/>
    <cellStyle name="Normal 2 5 5 2" xfId="218"/>
    <cellStyle name="Normal 2 5 5 2 2" xfId="476"/>
    <cellStyle name="Normal 2 5 5 2 2 2" xfId="990"/>
    <cellStyle name="Normal 2 5 5 2 3" xfId="734"/>
    <cellStyle name="Normal 2 5 5 3" xfId="348"/>
    <cellStyle name="Normal 2 5 5 3 2" xfId="862"/>
    <cellStyle name="Normal 2 5 5 4" xfId="606"/>
    <cellStyle name="Normal 2 5 6" xfId="154"/>
    <cellStyle name="Normal 2 5 6 2" xfId="412"/>
    <cellStyle name="Normal 2 5 6 2 2" xfId="926"/>
    <cellStyle name="Normal 2 5 6 3" xfId="670"/>
    <cellStyle name="Normal 2 5 7" xfId="284"/>
    <cellStyle name="Normal 2 5 7 2" xfId="798"/>
    <cellStyle name="Normal 2 5 8" xfId="542"/>
    <cellStyle name="Normal 2 6" xfId="22"/>
    <cellStyle name="Normal 2 6 2" xfId="40"/>
    <cellStyle name="Normal 2 6 2 2" xfId="74"/>
    <cellStyle name="Normal 2 6 2 2 2" xfId="140"/>
    <cellStyle name="Normal 2 6 2 2 2 2" xfId="270"/>
    <cellStyle name="Normal 2 6 2 2 2 2 2" xfId="528"/>
    <cellStyle name="Normal 2 6 2 2 2 2 2 2" xfId="1042"/>
    <cellStyle name="Normal 2 6 2 2 2 2 3" xfId="786"/>
    <cellStyle name="Normal 2 6 2 2 2 3" xfId="400"/>
    <cellStyle name="Normal 2 6 2 2 2 3 2" xfId="914"/>
    <cellStyle name="Normal 2 6 2 2 2 4" xfId="658"/>
    <cellStyle name="Normal 2 6 2 2 3" xfId="206"/>
    <cellStyle name="Normal 2 6 2 2 3 2" xfId="464"/>
    <cellStyle name="Normal 2 6 2 2 3 2 2" xfId="978"/>
    <cellStyle name="Normal 2 6 2 2 3 3" xfId="722"/>
    <cellStyle name="Normal 2 6 2 2 4" xfId="336"/>
    <cellStyle name="Normal 2 6 2 2 4 2" xfId="850"/>
    <cellStyle name="Normal 2 6 2 2 5" xfId="594"/>
    <cellStyle name="Normal 2 6 2 3" xfId="108"/>
    <cellStyle name="Normal 2 6 2 3 2" xfId="238"/>
    <cellStyle name="Normal 2 6 2 3 2 2" xfId="496"/>
    <cellStyle name="Normal 2 6 2 3 2 2 2" xfId="1010"/>
    <cellStyle name="Normal 2 6 2 3 2 3" xfId="754"/>
    <cellStyle name="Normal 2 6 2 3 3" xfId="368"/>
    <cellStyle name="Normal 2 6 2 3 3 2" xfId="882"/>
    <cellStyle name="Normal 2 6 2 3 4" xfId="626"/>
    <cellStyle name="Normal 2 6 2 4" xfId="174"/>
    <cellStyle name="Normal 2 6 2 4 2" xfId="432"/>
    <cellStyle name="Normal 2 6 2 4 2 2" xfId="946"/>
    <cellStyle name="Normal 2 6 2 4 3" xfId="690"/>
    <cellStyle name="Normal 2 6 2 5" xfId="304"/>
    <cellStyle name="Normal 2 6 2 5 2" xfId="818"/>
    <cellStyle name="Normal 2 6 2 6" xfId="562"/>
    <cellStyle name="Normal 2 6 3" xfId="58"/>
    <cellStyle name="Normal 2 6 3 2" xfId="124"/>
    <cellStyle name="Normal 2 6 3 2 2" xfId="254"/>
    <cellStyle name="Normal 2 6 3 2 2 2" xfId="512"/>
    <cellStyle name="Normal 2 6 3 2 2 2 2" xfId="1026"/>
    <cellStyle name="Normal 2 6 3 2 2 3" xfId="770"/>
    <cellStyle name="Normal 2 6 3 2 3" xfId="384"/>
    <cellStyle name="Normal 2 6 3 2 3 2" xfId="898"/>
    <cellStyle name="Normal 2 6 3 2 4" xfId="642"/>
    <cellStyle name="Normal 2 6 3 3" xfId="190"/>
    <cellStyle name="Normal 2 6 3 3 2" xfId="448"/>
    <cellStyle name="Normal 2 6 3 3 2 2" xfId="962"/>
    <cellStyle name="Normal 2 6 3 3 3" xfId="706"/>
    <cellStyle name="Normal 2 6 3 4" xfId="320"/>
    <cellStyle name="Normal 2 6 3 4 2" xfId="834"/>
    <cellStyle name="Normal 2 6 3 5" xfId="578"/>
    <cellStyle name="Normal 2 6 4" xfId="92"/>
    <cellStyle name="Normal 2 6 4 2" xfId="222"/>
    <cellStyle name="Normal 2 6 4 2 2" xfId="480"/>
    <cellStyle name="Normal 2 6 4 2 2 2" xfId="994"/>
    <cellStyle name="Normal 2 6 4 2 3" xfId="738"/>
    <cellStyle name="Normal 2 6 4 3" xfId="352"/>
    <cellStyle name="Normal 2 6 4 3 2" xfId="866"/>
    <cellStyle name="Normal 2 6 4 4" xfId="610"/>
    <cellStyle name="Normal 2 6 5" xfId="158"/>
    <cellStyle name="Normal 2 6 5 2" xfId="416"/>
    <cellStyle name="Normal 2 6 5 2 2" xfId="930"/>
    <cellStyle name="Normal 2 6 5 3" xfId="674"/>
    <cellStyle name="Normal 2 6 6" xfId="288"/>
    <cellStyle name="Normal 2 6 6 2" xfId="802"/>
    <cellStyle name="Normal 2 6 7" xfId="546"/>
    <cellStyle name="Normal 2 7" xfId="32"/>
    <cellStyle name="Normal 2 7 2" xfId="66"/>
    <cellStyle name="Normal 2 7 2 2" xfId="132"/>
    <cellStyle name="Normal 2 7 2 2 2" xfId="262"/>
    <cellStyle name="Normal 2 7 2 2 2 2" xfId="520"/>
    <cellStyle name="Normal 2 7 2 2 2 2 2" xfId="1034"/>
    <cellStyle name="Normal 2 7 2 2 2 3" xfId="778"/>
    <cellStyle name="Normal 2 7 2 2 3" xfId="392"/>
    <cellStyle name="Normal 2 7 2 2 3 2" xfId="906"/>
    <cellStyle name="Normal 2 7 2 2 4" xfId="650"/>
    <cellStyle name="Normal 2 7 2 3" xfId="198"/>
    <cellStyle name="Normal 2 7 2 3 2" xfId="456"/>
    <cellStyle name="Normal 2 7 2 3 2 2" xfId="970"/>
    <cellStyle name="Normal 2 7 2 3 3" xfId="714"/>
    <cellStyle name="Normal 2 7 2 4" xfId="328"/>
    <cellStyle name="Normal 2 7 2 4 2" xfId="842"/>
    <cellStyle name="Normal 2 7 2 5" xfId="586"/>
    <cellStyle name="Normal 2 7 3" xfId="100"/>
    <cellStyle name="Normal 2 7 3 2" xfId="230"/>
    <cellStyle name="Normal 2 7 3 2 2" xfId="488"/>
    <cellStyle name="Normal 2 7 3 2 2 2" xfId="1002"/>
    <cellStyle name="Normal 2 7 3 2 3" xfId="746"/>
    <cellStyle name="Normal 2 7 3 3" xfId="360"/>
    <cellStyle name="Normal 2 7 3 3 2" xfId="874"/>
    <cellStyle name="Normal 2 7 3 4" xfId="618"/>
    <cellStyle name="Normal 2 7 4" xfId="166"/>
    <cellStyle name="Normal 2 7 4 2" xfId="424"/>
    <cellStyle name="Normal 2 7 4 2 2" xfId="938"/>
    <cellStyle name="Normal 2 7 4 3" xfId="682"/>
    <cellStyle name="Normal 2 7 5" xfId="296"/>
    <cellStyle name="Normal 2 7 5 2" xfId="810"/>
    <cellStyle name="Normal 2 7 6" xfId="554"/>
    <cellStyle name="Normal 2 8" xfId="50"/>
    <cellStyle name="Normal 2 8 2" xfId="116"/>
    <cellStyle name="Normal 2 8 2 2" xfId="246"/>
    <cellStyle name="Normal 2 8 2 2 2" xfId="504"/>
    <cellStyle name="Normal 2 8 2 2 2 2" xfId="1018"/>
    <cellStyle name="Normal 2 8 2 2 3" xfId="762"/>
    <cellStyle name="Normal 2 8 2 3" xfId="376"/>
    <cellStyle name="Normal 2 8 2 3 2" xfId="890"/>
    <cellStyle name="Normal 2 8 2 4" xfId="634"/>
    <cellStyle name="Normal 2 8 3" xfId="182"/>
    <cellStyle name="Normal 2 8 3 2" xfId="440"/>
    <cellStyle name="Normal 2 8 3 2 2" xfId="954"/>
    <cellStyle name="Normal 2 8 3 3" xfId="698"/>
    <cellStyle name="Normal 2 8 4" xfId="312"/>
    <cellStyle name="Normal 2 8 4 2" xfId="826"/>
    <cellStyle name="Normal 2 8 5" xfId="570"/>
    <cellStyle name="Normal 2 9" xfId="84"/>
    <cellStyle name="Normal 2 9 2" xfId="214"/>
    <cellStyle name="Normal 2 9 2 2" xfId="472"/>
    <cellStyle name="Normal 2 9 2 2 2" xfId="986"/>
    <cellStyle name="Normal 2 9 2 3" xfId="730"/>
    <cellStyle name="Normal 2 9 3" xfId="344"/>
    <cellStyle name="Normal 2 9 3 2" xfId="858"/>
    <cellStyle name="Normal 2 9 4" xfId="602"/>
    <cellStyle name="Normal 3" xfId="4"/>
    <cellStyle name="Normal 4" xfId="14"/>
    <cellStyle name="Normal 4 2" xfId="10"/>
    <cellStyle name="Normal 5" xfId="13"/>
    <cellStyle name="Normal 5 2" xfId="25"/>
    <cellStyle name="Normal 5 2 2" xfId="43"/>
    <cellStyle name="Normal 5 2 2 2" xfId="77"/>
    <cellStyle name="Normal 5 2 2 2 2" xfId="143"/>
    <cellStyle name="Normal 5 2 2 2 2 2" xfId="273"/>
    <cellStyle name="Normal 5 2 2 2 2 2 2" xfId="531"/>
    <cellStyle name="Normal 5 2 2 2 2 2 2 2" xfId="1045"/>
    <cellStyle name="Normal 5 2 2 2 2 2 3" xfId="789"/>
    <cellStyle name="Normal 5 2 2 2 2 3" xfId="403"/>
    <cellStyle name="Normal 5 2 2 2 2 3 2" xfId="917"/>
    <cellStyle name="Normal 5 2 2 2 2 4" xfId="661"/>
    <cellStyle name="Normal 5 2 2 2 3" xfId="209"/>
    <cellStyle name="Normal 5 2 2 2 3 2" xfId="467"/>
    <cellStyle name="Normal 5 2 2 2 3 2 2" xfId="981"/>
    <cellStyle name="Normal 5 2 2 2 3 3" xfId="725"/>
    <cellStyle name="Normal 5 2 2 2 4" xfId="339"/>
    <cellStyle name="Normal 5 2 2 2 4 2" xfId="853"/>
    <cellStyle name="Normal 5 2 2 2 5" xfId="597"/>
    <cellStyle name="Normal 5 2 2 3" xfId="111"/>
    <cellStyle name="Normal 5 2 2 3 2" xfId="241"/>
    <cellStyle name="Normal 5 2 2 3 2 2" xfId="499"/>
    <cellStyle name="Normal 5 2 2 3 2 2 2" xfId="1013"/>
    <cellStyle name="Normal 5 2 2 3 2 3" xfId="757"/>
    <cellStyle name="Normal 5 2 2 3 3" xfId="371"/>
    <cellStyle name="Normal 5 2 2 3 3 2" xfId="885"/>
    <cellStyle name="Normal 5 2 2 3 4" xfId="629"/>
    <cellStyle name="Normal 5 2 2 4" xfId="177"/>
    <cellStyle name="Normal 5 2 2 4 2" xfId="435"/>
    <cellStyle name="Normal 5 2 2 4 2 2" xfId="949"/>
    <cellStyle name="Normal 5 2 2 4 3" xfId="693"/>
    <cellStyle name="Normal 5 2 2 5" xfId="307"/>
    <cellStyle name="Normal 5 2 2 5 2" xfId="821"/>
    <cellStyle name="Normal 5 2 2 6" xfId="565"/>
    <cellStyle name="Normal 5 2 3" xfId="61"/>
    <cellStyle name="Normal 5 2 3 2" xfId="127"/>
    <cellStyle name="Normal 5 2 3 2 2" xfId="257"/>
    <cellStyle name="Normal 5 2 3 2 2 2" xfId="515"/>
    <cellStyle name="Normal 5 2 3 2 2 2 2" xfId="1029"/>
    <cellStyle name="Normal 5 2 3 2 2 3" xfId="773"/>
    <cellStyle name="Normal 5 2 3 2 3" xfId="387"/>
    <cellStyle name="Normal 5 2 3 2 3 2" xfId="901"/>
    <cellStyle name="Normal 5 2 3 2 4" xfId="645"/>
    <cellStyle name="Normal 5 2 3 3" xfId="193"/>
    <cellStyle name="Normal 5 2 3 3 2" xfId="451"/>
    <cellStyle name="Normal 5 2 3 3 2 2" xfId="965"/>
    <cellStyle name="Normal 5 2 3 3 3" xfId="709"/>
    <cellStyle name="Normal 5 2 3 4" xfId="323"/>
    <cellStyle name="Normal 5 2 3 4 2" xfId="837"/>
    <cellStyle name="Normal 5 2 3 5" xfId="581"/>
    <cellStyle name="Normal 5 2 4" xfId="95"/>
    <cellStyle name="Normal 5 2 4 2" xfId="225"/>
    <cellStyle name="Normal 5 2 4 2 2" xfId="483"/>
    <cellStyle name="Normal 5 2 4 2 2 2" xfId="997"/>
    <cellStyle name="Normal 5 2 4 2 3" xfId="741"/>
    <cellStyle name="Normal 5 2 4 3" xfId="355"/>
    <cellStyle name="Normal 5 2 4 3 2" xfId="869"/>
    <cellStyle name="Normal 5 2 4 4" xfId="613"/>
    <cellStyle name="Normal 5 2 5" xfId="161"/>
    <cellStyle name="Normal 5 2 5 2" xfId="419"/>
    <cellStyle name="Normal 5 2 5 2 2" xfId="933"/>
    <cellStyle name="Normal 5 2 5 3" xfId="677"/>
    <cellStyle name="Normal 5 2 6" xfId="291"/>
    <cellStyle name="Normal 5 2 6 2" xfId="805"/>
    <cellStyle name="Normal 5 2 7" xfId="549"/>
    <cellStyle name="Normal 5 3" xfId="35"/>
    <cellStyle name="Normal 5 3 2" xfId="69"/>
    <cellStyle name="Normal 5 3 2 2" xfId="135"/>
    <cellStyle name="Normal 5 3 2 2 2" xfId="265"/>
    <cellStyle name="Normal 5 3 2 2 2 2" xfId="523"/>
    <cellStyle name="Normal 5 3 2 2 2 2 2" xfId="1037"/>
    <cellStyle name="Normal 5 3 2 2 2 3" xfId="781"/>
    <cellStyle name="Normal 5 3 2 2 3" xfId="395"/>
    <cellStyle name="Normal 5 3 2 2 3 2" xfId="909"/>
    <cellStyle name="Normal 5 3 2 2 4" xfId="653"/>
    <cellStyle name="Normal 5 3 2 3" xfId="201"/>
    <cellStyle name="Normal 5 3 2 3 2" xfId="459"/>
    <cellStyle name="Normal 5 3 2 3 2 2" xfId="973"/>
    <cellStyle name="Normal 5 3 2 3 3" xfId="717"/>
    <cellStyle name="Normal 5 3 2 4" xfId="331"/>
    <cellStyle name="Normal 5 3 2 4 2" xfId="845"/>
    <cellStyle name="Normal 5 3 2 5" xfId="589"/>
    <cellStyle name="Normal 5 3 3" xfId="103"/>
    <cellStyle name="Normal 5 3 3 2" xfId="233"/>
    <cellStyle name="Normal 5 3 3 2 2" xfId="491"/>
    <cellStyle name="Normal 5 3 3 2 2 2" xfId="1005"/>
    <cellStyle name="Normal 5 3 3 2 3" xfId="749"/>
    <cellStyle name="Normal 5 3 3 3" xfId="363"/>
    <cellStyle name="Normal 5 3 3 3 2" xfId="877"/>
    <cellStyle name="Normal 5 3 3 4" xfId="621"/>
    <cellStyle name="Normal 5 3 4" xfId="169"/>
    <cellStyle name="Normal 5 3 4 2" xfId="427"/>
    <cellStyle name="Normal 5 3 4 2 2" xfId="941"/>
    <cellStyle name="Normal 5 3 4 3" xfId="685"/>
    <cellStyle name="Normal 5 3 5" xfId="299"/>
    <cellStyle name="Normal 5 3 5 2" xfId="813"/>
    <cellStyle name="Normal 5 3 6" xfId="557"/>
    <cellStyle name="Normal 5 4" xfId="53"/>
    <cellStyle name="Normal 5 4 2" xfId="119"/>
    <cellStyle name="Normal 5 4 2 2" xfId="249"/>
    <cellStyle name="Normal 5 4 2 2 2" xfId="507"/>
    <cellStyle name="Normal 5 4 2 2 2 2" xfId="1021"/>
    <cellStyle name="Normal 5 4 2 2 3" xfId="765"/>
    <cellStyle name="Normal 5 4 2 3" xfId="379"/>
    <cellStyle name="Normal 5 4 2 3 2" xfId="893"/>
    <cellStyle name="Normal 5 4 2 4" xfId="637"/>
    <cellStyle name="Normal 5 4 3" xfId="185"/>
    <cellStyle name="Normal 5 4 3 2" xfId="443"/>
    <cellStyle name="Normal 5 4 3 2 2" xfId="957"/>
    <cellStyle name="Normal 5 4 3 3" xfId="701"/>
    <cellStyle name="Normal 5 4 4" xfId="315"/>
    <cellStyle name="Normal 5 4 4 2" xfId="829"/>
    <cellStyle name="Normal 5 4 5" xfId="573"/>
    <cellStyle name="Normal 5 5" xfId="87"/>
    <cellStyle name="Normal 5 5 2" xfId="217"/>
    <cellStyle name="Normal 5 5 2 2" xfId="475"/>
    <cellStyle name="Normal 5 5 2 2 2" xfId="989"/>
    <cellStyle name="Normal 5 5 2 3" xfId="733"/>
    <cellStyle name="Normal 5 5 3" xfId="347"/>
    <cellStyle name="Normal 5 5 3 2" xfId="861"/>
    <cellStyle name="Normal 5 5 4" xfId="605"/>
    <cellStyle name="Normal 5 6" xfId="153"/>
    <cellStyle name="Normal 5 6 2" xfId="411"/>
    <cellStyle name="Normal 5 6 2 2" xfId="925"/>
    <cellStyle name="Normal 5 6 3" xfId="669"/>
    <cellStyle name="Normal 5 7" xfId="283"/>
    <cellStyle name="Normal 5 7 2" xfId="797"/>
    <cellStyle name="Normal 5 8" xfId="541"/>
    <cellStyle name="Normal 6" xfId="20"/>
    <cellStyle name="Normal 7" xfId="19"/>
    <cellStyle name="Normal 7 2" xfId="39"/>
    <cellStyle name="Normal 7 2 2" xfId="73"/>
    <cellStyle name="Normal 7 2 2 2" xfId="139"/>
    <cellStyle name="Normal 7 2 2 2 2" xfId="269"/>
    <cellStyle name="Normal 7 2 2 2 2 2" xfId="527"/>
    <cellStyle name="Normal 7 2 2 2 2 2 2" xfId="1041"/>
    <cellStyle name="Normal 7 2 2 2 2 3" xfId="785"/>
    <cellStyle name="Normal 7 2 2 2 3" xfId="399"/>
    <cellStyle name="Normal 7 2 2 2 3 2" xfId="913"/>
    <cellStyle name="Normal 7 2 2 2 4" xfId="657"/>
    <cellStyle name="Normal 7 2 2 3" xfId="205"/>
    <cellStyle name="Normal 7 2 2 3 2" xfId="463"/>
    <cellStyle name="Normal 7 2 2 3 2 2" xfId="977"/>
    <cellStyle name="Normal 7 2 2 3 3" xfId="721"/>
    <cellStyle name="Normal 7 2 2 4" xfId="335"/>
    <cellStyle name="Normal 7 2 2 4 2" xfId="849"/>
    <cellStyle name="Normal 7 2 2 5" xfId="593"/>
    <cellStyle name="Normal 7 2 3" xfId="107"/>
    <cellStyle name="Normal 7 2 3 2" xfId="237"/>
    <cellStyle name="Normal 7 2 3 2 2" xfId="495"/>
    <cellStyle name="Normal 7 2 3 2 2 2" xfId="1009"/>
    <cellStyle name="Normal 7 2 3 2 3" xfId="753"/>
    <cellStyle name="Normal 7 2 3 3" xfId="367"/>
    <cellStyle name="Normal 7 2 3 3 2" xfId="881"/>
    <cellStyle name="Normal 7 2 3 4" xfId="625"/>
    <cellStyle name="Normal 7 2 4" xfId="173"/>
    <cellStyle name="Normal 7 2 4 2" xfId="431"/>
    <cellStyle name="Normal 7 2 4 2 2" xfId="945"/>
    <cellStyle name="Normal 7 2 4 3" xfId="689"/>
    <cellStyle name="Normal 7 2 5" xfId="303"/>
    <cellStyle name="Normal 7 2 5 2" xfId="817"/>
    <cellStyle name="Normal 7 2 6" xfId="561"/>
    <cellStyle name="Normal 7 3" xfId="57"/>
    <cellStyle name="Normal 7 3 2" xfId="123"/>
    <cellStyle name="Normal 7 3 2 2" xfId="253"/>
    <cellStyle name="Normal 7 3 2 2 2" xfId="511"/>
    <cellStyle name="Normal 7 3 2 2 2 2" xfId="1025"/>
    <cellStyle name="Normal 7 3 2 2 3" xfId="769"/>
    <cellStyle name="Normal 7 3 2 3" xfId="383"/>
    <cellStyle name="Normal 7 3 2 3 2" xfId="897"/>
    <cellStyle name="Normal 7 3 2 4" xfId="641"/>
    <cellStyle name="Normal 7 3 3" xfId="189"/>
    <cellStyle name="Normal 7 3 3 2" xfId="447"/>
    <cellStyle name="Normal 7 3 3 2 2" xfId="961"/>
    <cellStyle name="Normal 7 3 3 3" xfId="705"/>
    <cellStyle name="Normal 7 3 4" xfId="319"/>
    <cellStyle name="Normal 7 3 4 2" xfId="833"/>
    <cellStyle name="Normal 7 3 5" xfId="577"/>
    <cellStyle name="Normal 7 4" xfId="91"/>
    <cellStyle name="Normal 7 4 2" xfId="221"/>
    <cellStyle name="Normal 7 4 2 2" xfId="479"/>
    <cellStyle name="Normal 7 4 2 2 2" xfId="993"/>
    <cellStyle name="Normal 7 4 2 3" xfId="737"/>
    <cellStyle name="Normal 7 4 3" xfId="351"/>
    <cellStyle name="Normal 7 4 3 2" xfId="865"/>
    <cellStyle name="Normal 7 4 4" xfId="609"/>
    <cellStyle name="Normal 7 5" xfId="157"/>
    <cellStyle name="Normal 7 5 2" xfId="415"/>
    <cellStyle name="Normal 7 5 2 2" xfId="929"/>
    <cellStyle name="Normal 7 5 3" xfId="673"/>
    <cellStyle name="Normal 7 6" xfId="287"/>
    <cellStyle name="Normal 7 6 2" xfId="801"/>
    <cellStyle name="Normal 7 7" xfId="545"/>
    <cellStyle name="Normal 8" xfId="30"/>
    <cellStyle name="Normal 9" xfId="29"/>
    <cellStyle name="Normal 9 2" xfId="65"/>
    <cellStyle name="Normal 9 2 2" xfId="131"/>
    <cellStyle name="Normal 9 2 2 2" xfId="261"/>
    <cellStyle name="Normal 9 2 2 2 2" xfId="519"/>
    <cellStyle name="Normal 9 2 2 2 2 2" xfId="1033"/>
    <cellStyle name="Normal 9 2 2 2 3" xfId="777"/>
    <cellStyle name="Normal 9 2 2 3" xfId="391"/>
    <cellStyle name="Normal 9 2 2 3 2" xfId="905"/>
    <cellStyle name="Normal 9 2 2 4" xfId="649"/>
    <cellStyle name="Normal 9 2 3" xfId="197"/>
    <cellStyle name="Normal 9 2 3 2" xfId="455"/>
    <cellStyle name="Normal 9 2 3 2 2" xfId="969"/>
    <cellStyle name="Normal 9 2 3 3" xfId="713"/>
    <cellStyle name="Normal 9 2 4" xfId="327"/>
    <cellStyle name="Normal 9 2 4 2" xfId="841"/>
    <cellStyle name="Normal 9 2 5" xfId="585"/>
    <cellStyle name="Normal 9 3" xfId="99"/>
    <cellStyle name="Normal 9 3 2" xfId="229"/>
    <cellStyle name="Normal 9 3 2 2" xfId="487"/>
    <cellStyle name="Normal 9 3 2 2 2" xfId="1001"/>
    <cellStyle name="Normal 9 3 2 3" xfId="745"/>
    <cellStyle name="Normal 9 3 3" xfId="359"/>
    <cellStyle name="Normal 9 3 3 2" xfId="873"/>
    <cellStyle name="Normal 9 3 4" xfId="617"/>
    <cellStyle name="Normal 9 4" xfId="165"/>
    <cellStyle name="Normal 9 4 2" xfId="423"/>
    <cellStyle name="Normal 9 4 2 2" xfId="937"/>
    <cellStyle name="Normal 9 4 3" xfId="681"/>
    <cellStyle name="Normal 9 5" xfId="295"/>
    <cellStyle name="Normal 9 5 2" xfId="809"/>
    <cellStyle name="Normal 9 6" xfId="553"/>
  </cellStyles>
  <dxfs count="0"/>
  <tableStyles count="0" defaultTableStyle="TableStyleMedium9" defaultPivotStyle="PivotStyleLight16"/>
  <colors>
    <mruColors>
      <color rgb="FFFFFF99"/>
      <color rgb="FF00FF00"/>
      <color rgb="FF0000FF"/>
      <color rgb="FF6666FF"/>
      <color rgb="FF9966FF"/>
      <color rgb="FF99CCFF"/>
      <color rgb="FF808000"/>
      <color rgb="FFFF9900"/>
      <color rgb="FF993300"/>
      <color rgb="FF0000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49.xml.rels><?xml version="1.0" encoding="UTF-8" standalone="yes"?>
<Relationships xmlns="http://schemas.openxmlformats.org/package/2006/relationships"><Relationship Id="rId1" Type="http://schemas.openxmlformats.org/officeDocument/2006/relationships/image" Target="../media/image1.jpeg"/></Relationships>
</file>

<file path=xl/charts/_rels/chart62.xml.rels><?xml version="1.0" encoding="UTF-8" standalone="yes"?>
<Relationships xmlns="http://schemas.openxmlformats.org/package/2006/relationships"><Relationship Id="rId1" Type="http://schemas.openxmlformats.org/officeDocument/2006/relationships/image" Target="../media/image1.jpeg"/></Relationships>
</file>

<file path=xl/charts/_rels/chart70.xml.rels><?xml version="1.0" encoding="UTF-8" standalone="yes"?>
<Relationships xmlns="http://schemas.openxmlformats.org/package/2006/relationships"><Relationship Id="rId1" Type="http://schemas.openxmlformats.org/officeDocument/2006/relationships/image" Target="../media/image1.jpeg"/></Relationships>
</file>

<file path=xl/charts/_rels/chart95.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96.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98.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99.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CCFFFF"/>
        </a:solidFill>
        <a:ln w="25400">
          <a:noFill/>
        </a:ln>
      </c:spPr>
    </c:sideWall>
    <c:backWall>
      <c:spPr>
        <a:solidFill>
          <a:srgbClr val="CCFFFF"/>
        </a:solidFill>
        <a:ln w="25400">
          <a:noFill/>
        </a:ln>
      </c:spPr>
    </c:backWall>
    <c:plotArea>
      <c:layout>
        <c:manualLayout>
          <c:layoutTarget val="inner"/>
          <c:xMode val="edge"/>
          <c:yMode val="edge"/>
          <c:x val="0.11165066186707036"/>
          <c:y val="2.8571428571428591E-2"/>
          <c:w val="0.88026029066211986"/>
          <c:h val="0.84571428571428553"/>
        </c:manualLayout>
      </c:layout>
      <c:bar3DChart>
        <c:barDir val="col"/>
        <c:grouping val="clustered"/>
        <c:ser>
          <c:idx val="0"/>
          <c:order val="0"/>
          <c:tx>
            <c:strRef>
              <c:f>'KZN Population'!$H$1</c:f>
              <c:strCache>
                <c:ptCount val="1"/>
                <c:pt idx="0">
                  <c:v>2002</c:v>
                </c:pt>
              </c:strCache>
            </c:strRef>
          </c:tx>
          <c:spPr>
            <a:solidFill>
              <a:srgbClr val="FF6600"/>
            </a:solidFill>
            <a:ln w="12700">
              <a:solidFill>
                <a:srgbClr val="000000"/>
              </a:solidFill>
              <a:prstDash val="solid"/>
            </a:ln>
          </c:spPr>
          <c:cat>
            <c:strRef>
              <c:f>'KZN Population'!$G$3:$G$21</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Population'!$H$3:$H$21</c:f>
              <c:numCache>
                <c:formatCode>#,##0</c:formatCode>
                <c:ptCount val="19"/>
                <c:pt idx="0">
                  <c:v>1145046.91225217</c:v>
                </c:pt>
                <c:pt idx="1">
                  <c:v>1170285.4178288216</c:v>
                </c:pt>
                <c:pt idx="2">
                  <c:v>1089100.8240839355</c:v>
                </c:pt>
                <c:pt idx="3">
                  <c:v>1021634.8803915116</c:v>
                </c:pt>
                <c:pt idx="4">
                  <c:v>918057.56048047892</c:v>
                </c:pt>
                <c:pt idx="5">
                  <c:v>827720.63709210535</c:v>
                </c:pt>
                <c:pt idx="6">
                  <c:v>645983.31499856827</c:v>
                </c:pt>
                <c:pt idx="7">
                  <c:v>528731.73036242381</c:v>
                </c:pt>
                <c:pt idx="8">
                  <c:v>463125.91273194342</c:v>
                </c:pt>
                <c:pt idx="9">
                  <c:v>376947.14815060049</c:v>
                </c:pt>
                <c:pt idx="10">
                  <c:v>324416.96358729253</c:v>
                </c:pt>
                <c:pt idx="11">
                  <c:v>254803.45937997071</c:v>
                </c:pt>
                <c:pt idx="12">
                  <c:v>197194.71949534339</c:v>
                </c:pt>
                <c:pt idx="13">
                  <c:v>154317.96651411999</c:v>
                </c:pt>
                <c:pt idx="14">
                  <c:v>106574.13374596459</c:v>
                </c:pt>
                <c:pt idx="15">
                  <c:v>62354.824717522933</c:v>
                </c:pt>
                <c:pt idx="16">
                  <c:v>39794.950229830785</c:v>
                </c:pt>
              </c:numCache>
            </c:numRef>
          </c:val>
          <c:shape val="cylinder"/>
        </c:ser>
        <c:ser>
          <c:idx val="1"/>
          <c:order val="1"/>
          <c:tx>
            <c:strRef>
              <c:f>'KZN Population'!$I$1</c:f>
              <c:strCache>
                <c:ptCount val="1"/>
                <c:pt idx="0">
                  <c:v>2013</c:v>
                </c:pt>
              </c:strCache>
            </c:strRef>
          </c:tx>
          <c:spPr>
            <a:solidFill>
              <a:srgbClr val="33CCCC"/>
            </a:solidFill>
            <a:ln w="12700">
              <a:solidFill>
                <a:srgbClr val="000000"/>
              </a:solidFill>
              <a:prstDash val="solid"/>
            </a:ln>
          </c:spPr>
          <c:cat>
            <c:strRef>
              <c:f>'KZN Population'!$G$3:$G$21</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Population'!$I$3:$I$21</c:f>
              <c:numCache>
                <c:formatCode>#,##0</c:formatCode>
                <c:ptCount val="19"/>
                <c:pt idx="0">
                  <c:v>1171913.0940595977</c:v>
                </c:pt>
                <c:pt idx="1">
                  <c:v>1139041.9267428075</c:v>
                </c:pt>
                <c:pt idx="2">
                  <c:v>1108408.1561311972</c:v>
                </c:pt>
                <c:pt idx="3">
                  <c:v>1110449.9214331382</c:v>
                </c:pt>
                <c:pt idx="4">
                  <c:v>1025367.0913945019</c:v>
                </c:pt>
                <c:pt idx="5">
                  <c:v>925927.13185582636</c:v>
                </c:pt>
                <c:pt idx="6">
                  <c:v>814076.98947778228</c:v>
                </c:pt>
                <c:pt idx="7">
                  <c:v>682196.64402732346</c:v>
                </c:pt>
                <c:pt idx="8">
                  <c:v>551103.98260533763</c:v>
                </c:pt>
                <c:pt idx="9">
                  <c:v>434380.18697019445</c:v>
                </c:pt>
                <c:pt idx="10">
                  <c:v>393177.85299849999</c:v>
                </c:pt>
                <c:pt idx="11">
                  <c:v>318384.16810614144</c:v>
                </c:pt>
                <c:pt idx="12">
                  <c:v>259125.65603598347</c:v>
                </c:pt>
                <c:pt idx="13">
                  <c:v>215189.16028067295</c:v>
                </c:pt>
                <c:pt idx="14">
                  <c:v>146969.87944410264</c:v>
                </c:pt>
                <c:pt idx="15">
                  <c:v>93736.487179926145</c:v>
                </c:pt>
                <c:pt idx="16">
                  <c:v>67459.101217765783</c:v>
                </c:pt>
              </c:numCache>
            </c:numRef>
          </c:val>
          <c:shape val="cylinder"/>
        </c:ser>
        <c:shape val="box"/>
        <c:axId val="77887360"/>
        <c:axId val="77888896"/>
        <c:axId val="0"/>
      </c:bar3DChart>
      <c:catAx>
        <c:axId val="7788736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7888896"/>
        <c:crosses val="autoZero"/>
        <c:auto val="1"/>
        <c:lblAlgn val="ctr"/>
        <c:lblOffset val="100"/>
        <c:tickLblSkip val="1"/>
        <c:tickMarkSkip val="1"/>
      </c:catAx>
      <c:valAx>
        <c:axId val="77888896"/>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77887360"/>
        <c:crosses val="autoZero"/>
        <c:crossBetween val="between"/>
      </c:valAx>
      <c:spPr>
        <a:noFill/>
        <a:ln w="25400">
          <a:noFill/>
        </a:ln>
      </c:spPr>
    </c:plotArea>
    <c:legend>
      <c:legendPos val="r"/>
      <c:layout>
        <c:manualLayout>
          <c:xMode val="edge"/>
          <c:yMode val="edge"/>
          <c:x val="0.80582641128669064"/>
          <c:y val="1.4285814809341858E-2"/>
          <c:w val="0.18608455407604921"/>
          <c:h val="0.10285702222878976"/>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1159535155592766E-2"/>
          <c:y val="3.6855036855036855E-2"/>
          <c:w val="0.91304477050042065"/>
          <c:h val="0.9287469287469165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cat>
            <c:strRef>
              <c:f>Manufacturing!$A$210:$A$221</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Manufacturing!$C$210:$C$221</c:f>
              <c:numCache>
                <c:formatCode>0.00</c:formatCode>
                <c:ptCount val="12"/>
                <c:pt idx="0">
                  <c:v>6.1454836211714214</c:v>
                </c:pt>
                <c:pt idx="1">
                  <c:v>12.937344454103684</c:v>
                </c:pt>
                <c:pt idx="2">
                  <c:v>12.190711938744659</c:v>
                </c:pt>
                <c:pt idx="3">
                  <c:v>22.114600985306311</c:v>
                </c:pt>
                <c:pt idx="4">
                  <c:v>-1.1865168070702259</c:v>
                </c:pt>
                <c:pt idx="5">
                  <c:v>8.3920767168949695</c:v>
                </c:pt>
                <c:pt idx="6">
                  <c:v>6.2763811134935343</c:v>
                </c:pt>
                <c:pt idx="7">
                  <c:v>12.881632510049922</c:v>
                </c:pt>
                <c:pt idx="8">
                  <c:v>15.651355056440529</c:v>
                </c:pt>
                <c:pt idx="9">
                  <c:v>17.494136083407085</c:v>
                </c:pt>
                <c:pt idx="10">
                  <c:v>-13.683015413348798</c:v>
                </c:pt>
                <c:pt idx="11">
                  <c:v>7.944703677645748</c:v>
                </c:pt>
              </c:numCache>
            </c:numRef>
          </c:val>
        </c:ser>
        <c:ser>
          <c:idx val="1"/>
          <c:order val="1"/>
          <c:tx>
            <c:strRef>
              <c:f>Manufacturing!$B$3</c:f>
              <c:strCache>
                <c:ptCount val="1"/>
                <c:pt idx="0">
                  <c:v>Indices of Physical Volume Production</c:v>
                </c:pt>
              </c:strCache>
            </c:strRef>
          </c:tx>
          <c:spPr>
            <a:ln w="38100">
              <a:solidFill>
                <a:srgbClr val="0000FF"/>
              </a:solidFill>
              <a:prstDash val="solid"/>
            </a:ln>
          </c:spPr>
          <c:marker>
            <c:symbol val="none"/>
          </c:marker>
          <c:cat>
            <c:strRef>
              <c:f>Manufacturing!$A$210:$A$221</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Manufacturing!$B$210:$B$221</c:f>
              <c:numCache>
                <c:formatCode>0.00</c:formatCode>
                <c:ptCount val="12"/>
                <c:pt idx="0">
                  <c:v>-0.50839328537171469</c:v>
                </c:pt>
                <c:pt idx="1">
                  <c:v>3.6251446201311301</c:v>
                </c:pt>
                <c:pt idx="2">
                  <c:v>2.1213248976553682</c:v>
                </c:pt>
                <c:pt idx="3">
                  <c:v>4.2365160349854545</c:v>
                </c:pt>
                <c:pt idx="4">
                  <c:v>-2.0277947731841657</c:v>
                </c:pt>
                <c:pt idx="5">
                  <c:v>3.9700240877865793</c:v>
                </c:pt>
                <c:pt idx="6">
                  <c:v>2.9517762141753985</c:v>
                </c:pt>
                <c:pt idx="7">
                  <c:v>4.825804300716789</c:v>
                </c:pt>
                <c:pt idx="8">
                  <c:v>5.8295445510202466</c:v>
                </c:pt>
                <c:pt idx="9">
                  <c:v>-0.30188782340244785</c:v>
                </c:pt>
                <c:pt idx="10">
                  <c:v>-12.938960060286339</c:v>
                </c:pt>
                <c:pt idx="11">
                  <c:v>4.8039470267462692</c:v>
                </c:pt>
              </c:numCache>
            </c:numRef>
          </c:val>
        </c:ser>
        <c:marker val="1"/>
        <c:axId val="78523776"/>
        <c:axId val="78533760"/>
      </c:lineChart>
      <c:catAx>
        <c:axId val="78523776"/>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8533760"/>
        <c:crossesAt val="5"/>
        <c:auto val="1"/>
        <c:lblAlgn val="ctr"/>
        <c:lblOffset val="100"/>
        <c:tickLblSkip val="1"/>
        <c:tickMarkSkip val="1"/>
      </c:catAx>
      <c:valAx>
        <c:axId val="78533760"/>
        <c:scaling>
          <c:orientation val="minMax"/>
          <c:max val="27"/>
          <c:min val="-25"/>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8523776"/>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53043545556805394"/>
          <c:y val="1.2284971555589047E-2"/>
          <c:w val="0.45072521934758136"/>
          <c:h val="9.8280023609489064E-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5960028756290437E-2"/>
          <c:y val="3.456221198156683E-2"/>
          <c:w val="0.92932969086990003"/>
          <c:h val="0.9331797235023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Manufacturing!$A$210:$A$221</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Retail!$B$210:$B$221</c:f>
              <c:numCache>
                <c:formatCode>0.00</c:formatCode>
                <c:ptCount val="12"/>
                <c:pt idx="0">
                  <c:v>-1.0784004284908202</c:v>
                </c:pt>
                <c:pt idx="1">
                  <c:v>0.36596390638673693</c:v>
                </c:pt>
                <c:pt idx="2">
                  <c:v>2.7291819197718636</c:v>
                </c:pt>
                <c:pt idx="3">
                  <c:v>56.656695143336741</c:v>
                </c:pt>
                <c:pt idx="4">
                  <c:v>4.9481006141726676</c:v>
                </c:pt>
                <c:pt idx="5">
                  <c:v>11.189253935660506</c:v>
                </c:pt>
                <c:pt idx="6">
                  <c:v>8.1864910201757493</c:v>
                </c:pt>
                <c:pt idx="7">
                  <c:v>11.920121576799891</c:v>
                </c:pt>
                <c:pt idx="8">
                  <c:v>7.4633350016821502</c:v>
                </c:pt>
                <c:pt idx="9">
                  <c:v>-0.63829764357262364</c:v>
                </c:pt>
                <c:pt idx="10">
                  <c:v>-4.800987178190022</c:v>
                </c:pt>
                <c:pt idx="11">
                  <c:v>5.0060121326295084</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Manufacturing!$A$210:$A$221</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Retail!$C$210:$C$221</c:f>
              <c:numCache>
                <c:formatCode>0.00</c:formatCode>
                <c:ptCount val="12"/>
                <c:pt idx="0">
                  <c:v>3.9230679368315924</c:v>
                </c:pt>
                <c:pt idx="1">
                  <c:v>31.453681467477402</c:v>
                </c:pt>
                <c:pt idx="2">
                  <c:v>15.977113360386831</c:v>
                </c:pt>
                <c:pt idx="3">
                  <c:v>19.436140120386636</c:v>
                </c:pt>
                <c:pt idx="4">
                  <c:v>12.359273102782552</c:v>
                </c:pt>
                <c:pt idx="5">
                  <c:v>18.02011947813229</c:v>
                </c:pt>
                <c:pt idx="6">
                  <c:v>16.109632175248969</c:v>
                </c:pt>
                <c:pt idx="7">
                  <c:v>14.813464797973364</c:v>
                </c:pt>
                <c:pt idx="8">
                  <c:v>9.4292801821731729</c:v>
                </c:pt>
                <c:pt idx="9">
                  <c:v>4.2163561862924581</c:v>
                </c:pt>
                <c:pt idx="10">
                  <c:v>-9.0852655343954591</c:v>
                </c:pt>
                <c:pt idx="11">
                  <c:v>15.3213731271989</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Manufacturing!$A$210:$A$221</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Retail!$D$210:$D$221</c:f>
              <c:numCache>
                <c:formatCode>0.00</c:formatCode>
                <c:ptCount val="12"/>
                <c:pt idx="0">
                  <c:v>2.992211314823856</c:v>
                </c:pt>
                <c:pt idx="1">
                  <c:v>10.942715880736809</c:v>
                </c:pt>
                <c:pt idx="2">
                  <c:v>3.4112968529878218</c:v>
                </c:pt>
                <c:pt idx="3">
                  <c:v>2.5629061108027207</c:v>
                </c:pt>
                <c:pt idx="4">
                  <c:v>7.2790453230976881</c:v>
                </c:pt>
                <c:pt idx="5">
                  <c:v>12.676063203613008</c:v>
                </c:pt>
                <c:pt idx="6">
                  <c:v>3.0168591094133168</c:v>
                </c:pt>
                <c:pt idx="7">
                  <c:v>6.4321394900566764</c:v>
                </c:pt>
                <c:pt idx="8">
                  <c:v>5.7504866651768793</c:v>
                </c:pt>
                <c:pt idx="9">
                  <c:v>7.7446792344800119</c:v>
                </c:pt>
                <c:pt idx="10">
                  <c:v>-7.2718269084260161</c:v>
                </c:pt>
                <c:pt idx="11">
                  <c:v>2.7073304627426964</c:v>
                </c:pt>
              </c:numCache>
            </c:numRef>
          </c:val>
        </c:ser>
        <c:marker val="1"/>
        <c:axId val="78559104"/>
        <c:axId val="78560640"/>
      </c:lineChart>
      <c:catAx>
        <c:axId val="78559104"/>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8560640"/>
        <c:crossesAt val="5"/>
        <c:auto val="1"/>
        <c:lblAlgn val="ctr"/>
        <c:lblOffset val="100"/>
        <c:tickLblSkip val="1"/>
        <c:tickMarkSkip val="1"/>
      </c:catAx>
      <c:valAx>
        <c:axId val="78560640"/>
        <c:scaling>
          <c:orientation val="minMax"/>
          <c:max val="40"/>
          <c:min val="-18"/>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8559104"/>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68786886228262567"/>
          <c:y val="3.6866400668526401E-2"/>
          <c:w val="0.30506513740576946"/>
          <c:h val="0.15668208514295404"/>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3684294686922835E-2"/>
          <c:y val="3.9506268099604801E-2"/>
          <c:w val="0.92163847957612965"/>
          <c:h val="0.92345901682826204"/>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Monetary!$A$194:$A$206</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Monetary!$B$194:$B$206</c:f>
              <c:numCache>
                <c:formatCode>#,##0.00_ ;\-#,##0.00\ </c:formatCode>
                <c:ptCount val="13"/>
                <c:pt idx="0">
                  <c:v>6.8500000000000005</c:v>
                </c:pt>
                <c:pt idx="1">
                  <c:v>5.2583333333333337</c:v>
                </c:pt>
                <c:pt idx="2">
                  <c:v>5.3250000000000002</c:v>
                </c:pt>
                <c:pt idx="3">
                  <c:v>5.7249999999999988</c:v>
                </c:pt>
                <c:pt idx="4">
                  <c:v>9.15</c:v>
                </c:pt>
                <c:pt idx="5">
                  <c:v>5.9666666666666659</c:v>
                </c:pt>
                <c:pt idx="6">
                  <c:v>1.3916666666666666</c:v>
                </c:pt>
                <c:pt idx="7">
                  <c:v>3.4</c:v>
                </c:pt>
                <c:pt idx="8">
                  <c:v>4.4333333333333327</c:v>
                </c:pt>
                <c:pt idx="9">
                  <c:v>6.9</c:v>
                </c:pt>
                <c:pt idx="10">
                  <c:v>11.483333333333334</c:v>
                </c:pt>
                <c:pt idx="11">
                  <c:v>7.4083333333333341</c:v>
                </c:pt>
                <c:pt idx="12">
                  <c:v>4.5250000000000004</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Monetary!$A$194:$A$206</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Monetary!$C$194:$C$206</c:f>
              <c:numCache>
                <c:formatCode>#,##0.00_ ;\-#,##0.00\ </c:formatCode>
                <c:ptCount val="13"/>
                <c:pt idx="0">
                  <c:v>15.338666666666667</c:v>
                </c:pt>
                <c:pt idx="1">
                  <c:v>14.825416666666664</c:v>
                </c:pt>
                <c:pt idx="2">
                  <c:v>13.722083333333332</c:v>
                </c:pt>
                <c:pt idx="3">
                  <c:v>11.306249999999999</c:v>
                </c:pt>
                <c:pt idx="4">
                  <c:v>11.548333333333334</c:v>
                </c:pt>
                <c:pt idx="5">
                  <c:v>9.5420833333333359</c:v>
                </c:pt>
                <c:pt idx="6">
                  <c:v>9.4999999999999982</c:v>
                </c:pt>
                <c:pt idx="7">
                  <c:v>8.0224999999999991</c:v>
                </c:pt>
                <c:pt idx="8">
                  <c:v>8.0008333333333326</c:v>
                </c:pt>
                <c:pt idx="9">
                  <c:v>8.19</c:v>
                </c:pt>
                <c:pt idx="10">
                  <c:v>9.0924999999999994</c:v>
                </c:pt>
                <c:pt idx="11">
                  <c:v>8.2158333333333342</c:v>
                </c:pt>
                <c:pt idx="12">
                  <c:v>7.6895833333333341</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Monetary!$A$194:$A$206</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Monetary!$D$194:$D$206</c:f>
              <c:numCache>
                <c:formatCode>#,##0.00_ ;\-#,##0.00\ </c:formatCode>
                <c:ptCount val="13"/>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numCache>
            </c:numRef>
          </c:val>
        </c:ser>
        <c:marker val="1"/>
        <c:axId val="78340480"/>
        <c:axId val="78342016"/>
      </c:lineChart>
      <c:catAx>
        <c:axId val="78340480"/>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78342016"/>
        <c:crossesAt val="3"/>
        <c:auto val="1"/>
        <c:lblAlgn val="ctr"/>
        <c:lblOffset val="100"/>
        <c:tickLblSkip val="1"/>
        <c:tickMarkSkip val="1"/>
      </c:catAx>
      <c:valAx>
        <c:axId val="78342016"/>
        <c:scaling>
          <c:orientation val="minMax"/>
          <c:max val="18"/>
          <c:min val="-3"/>
        </c:scaling>
        <c:axPos val="l"/>
        <c:numFmt formatCode="#,##0.00_ ;\-#,##0.00\ "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78340480"/>
        <c:crosses val="autoZero"/>
        <c:crossBetween val="between"/>
        <c:majorUnit val="3"/>
        <c:minorUnit val="3"/>
      </c:valAx>
      <c:spPr>
        <a:solidFill>
          <a:srgbClr val="CCFFFF"/>
        </a:solidFill>
        <a:ln w="12700">
          <a:solidFill>
            <a:srgbClr val="808080"/>
          </a:solidFill>
          <a:prstDash val="solid"/>
        </a:ln>
      </c:spPr>
    </c:plotArea>
    <c:legend>
      <c:legendPos val="r"/>
      <c:layout>
        <c:manualLayout>
          <c:xMode val="edge"/>
          <c:yMode val="edge"/>
          <c:x val="0.70175514833735853"/>
          <c:y val="2.9629601789036515E-2"/>
          <c:w val="0.28888928792684127"/>
          <c:h val="0.1629634362530464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00" b="1" i="0" u="sng" strike="noStrike" baseline="0">
                <a:solidFill>
                  <a:srgbClr val="000000"/>
                </a:solidFill>
                <a:latin typeface="Arial"/>
                <a:ea typeface="Arial"/>
                <a:cs typeface="Arial"/>
              </a:defRPr>
            </a:pPr>
            <a:r>
              <a:rPr lang="en-ZA"/>
              <a:t>Unemployment (Narrow vs. Expanded)</a:t>
            </a:r>
          </a:p>
        </c:rich>
      </c:tx>
      <c:layout>
        <c:manualLayout>
          <c:xMode val="edge"/>
          <c:yMode val="edge"/>
          <c:x val="0.3589133378875759"/>
          <c:y val="2.1356728557078514E-2"/>
        </c:manualLayout>
      </c:layout>
      <c:spPr>
        <a:noFill/>
        <a:ln w="25400">
          <a:noFill/>
        </a:ln>
      </c:spPr>
    </c:title>
    <c:view3D>
      <c:hPercent val="63"/>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9.0494201045382167E-2"/>
          <c:y val="2.4478467969281617E-2"/>
          <c:w val="0.89768206324636757"/>
          <c:h val="0.85683257185444417"/>
        </c:manualLayout>
      </c:layout>
      <c:bar3DChart>
        <c:barDir val="col"/>
        <c:grouping val="clustered"/>
        <c:ser>
          <c:idx val="0"/>
          <c:order val="0"/>
          <c:tx>
            <c:strRef>
              <c:f>Employment!$B$67</c:f>
              <c:strCache>
                <c:ptCount val="1"/>
                <c:pt idx="0">
                  <c:v>Unemployment rate</c:v>
                </c:pt>
              </c:strCache>
            </c:strRef>
          </c:tx>
          <c:spPr>
            <a:solidFill>
              <a:srgbClr val="3366FF"/>
            </a:solidFill>
            <a:ln w="12700">
              <a:solidFill>
                <a:srgbClr val="000000"/>
              </a:solidFill>
              <a:prstDash val="solid"/>
            </a:ln>
          </c:spPr>
          <c:cat>
            <c:strRef>
              <c:f>Employment!$A$68:$A$73</c:f>
              <c:strCache>
                <c:ptCount val="6"/>
                <c:pt idx="0">
                  <c:v>Q1 2008</c:v>
                </c:pt>
                <c:pt idx="1">
                  <c:v>Q2 2008</c:v>
                </c:pt>
                <c:pt idx="2">
                  <c:v>Q3 2008</c:v>
                </c:pt>
                <c:pt idx="3">
                  <c:v>Q4 2008</c:v>
                </c:pt>
                <c:pt idx="4">
                  <c:v>Q1 2009</c:v>
                </c:pt>
                <c:pt idx="5">
                  <c:v>Q2 2009</c:v>
                </c:pt>
              </c:strCache>
            </c:strRef>
          </c:cat>
          <c:val>
            <c:numRef>
              <c:f>Employment!$B$68:$B$73</c:f>
              <c:numCache>
                <c:formatCode>0.00</c:formatCode>
                <c:ptCount val="6"/>
                <c:pt idx="0">
                  <c:v>22.714932126696834</c:v>
                </c:pt>
                <c:pt idx="1">
                  <c:v>22.179220005954154</c:v>
                </c:pt>
                <c:pt idx="2">
                  <c:v>22.010869565217391</c:v>
                </c:pt>
                <c:pt idx="3">
                  <c:v>20.77687443541102</c:v>
                </c:pt>
                <c:pt idx="4">
                  <c:v>22.567733990147783</c:v>
                </c:pt>
                <c:pt idx="5">
                  <c:v>19.257311863292802</c:v>
                </c:pt>
              </c:numCache>
            </c:numRef>
          </c:val>
          <c:shape val="cylinder"/>
        </c:ser>
        <c:ser>
          <c:idx val="1"/>
          <c:order val="1"/>
          <c:tx>
            <c:strRef>
              <c:f>Employment!$F$67</c:f>
              <c:strCache>
                <c:ptCount val="1"/>
                <c:pt idx="0">
                  <c:v>Unemployment Rate (Expanded Def)</c:v>
                </c:pt>
              </c:strCache>
            </c:strRef>
          </c:tx>
          <c:spPr>
            <a:solidFill>
              <a:srgbClr val="808000"/>
            </a:solidFill>
            <a:ln w="12700">
              <a:solidFill>
                <a:srgbClr val="000000"/>
              </a:solidFill>
              <a:prstDash val="solid"/>
            </a:ln>
          </c:spPr>
          <c:val>
            <c:numRef>
              <c:f>Employment!$F$68:$F$73</c:f>
              <c:numCache>
                <c:formatCode>0.00</c:formatCode>
                <c:ptCount val="6"/>
                <c:pt idx="0">
                  <c:v>28.235294117647058</c:v>
                </c:pt>
                <c:pt idx="1">
                  <c:v>27.150937779100925</c:v>
                </c:pt>
                <c:pt idx="2">
                  <c:v>27.626811594202898</c:v>
                </c:pt>
                <c:pt idx="3">
                  <c:v>27.521830773863293</c:v>
                </c:pt>
                <c:pt idx="4">
                  <c:v>30.911330049261082</c:v>
                </c:pt>
                <c:pt idx="5">
                  <c:v>33.979625369700955</c:v>
                </c:pt>
              </c:numCache>
            </c:numRef>
          </c:val>
          <c:shape val="cylinder"/>
        </c:ser>
        <c:shape val="box"/>
        <c:axId val="78809344"/>
        <c:axId val="89989120"/>
        <c:axId val="0"/>
      </c:bar3DChart>
      <c:catAx>
        <c:axId val="78809344"/>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9989120"/>
        <c:crosses val="autoZero"/>
        <c:auto val="1"/>
        <c:lblAlgn val="ctr"/>
        <c:lblOffset val="100"/>
        <c:tickLblSkip val="1"/>
        <c:tickMarkSkip val="1"/>
      </c:catAx>
      <c:valAx>
        <c:axId val="89989120"/>
        <c:scaling>
          <c:orientation val="minMax"/>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8809344"/>
        <c:crosses val="autoZero"/>
        <c:crossBetween val="between"/>
      </c:valAx>
      <c:spPr>
        <a:noFill/>
        <a:ln w="25400">
          <a:noFill/>
        </a:ln>
      </c:spPr>
    </c:plotArea>
    <c:plotVisOnly val="1"/>
    <c:dispBlanksAs val="gap"/>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321459781795777E-2"/>
          <c:y val="4.3589852739013855E-2"/>
          <c:w val="0.93190072886416431"/>
          <c:h val="0.76154036844042583"/>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Yearly'!$A$277:$A$296</c:f>
              <c:strCache>
                <c:ptCount val="20"/>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strCache>
            </c:strRef>
          </c:cat>
          <c:val>
            <c:numRef>
              <c:f>'PSCE Yearly'!$D$277:$D$296</c:f>
              <c:numCache>
                <c:formatCode>0.00</c:formatCode>
                <c:ptCount val="20"/>
                <c:pt idx="0">
                  <c:v>17.098828277595185</c:v>
                </c:pt>
                <c:pt idx="1">
                  <c:v>9.6136334992049584</c:v>
                </c:pt>
                <c:pt idx="2">
                  <c:v>9.7712556853842454</c:v>
                </c:pt>
                <c:pt idx="3">
                  <c:v>14.737452325204416</c:v>
                </c:pt>
                <c:pt idx="4">
                  <c:v>18.176481630335903</c:v>
                </c:pt>
                <c:pt idx="5">
                  <c:v>18.729020057258605</c:v>
                </c:pt>
                <c:pt idx="6">
                  <c:v>16.321723467460583</c:v>
                </c:pt>
                <c:pt idx="7">
                  <c:v>15.607806689450726</c:v>
                </c:pt>
                <c:pt idx="8">
                  <c:v>10.142988422799563</c:v>
                </c:pt>
                <c:pt idx="9">
                  <c:v>8.5138925471169529</c:v>
                </c:pt>
                <c:pt idx="10">
                  <c:v>9.7213824479583497</c:v>
                </c:pt>
                <c:pt idx="11">
                  <c:v>10.883518083398231</c:v>
                </c:pt>
                <c:pt idx="12">
                  <c:v>11.568576198373522</c:v>
                </c:pt>
                <c:pt idx="13">
                  <c:v>12.319083417989745</c:v>
                </c:pt>
                <c:pt idx="14">
                  <c:v>20.697646499152441</c:v>
                </c:pt>
                <c:pt idx="15">
                  <c:v>24.459163216341413</c:v>
                </c:pt>
                <c:pt idx="16">
                  <c:v>25.833265513790153</c:v>
                </c:pt>
                <c:pt idx="17">
                  <c:v>19.851759325302243</c:v>
                </c:pt>
                <c:pt idx="18">
                  <c:v>7.8158786034117593</c:v>
                </c:pt>
                <c:pt idx="19">
                  <c:v>1.947449851903075</c:v>
                </c:pt>
              </c:numCache>
            </c:numRef>
          </c:val>
        </c:ser>
        <c:marker val="1"/>
        <c:axId val="78594432"/>
        <c:axId val="78595968"/>
      </c:lineChart>
      <c:catAx>
        <c:axId val="7859443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78595968"/>
        <c:crosses val="autoZero"/>
        <c:auto val="1"/>
        <c:lblAlgn val="ctr"/>
        <c:lblOffset val="100"/>
        <c:tickLblSkip val="1"/>
        <c:tickMarkSkip val="1"/>
      </c:catAx>
      <c:valAx>
        <c:axId val="7859596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78594432"/>
        <c:crosses val="autoZero"/>
        <c:crossBetween val="between"/>
      </c:valAx>
      <c:spPr>
        <a:solidFill>
          <a:srgbClr val="CCFFCC"/>
        </a:solidFill>
        <a:ln w="12700">
          <a:solidFill>
            <a:srgbClr val="808080"/>
          </a:solidFill>
          <a:prstDash val="solid"/>
        </a:ln>
      </c:spPr>
    </c:plotArea>
    <c:legend>
      <c:legendPos val="r"/>
      <c:layout>
        <c:manualLayout>
          <c:xMode val="edge"/>
          <c:yMode val="edge"/>
          <c:x val="0.12186393367495728"/>
          <c:y val="2.5641025641027052E-2"/>
          <c:w val="0.32616518173323888"/>
          <c:h val="0.1743594953856567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4941451990632332E-2"/>
          <c:y val="3.5398230088495596E-2"/>
          <c:w val="0.92037470725995318"/>
          <c:h val="0.93141592920353977"/>
        </c:manualLayout>
      </c:layout>
      <c:lineChart>
        <c:grouping val="standard"/>
        <c:ser>
          <c:idx val="0"/>
          <c:order val="0"/>
          <c:tx>
            <c:strRef>
              <c:f>'Civil Cases for Debt'!$I$2</c:f>
              <c:strCache>
                <c:ptCount val="1"/>
                <c:pt idx="0">
                  <c:v>Pietermaritzburg</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Debt'!$A$314:$A$333</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Debt'!$I$314:$I$333</c:f>
              <c:numCache>
                <c:formatCode>0.00</c:formatCode>
                <c:ptCount val="20"/>
                <c:pt idx="0">
                  <c:v>2.2391336162739646</c:v>
                </c:pt>
                <c:pt idx="1">
                  <c:v>5.86888061837963</c:v>
                </c:pt>
                <c:pt idx="2">
                  <c:v>5.0094645754461871</c:v>
                </c:pt>
                <c:pt idx="3">
                  <c:v>0.52147041782012482</c:v>
                </c:pt>
                <c:pt idx="4">
                  <c:v>-3.0037146150890344</c:v>
                </c:pt>
                <c:pt idx="5">
                  <c:v>3.4896005282271436</c:v>
                </c:pt>
                <c:pt idx="6">
                  <c:v>2.4818961942131681</c:v>
                </c:pt>
                <c:pt idx="7">
                  <c:v>-8.6007782101167312</c:v>
                </c:pt>
                <c:pt idx="8">
                  <c:v>15.90491110959743</c:v>
                </c:pt>
                <c:pt idx="9">
                  <c:v>11.198283968030093</c:v>
                </c:pt>
                <c:pt idx="10">
                  <c:v>22.622413656422584</c:v>
                </c:pt>
                <c:pt idx="11">
                  <c:v>-9.9409533660891274</c:v>
                </c:pt>
                <c:pt idx="12">
                  <c:v>-23.935775645473907</c:v>
                </c:pt>
                <c:pt idx="13">
                  <c:v>-35.922360639234931</c:v>
                </c:pt>
                <c:pt idx="14">
                  <c:v>3.9864499975452801</c:v>
                </c:pt>
                <c:pt idx="15">
                  <c:v>-9.9334309050564151</c:v>
                </c:pt>
                <c:pt idx="16">
                  <c:v>-3.7322430151491273</c:v>
                </c:pt>
                <c:pt idx="17">
                  <c:v>10.694255377075949</c:v>
                </c:pt>
                <c:pt idx="18">
                  <c:v>6.3406955580697577</c:v>
                </c:pt>
                <c:pt idx="19">
                  <c:v>5.6341937274493477</c:v>
                </c:pt>
              </c:numCache>
            </c:numRef>
          </c:val>
        </c:ser>
        <c:ser>
          <c:idx val="1"/>
          <c:order val="1"/>
          <c:tx>
            <c:strRef>
              <c:f>'Civil Cases for Debt'!$J$2</c:f>
              <c:strCache>
                <c:ptCount val="1"/>
                <c:pt idx="0">
                  <c:v>Durban</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Debt'!$A$314:$A$333</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Debt'!$J$314:$J$333</c:f>
              <c:numCache>
                <c:formatCode>0.00</c:formatCode>
                <c:ptCount val="20"/>
                <c:pt idx="0">
                  <c:v>-6.6283542106287081</c:v>
                </c:pt>
                <c:pt idx="1">
                  <c:v>8.5959288347491469</c:v>
                </c:pt>
                <c:pt idx="2">
                  <c:v>33.306274260918336</c:v>
                </c:pt>
                <c:pt idx="3">
                  <c:v>0.36205006698479836</c:v>
                </c:pt>
                <c:pt idx="4">
                  <c:v>-0.95977759636387705</c:v>
                </c:pt>
                <c:pt idx="5">
                  <c:v>-10.366913206202099</c:v>
                </c:pt>
                <c:pt idx="6">
                  <c:v>29.410083386148695</c:v>
                </c:pt>
                <c:pt idx="7">
                  <c:v>6.444519133816681</c:v>
                </c:pt>
                <c:pt idx="8">
                  <c:v>8.901949141560868</c:v>
                </c:pt>
                <c:pt idx="9">
                  <c:v>0.92495526596417155</c:v>
                </c:pt>
                <c:pt idx="10">
                  <c:v>-3.2580421302411025</c:v>
                </c:pt>
                <c:pt idx="11">
                  <c:v>21.643573154138792</c:v>
                </c:pt>
                <c:pt idx="12">
                  <c:v>-3.0027202343586525</c:v>
                </c:pt>
                <c:pt idx="13">
                  <c:v>-7.9063747168590233</c:v>
                </c:pt>
                <c:pt idx="14">
                  <c:v>-36.231748262668852</c:v>
                </c:pt>
                <c:pt idx="15">
                  <c:v>-10.28432188862223</c:v>
                </c:pt>
                <c:pt idx="16">
                  <c:v>10.817671866683044</c:v>
                </c:pt>
                <c:pt idx="17">
                  <c:v>1.3941745181353487</c:v>
                </c:pt>
                <c:pt idx="18">
                  <c:v>10.742526753070075</c:v>
                </c:pt>
                <c:pt idx="19">
                  <c:v>-0.42667076153600675</c:v>
                </c:pt>
              </c:numCache>
            </c:numRef>
          </c:val>
        </c:ser>
        <c:ser>
          <c:idx val="2"/>
          <c:order val="2"/>
          <c:tx>
            <c:strRef>
              <c:f>'Civil Cases for Debt'!$I$2</c:f>
              <c:strCache>
                <c:ptCount val="1"/>
                <c:pt idx="0">
                  <c:v>Pietermaritzburg</c:v>
                </c:pt>
              </c:strCache>
            </c:strRef>
          </c:tx>
          <c:spPr>
            <a:ln w="38100">
              <a:solidFill>
                <a:srgbClr val="FFFF99"/>
              </a:solidFill>
              <a:prstDash val="solid"/>
            </a:ln>
          </c:spPr>
          <c:marker>
            <c:symbol val="none"/>
          </c:marker>
          <c:cat>
            <c:strRef>
              <c:f>'Civil Cases for Debt'!$A$314:$A$333</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Debt'!$I$314:$I$333</c:f>
              <c:numCache>
                <c:formatCode>0.00</c:formatCode>
                <c:ptCount val="20"/>
                <c:pt idx="0">
                  <c:v>2.2391336162739646</c:v>
                </c:pt>
                <c:pt idx="1">
                  <c:v>5.86888061837963</c:v>
                </c:pt>
                <c:pt idx="2">
                  <c:v>5.0094645754461871</c:v>
                </c:pt>
                <c:pt idx="3">
                  <c:v>0.52147041782012482</c:v>
                </c:pt>
                <c:pt idx="4">
                  <c:v>-3.0037146150890344</c:v>
                </c:pt>
                <c:pt idx="5">
                  <c:v>3.4896005282271436</c:v>
                </c:pt>
                <c:pt idx="6">
                  <c:v>2.4818961942131681</c:v>
                </c:pt>
                <c:pt idx="7">
                  <c:v>-8.6007782101167312</c:v>
                </c:pt>
                <c:pt idx="8">
                  <c:v>15.90491110959743</c:v>
                </c:pt>
                <c:pt idx="9">
                  <c:v>11.198283968030093</c:v>
                </c:pt>
                <c:pt idx="10">
                  <c:v>22.622413656422584</c:v>
                </c:pt>
                <c:pt idx="11">
                  <c:v>-9.9409533660891274</c:v>
                </c:pt>
                <c:pt idx="12">
                  <c:v>-23.935775645473907</c:v>
                </c:pt>
                <c:pt idx="13">
                  <c:v>-35.922360639234931</c:v>
                </c:pt>
                <c:pt idx="14">
                  <c:v>3.9864499975452801</c:v>
                </c:pt>
                <c:pt idx="15">
                  <c:v>-9.9334309050564151</c:v>
                </c:pt>
                <c:pt idx="16">
                  <c:v>-3.7322430151491273</c:v>
                </c:pt>
                <c:pt idx="17">
                  <c:v>10.694255377075949</c:v>
                </c:pt>
                <c:pt idx="18">
                  <c:v>6.3406955580697577</c:v>
                </c:pt>
                <c:pt idx="19">
                  <c:v>5.6341937274493477</c:v>
                </c:pt>
              </c:numCache>
            </c:numRef>
          </c:val>
        </c:ser>
        <c:ser>
          <c:idx val="3"/>
          <c:order val="3"/>
          <c:tx>
            <c:strRef>
              <c:f>'Civil Cases for Debt'!$J$2</c:f>
              <c:strCache>
                <c:ptCount val="1"/>
                <c:pt idx="0">
                  <c:v>Durban</c:v>
                </c:pt>
              </c:strCache>
            </c:strRef>
          </c:tx>
          <c:spPr>
            <a:ln w="38100">
              <a:solidFill>
                <a:srgbClr val="FFFF99"/>
              </a:solidFill>
              <a:prstDash val="solid"/>
            </a:ln>
          </c:spPr>
          <c:marker>
            <c:symbol val="none"/>
          </c:marker>
          <c:cat>
            <c:strRef>
              <c:f>'Civil Cases for Debt'!$A$314:$A$333</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Debt'!$J$314:$J$333</c:f>
              <c:numCache>
                <c:formatCode>0.00</c:formatCode>
                <c:ptCount val="20"/>
                <c:pt idx="0">
                  <c:v>-6.6283542106287081</c:v>
                </c:pt>
                <c:pt idx="1">
                  <c:v>8.5959288347491469</c:v>
                </c:pt>
                <c:pt idx="2">
                  <c:v>33.306274260918336</c:v>
                </c:pt>
                <c:pt idx="3">
                  <c:v>0.36205006698479836</c:v>
                </c:pt>
                <c:pt idx="4">
                  <c:v>-0.95977759636387705</c:v>
                </c:pt>
                <c:pt idx="5">
                  <c:v>-10.366913206202099</c:v>
                </c:pt>
                <c:pt idx="6">
                  <c:v>29.410083386148695</c:v>
                </c:pt>
                <c:pt idx="7">
                  <c:v>6.444519133816681</c:v>
                </c:pt>
                <c:pt idx="8">
                  <c:v>8.901949141560868</c:v>
                </c:pt>
                <c:pt idx="9">
                  <c:v>0.92495526596417155</c:v>
                </c:pt>
                <c:pt idx="10">
                  <c:v>-3.2580421302411025</c:v>
                </c:pt>
                <c:pt idx="11">
                  <c:v>21.643573154138792</c:v>
                </c:pt>
                <c:pt idx="12">
                  <c:v>-3.0027202343586525</c:v>
                </c:pt>
                <c:pt idx="13">
                  <c:v>-7.9063747168590233</c:v>
                </c:pt>
                <c:pt idx="14">
                  <c:v>-36.231748262668852</c:v>
                </c:pt>
                <c:pt idx="15">
                  <c:v>-10.28432188862223</c:v>
                </c:pt>
                <c:pt idx="16">
                  <c:v>10.817671866683044</c:v>
                </c:pt>
                <c:pt idx="17">
                  <c:v>1.3941745181353487</c:v>
                </c:pt>
                <c:pt idx="18">
                  <c:v>10.742526753070075</c:v>
                </c:pt>
                <c:pt idx="19">
                  <c:v>-0.42667076153600675</c:v>
                </c:pt>
              </c:numCache>
            </c:numRef>
          </c:val>
        </c:ser>
        <c:marker val="1"/>
        <c:axId val="78636160"/>
        <c:axId val="78637696"/>
      </c:lineChart>
      <c:catAx>
        <c:axId val="7863616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78637696"/>
        <c:crosses val="autoZero"/>
        <c:auto val="1"/>
        <c:lblAlgn val="ctr"/>
        <c:lblOffset val="100"/>
        <c:tickLblSkip val="1"/>
        <c:tickMarkSkip val="1"/>
      </c:catAx>
      <c:valAx>
        <c:axId val="78637696"/>
        <c:scaling>
          <c:orientation val="minMax"/>
        </c:scaling>
        <c:axPos val="l"/>
        <c:numFmt formatCode="0.00" sourceLinked="1"/>
        <c:tickLblPos val="nextTo"/>
        <c:spPr>
          <a:ln w="3175">
            <a:solidFill>
              <a:srgbClr val="000000"/>
            </a:solidFill>
            <a:prstDash val="solid"/>
          </a:ln>
        </c:spPr>
        <c:txPr>
          <a:bodyPr rot="0" vert="horz"/>
          <a:lstStyle/>
          <a:p>
            <a:pPr>
              <a:defRPr lang="en-ZA" sz="925" b="0" i="0" u="none" strike="noStrike" baseline="0">
                <a:solidFill>
                  <a:srgbClr val="000000"/>
                </a:solidFill>
                <a:latin typeface="Arial"/>
                <a:ea typeface="Arial"/>
                <a:cs typeface="Arial"/>
              </a:defRPr>
            </a:pPr>
            <a:endParaRPr lang="en-US"/>
          </a:p>
        </c:txPr>
        <c:crossAx val="78636160"/>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75761119064662363"/>
          <c:y val="5.530978562320233E-2"/>
          <c:w val="0.23770496301598176"/>
          <c:h val="0.1408555629892678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9806"/>
          <c:h val="0.9291855229696756"/>
        </c:manualLayout>
      </c:layout>
      <c:lineChart>
        <c:grouping val="standard"/>
        <c:ser>
          <c:idx val="0"/>
          <c:order val="0"/>
          <c:tx>
            <c:strRef>
              <c:f>Electricity!$E$3</c:f>
              <c:strCache>
                <c:ptCount val="1"/>
                <c:pt idx="0">
                  <c:v>KwaZulu-Natal</c:v>
                </c:pt>
              </c:strCache>
            </c:strRef>
          </c:tx>
          <c:spPr>
            <a:ln w="38100">
              <a:solidFill>
                <a:srgbClr val="0000FF"/>
              </a:solidFill>
              <a:prstDash val="solid"/>
            </a:ln>
          </c:spPr>
          <c:marker>
            <c:symbol val="none"/>
          </c:marker>
          <c:cat>
            <c:strRef>
              <c:f>Electricity!$A$157:$A$164</c:f>
              <c:strCache>
                <c:ptCount val="8"/>
                <c:pt idx="0">
                  <c:v>Year-on-Year 2003</c:v>
                </c:pt>
                <c:pt idx="1">
                  <c:v>Year-on-Year 2004</c:v>
                </c:pt>
                <c:pt idx="2">
                  <c:v>Year-on-Year 2005</c:v>
                </c:pt>
                <c:pt idx="3">
                  <c:v>Year-on-Year 2006</c:v>
                </c:pt>
                <c:pt idx="4">
                  <c:v>Year-on-Year 2007</c:v>
                </c:pt>
                <c:pt idx="5">
                  <c:v>Year-on-Year 2008</c:v>
                </c:pt>
                <c:pt idx="6">
                  <c:v>Year-on-Year 2009</c:v>
                </c:pt>
                <c:pt idx="7">
                  <c:v>Year-on-Year 2010</c:v>
                </c:pt>
              </c:strCache>
            </c:strRef>
          </c:cat>
          <c:val>
            <c:numRef>
              <c:f>Electricity!$E$157:$E$164</c:f>
              <c:numCache>
                <c:formatCode>#,##0.00</c:formatCode>
                <c:ptCount val="8"/>
                <c:pt idx="0">
                  <c:v>4.2546971750511524</c:v>
                </c:pt>
                <c:pt idx="1">
                  <c:v>7.7338771348457858</c:v>
                </c:pt>
                <c:pt idx="2">
                  <c:v>1.8573727049025133</c:v>
                </c:pt>
                <c:pt idx="3">
                  <c:v>0.29036679133081755</c:v>
                </c:pt>
                <c:pt idx="4">
                  <c:v>4.4007967758364665E-2</c:v>
                </c:pt>
                <c:pt idx="5">
                  <c:v>-4.5192508045285074</c:v>
                </c:pt>
                <c:pt idx="6">
                  <c:v>2.0368080308430931</c:v>
                </c:pt>
                <c:pt idx="7">
                  <c:v>7.9516975503284626E-2</c:v>
                </c:pt>
              </c:numCache>
            </c:numRef>
          </c:val>
        </c:ser>
        <c:ser>
          <c:idx val="1"/>
          <c:order val="1"/>
          <c:tx>
            <c:strRef>
              <c:f>Electricity!$K$3</c:f>
              <c:strCache>
                <c:ptCount val="1"/>
                <c:pt idx="0">
                  <c:v>South Africa</c:v>
                </c:pt>
              </c:strCache>
            </c:strRef>
          </c:tx>
          <c:spPr>
            <a:ln w="38100">
              <a:solidFill>
                <a:srgbClr val="FF0000"/>
              </a:solidFill>
              <a:prstDash val="solid"/>
            </a:ln>
          </c:spPr>
          <c:marker>
            <c:symbol val="none"/>
          </c:marker>
          <c:cat>
            <c:strRef>
              <c:f>Electricity!$A$157:$A$164</c:f>
              <c:strCache>
                <c:ptCount val="8"/>
                <c:pt idx="0">
                  <c:v>Year-on-Year 2003</c:v>
                </c:pt>
                <c:pt idx="1">
                  <c:v>Year-on-Year 2004</c:v>
                </c:pt>
                <c:pt idx="2">
                  <c:v>Year-on-Year 2005</c:v>
                </c:pt>
                <c:pt idx="3">
                  <c:v>Year-on-Year 2006</c:v>
                </c:pt>
                <c:pt idx="4">
                  <c:v>Year-on-Year 2007</c:v>
                </c:pt>
                <c:pt idx="5">
                  <c:v>Year-on-Year 2008</c:v>
                </c:pt>
                <c:pt idx="6">
                  <c:v>Year-on-Year 2009</c:v>
                </c:pt>
                <c:pt idx="7">
                  <c:v>Year-on-Year 2010</c:v>
                </c:pt>
              </c:strCache>
            </c:strRef>
          </c:cat>
          <c:val>
            <c:numRef>
              <c:f>Electricity!$K$157:$K$164</c:f>
              <c:numCache>
                <c:formatCode>#,##0.00</c:formatCode>
                <c:ptCount val="8"/>
                <c:pt idx="0">
                  <c:v>3.0225920523825054</c:v>
                </c:pt>
                <c:pt idx="1">
                  <c:v>4.0273173116587477</c:v>
                </c:pt>
                <c:pt idx="2">
                  <c:v>0.63201593992176197</c:v>
                </c:pt>
                <c:pt idx="3">
                  <c:v>4.4649198766285085</c:v>
                </c:pt>
                <c:pt idx="4">
                  <c:v>4.5167088890544669</c:v>
                </c:pt>
                <c:pt idx="5">
                  <c:v>-2.4782230935460152</c:v>
                </c:pt>
                <c:pt idx="6">
                  <c:v>-2.2807746958281743</c:v>
                </c:pt>
                <c:pt idx="7">
                  <c:v>3.7446775759201683</c:v>
                </c:pt>
              </c:numCache>
            </c:numRef>
          </c:val>
        </c:ser>
        <c:marker val="1"/>
        <c:axId val="78692352"/>
        <c:axId val="78693888"/>
      </c:lineChart>
      <c:catAx>
        <c:axId val="78692352"/>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8693888"/>
        <c:crosses val="autoZero"/>
        <c:auto val="1"/>
        <c:lblAlgn val="ctr"/>
        <c:lblOffset val="100"/>
        <c:tickLblSkip val="1"/>
        <c:tickMarkSkip val="1"/>
      </c:catAx>
      <c:valAx>
        <c:axId val="78693888"/>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8692352"/>
        <c:crosses val="autoZero"/>
        <c:crossBetween val="between"/>
      </c:valAx>
      <c:spPr>
        <a:solidFill>
          <a:srgbClr val="FFFF99"/>
        </a:solidFill>
        <a:ln w="12700">
          <a:solidFill>
            <a:srgbClr val="808080"/>
          </a:solidFill>
          <a:prstDash val="solid"/>
        </a:ln>
      </c:spPr>
    </c:plotArea>
    <c:legend>
      <c:legendPos val="r"/>
      <c:layout>
        <c:manualLayout>
          <c:xMode val="edge"/>
          <c:yMode val="edge"/>
          <c:x val="0.73454753456612565"/>
          <c:y val="1.0729658792650925E-2"/>
          <c:w val="0.25257173159824897"/>
          <c:h val="0.1051501647400456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8282924808294532E-2"/>
          <c:y val="3.4858461963979875E-2"/>
          <c:w val="0.91666779694873168"/>
          <c:h val="0.8910694339542355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Approved'!$C$252:$C$269</c:f>
              <c:numCache>
                <c:formatCode>#,##0</c:formatCode>
                <c:ptCount val="18"/>
                <c:pt idx="0">
                  <c:v>8362.8333333333339</c:v>
                </c:pt>
                <c:pt idx="1">
                  <c:v>8597.75</c:v>
                </c:pt>
                <c:pt idx="2">
                  <c:v>9236.1666666666661</c:v>
                </c:pt>
                <c:pt idx="3">
                  <c:v>12336.083333333334</c:v>
                </c:pt>
                <c:pt idx="4">
                  <c:v>10219.25</c:v>
                </c:pt>
                <c:pt idx="5">
                  <c:v>10805.666666666666</c:v>
                </c:pt>
                <c:pt idx="6">
                  <c:v>13502.666666666666</c:v>
                </c:pt>
                <c:pt idx="7">
                  <c:v>8646.6666666666661</c:v>
                </c:pt>
                <c:pt idx="8">
                  <c:v>8365.9166666666661</c:v>
                </c:pt>
                <c:pt idx="9">
                  <c:v>7953.166666666667</c:v>
                </c:pt>
                <c:pt idx="10">
                  <c:v>29804.666666666668</c:v>
                </c:pt>
                <c:pt idx="11">
                  <c:v>13668.166666666666</c:v>
                </c:pt>
                <c:pt idx="12">
                  <c:v>9015.1666666666661</c:v>
                </c:pt>
                <c:pt idx="13">
                  <c:v>5352.833333333333</c:v>
                </c:pt>
                <c:pt idx="14">
                  <c:v>7592.25</c:v>
                </c:pt>
                <c:pt idx="15">
                  <c:v>10405.416666666666</c:v>
                </c:pt>
                <c:pt idx="16">
                  <c:v>2825.5833333333335</c:v>
                </c:pt>
                <c:pt idx="17">
                  <c:v>2627.25</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Approved'!$F$252:$F$269</c:f>
              <c:numCache>
                <c:formatCode>#,##0</c:formatCode>
                <c:ptCount val="18"/>
                <c:pt idx="0">
                  <c:v>49150.666666666664</c:v>
                </c:pt>
                <c:pt idx="1">
                  <c:v>46004</c:v>
                </c:pt>
                <c:pt idx="2">
                  <c:v>53843.666666666664</c:v>
                </c:pt>
                <c:pt idx="3">
                  <c:v>42175.083333333336</c:v>
                </c:pt>
                <c:pt idx="4">
                  <c:v>33807.833333333336</c:v>
                </c:pt>
                <c:pt idx="5">
                  <c:v>35337.083333333336</c:v>
                </c:pt>
                <c:pt idx="6">
                  <c:v>28354.25</c:v>
                </c:pt>
                <c:pt idx="7">
                  <c:v>33005.416666666664</c:v>
                </c:pt>
                <c:pt idx="8">
                  <c:v>29737.916666666668</c:v>
                </c:pt>
                <c:pt idx="9">
                  <c:v>36527.083333333336</c:v>
                </c:pt>
                <c:pt idx="10">
                  <c:v>43954.916666666664</c:v>
                </c:pt>
                <c:pt idx="11">
                  <c:v>50620.5</c:v>
                </c:pt>
                <c:pt idx="12">
                  <c:v>51747.583333333336</c:v>
                </c:pt>
                <c:pt idx="13">
                  <c:v>56357.083333333336</c:v>
                </c:pt>
                <c:pt idx="14">
                  <c:v>51162.916666666664</c:v>
                </c:pt>
                <c:pt idx="15">
                  <c:v>51678.5</c:v>
                </c:pt>
                <c:pt idx="16">
                  <c:v>33376.583333333336</c:v>
                </c:pt>
                <c:pt idx="17">
                  <c:v>36099.916666666664</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Approved'!$I$252:$I$269</c:f>
              <c:numCache>
                <c:formatCode>#,##0</c:formatCode>
                <c:ptCount val="18"/>
                <c:pt idx="0">
                  <c:v>36251.333333333336</c:v>
                </c:pt>
                <c:pt idx="1">
                  <c:v>30730.25</c:v>
                </c:pt>
                <c:pt idx="2">
                  <c:v>40228.083333333336</c:v>
                </c:pt>
                <c:pt idx="3">
                  <c:v>27082.333333333332</c:v>
                </c:pt>
                <c:pt idx="4">
                  <c:v>26253.916666666668</c:v>
                </c:pt>
                <c:pt idx="5">
                  <c:v>14789.5</c:v>
                </c:pt>
                <c:pt idx="6">
                  <c:v>8151</c:v>
                </c:pt>
                <c:pt idx="7">
                  <c:v>9747</c:v>
                </c:pt>
                <c:pt idx="8">
                  <c:v>10102.916666666666</c:v>
                </c:pt>
                <c:pt idx="9">
                  <c:v>15495.666666666666</c:v>
                </c:pt>
                <c:pt idx="10">
                  <c:v>29153.916666666668</c:v>
                </c:pt>
                <c:pt idx="11">
                  <c:v>43213.25</c:v>
                </c:pt>
                <c:pt idx="12">
                  <c:v>86738.583333333328</c:v>
                </c:pt>
                <c:pt idx="13">
                  <c:v>62931.5</c:v>
                </c:pt>
                <c:pt idx="14">
                  <c:v>62257.333333333336</c:v>
                </c:pt>
                <c:pt idx="15">
                  <c:v>61256.083333333336</c:v>
                </c:pt>
                <c:pt idx="16">
                  <c:v>25177.166666666668</c:v>
                </c:pt>
                <c:pt idx="17">
                  <c:v>18194.666666666668</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Approved'!$K$252:$K$269</c:f>
              <c:numCache>
                <c:formatCode>#,##0</c:formatCode>
                <c:ptCount val="18"/>
                <c:pt idx="0">
                  <c:v>749</c:v>
                </c:pt>
                <c:pt idx="1">
                  <c:v>976.66666666666663</c:v>
                </c:pt>
                <c:pt idx="2">
                  <c:v>564.08333333333337</c:v>
                </c:pt>
                <c:pt idx="3">
                  <c:v>2702.5</c:v>
                </c:pt>
                <c:pt idx="4">
                  <c:v>2061.5833333333335</c:v>
                </c:pt>
                <c:pt idx="5">
                  <c:v>1157.5833333333333</c:v>
                </c:pt>
                <c:pt idx="6">
                  <c:v>568.25</c:v>
                </c:pt>
                <c:pt idx="7">
                  <c:v>1034.3333333333333</c:v>
                </c:pt>
                <c:pt idx="8">
                  <c:v>1691.6666666666667</c:v>
                </c:pt>
                <c:pt idx="9">
                  <c:v>5879.333333333333</c:v>
                </c:pt>
                <c:pt idx="10">
                  <c:v>2207.1666666666665</c:v>
                </c:pt>
                <c:pt idx="11">
                  <c:v>5505.416666666667</c:v>
                </c:pt>
                <c:pt idx="12">
                  <c:v>853.83333333333337</c:v>
                </c:pt>
                <c:pt idx="13">
                  <c:v>2518.0833333333335</c:v>
                </c:pt>
                <c:pt idx="14">
                  <c:v>2044.3333333333333</c:v>
                </c:pt>
                <c:pt idx="15">
                  <c:v>2785.1666666666665</c:v>
                </c:pt>
                <c:pt idx="16">
                  <c:v>5419.833333333333</c:v>
                </c:pt>
                <c:pt idx="17">
                  <c:v>2973.5</c:v>
                </c:pt>
              </c:numCache>
            </c:numRef>
          </c:val>
        </c:ser>
        <c:marker val="1"/>
        <c:axId val="78760192"/>
        <c:axId val="78766080"/>
      </c:lineChart>
      <c:catAx>
        <c:axId val="78760192"/>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8766080"/>
        <c:crosses val="autoZero"/>
        <c:auto val="1"/>
        <c:lblAlgn val="ctr"/>
        <c:lblOffset val="100"/>
        <c:tickLblSkip val="1"/>
        <c:tickMarkSkip val="1"/>
      </c:catAx>
      <c:valAx>
        <c:axId val="78766080"/>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78760192"/>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5235687186828919"/>
          <c:y val="1.9607843137254902E-2"/>
          <c:w val="0.46254378429970228"/>
          <c:h val="0.19462645600672596"/>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951682591329871E-2"/>
          <c:y val="3.4934550378654901E-2"/>
          <c:w val="0.92541087231356056"/>
          <c:h val="0.79912663755462165"/>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Approved1'!$B$252:$B$269</c:f>
              <c:numCache>
                <c:formatCode>#,##0</c:formatCode>
                <c:ptCount val="18"/>
                <c:pt idx="0">
                  <c:v>3840.0833333333335</c:v>
                </c:pt>
                <c:pt idx="1">
                  <c:v>14243.75</c:v>
                </c:pt>
                <c:pt idx="2">
                  <c:v>5982.916666666667</c:v>
                </c:pt>
                <c:pt idx="3">
                  <c:v>7401</c:v>
                </c:pt>
                <c:pt idx="4">
                  <c:v>8324.8333333333339</c:v>
                </c:pt>
                <c:pt idx="5">
                  <c:v>7065.166666666667</c:v>
                </c:pt>
                <c:pt idx="6">
                  <c:v>9990.25</c:v>
                </c:pt>
                <c:pt idx="7">
                  <c:v>4690.666666666667</c:v>
                </c:pt>
                <c:pt idx="8">
                  <c:v>11529.75</c:v>
                </c:pt>
                <c:pt idx="9">
                  <c:v>4412.583333333333</c:v>
                </c:pt>
                <c:pt idx="10">
                  <c:v>2711.0833333333335</c:v>
                </c:pt>
                <c:pt idx="11">
                  <c:v>6691.416666666667</c:v>
                </c:pt>
                <c:pt idx="12">
                  <c:v>5342.583333333333</c:v>
                </c:pt>
                <c:pt idx="13">
                  <c:v>13978.25</c:v>
                </c:pt>
                <c:pt idx="14">
                  <c:v>10468</c:v>
                </c:pt>
                <c:pt idx="15">
                  <c:v>20702.416666666668</c:v>
                </c:pt>
                <c:pt idx="16">
                  <c:v>15723.833333333334</c:v>
                </c:pt>
                <c:pt idx="17">
                  <c:v>9268.5</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Approved1'!$D$252:$D$269</c:f>
              <c:numCache>
                <c:formatCode>#,##0</c:formatCode>
                <c:ptCount val="18"/>
                <c:pt idx="0">
                  <c:v>7911.75</c:v>
                </c:pt>
                <c:pt idx="1">
                  <c:v>9089</c:v>
                </c:pt>
                <c:pt idx="2">
                  <c:v>12454.333333333334</c:v>
                </c:pt>
                <c:pt idx="3">
                  <c:v>6991.166666666667</c:v>
                </c:pt>
                <c:pt idx="4">
                  <c:v>9341.1666666666661</c:v>
                </c:pt>
                <c:pt idx="5">
                  <c:v>8364.5</c:v>
                </c:pt>
                <c:pt idx="6">
                  <c:v>26515.833333333332</c:v>
                </c:pt>
                <c:pt idx="7">
                  <c:v>7060.75</c:v>
                </c:pt>
                <c:pt idx="8">
                  <c:v>3186</c:v>
                </c:pt>
                <c:pt idx="9">
                  <c:v>10516.583333333334</c:v>
                </c:pt>
                <c:pt idx="10">
                  <c:v>11288.083333333334</c:v>
                </c:pt>
                <c:pt idx="11">
                  <c:v>7099.083333333333</c:v>
                </c:pt>
                <c:pt idx="12">
                  <c:v>13125.25</c:v>
                </c:pt>
                <c:pt idx="13">
                  <c:v>9684.8333333333339</c:v>
                </c:pt>
                <c:pt idx="14">
                  <c:v>16172.166666666666</c:v>
                </c:pt>
                <c:pt idx="15">
                  <c:v>22294</c:v>
                </c:pt>
                <c:pt idx="16">
                  <c:v>12915.75</c:v>
                </c:pt>
                <c:pt idx="17">
                  <c:v>4207</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Approved1'!$F$252:$F$269</c:f>
              <c:numCache>
                <c:formatCode>#,##0</c:formatCode>
                <c:ptCount val="18"/>
                <c:pt idx="0">
                  <c:v>19273.166666666668</c:v>
                </c:pt>
                <c:pt idx="1">
                  <c:v>29577.666666666668</c:v>
                </c:pt>
                <c:pt idx="2">
                  <c:v>51713.583333333336</c:v>
                </c:pt>
                <c:pt idx="3">
                  <c:v>33714.916666666664</c:v>
                </c:pt>
                <c:pt idx="4">
                  <c:v>19005.25</c:v>
                </c:pt>
                <c:pt idx="5">
                  <c:v>18962.166666666668</c:v>
                </c:pt>
                <c:pt idx="6">
                  <c:v>8909.75</c:v>
                </c:pt>
                <c:pt idx="7">
                  <c:v>14173.083333333334</c:v>
                </c:pt>
                <c:pt idx="8">
                  <c:v>11034</c:v>
                </c:pt>
                <c:pt idx="9">
                  <c:v>13680.166666666666</c:v>
                </c:pt>
                <c:pt idx="10">
                  <c:v>14080.916666666666</c:v>
                </c:pt>
                <c:pt idx="11">
                  <c:v>15809</c:v>
                </c:pt>
                <c:pt idx="12">
                  <c:v>30065.666666666668</c:v>
                </c:pt>
                <c:pt idx="13">
                  <c:v>37507.5</c:v>
                </c:pt>
                <c:pt idx="14">
                  <c:v>32661.916666666668</c:v>
                </c:pt>
                <c:pt idx="15">
                  <c:v>47463.75</c:v>
                </c:pt>
                <c:pt idx="16">
                  <c:v>26641.916666666668</c:v>
                </c:pt>
                <c:pt idx="17">
                  <c:v>19789.833333333332</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Approved1'!$A$252:$A$269</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Approved1'!$H$252:$H$269</c:f>
              <c:numCache>
                <c:formatCode>#,##0</c:formatCode>
                <c:ptCount val="18"/>
                <c:pt idx="0">
                  <c:v>4569</c:v>
                </c:pt>
                <c:pt idx="1">
                  <c:v>7634.166666666667</c:v>
                </c:pt>
                <c:pt idx="2">
                  <c:v>6208.583333333333</c:v>
                </c:pt>
                <c:pt idx="3">
                  <c:v>8724.4166666666661</c:v>
                </c:pt>
                <c:pt idx="4">
                  <c:v>7786.416666666667</c:v>
                </c:pt>
                <c:pt idx="5">
                  <c:v>6520.666666666667</c:v>
                </c:pt>
                <c:pt idx="6">
                  <c:v>7421.75</c:v>
                </c:pt>
                <c:pt idx="7">
                  <c:v>2261.8333333333335</c:v>
                </c:pt>
                <c:pt idx="8">
                  <c:v>2507</c:v>
                </c:pt>
                <c:pt idx="9">
                  <c:v>3559.5</c:v>
                </c:pt>
                <c:pt idx="10">
                  <c:v>2315</c:v>
                </c:pt>
                <c:pt idx="11">
                  <c:v>1419.0833333333333</c:v>
                </c:pt>
                <c:pt idx="12">
                  <c:v>5841.083333333333</c:v>
                </c:pt>
                <c:pt idx="13">
                  <c:v>2317.0833333333335</c:v>
                </c:pt>
                <c:pt idx="14">
                  <c:v>2456.3333333333335</c:v>
                </c:pt>
                <c:pt idx="15">
                  <c:v>1271.25</c:v>
                </c:pt>
                <c:pt idx="16">
                  <c:v>5853.416666666667</c:v>
                </c:pt>
                <c:pt idx="17">
                  <c:v>8493.75</c:v>
                </c:pt>
              </c:numCache>
            </c:numRef>
          </c:val>
        </c:ser>
        <c:marker val="1"/>
        <c:axId val="81349248"/>
        <c:axId val="81355136"/>
      </c:lineChart>
      <c:catAx>
        <c:axId val="8134924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1355136"/>
        <c:crosses val="autoZero"/>
        <c:auto val="1"/>
        <c:lblAlgn val="ctr"/>
        <c:lblOffset val="100"/>
        <c:tickLblSkip val="1"/>
        <c:tickMarkSkip val="1"/>
      </c:catAx>
      <c:valAx>
        <c:axId val="81355136"/>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81349248"/>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58040575041756137"/>
          <c:y val="3.0567685589520412E-2"/>
          <c:w val="0.38938057742786053"/>
          <c:h val="0.21834061135371327"/>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3.2845681221665486E-2"/>
          <c:y val="7.861647291494165E-3"/>
          <c:w val="0.9368323490813254"/>
          <c:h val="0.94339767497923266"/>
        </c:manualLayout>
      </c:layout>
      <c:barChart>
        <c:barDir val="bar"/>
        <c:grouping val="clustered"/>
        <c:ser>
          <c:idx val="0"/>
          <c:order val="0"/>
          <c:tx>
            <c:strRef>
              <c:f>Inflation!$A$88</c:f>
              <c:strCache>
                <c:ptCount val="1"/>
                <c:pt idx="0">
                  <c:v>Nov-10</c:v>
                </c:pt>
              </c:strCache>
            </c:strRef>
          </c:tx>
          <c:spPr>
            <a:solidFill>
              <a:srgbClr val="339966"/>
            </a:solidFill>
            <a:ln w="12700">
              <a:solidFill>
                <a:srgbClr val="000000"/>
              </a:solidFill>
              <a:prstDash val="solid"/>
            </a:ln>
          </c:spPr>
          <c:cat>
            <c:strRef>
              <c:f>Inflation!$B$2:$BB$2</c:f>
              <c:strCache>
                <c:ptCount val="53"/>
                <c:pt idx="0">
                  <c:v>All Items</c:v>
                </c:pt>
                <c:pt idx="1">
                  <c:v>Food and non alcoholic beverages</c:v>
                </c:pt>
                <c:pt idx="2">
                  <c:v>Food</c:v>
                </c:pt>
                <c:pt idx="3">
                  <c:v>Bread and cereals</c:v>
                </c:pt>
                <c:pt idx="4">
                  <c:v>Meat</c:v>
                </c:pt>
                <c:pt idx="5">
                  <c:v>Fish</c:v>
                </c:pt>
                <c:pt idx="6">
                  <c:v>Milk, eggs and cheese</c:v>
                </c:pt>
                <c:pt idx="7">
                  <c:v>Oils and fats</c:v>
                </c:pt>
                <c:pt idx="8">
                  <c:v>Fruit</c:v>
                </c:pt>
                <c:pt idx="9">
                  <c:v>Vegetables</c:v>
                </c:pt>
                <c:pt idx="10">
                  <c:v>Sugar, sweets and deserts</c:v>
                </c:pt>
                <c:pt idx="11">
                  <c:v>Other food</c:v>
                </c:pt>
                <c:pt idx="12">
                  <c:v>Non-alcoholic beverages</c:v>
                </c:pt>
                <c:pt idx="13">
                  <c:v>Hot beverages</c:v>
                </c:pt>
                <c:pt idx="14">
                  <c:v>Cold beverages</c:v>
                </c:pt>
                <c:pt idx="15">
                  <c:v>Alcoholic beverages and tobacco</c:v>
                </c:pt>
                <c:pt idx="16">
                  <c:v>Alcoholic beverages</c:v>
                </c:pt>
                <c:pt idx="17">
                  <c:v>Spirits</c:v>
                </c:pt>
                <c:pt idx="18">
                  <c:v>Wine</c:v>
                </c:pt>
                <c:pt idx="19">
                  <c:v>Beer</c:v>
                </c:pt>
                <c:pt idx="20">
                  <c:v>Tobacco</c:v>
                </c:pt>
                <c:pt idx="21">
                  <c:v>Clothing and footwear</c:v>
                </c:pt>
                <c:pt idx="22">
                  <c:v>Clothing</c:v>
                </c:pt>
                <c:pt idx="23">
                  <c:v>Footwear</c:v>
                </c:pt>
                <c:pt idx="24">
                  <c:v>Housing and utilities</c:v>
                </c:pt>
                <c:pt idx="25">
                  <c:v>Actual rentals for housing</c:v>
                </c:pt>
                <c:pt idx="26">
                  <c:v>Owners equivalent rent</c:v>
                </c:pt>
                <c:pt idx="27">
                  <c:v>Maintenance and repair</c:v>
                </c:pt>
                <c:pt idx="28">
                  <c:v>Water and other services</c:v>
                </c:pt>
                <c:pt idx="29">
                  <c:v>Electricity and other fuels</c:v>
                </c:pt>
                <c:pt idx="30">
                  <c:v>Household contents and equipment</c:v>
                </c:pt>
                <c:pt idx="31">
                  <c:v>Furnishings, floor coverings and textiles</c:v>
                </c:pt>
                <c:pt idx="32">
                  <c:v>Appliances, tableware and equipment</c:v>
                </c:pt>
                <c:pt idx="33">
                  <c:v>Supplies and services</c:v>
                </c:pt>
                <c:pt idx="34">
                  <c:v>Health</c:v>
                </c:pt>
                <c:pt idx="35">
                  <c:v>Transport</c:v>
                </c:pt>
                <c:pt idx="36">
                  <c:v>Purchase of vehicles</c:v>
                </c:pt>
                <c:pt idx="37">
                  <c:v>Private transport operation</c:v>
                </c:pt>
                <c:pt idx="38">
                  <c:v>Petrol</c:v>
                </c:pt>
                <c:pt idx="39">
                  <c:v>Other running costs</c:v>
                </c:pt>
                <c:pt idx="40">
                  <c:v>Public transport</c:v>
                </c:pt>
                <c:pt idx="41">
                  <c:v>Communication</c:v>
                </c:pt>
                <c:pt idx="42">
                  <c:v>Postal services and telecommunication equipment</c:v>
                </c:pt>
                <c:pt idx="43">
                  <c:v>Telecmmunication services</c:v>
                </c:pt>
                <c:pt idx="44">
                  <c:v>Recreation and culture</c:v>
                </c:pt>
                <c:pt idx="45">
                  <c:v>Recreational equipment</c:v>
                </c:pt>
                <c:pt idx="46">
                  <c:v>Recreational and cultural services</c:v>
                </c:pt>
                <c:pt idx="47">
                  <c:v>Books, newspapers and stationery</c:v>
                </c:pt>
                <c:pt idx="48">
                  <c:v>Package holidays</c:v>
                </c:pt>
                <c:pt idx="49">
                  <c:v>Education</c:v>
                </c:pt>
                <c:pt idx="50">
                  <c:v>Restaurants and hotels</c:v>
                </c:pt>
                <c:pt idx="51">
                  <c:v>Restaurants</c:v>
                </c:pt>
                <c:pt idx="52">
                  <c:v>Hotels</c:v>
                </c:pt>
              </c:strCache>
            </c:strRef>
          </c:cat>
          <c:val>
            <c:numRef>
              <c:f>Inflation!$B$88:$BB$88</c:f>
            </c:numRef>
          </c:val>
        </c:ser>
        <c:axId val="81470592"/>
        <c:axId val="81472128"/>
      </c:barChart>
      <c:catAx>
        <c:axId val="81470592"/>
        <c:scaling>
          <c:orientation val="minMax"/>
        </c:scaling>
        <c:axPos val="l"/>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1472128"/>
        <c:crosses val="autoZero"/>
        <c:auto val="1"/>
        <c:lblAlgn val="ctr"/>
        <c:lblOffset val="100"/>
        <c:tickLblSkip val="2"/>
        <c:tickMarkSkip val="1"/>
      </c:catAx>
      <c:valAx>
        <c:axId val="81472128"/>
        <c:scaling>
          <c:orientation val="minMax"/>
        </c:scaling>
        <c:axPos val="b"/>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1470592"/>
        <c:crosses val="autoZero"/>
        <c:crossBetween val="between"/>
      </c:valAx>
      <c:spPr>
        <a:gradFill rotWithShape="0">
          <a:gsLst>
            <a:gs pos="0">
              <a:srgbClr val="FFCC99"/>
            </a:gs>
            <a:gs pos="100000">
              <a:srgbClr val="FFFFFF"/>
            </a:gs>
          </a:gsLst>
          <a:path path="rect">
            <a:fillToRect r="100000" b="100000"/>
          </a:path>
        </a:gra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4.9261083743842422E-2"/>
          <c:y val="2.9069822458330414E-2"/>
          <c:w val="0.94704433497536944"/>
          <c:h val="0.86628070925824641"/>
        </c:manualLayout>
      </c:layout>
      <c:lineChart>
        <c:grouping val="standard"/>
        <c:ser>
          <c:idx val="0"/>
          <c:order val="0"/>
          <c:tx>
            <c:strRef>
              <c:f>'Survey Results'!$L$4</c:f>
              <c:strCache>
                <c:ptCount val="1"/>
                <c:pt idx="0">
                  <c:v>RMB/BER Business Confidence Index</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'Survey Results'!$K$5:$K$85</c:f>
              <c:strCache>
                <c:ptCount val="81"/>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strCache>
            </c:strRef>
          </c:cat>
          <c:val>
            <c:numRef>
              <c:f>'Survey Results'!$L$5:$L$88</c:f>
              <c:numCache>
                <c:formatCode>0</c:formatCode>
                <c:ptCount val="84"/>
                <c:pt idx="0">
                  <c:v>47</c:v>
                </c:pt>
                <c:pt idx="1">
                  <c:v>43</c:v>
                </c:pt>
                <c:pt idx="2">
                  <c:v>29</c:v>
                </c:pt>
                <c:pt idx="3">
                  <c:v>28</c:v>
                </c:pt>
                <c:pt idx="4">
                  <c:v>30</c:v>
                </c:pt>
                <c:pt idx="5">
                  <c:v>21</c:v>
                </c:pt>
                <c:pt idx="6">
                  <c:v>17</c:v>
                </c:pt>
                <c:pt idx="7">
                  <c:v>17</c:v>
                </c:pt>
                <c:pt idx="8">
                  <c:v>18</c:v>
                </c:pt>
                <c:pt idx="9">
                  <c:v>19</c:v>
                </c:pt>
                <c:pt idx="10">
                  <c:v>15</c:v>
                </c:pt>
                <c:pt idx="11">
                  <c:v>17</c:v>
                </c:pt>
                <c:pt idx="12">
                  <c:v>21</c:v>
                </c:pt>
                <c:pt idx="13">
                  <c:v>17</c:v>
                </c:pt>
                <c:pt idx="14">
                  <c:v>22</c:v>
                </c:pt>
                <c:pt idx="15">
                  <c:v>31</c:v>
                </c:pt>
                <c:pt idx="16">
                  <c:v>37</c:v>
                </c:pt>
                <c:pt idx="17">
                  <c:v>57</c:v>
                </c:pt>
                <c:pt idx="18">
                  <c:v>45</c:v>
                </c:pt>
                <c:pt idx="19">
                  <c:v>67</c:v>
                </c:pt>
                <c:pt idx="20">
                  <c:v>66</c:v>
                </c:pt>
                <c:pt idx="21">
                  <c:v>65</c:v>
                </c:pt>
                <c:pt idx="22">
                  <c:v>53</c:v>
                </c:pt>
                <c:pt idx="23">
                  <c:v>64</c:v>
                </c:pt>
                <c:pt idx="24">
                  <c:v>51</c:v>
                </c:pt>
                <c:pt idx="25">
                  <c:v>42</c:v>
                </c:pt>
                <c:pt idx="26">
                  <c:v>34</c:v>
                </c:pt>
                <c:pt idx="27">
                  <c:v>42</c:v>
                </c:pt>
                <c:pt idx="28">
                  <c:v>45</c:v>
                </c:pt>
                <c:pt idx="29">
                  <c:v>38</c:v>
                </c:pt>
                <c:pt idx="30">
                  <c:v>32</c:v>
                </c:pt>
                <c:pt idx="31">
                  <c:v>29</c:v>
                </c:pt>
                <c:pt idx="32">
                  <c:v>29</c:v>
                </c:pt>
                <c:pt idx="33">
                  <c:v>17</c:v>
                </c:pt>
                <c:pt idx="34">
                  <c:v>13</c:v>
                </c:pt>
                <c:pt idx="35">
                  <c:v>12</c:v>
                </c:pt>
                <c:pt idx="36">
                  <c:v>12</c:v>
                </c:pt>
                <c:pt idx="37">
                  <c:v>15</c:v>
                </c:pt>
                <c:pt idx="38">
                  <c:v>25</c:v>
                </c:pt>
                <c:pt idx="39">
                  <c:v>36</c:v>
                </c:pt>
                <c:pt idx="40">
                  <c:v>44</c:v>
                </c:pt>
                <c:pt idx="41">
                  <c:v>36</c:v>
                </c:pt>
                <c:pt idx="42">
                  <c:v>39</c:v>
                </c:pt>
                <c:pt idx="43">
                  <c:v>30</c:v>
                </c:pt>
                <c:pt idx="44" formatCode="General">
                  <c:v>33</c:v>
                </c:pt>
                <c:pt idx="45" formatCode="General">
                  <c:v>39</c:v>
                </c:pt>
                <c:pt idx="46" formatCode="General">
                  <c:v>38</c:v>
                </c:pt>
                <c:pt idx="47" formatCode="General">
                  <c:v>47</c:v>
                </c:pt>
                <c:pt idx="48" formatCode="General">
                  <c:v>57</c:v>
                </c:pt>
                <c:pt idx="49" formatCode="General">
                  <c:v>68</c:v>
                </c:pt>
                <c:pt idx="50" formatCode="General">
                  <c:v>68</c:v>
                </c:pt>
                <c:pt idx="51" formatCode="General">
                  <c:v>64</c:v>
                </c:pt>
                <c:pt idx="52" formatCode="General">
                  <c:v>59</c:v>
                </c:pt>
                <c:pt idx="53" formatCode="General">
                  <c:v>50</c:v>
                </c:pt>
                <c:pt idx="54" formatCode="General">
                  <c:v>54</c:v>
                </c:pt>
                <c:pt idx="55" formatCode="General">
                  <c:v>61</c:v>
                </c:pt>
                <c:pt idx="56" formatCode="General">
                  <c:v>68</c:v>
                </c:pt>
                <c:pt idx="57" formatCode="General">
                  <c:v>70</c:v>
                </c:pt>
                <c:pt idx="58" formatCode="General">
                  <c:v>79</c:v>
                </c:pt>
                <c:pt idx="59" formatCode="General">
                  <c:v>87</c:v>
                </c:pt>
                <c:pt idx="60" formatCode="General">
                  <c:v>78</c:v>
                </c:pt>
                <c:pt idx="61" formatCode="General">
                  <c:v>82</c:v>
                </c:pt>
                <c:pt idx="62" formatCode="General">
                  <c:v>86</c:v>
                </c:pt>
                <c:pt idx="63" formatCode="General">
                  <c:v>84</c:v>
                </c:pt>
                <c:pt idx="64" formatCode="General">
                  <c:v>85</c:v>
                </c:pt>
                <c:pt idx="65" formatCode="General">
                  <c:v>81</c:v>
                </c:pt>
                <c:pt idx="66" formatCode="General">
                  <c:v>85</c:v>
                </c:pt>
                <c:pt idx="67" formatCode="General">
                  <c:v>83</c:v>
                </c:pt>
                <c:pt idx="68" formatCode="General">
                  <c:v>80</c:v>
                </c:pt>
                <c:pt idx="69" formatCode="General">
                  <c:v>80</c:v>
                </c:pt>
                <c:pt idx="70" formatCode="General">
                  <c:v>72</c:v>
                </c:pt>
                <c:pt idx="71" formatCode="General">
                  <c:v>67</c:v>
                </c:pt>
                <c:pt idx="72" formatCode="General">
                  <c:v>48</c:v>
                </c:pt>
                <c:pt idx="73" formatCode="General">
                  <c:v>45</c:v>
                </c:pt>
                <c:pt idx="74" formatCode="General">
                  <c:v>34</c:v>
                </c:pt>
                <c:pt idx="75" formatCode="General">
                  <c:v>33</c:v>
                </c:pt>
                <c:pt idx="76" formatCode="General">
                  <c:v>27</c:v>
                </c:pt>
                <c:pt idx="77" formatCode="General">
                  <c:v>26</c:v>
                </c:pt>
                <c:pt idx="78" formatCode="General">
                  <c:v>23</c:v>
                </c:pt>
                <c:pt idx="79" formatCode="General">
                  <c:v>28</c:v>
                </c:pt>
                <c:pt idx="80" formatCode="General">
                  <c:v>43</c:v>
                </c:pt>
                <c:pt idx="81" formatCode="General">
                  <c:v>36</c:v>
                </c:pt>
                <c:pt idx="82" formatCode="General">
                  <c:v>47</c:v>
                </c:pt>
                <c:pt idx="83" formatCode="General">
                  <c:v>44</c:v>
                </c:pt>
              </c:numCache>
            </c:numRef>
          </c:val>
        </c:ser>
        <c:marker val="1"/>
        <c:axId val="81497088"/>
        <c:axId val="81502976"/>
      </c:lineChart>
      <c:catAx>
        <c:axId val="81497088"/>
        <c:scaling>
          <c:orientation val="minMax"/>
        </c:scaling>
        <c:axPos val="b"/>
        <c:numFmt formatCode="General" sourceLinked="1"/>
        <c:majorTickMark val="none"/>
        <c:minorTickMark val="out"/>
        <c:tickLblPos val="nextTo"/>
        <c:spPr>
          <a:ln w="3175">
            <a:solidFill>
              <a:srgbClr val="000000"/>
            </a:solidFill>
            <a:prstDash val="solid"/>
          </a:ln>
        </c:spPr>
        <c:txPr>
          <a:bodyPr rot="-2460000" vert="horz"/>
          <a:lstStyle/>
          <a:p>
            <a:pPr>
              <a:defRPr lang="en-ZA" sz="800" b="0" i="0" u="none" strike="noStrike" baseline="0">
                <a:solidFill>
                  <a:srgbClr val="000000"/>
                </a:solidFill>
                <a:latin typeface="Arial"/>
                <a:ea typeface="Arial"/>
                <a:cs typeface="Arial"/>
              </a:defRPr>
            </a:pPr>
            <a:endParaRPr lang="en-US"/>
          </a:p>
        </c:txPr>
        <c:crossAx val="81502976"/>
        <c:crosses val="autoZero"/>
        <c:auto val="1"/>
        <c:lblAlgn val="ctr"/>
        <c:lblOffset val="100"/>
        <c:tickLblSkip val="3"/>
        <c:tickMarkSkip val="1"/>
      </c:catAx>
      <c:valAx>
        <c:axId val="81502976"/>
        <c:scaling>
          <c:orientation val="minMax"/>
        </c:scaling>
        <c:axPos val="l"/>
        <c:numFmt formatCode="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1497088"/>
        <c:crosses val="autoZero"/>
        <c:crossBetween val="between"/>
      </c:valAx>
      <c:spPr>
        <a:solidFill>
          <a:srgbClr val="FFFFFF"/>
        </a:solidFill>
        <a:ln w="12700">
          <a:solidFill>
            <a:srgbClr val="808080"/>
          </a:solidFill>
          <a:prstDash val="solid"/>
        </a:ln>
      </c:spPr>
    </c:plotArea>
    <c:legend>
      <c:legendPos val="r"/>
      <c:layout>
        <c:manualLayout>
          <c:xMode val="edge"/>
          <c:yMode val="edge"/>
          <c:x val="0.58004927590634558"/>
          <c:y val="4.6511627906977104E-2"/>
          <c:w val="0.40763544171054067"/>
          <c:h val="8.9147490284644568E-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CCFFFF"/>
        </a:solidFill>
        <a:ln w="25400">
          <a:noFill/>
        </a:ln>
      </c:spPr>
    </c:sideWall>
    <c:backWall>
      <c:spPr>
        <a:solidFill>
          <a:srgbClr val="CCFFFF"/>
        </a:solidFill>
        <a:ln w="25400">
          <a:noFill/>
        </a:ln>
      </c:spPr>
    </c:backWall>
    <c:plotArea>
      <c:layout>
        <c:manualLayout>
          <c:layoutTarget val="inner"/>
          <c:xMode val="edge"/>
          <c:yMode val="edge"/>
          <c:x val="0.11165066186707036"/>
          <c:y val="2.8571428571428591E-2"/>
          <c:w val="0.88026029066211986"/>
          <c:h val="0.84571428571428553"/>
        </c:manualLayout>
      </c:layout>
      <c:bar3DChart>
        <c:barDir val="col"/>
        <c:grouping val="clustered"/>
        <c:ser>
          <c:idx val="0"/>
          <c:order val="0"/>
          <c:tx>
            <c:strRef>
              <c:f>'KZN Population'!$H$1</c:f>
              <c:strCache>
                <c:ptCount val="1"/>
                <c:pt idx="0">
                  <c:v>2002</c:v>
                </c:pt>
              </c:strCache>
            </c:strRef>
          </c:tx>
          <c:spPr>
            <a:solidFill>
              <a:srgbClr val="FF6600"/>
            </a:solidFill>
            <a:ln w="12700">
              <a:solidFill>
                <a:srgbClr val="000000"/>
              </a:solidFill>
              <a:prstDash val="solid"/>
            </a:ln>
          </c:spPr>
          <c:cat>
            <c:strRef>
              <c:f>'KZN Population'!$G$3:$G$19</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Population'!$H$3:$H$19</c:f>
              <c:numCache>
                <c:formatCode>#,##0</c:formatCode>
                <c:ptCount val="17"/>
                <c:pt idx="0">
                  <c:v>1145046.91225217</c:v>
                </c:pt>
                <c:pt idx="1">
                  <c:v>1170285.4178288216</c:v>
                </c:pt>
                <c:pt idx="2">
                  <c:v>1089100.8240839355</c:v>
                </c:pt>
                <c:pt idx="3">
                  <c:v>1021634.8803915116</c:v>
                </c:pt>
                <c:pt idx="4">
                  <c:v>918057.56048047892</c:v>
                </c:pt>
                <c:pt idx="5">
                  <c:v>827720.63709210535</c:v>
                </c:pt>
                <c:pt idx="6">
                  <c:v>645983.31499856827</c:v>
                </c:pt>
                <c:pt idx="7">
                  <c:v>528731.73036242381</c:v>
                </c:pt>
                <c:pt idx="8">
                  <c:v>463125.91273194342</c:v>
                </c:pt>
                <c:pt idx="9">
                  <c:v>376947.14815060049</c:v>
                </c:pt>
                <c:pt idx="10">
                  <c:v>324416.96358729253</c:v>
                </c:pt>
                <c:pt idx="11">
                  <c:v>254803.45937997071</c:v>
                </c:pt>
                <c:pt idx="12">
                  <c:v>197194.71949534339</c:v>
                </c:pt>
                <c:pt idx="13">
                  <c:v>154317.96651411999</c:v>
                </c:pt>
                <c:pt idx="14">
                  <c:v>106574.13374596459</c:v>
                </c:pt>
                <c:pt idx="15">
                  <c:v>62354.824717522933</c:v>
                </c:pt>
                <c:pt idx="16">
                  <c:v>39794.950229830785</c:v>
                </c:pt>
              </c:numCache>
            </c:numRef>
          </c:val>
          <c:shape val="cylinder"/>
        </c:ser>
        <c:ser>
          <c:idx val="1"/>
          <c:order val="1"/>
          <c:tx>
            <c:strRef>
              <c:f>'KZN Population'!$I$1</c:f>
              <c:strCache>
                <c:ptCount val="1"/>
                <c:pt idx="0">
                  <c:v>2013</c:v>
                </c:pt>
              </c:strCache>
            </c:strRef>
          </c:tx>
          <c:spPr>
            <a:solidFill>
              <a:srgbClr val="33CCCC"/>
            </a:solidFill>
            <a:ln w="12700">
              <a:solidFill>
                <a:srgbClr val="000000"/>
              </a:solidFill>
              <a:prstDash val="solid"/>
            </a:ln>
          </c:spPr>
          <c:cat>
            <c:strRef>
              <c:f>'KZN Population'!$G$3:$G$19</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Population'!$I$3:$I$19</c:f>
              <c:numCache>
                <c:formatCode>#,##0</c:formatCode>
                <c:ptCount val="17"/>
                <c:pt idx="0">
                  <c:v>1171913.0940595977</c:v>
                </c:pt>
                <c:pt idx="1">
                  <c:v>1139041.9267428075</c:v>
                </c:pt>
                <c:pt idx="2">
                  <c:v>1108408.1561311972</c:v>
                </c:pt>
                <c:pt idx="3">
                  <c:v>1110449.9214331382</c:v>
                </c:pt>
                <c:pt idx="4">
                  <c:v>1025367.0913945019</c:v>
                </c:pt>
                <c:pt idx="5">
                  <c:v>925927.13185582636</c:v>
                </c:pt>
                <c:pt idx="6">
                  <c:v>814076.98947778228</c:v>
                </c:pt>
                <c:pt idx="7">
                  <c:v>682196.64402732346</c:v>
                </c:pt>
                <c:pt idx="8">
                  <c:v>551103.98260533763</c:v>
                </c:pt>
                <c:pt idx="9">
                  <c:v>434380.18697019445</c:v>
                </c:pt>
                <c:pt idx="10">
                  <c:v>393177.85299849999</c:v>
                </c:pt>
                <c:pt idx="11">
                  <c:v>318384.16810614144</c:v>
                </c:pt>
                <c:pt idx="12">
                  <c:v>259125.65603598347</c:v>
                </c:pt>
                <c:pt idx="13">
                  <c:v>215189.16028067295</c:v>
                </c:pt>
                <c:pt idx="14">
                  <c:v>146969.87944410264</c:v>
                </c:pt>
                <c:pt idx="15">
                  <c:v>93736.487179926145</c:v>
                </c:pt>
                <c:pt idx="16">
                  <c:v>67459.101217765783</c:v>
                </c:pt>
              </c:numCache>
            </c:numRef>
          </c:val>
          <c:shape val="cylinder"/>
        </c:ser>
        <c:shape val="box"/>
        <c:axId val="81589760"/>
        <c:axId val="81591296"/>
        <c:axId val="0"/>
      </c:bar3DChart>
      <c:catAx>
        <c:axId val="8158976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1591296"/>
        <c:crosses val="autoZero"/>
        <c:auto val="1"/>
        <c:lblAlgn val="ctr"/>
        <c:lblOffset val="100"/>
        <c:tickLblSkip val="1"/>
        <c:tickMarkSkip val="1"/>
      </c:catAx>
      <c:valAx>
        <c:axId val="81591296"/>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1589760"/>
        <c:crosses val="autoZero"/>
        <c:crossBetween val="between"/>
      </c:valAx>
      <c:spPr>
        <a:noFill/>
        <a:ln w="25400">
          <a:noFill/>
        </a:ln>
      </c:spPr>
    </c:plotArea>
    <c:legend>
      <c:legendPos val="r"/>
      <c:layout>
        <c:manualLayout>
          <c:xMode val="edge"/>
          <c:yMode val="edge"/>
          <c:x val="0.80582643189018865"/>
          <c:y val="1.4285714285714285E-2"/>
          <c:w val="0.18608448215818787"/>
          <c:h val="0.10285714285714286"/>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1954775181409644"/>
          <c:y val="4.5197864798135153E-2"/>
          <c:w val="0.84652732365660011"/>
          <c:h val="0.79661236706713157"/>
        </c:manualLayout>
      </c:layout>
      <c:lineChart>
        <c:grouping val="standard"/>
        <c:ser>
          <c:idx val="0"/>
          <c:order val="0"/>
          <c:tx>
            <c:strRef>
              <c:f>'KZN Population'!$H$1</c:f>
              <c:strCache>
                <c:ptCount val="1"/>
                <c:pt idx="0">
                  <c:v>2002</c:v>
                </c:pt>
              </c:strCache>
            </c:strRef>
          </c:tx>
          <c:spPr>
            <a:ln w="38100">
              <a:solidFill>
                <a:srgbClr val="FF6600"/>
              </a:solidFill>
              <a:prstDash val="solid"/>
            </a:ln>
          </c:spPr>
          <c:marker>
            <c:symbol val="none"/>
          </c:marker>
          <c:cat>
            <c:strRef>
              <c:f>'KZN Population'!$G$3:$G$20</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Population'!$H$3:$H$20</c:f>
              <c:numCache>
                <c:formatCode>#,##0</c:formatCode>
                <c:ptCount val="18"/>
                <c:pt idx="0">
                  <c:v>1145046.91225217</c:v>
                </c:pt>
                <c:pt idx="1">
                  <c:v>1170285.4178288216</c:v>
                </c:pt>
                <c:pt idx="2">
                  <c:v>1089100.8240839355</c:v>
                </c:pt>
                <c:pt idx="3">
                  <c:v>1021634.8803915116</c:v>
                </c:pt>
                <c:pt idx="4">
                  <c:v>918057.56048047892</c:v>
                </c:pt>
                <c:pt idx="5">
                  <c:v>827720.63709210535</c:v>
                </c:pt>
                <c:pt idx="6">
                  <c:v>645983.31499856827</c:v>
                </c:pt>
                <c:pt idx="7">
                  <c:v>528731.73036242381</c:v>
                </c:pt>
                <c:pt idx="8">
                  <c:v>463125.91273194342</c:v>
                </c:pt>
                <c:pt idx="9">
                  <c:v>376947.14815060049</c:v>
                </c:pt>
                <c:pt idx="10">
                  <c:v>324416.96358729253</c:v>
                </c:pt>
                <c:pt idx="11">
                  <c:v>254803.45937997071</c:v>
                </c:pt>
                <c:pt idx="12">
                  <c:v>197194.71949534339</c:v>
                </c:pt>
                <c:pt idx="13">
                  <c:v>154317.96651411999</c:v>
                </c:pt>
                <c:pt idx="14">
                  <c:v>106574.13374596459</c:v>
                </c:pt>
                <c:pt idx="15">
                  <c:v>62354.824717522933</c:v>
                </c:pt>
                <c:pt idx="16">
                  <c:v>39794.950229830785</c:v>
                </c:pt>
              </c:numCache>
            </c:numRef>
          </c:val>
          <c:smooth val="1"/>
        </c:ser>
        <c:ser>
          <c:idx val="1"/>
          <c:order val="1"/>
          <c:tx>
            <c:strRef>
              <c:f>'KZN Population'!$I$1</c:f>
              <c:strCache>
                <c:ptCount val="1"/>
                <c:pt idx="0">
                  <c:v>2013</c:v>
                </c:pt>
              </c:strCache>
            </c:strRef>
          </c:tx>
          <c:spPr>
            <a:ln w="38100">
              <a:solidFill>
                <a:srgbClr val="33CCCC"/>
              </a:solidFill>
              <a:prstDash val="solid"/>
            </a:ln>
          </c:spPr>
          <c:marker>
            <c:symbol val="none"/>
          </c:marker>
          <c:cat>
            <c:strRef>
              <c:f>'KZN Population'!$G$3:$G$20</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Population'!$I$3:$I$20</c:f>
              <c:numCache>
                <c:formatCode>#,##0</c:formatCode>
                <c:ptCount val="18"/>
                <c:pt idx="0">
                  <c:v>1171913.0940595977</c:v>
                </c:pt>
                <c:pt idx="1">
                  <c:v>1139041.9267428075</c:v>
                </c:pt>
                <c:pt idx="2">
                  <c:v>1108408.1561311972</c:v>
                </c:pt>
                <c:pt idx="3">
                  <c:v>1110449.9214331382</c:v>
                </c:pt>
                <c:pt idx="4">
                  <c:v>1025367.0913945019</c:v>
                </c:pt>
                <c:pt idx="5">
                  <c:v>925927.13185582636</c:v>
                </c:pt>
                <c:pt idx="6">
                  <c:v>814076.98947778228</c:v>
                </c:pt>
                <c:pt idx="7">
                  <c:v>682196.64402732346</c:v>
                </c:pt>
                <c:pt idx="8">
                  <c:v>551103.98260533763</c:v>
                </c:pt>
                <c:pt idx="9">
                  <c:v>434380.18697019445</c:v>
                </c:pt>
                <c:pt idx="10">
                  <c:v>393177.85299849999</c:v>
                </c:pt>
                <c:pt idx="11">
                  <c:v>318384.16810614144</c:v>
                </c:pt>
                <c:pt idx="12">
                  <c:v>259125.65603598347</c:v>
                </c:pt>
                <c:pt idx="13">
                  <c:v>215189.16028067295</c:v>
                </c:pt>
                <c:pt idx="14">
                  <c:v>146969.87944410264</c:v>
                </c:pt>
                <c:pt idx="15">
                  <c:v>93736.487179926145</c:v>
                </c:pt>
                <c:pt idx="16">
                  <c:v>67459.101217765783</c:v>
                </c:pt>
              </c:numCache>
            </c:numRef>
          </c:val>
          <c:smooth val="1"/>
        </c:ser>
        <c:marker val="1"/>
        <c:axId val="81669120"/>
        <c:axId val="81687296"/>
      </c:lineChart>
      <c:catAx>
        <c:axId val="81669120"/>
        <c:scaling>
          <c:orientation val="minMax"/>
        </c:scaling>
        <c:axPos val="b"/>
        <c:numFmt formatCode="General" sourceLinked="1"/>
        <c:majorTickMark val="cross"/>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1687296"/>
        <c:crosses val="autoZero"/>
        <c:lblAlgn val="ctr"/>
        <c:lblOffset val="100"/>
        <c:tickLblSkip val="1"/>
        <c:tickMarkSkip val="1"/>
      </c:catAx>
      <c:valAx>
        <c:axId val="81687296"/>
        <c:scaling>
          <c:orientation val="minMax"/>
        </c:scaling>
        <c:axPos val="l"/>
        <c:numFmt formatCode="#,##0" sourceLinked="1"/>
        <c:majorTickMark val="cross"/>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1669120"/>
        <c:crosses val="autoZero"/>
        <c:crossBetween val="midCat"/>
      </c:valAx>
      <c:spPr>
        <a:solidFill>
          <a:srgbClr val="CCFFFF"/>
        </a:solidFill>
        <a:ln w="12700">
          <a:solidFill>
            <a:srgbClr val="808080"/>
          </a:solidFill>
          <a:prstDash val="solid"/>
        </a:ln>
      </c:spPr>
    </c:plotArea>
    <c:legend>
      <c:legendPos val="r"/>
      <c:layout>
        <c:manualLayout>
          <c:xMode val="edge"/>
          <c:yMode val="edge"/>
          <c:x val="0.75282781897823681"/>
          <c:y val="1.4124293785310734E-2"/>
          <c:w val="0.23101794020497024"/>
          <c:h val="8.4746059284962566E-2"/>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1465" r="0.7500000000000146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ZA"/>
  <c:chart>
    <c:view3D>
      <c:hPercent val="58"/>
      <c:depthPercent val="100"/>
      <c:rAngAx val="1"/>
    </c:view3D>
    <c:floor>
      <c:spPr>
        <a:solidFill>
          <a:srgbClr val="C0C0C0"/>
        </a:solidFill>
        <a:ln w="3175">
          <a:solidFill>
            <a:srgbClr val="000000"/>
          </a:solidFill>
          <a:prstDash val="solid"/>
        </a:ln>
      </c:spPr>
    </c:floor>
    <c:sideWall>
      <c:spPr>
        <a:solidFill>
          <a:srgbClr val="CCFFFF"/>
        </a:solidFill>
        <a:ln w="12700">
          <a:solidFill>
            <a:srgbClr val="808080"/>
          </a:solidFill>
          <a:prstDash val="solid"/>
        </a:ln>
      </c:spPr>
    </c:sideWall>
    <c:backWall>
      <c:spPr>
        <a:solidFill>
          <a:srgbClr val="CCFFFF"/>
        </a:solidFill>
        <a:ln w="12700">
          <a:solidFill>
            <a:srgbClr val="808080"/>
          </a:solidFill>
          <a:prstDash val="solid"/>
        </a:ln>
      </c:spPr>
    </c:backWall>
    <c:plotArea>
      <c:layout>
        <c:manualLayout>
          <c:layoutTarget val="inner"/>
          <c:xMode val="edge"/>
          <c:yMode val="edge"/>
          <c:x val="6.890761957361112E-2"/>
          <c:y val="1.1461334086975803E-2"/>
          <c:w val="0.92437050647527164"/>
          <c:h val="0.90544539287108372"/>
        </c:manualLayout>
      </c:layout>
      <c:bar3DChart>
        <c:barDir val="col"/>
        <c:grouping val="clustered"/>
        <c:ser>
          <c:idx val="0"/>
          <c:order val="0"/>
          <c:tx>
            <c:strRef>
              <c:f>'KZN Population'!$C$1</c:f>
              <c:strCache>
                <c:ptCount val="1"/>
                <c:pt idx="0">
                  <c:v>Year-on-Year</c:v>
                </c:pt>
              </c:strCache>
            </c:strRef>
          </c:tx>
          <c:spPr>
            <a:solidFill>
              <a:srgbClr val="FF6600"/>
            </a:solidFill>
            <a:ln w="12700">
              <a:solidFill>
                <a:srgbClr val="000000"/>
              </a:solidFill>
              <a:prstDash val="solid"/>
            </a:ln>
          </c:spPr>
          <c:cat>
            <c:strRef>
              <c:f>'KZN Population'!$A$5:$A$15</c:f>
              <c:strCache>
                <c:ptCount val="11"/>
                <c:pt idx="0">
                  <c:v>2003</c:v>
                </c:pt>
                <c:pt idx="1">
                  <c:v>2004</c:v>
                </c:pt>
                <c:pt idx="2">
                  <c:v>2005</c:v>
                </c:pt>
                <c:pt idx="3">
                  <c:v>2006</c:v>
                </c:pt>
                <c:pt idx="4">
                  <c:v>2007</c:v>
                </c:pt>
                <c:pt idx="5">
                  <c:v>2008</c:v>
                </c:pt>
                <c:pt idx="6">
                  <c:v>2009</c:v>
                </c:pt>
                <c:pt idx="7">
                  <c:v>2010</c:v>
                </c:pt>
                <c:pt idx="8">
                  <c:v>2011</c:v>
                </c:pt>
                <c:pt idx="9">
                  <c:v>2012</c:v>
                </c:pt>
                <c:pt idx="10">
                  <c:v>2013</c:v>
                </c:pt>
              </c:strCache>
            </c:strRef>
          </c:cat>
          <c:val>
            <c:numRef>
              <c:f>'KZN Population'!$C$5:$C$15</c:f>
              <c:numCache>
                <c:formatCode>0.00</c:formatCode>
                <c:ptCount val="11"/>
                <c:pt idx="0">
                  <c:v>0.95994765766497892</c:v>
                </c:pt>
                <c:pt idx="1">
                  <c:v>0.85620583886054147</c:v>
                </c:pt>
                <c:pt idx="2">
                  <c:v>0.76177520484032168</c:v>
                </c:pt>
                <c:pt idx="3">
                  <c:v>0.64282453719418209</c:v>
                </c:pt>
                <c:pt idx="4">
                  <c:v>0.71433269195447846</c:v>
                </c:pt>
                <c:pt idx="5">
                  <c:v>0.59570394742212363</c:v>
                </c:pt>
                <c:pt idx="6">
                  <c:v>3.4027626319141495</c:v>
                </c:pt>
                <c:pt idx="7">
                  <c:v>1.8766807345946619</c:v>
                </c:pt>
                <c:pt idx="8">
                  <c:v>1.6319724951622296</c:v>
                </c:pt>
                <c:pt idx="9">
                  <c:v>-5.1005025357861493</c:v>
                </c:pt>
                <c:pt idx="10">
                  <c:v>1.8466393306906395</c:v>
                </c:pt>
              </c:numCache>
            </c:numRef>
          </c:val>
          <c:shape val="cylinder"/>
        </c:ser>
        <c:ser>
          <c:idx val="1"/>
          <c:order val="1"/>
          <c:tx>
            <c:strRef>
              <c:f>'KZN Population'!$D$1</c:f>
              <c:strCache>
                <c:ptCount val="1"/>
                <c:pt idx="0">
                  <c:v>Change in Year-on-Year</c:v>
                </c:pt>
              </c:strCache>
            </c:strRef>
          </c:tx>
          <c:spPr>
            <a:solidFill>
              <a:srgbClr val="33CCCC"/>
            </a:solidFill>
            <a:ln w="12700">
              <a:solidFill>
                <a:srgbClr val="000000"/>
              </a:solidFill>
              <a:prstDash val="solid"/>
            </a:ln>
          </c:spPr>
          <c:cat>
            <c:strRef>
              <c:f>'KZN Population'!$A$5:$A$15</c:f>
              <c:strCache>
                <c:ptCount val="11"/>
                <c:pt idx="0">
                  <c:v>2003</c:v>
                </c:pt>
                <c:pt idx="1">
                  <c:v>2004</c:v>
                </c:pt>
                <c:pt idx="2">
                  <c:v>2005</c:v>
                </c:pt>
                <c:pt idx="3">
                  <c:v>2006</c:v>
                </c:pt>
                <c:pt idx="4">
                  <c:v>2007</c:v>
                </c:pt>
                <c:pt idx="5">
                  <c:v>2008</c:v>
                </c:pt>
                <c:pt idx="6">
                  <c:v>2009</c:v>
                </c:pt>
                <c:pt idx="7">
                  <c:v>2010</c:v>
                </c:pt>
                <c:pt idx="8">
                  <c:v>2011</c:v>
                </c:pt>
                <c:pt idx="9">
                  <c:v>2012</c:v>
                </c:pt>
                <c:pt idx="10">
                  <c:v>2013</c:v>
                </c:pt>
              </c:strCache>
            </c:strRef>
          </c:cat>
          <c:val>
            <c:numRef>
              <c:f>'KZN Population'!$D$5:$D$15</c:f>
              <c:numCache>
                <c:formatCode>0.00</c:formatCode>
                <c:ptCount val="11"/>
                <c:pt idx="0">
                  <c:v>-0.11066271685508011</c:v>
                </c:pt>
                <c:pt idx="1">
                  <c:v>-0.10374181880443745</c:v>
                </c:pt>
                <c:pt idx="2">
                  <c:v>-9.4430634020219784E-2</c:v>
                </c:pt>
                <c:pt idx="3">
                  <c:v>-0.1189506676461396</c:v>
                </c:pt>
                <c:pt idx="4">
                  <c:v>7.1508154760296372E-2</c:v>
                </c:pt>
                <c:pt idx="5">
                  <c:v>-0.11862874453235484</c:v>
                </c:pt>
                <c:pt idx="6">
                  <c:v>2.8070586844920258</c:v>
                </c:pt>
                <c:pt idx="7">
                  <c:v>-1.5260818973194876</c:v>
                </c:pt>
                <c:pt idx="8">
                  <c:v>-0.24470823943243225</c:v>
                </c:pt>
                <c:pt idx="9">
                  <c:v>-6.732475030948379</c:v>
                </c:pt>
                <c:pt idx="10">
                  <c:v>6.9471418664767892</c:v>
                </c:pt>
              </c:numCache>
            </c:numRef>
          </c:val>
          <c:shape val="cylinder"/>
        </c:ser>
        <c:shape val="box"/>
        <c:axId val="81728640"/>
        <c:axId val="81730176"/>
        <c:axId val="0"/>
      </c:bar3DChart>
      <c:catAx>
        <c:axId val="8172864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1730176"/>
        <c:crosses val="autoZero"/>
        <c:auto val="1"/>
        <c:lblAlgn val="ctr"/>
        <c:lblOffset val="100"/>
        <c:tickLblSkip val="1"/>
        <c:tickMarkSkip val="1"/>
      </c:catAx>
      <c:valAx>
        <c:axId val="81730176"/>
        <c:scaling>
          <c:orientation val="minMax"/>
        </c:scaling>
        <c:axPos val="l"/>
        <c:numFmt formatCode="0.0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1728640"/>
        <c:crosses val="autoZero"/>
        <c:crossBetween val="between"/>
      </c:valAx>
      <c:spPr>
        <a:noFill/>
        <a:ln w="25400">
          <a:noFill/>
        </a:ln>
      </c:spPr>
    </c:plotArea>
    <c:legend>
      <c:legendPos val="r"/>
      <c:layout>
        <c:manualLayout>
          <c:xMode val="edge"/>
          <c:yMode val="edge"/>
          <c:x val="0.14453834447165206"/>
          <c:y val="4.8710601719199123E-2"/>
          <c:w val="0.28739513443171039"/>
          <c:h val="0.12320946987643742"/>
        </c:manualLayout>
      </c:layout>
      <c:spPr>
        <a:solidFill>
          <a:srgbClr val="FFFFFF"/>
        </a:solidFill>
        <a:ln w="3175">
          <a:solidFill>
            <a:srgbClr val="000000"/>
          </a:solidFill>
          <a:prstDash val="solid"/>
        </a:ln>
      </c:spPr>
      <c:txPr>
        <a:bodyPr/>
        <a:lstStyle/>
        <a:p>
          <a:pPr>
            <a:defRPr lang="en-ZA" sz="73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a:pPr>
          <a:endParaRPr lang="en-US"/>
        </a:p>
      </c:txPr>
    </c:title>
    <c:plotArea>
      <c:layout>
        <c:manualLayout>
          <c:layoutTarget val="inner"/>
          <c:xMode val="edge"/>
          <c:yMode val="edge"/>
          <c:x val="0.10398996313144138"/>
          <c:y val="2.0090599786137843E-2"/>
          <c:w val="0.87450466052450981"/>
          <c:h val="0.81755250963999859"/>
        </c:manualLayout>
      </c:layout>
      <c:lineChart>
        <c:grouping val="standard"/>
        <c:ser>
          <c:idx val="0"/>
          <c:order val="0"/>
          <c:tx>
            <c:strRef>
              <c:f>'National Government'!$C$246</c:f>
              <c:strCache>
                <c:ptCount val="1"/>
                <c:pt idx="0">
                  <c:v>Total national government debt (R millions )   </c:v>
                </c:pt>
              </c:strCache>
            </c:strRef>
          </c:tx>
          <c:spPr>
            <a:ln>
              <a:solidFill>
                <a:srgbClr val="FF0000"/>
              </a:solidFill>
            </a:ln>
          </c:spPr>
          <c:marker>
            <c:symbol val="none"/>
          </c:marker>
          <c:cat>
            <c:numRef>
              <c:f>'National Government'!$B$331:$B$399</c:f>
              <c:numCache>
                <c:formatCode>mmm\-yy</c:formatCode>
                <c:ptCount val="69"/>
                <c:pt idx="0">
                  <c:v>39052</c:v>
                </c:pt>
                <c:pt idx="1">
                  <c:v>39083</c:v>
                </c:pt>
                <c:pt idx="2">
                  <c:v>39114</c:v>
                </c:pt>
                <c:pt idx="3">
                  <c:v>39142</c:v>
                </c:pt>
                <c:pt idx="4">
                  <c:v>39173</c:v>
                </c:pt>
                <c:pt idx="5">
                  <c:v>39203</c:v>
                </c:pt>
                <c:pt idx="6">
                  <c:v>39234</c:v>
                </c:pt>
                <c:pt idx="7">
                  <c:v>39264</c:v>
                </c:pt>
                <c:pt idx="8">
                  <c:v>39295</c:v>
                </c:pt>
                <c:pt idx="9">
                  <c:v>39326</c:v>
                </c:pt>
                <c:pt idx="10">
                  <c:v>39356</c:v>
                </c:pt>
                <c:pt idx="11">
                  <c:v>39387</c:v>
                </c:pt>
                <c:pt idx="12">
                  <c:v>39417</c:v>
                </c:pt>
                <c:pt idx="13">
                  <c:v>39448</c:v>
                </c:pt>
                <c:pt idx="14">
                  <c:v>39479</c:v>
                </c:pt>
                <c:pt idx="15">
                  <c:v>39508</c:v>
                </c:pt>
                <c:pt idx="16">
                  <c:v>39539</c:v>
                </c:pt>
                <c:pt idx="17">
                  <c:v>39569</c:v>
                </c:pt>
                <c:pt idx="18">
                  <c:v>39600</c:v>
                </c:pt>
                <c:pt idx="19">
                  <c:v>39630</c:v>
                </c:pt>
                <c:pt idx="20">
                  <c:v>39661</c:v>
                </c:pt>
                <c:pt idx="21">
                  <c:v>39692</c:v>
                </c:pt>
                <c:pt idx="22">
                  <c:v>39722</c:v>
                </c:pt>
                <c:pt idx="23">
                  <c:v>39753</c:v>
                </c:pt>
                <c:pt idx="24">
                  <c:v>39783</c:v>
                </c:pt>
                <c:pt idx="25">
                  <c:v>39814</c:v>
                </c:pt>
                <c:pt idx="26">
                  <c:v>39845</c:v>
                </c:pt>
                <c:pt idx="27">
                  <c:v>39873</c:v>
                </c:pt>
                <c:pt idx="28">
                  <c:v>39904</c:v>
                </c:pt>
                <c:pt idx="29">
                  <c:v>39934</c:v>
                </c:pt>
                <c:pt idx="30">
                  <c:v>39965</c:v>
                </c:pt>
                <c:pt idx="31">
                  <c:v>39995</c:v>
                </c:pt>
                <c:pt idx="32">
                  <c:v>40026</c:v>
                </c:pt>
                <c:pt idx="33">
                  <c:v>40057</c:v>
                </c:pt>
                <c:pt idx="34">
                  <c:v>40087</c:v>
                </c:pt>
                <c:pt idx="35">
                  <c:v>40118</c:v>
                </c:pt>
                <c:pt idx="36">
                  <c:v>40148</c:v>
                </c:pt>
                <c:pt idx="37">
                  <c:v>40179</c:v>
                </c:pt>
                <c:pt idx="38">
                  <c:v>40210</c:v>
                </c:pt>
                <c:pt idx="39">
                  <c:v>40238</c:v>
                </c:pt>
                <c:pt idx="40">
                  <c:v>40269</c:v>
                </c:pt>
                <c:pt idx="41">
                  <c:v>40299</c:v>
                </c:pt>
                <c:pt idx="42">
                  <c:v>40330</c:v>
                </c:pt>
                <c:pt idx="43">
                  <c:v>40360</c:v>
                </c:pt>
                <c:pt idx="44">
                  <c:v>40391</c:v>
                </c:pt>
                <c:pt idx="45">
                  <c:v>40422</c:v>
                </c:pt>
                <c:pt idx="46">
                  <c:v>40452</c:v>
                </c:pt>
                <c:pt idx="47">
                  <c:v>40483</c:v>
                </c:pt>
                <c:pt idx="48">
                  <c:v>40513</c:v>
                </c:pt>
                <c:pt idx="49">
                  <c:v>40544</c:v>
                </c:pt>
                <c:pt idx="50">
                  <c:v>40575</c:v>
                </c:pt>
                <c:pt idx="51">
                  <c:v>40603</c:v>
                </c:pt>
                <c:pt idx="52">
                  <c:v>40634</c:v>
                </c:pt>
                <c:pt idx="53">
                  <c:v>40664</c:v>
                </c:pt>
                <c:pt idx="54">
                  <c:v>40695</c:v>
                </c:pt>
                <c:pt idx="55">
                  <c:v>40725</c:v>
                </c:pt>
                <c:pt idx="56">
                  <c:v>40756</c:v>
                </c:pt>
                <c:pt idx="57">
                  <c:v>40787</c:v>
                </c:pt>
                <c:pt idx="58">
                  <c:v>40817</c:v>
                </c:pt>
                <c:pt idx="59">
                  <c:v>40848</c:v>
                </c:pt>
                <c:pt idx="60">
                  <c:v>40878</c:v>
                </c:pt>
                <c:pt idx="61">
                  <c:v>40909</c:v>
                </c:pt>
                <c:pt idx="62">
                  <c:v>40940</c:v>
                </c:pt>
                <c:pt idx="63">
                  <c:v>40969</c:v>
                </c:pt>
                <c:pt idx="64">
                  <c:v>41000</c:v>
                </c:pt>
                <c:pt idx="65">
                  <c:v>41030</c:v>
                </c:pt>
                <c:pt idx="66">
                  <c:v>41061</c:v>
                </c:pt>
                <c:pt idx="67">
                  <c:v>41091</c:v>
                </c:pt>
                <c:pt idx="68">
                  <c:v>41122</c:v>
                </c:pt>
              </c:numCache>
            </c:numRef>
          </c:cat>
          <c:val>
            <c:numRef>
              <c:f>'National Government'!$C$331:$C$399</c:f>
              <c:numCache>
                <c:formatCode>#,##0</c:formatCode>
                <c:ptCount val="69"/>
                <c:pt idx="0">
                  <c:v>476911</c:v>
                </c:pt>
                <c:pt idx="1">
                  <c:v>481070</c:v>
                </c:pt>
                <c:pt idx="2">
                  <c:v>491735</c:v>
                </c:pt>
                <c:pt idx="3">
                  <c:v>476749</c:v>
                </c:pt>
                <c:pt idx="4">
                  <c:v>489380</c:v>
                </c:pt>
                <c:pt idx="5">
                  <c:v>499074</c:v>
                </c:pt>
                <c:pt idx="6">
                  <c:v>480550</c:v>
                </c:pt>
                <c:pt idx="7">
                  <c:v>493710</c:v>
                </c:pt>
                <c:pt idx="8">
                  <c:v>499507</c:v>
                </c:pt>
                <c:pt idx="9">
                  <c:v>480744</c:v>
                </c:pt>
                <c:pt idx="10">
                  <c:v>483340</c:v>
                </c:pt>
                <c:pt idx="11">
                  <c:v>494210</c:v>
                </c:pt>
                <c:pt idx="12">
                  <c:v>467450</c:v>
                </c:pt>
                <c:pt idx="13">
                  <c:v>476073</c:v>
                </c:pt>
                <c:pt idx="14">
                  <c:v>494581</c:v>
                </c:pt>
                <c:pt idx="15">
                  <c:v>478067</c:v>
                </c:pt>
                <c:pt idx="16">
                  <c:v>490392</c:v>
                </c:pt>
                <c:pt idx="17">
                  <c:v>501349</c:v>
                </c:pt>
                <c:pt idx="18">
                  <c:v>478951</c:v>
                </c:pt>
                <c:pt idx="19">
                  <c:v>491734</c:v>
                </c:pt>
                <c:pt idx="20">
                  <c:v>492969</c:v>
                </c:pt>
                <c:pt idx="21">
                  <c:v>493433</c:v>
                </c:pt>
                <c:pt idx="22">
                  <c:v>520219</c:v>
                </c:pt>
                <c:pt idx="23">
                  <c:v>531391</c:v>
                </c:pt>
                <c:pt idx="24">
                  <c:v>514077</c:v>
                </c:pt>
                <c:pt idx="25">
                  <c:v>526968</c:v>
                </c:pt>
                <c:pt idx="26">
                  <c:v>533099</c:v>
                </c:pt>
                <c:pt idx="27">
                  <c:v>515306</c:v>
                </c:pt>
                <c:pt idx="28">
                  <c:v>543426</c:v>
                </c:pt>
                <c:pt idx="29">
                  <c:v>562332</c:v>
                </c:pt>
                <c:pt idx="30">
                  <c:v>558877</c:v>
                </c:pt>
                <c:pt idx="31">
                  <c:v>587781</c:v>
                </c:pt>
                <c:pt idx="32">
                  <c:v>597500</c:v>
                </c:pt>
                <c:pt idx="33">
                  <c:v>606418</c:v>
                </c:pt>
                <c:pt idx="34">
                  <c:v>631599</c:v>
                </c:pt>
                <c:pt idx="35">
                  <c:v>648880</c:v>
                </c:pt>
                <c:pt idx="36">
                  <c:v>645842</c:v>
                </c:pt>
                <c:pt idx="37">
                  <c:v>658574</c:v>
                </c:pt>
                <c:pt idx="38">
                  <c:v>652945</c:v>
                </c:pt>
                <c:pt idx="39">
                  <c:v>664532</c:v>
                </c:pt>
                <c:pt idx="40">
                  <c:v>688460</c:v>
                </c:pt>
                <c:pt idx="41">
                  <c:v>711790</c:v>
                </c:pt>
                <c:pt idx="42">
                  <c:v>705455</c:v>
                </c:pt>
                <c:pt idx="43">
                  <c:v>734590</c:v>
                </c:pt>
                <c:pt idx="44">
                  <c:v>745636</c:v>
                </c:pt>
                <c:pt idx="45">
                  <c:v>756164</c:v>
                </c:pt>
                <c:pt idx="46">
                  <c:v>773914</c:v>
                </c:pt>
                <c:pt idx="47">
                  <c:v>798333</c:v>
                </c:pt>
                <c:pt idx="48">
                  <c:v>792954</c:v>
                </c:pt>
                <c:pt idx="49">
                  <c:v>809812</c:v>
                </c:pt>
                <c:pt idx="50">
                  <c:v>801302</c:v>
                </c:pt>
                <c:pt idx="51">
                  <c:v>802610</c:v>
                </c:pt>
                <c:pt idx="52">
                  <c:v>833060</c:v>
                </c:pt>
                <c:pt idx="53">
                  <c:v>861794</c:v>
                </c:pt>
                <c:pt idx="54">
                  <c:v>847312</c:v>
                </c:pt>
                <c:pt idx="55">
                  <c:v>891487</c:v>
                </c:pt>
                <c:pt idx="56">
                  <c:v>902751</c:v>
                </c:pt>
                <c:pt idx="57">
                  <c:v>932868</c:v>
                </c:pt>
                <c:pt idx="58">
                  <c:v>947830</c:v>
                </c:pt>
                <c:pt idx="59">
                  <c:v>977446</c:v>
                </c:pt>
                <c:pt idx="60">
                  <c:v>954131</c:v>
                </c:pt>
                <c:pt idx="61">
                  <c:v>971768</c:v>
                </c:pt>
                <c:pt idx="62">
                  <c:v>961067</c:v>
                </c:pt>
                <c:pt idx="63">
                  <c:v>978854</c:v>
                </c:pt>
              </c:numCache>
            </c:numRef>
          </c:val>
        </c:ser>
        <c:marker val="1"/>
        <c:axId val="82012416"/>
        <c:axId val="82018304"/>
      </c:lineChart>
      <c:dateAx>
        <c:axId val="82012416"/>
        <c:scaling>
          <c:orientation val="minMax"/>
        </c:scaling>
        <c:axPos val="b"/>
        <c:numFmt formatCode="mmm\-yy" sourceLinked="0"/>
        <c:tickLblPos val="nextTo"/>
        <c:txPr>
          <a:bodyPr/>
          <a:lstStyle/>
          <a:p>
            <a:pPr>
              <a:defRPr lang="en-ZA"/>
            </a:pPr>
            <a:endParaRPr lang="en-US"/>
          </a:p>
        </c:txPr>
        <c:crossAx val="82018304"/>
        <c:crosses val="autoZero"/>
        <c:auto val="1"/>
        <c:lblOffset val="100"/>
      </c:dateAx>
      <c:valAx>
        <c:axId val="82018304"/>
        <c:scaling>
          <c:orientation val="minMax"/>
          <c:min val="350000"/>
        </c:scaling>
        <c:axPos val="l"/>
        <c:numFmt formatCode="#,##0" sourceLinked="1"/>
        <c:tickLblPos val="nextTo"/>
        <c:txPr>
          <a:bodyPr/>
          <a:lstStyle/>
          <a:p>
            <a:pPr>
              <a:defRPr lang="en-ZA"/>
            </a:pPr>
            <a:endParaRPr lang="en-US"/>
          </a:p>
        </c:txPr>
        <c:crossAx val="82012416"/>
        <c:crosses val="autoZero"/>
        <c:crossBetween val="between"/>
      </c:valAx>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lotArea>
    <c:plotVisOnly val="1"/>
    <c:dispBlanksAs val="gap"/>
  </c:chart>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ZA"/>
  <c:chart>
    <c:view3D>
      <c:depthPercent val="100"/>
      <c:rAngAx val="1"/>
    </c:view3D>
    <c:plotArea>
      <c:layout>
        <c:manualLayout>
          <c:layoutTarget val="inner"/>
          <c:xMode val="edge"/>
          <c:yMode val="edge"/>
          <c:x val="8.4348245015628556E-2"/>
          <c:y val="3.926620578263261E-2"/>
          <c:w val="0.88149710361094658"/>
          <c:h val="0.92146758843470522"/>
        </c:manualLayout>
      </c:layout>
      <c:bar3DChart>
        <c:barDir val="col"/>
        <c:grouping val="clustered"/>
        <c:ser>
          <c:idx val="0"/>
          <c:order val="0"/>
          <c:tx>
            <c:strRef>
              <c:f>'National Government'!$D$246</c:f>
              <c:strCache>
                <c:ptCount val="1"/>
                <c:pt idx="0">
                  <c:v>Monthly Change</c:v>
                </c:pt>
              </c:strCache>
            </c:strRef>
          </c:tx>
          <c:cat>
            <c:strRef>
              <c:f>'National Government'!$B$401:$B$413</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Government'!$D$401:$D$413</c:f>
              <c:numCache>
                <c:formatCode>0.00</c:formatCode>
                <c:ptCount val="13"/>
                <c:pt idx="0">
                  <c:v>0.48319710287434225</c:v>
                </c:pt>
                <c:pt idx="1">
                  <c:v>0.71585237702327265</c:v>
                </c:pt>
                <c:pt idx="2">
                  <c:v>-0.23388857867921561</c:v>
                </c:pt>
                <c:pt idx="3">
                  <c:v>0.36314838809629668</c:v>
                </c:pt>
                <c:pt idx="4">
                  <c:v>0.57351114034411388</c:v>
                </c:pt>
                <c:pt idx="5">
                  <c:v>0.25279822780301864</c:v>
                </c:pt>
                <c:pt idx="6">
                  <c:v>6.2675523331236757E-2</c:v>
                </c:pt>
                <c:pt idx="7">
                  <c:v>-0.1257788264527627</c:v>
                </c:pt>
                <c:pt idx="8">
                  <c:v>0.83918888400496983</c:v>
                </c:pt>
                <c:pt idx="9">
                  <c:v>1.9494279588347814</c:v>
                </c:pt>
                <c:pt idx="10">
                  <c:v>1.738760943828578</c:v>
                </c:pt>
                <c:pt idx="11">
                  <c:v>1.5797796851392987</c:v>
                </c:pt>
                <c:pt idx="12" formatCode="#,##0.00">
                  <c:v>0.8660183372067527</c:v>
                </c:pt>
              </c:numCache>
            </c:numRef>
          </c:val>
        </c:ser>
        <c:ser>
          <c:idx val="1"/>
          <c:order val="1"/>
          <c:tx>
            <c:strRef>
              <c:f>'National Government'!$E$246</c:f>
              <c:strCache>
                <c:ptCount val="1"/>
                <c:pt idx="0">
                  <c:v>Annual Change</c:v>
                </c:pt>
              </c:strCache>
            </c:strRef>
          </c:tx>
          <c:cat>
            <c:strRef>
              <c:f>'National Government'!$B$401:$B$413</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Government'!$E$401:$E$413</c:f>
              <c:numCache>
                <c:formatCode>0.00</c:formatCode>
                <c:ptCount val="13"/>
                <c:pt idx="0">
                  <c:v>5.8784852559559582</c:v>
                </c:pt>
                <c:pt idx="1">
                  <c:v>6.2588206308299315</c:v>
                </c:pt>
                <c:pt idx="2">
                  <c:v>4.6064346259081992</c:v>
                </c:pt>
                <c:pt idx="3">
                  <c:v>-0.68311161890631433</c:v>
                </c:pt>
                <c:pt idx="4">
                  <c:v>8.4345161721429527</c:v>
                </c:pt>
                <c:pt idx="5">
                  <c:v>4.4872914350854911</c:v>
                </c:pt>
                <c:pt idx="6">
                  <c:v>0.91509894719219742</c:v>
                </c:pt>
                <c:pt idx="7">
                  <c:v>-0.14483836524513632</c:v>
                </c:pt>
                <c:pt idx="8">
                  <c:v>2.1837353117854885</c:v>
                </c:pt>
                <c:pt idx="9">
                  <c:v>16.559993532231882</c:v>
                </c:pt>
                <c:pt idx="10">
                  <c:v>24.892873249250353</c:v>
                </c:pt>
                <c:pt idx="11">
                  <c:v>21.640213572906585</c:v>
                </c:pt>
                <c:pt idx="12">
                  <c:v>20.632081511360884</c:v>
                </c:pt>
              </c:numCache>
            </c:numRef>
          </c:val>
        </c:ser>
        <c:shape val="box"/>
        <c:axId val="82043264"/>
        <c:axId val="82044800"/>
        <c:axId val="0"/>
      </c:bar3DChart>
      <c:catAx>
        <c:axId val="82043264"/>
        <c:scaling>
          <c:orientation val="minMax"/>
        </c:scaling>
        <c:axPos val="b"/>
        <c:numFmt formatCode="General" sourceLinked="1"/>
        <c:tickLblPos val="nextTo"/>
        <c:txPr>
          <a:bodyPr/>
          <a:lstStyle/>
          <a:p>
            <a:pPr>
              <a:defRPr lang="en-ZA"/>
            </a:pPr>
            <a:endParaRPr lang="en-US"/>
          </a:p>
        </c:txPr>
        <c:crossAx val="82044800"/>
        <c:crosses val="autoZero"/>
        <c:auto val="1"/>
        <c:lblAlgn val="ctr"/>
        <c:lblOffset val="100"/>
      </c:catAx>
      <c:valAx>
        <c:axId val="82044800"/>
        <c:scaling>
          <c:orientation val="minMax"/>
        </c:scaling>
        <c:axPos val="l"/>
        <c:numFmt formatCode="0.00" sourceLinked="1"/>
        <c:tickLblPos val="nextTo"/>
        <c:txPr>
          <a:bodyPr/>
          <a:lstStyle/>
          <a:p>
            <a:pPr>
              <a:defRPr lang="en-ZA"/>
            </a:pPr>
            <a:endParaRPr lang="en-US"/>
          </a:p>
        </c:txPr>
        <c:crossAx val="82043264"/>
        <c:crosses val="autoZero"/>
        <c:crossBetween val="between"/>
      </c:valAx>
      <c:spPr>
        <a:noFill/>
        <a:ln w="25400">
          <a:noFill/>
        </a:ln>
      </c:spPr>
    </c:plotArea>
    <c:plotVisOnly val="1"/>
    <c:dispBlanksAs val="gap"/>
  </c:chart>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a:pPr>
          <a:endParaRPr lang="en-US"/>
        </a:p>
      </c:txPr>
    </c:title>
    <c:plotArea>
      <c:layout>
        <c:manualLayout>
          <c:layoutTarget val="inner"/>
          <c:xMode val="edge"/>
          <c:yMode val="edge"/>
          <c:x val="6.1471985423309686E-2"/>
          <c:y val="2.1846001501333642E-2"/>
          <c:w val="0.92640680245548623"/>
          <c:h val="0.91040104773921449"/>
        </c:manualLayout>
      </c:layout>
      <c:barChart>
        <c:barDir val="col"/>
        <c:grouping val="clustered"/>
        <c:ser>
          <c:idx val="0"/>
          <c:order val="0"/>
          <c:tx>
            <c:strRef>
              <c:f>'National Government'!$C$246</c:f>
              <c:strCache>
                <c:ptCount val="1"/>
                <c:pt idx="0">
                  <c:v>Total national government debt (R millions )   </c:v>
                </c:pt>
              </c:strCache>
            </c:strRef>
          </c:tx>
          <c:cat>
            <c:strRef>
              <c:f>'National Government'!$B$401:$B$413</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Government'!$C$401:$C$413</c:f>
              <c:numCache>
                <c:formatCode>#,##0</c:formatCode>
                <c:ptCount val="13"/>
                <c:pt idx="0">
                  <c:v>386534</c:v>
                </c:pt>
                <c:pt idx="1">
                  <c:v>410755</c:v>
                </c:pt>
                <c:pt idx="2">
                  <c:v>429413</c:v>
                </c:pt>
                <c:pt idx="3">
                  <c:v>426365.66666666669</c:v>
                </c:pt>
                <c:pt idx="4">
                  <c:v>462281.33333333331</c:v>
                </c:pt>
                <c:pt idx="5">
                  <c:v>482863.33333333331</c:v>
                </c:pt>
                <c:pt idx="6">
                  <c:v>487285.58333333331</c:v>
                </c:pt>
                <c:pt idx="7">
                  <c:v>486459.91666666669</c:v>
                </c:pt>
                <c:pt idx="8">
                  <c:v>496936.33333333331</c:v>
                </c:pt>
                <c:pt idx="9">
                  <c:v>579835.66666666663</c:v>
                </c:pt>
                <c:pt idx="10">
                  <c:v>723612.25</c:v>
                </c:pt>
                <c:pt idx="11">
                  <c:v>880200.25</c:v>
                </c:pt>
                <c:pt idx="12">
                  <c:v>970563</c:v>
                </c:pt>
              </c:numCache>
            </c:numRef>
          </c:val>
        </c:ser>
        <c:axId val="82232064"/>
        <c:axId val="82233600"/>
      </c:barChart>
      <c:catAx>
        <c:axId val="82232064"/>
        <c:scaling>
          <c:orientation val="minMax"/>
        </c:scaling>
        <c:axPos val="b"/>
        <c:tickLblPos val="nextTo"/>
        <c:txPr>
          <a:bodyPr/>
          <a:lstStyle/>
          <a:p>
            <a:pPr>
              <a:defRPr lang="en-ZA"/>
            </a:pPr>
            <a:endParaRPr lang="en-US"/>
          </a:p>
        </c:txPr>
        <c:crossAx val="82233600"/>
        <c:crosses val="autoZero"/>
        <c:auto val="1"/>
        <c:lblAlgn val="ctr"/>
        <c:lblOffset val="100"/>
      </c:catAx>
      <c:valAx>
        <c:axId val="82233600"/>
        <c:scaling>
          <c:orientation val="minMax"/>
        </c:scaling>
        <c:axPos val="l"/>
        <c:numFmt formatCode="#,##0" sourceLinked="1"/>
        <c:tickLblPos val="nextTo"/>
        <c:txPr>
          <a:bodyPr/>
          <a:lstStyle/>
          <a:p>
            <a:pPr>
              <a:defRPr lang="en-ZA"/>
            </a:pPr>
            <a:endParaRPr lang="en-US"/>
          </a:p>
        </c:txPr>
        <c:crossAx val="82232064"/>
        <c:crosses val="autoZero"/>
        <c:crossBetween val="between"/>
      </c:valA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plotArea>
    <c:plotVisOnly val="1"/>
  </c:chart>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722" l="0.70000000000000062" r="0.70000000000000062" t="0.75000000000000722"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ZA"/>
  <c:chart>
    <c:title/>
    <c:plotArea>
      <c:layout>
        <c:manualLayout>
          <c:layoutTarget val="inner"/>
          <c:xMode val="edge"/>
          <c:yMode val="edge"/>
          <c:x val="3.9556718998293584E-2"/>
          <c:y val="2.0613265792541802E-2"/>
          <c:w val="0.94640185679269462"/>
          <c:h val="0.96158204362385735"/>
        </c:manualLayout>
      </c:layout>
      <c:barChart>
        <c:barDir val="col"/>
        <c:grouping val="clustered"/>
        <c:ser>
          <c:idx val="2"/>
          <c:order val="0"/>
          <c:tx>
            <c:strRef>
              <c:f>'National Government'!$E$246</c:f>
              <c:strCache>
                <c:ptCount val="1"/>
                <c:pt idx="0">
                  <c:v>Annual Change</c:v>
                </c:pt>
              </c:strCache>
            </c:strRef>
          </c:tx>
          <c:cat>
            <c:strRef>
              <c:f>'National Government'!$B$401:$B$413</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Government'!$E$401:$E$413</c:f>
              <c:numCache>
                <c:formatCode>0.00</c:formatCode>
                <c:ptCount val="13"/>
                <c:pt idx="0">
                  <c:v>5.8784852559559582</c:v>
                </c:pt>
                <c:pt idx="1">
                  <c:v>6.2588206308299315</c:v>
                </c:pt>
                <c:pt idx="2">
                  <c:v>4.6064346259081992</c:v>
                </c:pt>
                <c:pt idx="3">
                  <c:v>-0.68311161890631433</c:v>
                </c:pt>
                <c:pt idx="4">
                  <c:v>8.4345161721429527</c:v>
                </c:pt>
                <c:pt idx="5">
                  <c:v>4.4872914350854911</c:v>
                </c:pt>
                <c:pt idx="6">
                  <c:v>0.91509894719219742</c:v>
                </c:pt>
                <c:pt idx="7">
                  <c:v>-0.14483836524513632</c:v>
                </c:pt>
                <c:pt idx="8">
                  <c:v>2.1837353117854885</c:v>
                </c:pt>
                <c:pt idx="9">
                  <c:v>16.559993532231882</c:v>
                </c:pt>
                <c:pt idx="10">
                  <c:v>24.892873249250353</c:v>
                </c:pt>
                <c:pt idx="11">
                  <c:v>21.640213572906585</c:v>
                </c:pt>
                <c:pt idx="12">
                  <c:v>20.632081511360884</c:v>
                </c:pt>
              </c:numCache>
            </c:numRef>
          </c:val>
        </c:ser>
        <c:axId val="82245120"/>
        <c:axId val="82246656"/>
      </c:barChart>
      <c:catAx>
        <c:axId val="82245120"/>
        <c:scaling>
          <c:orientation val="minMax"/>
        </c:scaling>
        <c:axPos val="b"/>
        <c:tickLblPos val="nextTo"/>
        <c:txPr>
          <a:bodyPr/>
          <a:lstStyle/>
          <a:p>
            <a:pPr>
              <a:defRPr lang="en-ZA"/>
            </a:pPr>
            <a:endParaRPr lang="en-US"/>
          </a:p>
        </c:txPr>
        <c:crossAx val="82246656"/>
        <c:crosses val="autoZero"/>
        <c:auto val="1"/>
        <c:lblAlgn val="ctr"/>
        <c:lblOffset val="100"/>
      </c:catAx>
      <c:valAx>
        <c:axId val="82246656"/>
        <c:scaling>
          <c:orientation val="minMax"/>
        </c:scaling>
        <c:axPos val="l"/>
        <c:numFmt formatCode="0.00" sourceLinked="1"/>
        <c:tickLblPos val="nextTo"/>
        <c:txPr>
          <a:bodyPr/>
          <a:lstStyle/>
          <a:p>
            <a:pPr>
              <a:defRPr lang="en-ZA"/>
            </a:pPr>
            <a:endParaRPr lang="en-US"/>
          </a:p>
        </c:txPr>
        <c:crossAx val="82245120"/>
        <c:crosses val="autoZero"/>
        <c:crossBetween val="between"/>
      </c:valA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plotArea>
    <c:legend>
      <c:legendPos val="r"/>
      <c:layout>
        <c:manualLayout>
          <c:xMode val="edge"/>
          <c:yMode val="edge"/>
          <c:x val="7.8722283681482E-2"/>
          <c:y val="3.7301006745354012E-2"/>
          <c:w val="0.17417027830198867"/>
          <c:h val="0.19517464982191618"/>
        </c:manualLayout>
      </c:layout>
      <c:txPr>
        <a:bodyPr/>
        <a:lstStyle/>
        <a:p>
          <a:pPr>
            <a:defRPr lang="en-ZA" sz="1800"/>
          </a:pPr>
          <a:endParaRPr lang="en-US"/>
        </a:p>
      </c:txPr>
    </c:legend>
    <c:plotVisOnly val="1"/>
  </c:chart>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744" l="0.70000000000000062" r="0.70000000000000062" t="0.75000000000000744"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4954817146621546"/>
          <c:y val="4.8097563671231573E-2"/>
          <c:w val="0.81399921837380085"/>
          <c:h val="0.84337540502861463"/>
        </c:manualLayout>
      </c:layout>
      <c:barChart>
        <c:barDir val="col"/>
        <c:grouping val="clustered"/>
        <c:ser>
          <c:idx val="0"/>
          <c:order val="0"/>
          <c:tx>
            <c:strRef>
              <c:f>'National Government'!$C$416</c:f>
              <c:strCache>
                <c:ptCount val="1"/>
                <c:pt idx="0">
                  <c:v>State Debt Costs</c:v>
                </c:pt>
              </c:strCache>
            </c:strRef>
          </c:tx>
          <c:cat>
            <c:strRef>
              <c:f>'National Government'!$B$417:$B$420</c:f>
              <c:strCache>
                <c:ptCount val="4"/>
                <c:pt idx="0">
                  <c:v>2009/10.</c:v>
                </c:pt>
                <c:pt idx="1">
                  <c:v>2010/11.</c:v>
                </c:pt>
                <c:pt idx="2">
                  <c:v>2011/12.</c:v>
                </c:pt>
                <c:pt idx="3">
                  <c:v>2012/13.</c:v>
                </c:pt>
              </c:strCache>
            </c:strRef>
          </c:cat>
          <c:val>
            <c:numRef>
              <c:f>'National Government'!$C$417:$C$420</c:f>
              <c:numCache>
                <c:formatCode>#,##0</c:formatCode>
                <c:ptCount val="4"/>
                <c:pt idx="0">
                  <c:v>59994954</c:v>
                </c:pt>
                <c:pt idx="1">
                  <c:v>67606879</c:v>
                </c:pt>
                <c:pt idx="2">
                  <c:v>76864014</c:v>
                </c:pt>
                <c:pt idx="3">
                  <c:v>88794487</c:v>
                </c:pt>
              </c:numCache>
            </c:numRef>
          </c:val>
        </c:ser>
        <c:axId val="82340480"/>
        <c:axId val="82346368"/>
      </c:barChart>
      <c:catAx>
        <c:axId val="82340480"/>
        <c:scaling>
          <c:orientation val="minMax"/>
        </c:scaling>
        <c:axPos val="b"/>
        <c:tickLblPos val="nextTo"/>
        <c:txPr>
          <a:bodyPr/>
          <a:lstStyle/>
          <a:p>
            <a:pPr>
              <a:defRPr lang="en-ZA"/>
            </a:pPr>
            <a:endParaRPr lang="en-US"/>
          </a:p>
        </c:txPr>
        <c:crossAx val="82346368"/>
        <c:crosses val="autoZero"/>
        <c:auto val="1"/>
        <c:lblAlgn val="ctr"/>
        <c:lblOffset val="100"/>
      </c:catAx>
      <c:valAx>
        <c:axId val="82346368"/>
        <c:scaling>
          <c:orientation val="minMax"/>
        </c:scaling>
        <c:axPos val="l"/>
        <c:numFmt formatCode="#,##0" sourceLinked="1"/>
        <c:tickLblPos val="nextTo"/>
        <c:txPr>
          <a:bodyPr/>
          <a:lstStyle/>
          <a:p>
            <a:pPr>
              <a:defRPr lang="en-ZA"/>
            </a:pPr>
            <a:endParaRPr lang="en-US"/>
          </a:p>
        </c:txPr>
        <c:crossAx val="82340480"/>
        <c:crosses val="autoZero"/>
        <c:crossBetween val="between"/>
      </c:valAx>
    </c:plotArea>
    <c:legend>
      <c:legendPos val="r"/>
      <c:layout>
        <c:manualLayout>
          <c:xMode val="edge"/>
          <c:yMode val="edge"/>
          <c:x val="0.16860528730228241"/>
          <c:y val="2.5772520917899992E-2"/>
          <c:w val="0.17514482035025913"/>
          <c:h val="6.6973733749275663E-2"/>
        </c:manualLayout>
      </c:layout>
      <c:txPr>
        <a:bodyPr/>
        <a:lstStyle/>
        <a:p>
          <a:pPr>
            <a:defRPr lang="en-ZA"/>
          </a:pPr>
          <a:endParaRPr lang="en-US"/>
        </a:p>
      </c:txPr>
    </c:legend>
    <c:plotVisOnly val="1"/>
  </c:chart>
  <c:printSettings>
    <c:headerFooter/>
    <c:pageMargins b="0.75000000000000466" l="0.70000000000000062" r="0.70000000000000062" t="0.75000000000000466"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6704510773362747E-2"/>
          <c:y val="3.6213991769547392E-2"/>
          <c:w val="0.90406976245354265"/>
          <c:h val="0.83703905536041046"/>
        </c:manualLayout>
      </c:layout>
      <c:lineChart>
        <c:grouping val="standard"/>
        <c:ser>
          <c:idx val="0"/>
          <c:order val="0"/>
          <c:tx>
            <c:strRef>
              <c:f>Manufacturing!$B$3</c:f>
              <c:strCache>
                <c:ptCount val="1"/>
                <c:pt idx="0">
                  <c:v>Indices of Physical Volume Production</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Manufacturing!$A$193:$A$208</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Manufacturing!$B$193:$B$208</c:f>
              <c:numCache>
                <c:formatCode>0.00</c:formatCode>
                <c:ptCount val="16"/>
                <c:pt idx="0">
                  <c:v>86.875</c:v>
                </c:pt>
                <c:pt idx="1">
                  <c:v>86.433333333333323</c:v>
                </c:pt>
                <c:pt idx="2">
                  <c:v>89.566666666666663</c:v>
                </c:pt>
                <c:pt idx="3">
                  <c:v>91.466666666666654</c:v>
                </c:pt>
                <c:pt idx="4">
                  <c:v>95.341666666666683</c:v>
                </c:pt>
                <c:pt idx="5">
                  <c:v>93.408333333333346</c:v>
                </c:pt>
                <c:pt idx="6">
                  <c:v>97.11666666666666</c:v>
                </c:pt>
                <c:pt idx="7">
                  <c:v>99.983333333333334</c:v>
                </c:pt>
                <c:pt idx="8">
                  <c:v>104.80833333333334</c:v>
                </c:pt>
                <c:pt idx="9">
                  <c:v>110.91818181818181</c:v>
                </c:pt>
                <c:pt idx="10">
                  <c:v>110.58333333333333</c:v>
                </c:pt>
                <c:pt idx="11">
                  <c:v>96.27500000000002</c:v>
                </c:pt>
                <c:pt idx="12">
                  <c:v>100.89999999999999</c:v>
                </c:pt>
                <c:pt idx="13">
                  <c:v>103.45833333333331</c:v>
                </c:pt>
                <c:pt idx="14">
                  <c:v>105.57499999999999</c:v>
                </c:pt>
                <c:pt idx="15">
                  <c:v>102.45</c:v>
                </c:pt>
              </c:numCache>
            </c:numRef>
          </c:val>
        </c:ser>
        <c:marker val="1"/>
        <c:axId val="82391808"/>
        <c:axId val="82393344"/>
      </c:lineChart>
      <c:catAx>
        <c:axId val="82391808"/>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82393344"/>
        <c:crosses val="autoZero"/>
        <c:auto val="1"/>
        <c:lblAlgn val="ctr"/>
        <c:lblOffset val="100"/>
        <c:tickLblSkip val="1"/>
        <c:tickMarkSkip val="1"/>
      </c:catAx>
      <c:valAx>
        <c:axId val="82393344"/>
        <c:scaling>
          <c:orientation val="minMax"/>
          <c:min val="80"/>
        </c:scaling>
        <c:axPos val="l"/>
        <c:numFmt formatCode="0.0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2391808"/>
        <c:crosses val="autoZero"/>
        <c:crossBetween val="between"/>
      </c:valAx>
      <c:spPr>
        <a:solidFill>
          <a:srgbClr val="CCFFFF"/>
        </a:solidFill>
        <a:ln w="12700">
          <a:solidFill>
            <a:srgbClr val="808080"/>
          </a:solidFill>
          <a:prstDash val="solid"/>
        </a:ln>
      </c:spPr>
    </c:plotArea>
    <c:legend>
      <c:legendPos val="r"/>
      <c:layout>
        <c:manualLayout>
          <c:xMode val="edge"/>
          <c:yMode val="edge"/>
          <c:x val="0.11902021198756819"/>
          <c:y val="0.1111111111111111"/>
          <c:w val="0.47115478851588588"/>
          <c:h val="0.128395320955251"/>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3933236574747182"/>
          <c:y val="3.6945857241303892E-2"/>
          <c:w val="0.82548731978928946"/>
          <c:h val="0.8497547165500448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Manufacturing!$A$193:$A$208</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Manufacturing!$C$193:$C$208</c:f>
              <c:numCache>
                <c:formatCode>"R"\ #,##0;"R"\ \-#,##0</c:formatCode>
                <c:ptCount val="16"/>
                <c:pt idx="0">
                  <c:v>40156908.75</c:v>
                </c:pt>
                <c:pt idx="1">
                  <c:v>42624745</c:v>
                </c:pt>
                <c:pt idx="2">
                  <c:v>48139255.083333336</c:v>
                </c:pt>
                <c:pt idx="3">
                  <c:v>54007773</c:v>
                </c:pt>
                <c:pt idx="4">
                  <c:v>65951376.5</c:v>
                </c:pt>
                <c:pt idx="5">
                  <c:v>65168852.333333336</c:v>
                </c:pt>
                <c:pt idx="6">
                  <c:v>70637872.416666672</c:v>
                </c:pt>
                <c:pt idx="7">
                  <c:v>75071374.5</c:v>
                </c:pt>
                <c:pt idx="8">
                  <c:v>84741793.083333328</c:v>
                </c:pt>
                <c:pt idx="9">
                  <c:v>98005032</c:v>
                </c:pt>
                <c:pt idx="10">
                  <c:v>115150165.66666667</c:v>
                </c:pt>
                <c:pt idx="11">
                  <c:v>99394150.75</c:v>
                </c:pt>
                <c:pt idx="12">
                  <c:v>107290721.5</c:v>
                </c:pt>
                <c:pt idx="13">
                  <c:v>117220575.41666667</c:v>
                </c:pt>
                <c:pt idx="14">
                  <c:v>127186350.83333333</c:v>
                </c:pt>
                <c:pt idx="15">
                  <c:v>134594057.16666666</c:v>
                </c:pt>
              </c:numCache>
            </c:numRef>
          </c:val>
        </c:ser>
        <c:marker val="1"/>
        <c:axId val="82430208"/>
        <c:axId val="82440192"/>
      </c:lineChart>
      <c:catAx>
        <c:axId val="82430208"/>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2440192"/>
        <c:crosses val="autoZero"/>
        <c:auto val="1"/>
        <c:lblAlgn val="ctr"/>
        <c:lblOffset val="100"/>
        <c:tickLblSkip val="1"/>
        <c:tickMarkSkip val="1"/>
      </c:catAx>
      <c:valAx>
        <c:axId val="82440192"/>
        <c:scaling>
          <c:orientation val="minMax"/>
          <c:min val="30000000"/>
        </c:scaling>
        <c:axPos val="l"/>
        <c:numFmt formatCode="&quot;R&quot;\ #,##0;&quot;R&quot;\ \-#,##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2430208"/>
        <c:crosses val="autoZero"/>
        <c:crossBetween val="between"/>
      </c:valAx>
      <c:spPr>
        <a:solidFill>
          <a:srgbClr val="CCFFFF"/>
        </a:solidFill>
        <a:ln w="12700">
          <a:solidFill>
            <a:srgbClr val="808080"/>
          </a:solidFill>
          <a:prstDash val="solid"/>
        </a:ln>
      </c:spPr>
    </c:plotArea>
    <c:legend>
      <c:legendPos val="r"/>
      <c:layout>
        <c:manualLayout>
          <c:xMode val="edge"/>
          <c:yMode val="edge"/>
          <c:x val="0.20356213442808041"/>
          <c:y val="0.15763546798029945"/>
          <c:w val="0.3145473464741661"/>
          <c:h val="0.1157638053863960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1159535155592766E-2"/>
          <c:y val="3.6855036855036855E-2"/>
          <c:w val="0.91304477050042065"/>
          <c:h val="0.9287469287469165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cat>
            <c:strRef>
              <c:f>Manufacturing!$A$210:$A$224</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Manufacturing!$C$210:$C$224</c:f>
              <c:numCache>
                <c:formatCode>0.00</c:formatCode>
                <c:ptCount val="15"/>
                <c:pt idx="0">
                  <c:v>6.1454836211714214</c:v>
                </c:pt>
                <c:pt idx="1">
                  <c:v>12.937344454103684</c:v>
                </c:pt>
                <c:pt idx="2">
                  <c:v>12.190711938744659</c:v>
                </c:pt>
                <c:pt idx="3">
                  <c:v>22.114600985306311</c:v>
                </c:pt>
                <c:pt idx="4">
                  <c:v>-1.1865168070702259</c:v>
                </c:pt>
                <c:pt idx="5">
                  <c:v>8.3920767168949695</c:v>
                </c:pt>
                <c:pt idx="6">
                  <c:v>6.2763811134935343</c:v>
                </c:pt>
                <c:pt idx="7">
                  <c:v>12.881632510049922</c:v>
                </c:pt>
                <c:pt idx="8">
                  <c:v>15.651355056440529</c:v>
                </c:pt>
                <c:pt idx="9">
                  <c:v>17.494136083407085</c:v>
                </c:pt>
                <c:pt idx="10">
                  <c:v>-13.683015413348798</c:v>
                </c:pt>
                <c:pt idx="11">
                  <c:v>7.944703677645748</c:v>
                </c:pt>
                <c:pt idx="12">
                  <c:v>9.2550910067900727</c:v>
                </c:pt>
                <c:pt idx="13">
                  <c:v>8.5017287973914009</c:v>
                </c:pt>
                <c:pt idx="14">
                  <c:v>5.8242934755164759</c:v>
                </c:pt>
              </c:numCache>
            </c:numRef>
          </c:val>
        </c:ser>
        <c:ser>
          <c:idx val="1"/>
          <c:order val="1"/>
          <c:tx>
            <c:strRef>
              <c:f>Manufacturing!$B$3</c:f>
              <c:strCache>
                <c:ptCount val="1"/>
                <c:pt idx="0">
                  <c:v>Indices of Physical Volume Production</c:v>
                </c:pt>
              </c:strCache>
            </c:strRef>
          </c:tx>
          <c:spPr>
            <a:ln w="38100">
              <a:solidFill>
                <a:srgbClr val="0000FF"/>
              </a:solidFill>
              <a:prstDash val="solid"/>
            </a:ln>
          </c:spPr>
          <c:marker>
            <c:symbol val="none"/>
          </c:marker>
          <c:cat>
            <c:strRef>
              <c:f>Manufacturing!$A$210:$A$224</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Manufacturing!$B$210:$B$224</c:f>
              <c:numCache>
                <c:formatCode>0.00</c:formatCode>
                <c:ptCount val="15"/>
                <c:pt idx="0">
                  <c:v>-0.50839328537171469</c:v>
                </c:pt>
                <c:pt idx="1">
                  <c:v>3.6251446201311301</c:v>
                </c:pt>
                <c:pt idx="2">
                  <c:v>2.1213248976553682</c:v>
                </c:pt>
                <c:pt idx="3">
                  <c:v>4.2365160349854545</c:v>
                </c:pt>
                <c:pt idx="4">
                  <c:v>-2.0277947731841657</c:v>
                </c:pt>
                <c:pt idx="5">
                  <c:v>3.9700240877865793</c:v>
                </c:pt>
                <c:pt idx="6">
                  <c:v>2.9517762141753985</c:v>
                </c:pt>
                <c:pt idx="7">
                  <c:v>4.825804300716789</c:v>
                </c:pt>
                <c:pt idx="8">
                  <c:v>5.8295445510202466</c:v>
                </c:pt>
                <c:pt idx="9">
                  <c:v>-0.30188782340244785</c:v>
                </c:pt>
                <c:pt idx="10">
                  <c:v>-12.938960060286339</c:v>
                </c:pt>
                <c:pt idx="11">
                  <c:v>4.8039470267462692</c:v>
                </c:pt>
                <c:pt idx="12">
                  <c:v>2.5355137099438285</c:v>
                </c:pt>
                <c:pt idx="13">
                  <c:v>2.0459122029802734</c:v>
                </c:pt>
                <c:pt idx="14">
                  <c:v>-2.9599810561212276</c:v>
                </c:pt>
              </c:numCache>
            </c:numRef>
          </c:val>
        </c:ser>
        <c:marker val="1"/>
        <c:axId val="82477056"/>
        <c:axId val="82478592"/>
      </c:lineChart>
      <c:catAx>
        <c:axId val="82477056"/>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2478592"/>
        <c:crossesAt val="5"/>
        <c:auto val="1"/>
        <c:lblAlgn val="ctr"/>
        <c:lblOffset val="100"/>
        <c:tickLblSkip val="1"/>
        <c:tickMarkSkip val="1"/>
      </c:catAx>
      <c:valAx>
        <c:axId val="82478592"/>
        <c:scaling>
          <c:orientation val="minMax"/>
          <c:max val="27"/>
          <c:min val="-25"/>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2477056"/>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15570788945500008"/>
          <c:y val="0.7526617526617676"/>
          <c:w val="0.42283855694508782"/>
          <c:h val="0.12121212121212319"/>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41032371027E-2"/>
          <c:y val="2.854979969609062E-2"/>
          <c:w val="0.8672475940507437"/>
          <c:h val="0.7871772344246446"/>
        </c:manualLayout>
      </c:layout>
      <c:lineChart>
        <c:grouping val="standard"/>
        <c:ser>
          <c:idx val="0"/>
          <c:order val="0"/>
          <c:tx>
            <c:strRef>
              <c:f>Manufacturing!$B$3</c:f>
              <c:strCache>
                <c:ptCount val="1"/>
                <c:pt idx="0">
                  <c:v>Indices of Physical Volume Production</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Manufacturing!$A$142:$A$191</c:f>
              <c:numCache>
                <c:formatCode>mmm\-yy</c:formatCode>
                <c:ptCount val="31"/>
                <c:pt idx="0">
                  <c:v>40513</c:v>
                </c:pt>
                <c:pt idx="1">
                  <c:v>40544</c:v>
                </c:pt>
                <c:pt idx="2">
                  <c:v>40575</c:v>
                </c:pt>
                <c:pt idx="3">
                  <c:v>40603</c:v>
                </c:pt>
                <c:pt idx="4">
                  <c:v>40634</c:v>
                </c:pt>
                <c:pt idx="5">
                  <c:v>40664</c:v>
                </c:pt>
                <c:pt idx="6">
                  <c:v>40695</c:v>
                </c:pt>
                <c:pt idx="7">
                  <c:v>40725</c:v>
                </c:pt>
                <c:pt idx="8">
                  <c:v>40756</c:v>
                </c:pt>
                <c:pt idx="9">
                  <c:v>40787</c:v>
                </c:pt>
                <c:pt idx="10">
                  <c:v>40817</c:v>
                </c:pt>
                <c:pt idx="11">
                  <c:v>40848</c:v>
                </c:pt>
                <c:pt idx="12">
                  <c:v>40878</c:v>
                </c:pt>
                <c:pt idx="13">
                  <c:v>40909</c:v>
                </c:pt>
                <c:pt idx="14">
                  <c:v>40940</c:v>
                </c:pt>
                <c:pt idx="15">
                  <c:v>40969</c:v>
                </c:pt>
                <c:pt idx="16">
                  <c:v>41000</c:v>
                </c:pt>
                <c:pt idx="17">
                  <c:v>41030</c:v>
                </c:pt>
                <c:pt idx="18">
                  <c:v>41061</c:v>
                </c:pt>
                <c:pt idx="19">
                  <c:v>41091</c:v>
                </c:pt>
                <c:pt idx="20">
                  <c:v>41122</c:v>
                </c:pt>
                <c:pt idx="21">
                  <c:v>41153</c:v>
                </c:pt>
                <c:pt idx="22">
                  <c:v>41183</c:v>
                </c:pt>
                <c:pt idx="23">
                  <c:v>41214</c:v>
                </c:pt>
                <c:pt idx="24">
                  <c:v>41244</c:v>
                </c:pt>
                <c:pt idx="25">
                  <c:v>41287</c:v>
                </c:pt>
                <c:pt idx="26">
                  <c:v>41318</c:v>
                </c:pt>
                <c:pt idx="27">
                  <c:v>41346</c:v>
                </c:pt>
                <c:pt idx="28">
                  <c:v>41377</c:v>
                </c:pt>
                <c:pt idx="29">
                  <c:v>41407</c:v>
                </c:pt>
                <c:pt idx="30">
                  <c:v>41438</c:v>
                </c:pt>
              </c:numCache>
            </c:numRef>
          </c:cat>
          <c:val>
            <c:numRef>
              <c:f>Manufacturing!$B$142:$B$191</c:f>
              <c:numCache>
                <c:formatCode>General</c:formatCode>
                <c:ptCount val="31"/>
                <c:pt idx="0">
                  <c:v>90.9</c:v>
                </c:pt>
                <c:pt idx="1">
                  <c:v>88</c:v>
                </c:pt>
                <c:pt idx="2">
                  <c:v>99.7</c:v>
                </c:pt>
                <c:pt idx="3">
                  <c:v>110.4</c:v>
                </c:pt>
                <c:pt idx="4">
                  <c:v>94.7</c:v>
                </c:pt>
                <c:pt idx="5">
                  <c:v>102.8</c:v>
                </c:pt>
                <c:pt idx="6">
                  <c:v>104.9</c:v>
                </c:pt>
                <c:pt idx="7">
                  <c:v>99.4</c:v>
                </c:pt>
                <c:pt idx="8">
                  <c:v>107.7</c:v>
                </c:pt>
                <c:pt idx="9">
                  <c:v>110.5</c:v>
                </c:pt>
                <c:pt idx="10">
                  <c:v>113.2</c:v>
                </c:pt>
                <c:pt idx="11">
                  <c:v>117.1</c:v>
                </c:pt>
                <c:pt idx="12">
                  <c:v>93.1</c:v>
                </c:pt>
                <c:pt idx="13">
                  <c:v>90</c:v>
                </c:pt>
                <c:pt idx="14">
                  <c:v>103.8</c:v>
                </c:pt>
                <c:pt idx="15">
                  <c:v>107.2</c:v>
                </c:pt>
                <c:pt idx="16">
                  <c:v>95.4</c:v>
                </c:pt>
                <c:pt idx="17">
                  <c:v>107.3</c:v>
                </c:pt>
                <c:pt idx="18">
                  <c:v>105.8</c:v>
                </c:pt>
                <c:pt idx="19">
                  <c:v>105.9</c:v>
                </c:pt>
                <c:pt idx="20">
                  <c:v>110.6</c:v>
                </c:pt>
                <c:pt idx="21">
                  <c:v>108.6</c:v>
                </c:pt>
                <c:pt idx="22">
                  <c:v>116.2</c:v>
                </c:pt>
                <c:pt idx="23">
                  <c:v>121.1</c:v>
                </c:pt>
                <c:pt idx="24">
                  <c:v>95</c:v>
                </c:pt>
                <c:pt idx="25">
                  <c:v>93.5</c:v>
                </c:pt>
                <c:pt idx="26">
                  <c:v>100.8</c:v>
                </c:pt>
                <c:pt idx="27">
                  <c:v>104.8</c:v>
                </c:pt>
                <c:pt idx="28">
                  <c:v>102.1</c:v>
                </c:pt>
                <c:pt idx="29">
                  <c:v>108.6</c:v>
                </c:pt>
                <c:pt idx="30">
                  <c:v>104.9</c:v>
                </c:pt>
              </c:numCache>
            </c:numRef>
          </c:val>
        </c:ser>
        <c:marker val="1"/>
        <c:axId val="82531840"/>
        <c:axId val="82533376"/>
      </c:lineChart>
      <c:dateAx>
        <c:axId val="82531840"/>
        <c:scaling>
          <c:orientation val="minMax"/>
        </c:scaling>
        <c:axPos val="b"/>
        <c:numFmt formatCode="mmm\-yy" sourceLinked="1"/>
        <c:tickLblPos val="nextTo"/>
        <c:txPr>
          <a:bodyPr/>
          <a:lstStyle/>
          <a:p>
            <a:pPr>
              <a:defRPr lang="en-ZA" sz="800"/>
            </a:pPr>
            <a:endParaRPr lang="en-US"/>
          </a:p>
        </c:txPr>
        <c:crossAx val="82533376"/>
        <c:crosses val="autoZero"/>
        <c:auto val="1"/>
        <c:lblOffset val="100"/>
      </c:dateAx>
      <c:valAx>
        <c:axId val="82533376"/>
        <c:scaling>
          <c:orientation val="minMax"/>
          <c:min val="75"/>
        </c:scaling>
        <c:axPos val="l"/>
        <c:numFmt formatCode="General" sourceLinked="1"/>
        <c:tickLblPos val="nextTo"/>
        <c:txPr>
          <a:bodyPr/>
          <a:lstStyle/>
          <a:p>
            <a:pPr>
              <a:defRPr lang="en-ZA"/>
            </a:pPr>
            <a:endParaRPr lang="en-US"/>
          </a:p>
        </c:txPr>
        <c:crossAx val="82531840"/>
        <c:crosses val="autoZero"/>
        <c:crossBetween val="between"/>
      </c:valAx>
    </c:plotArea>
    <c:legend>
      <c:legendPos val="r"/>
      <c:layout>
        <c:manualLayout>
          <c:xMode val="edge"/>
          <c:yMode val="edge"/>
          <c:x val="0.63321647514908685"/>
          <c:y val="0.53735259675483948"/>
          <c:w val="0.32385168285062038"/>
          <c:h val="0.25211359185333376"/>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563013163174311"/>
          <c:y val="3.7943573023088442E-2"/>
          <c:w val="0.86136061143028264"/>
          <c:h val="0.82458017878362733"/>
        </c:manualLayout>
      </c:layout>
      <c:lineChart>
        <c:grouping val="standard"/>
        <c:ser>
          <c:idx val="0"/>
          <c:order val="0"/>
          <c:tx>
            <c:strRef>
              <c:f>Manufacturing!$C$3</c:f>
              <c:strCache>
                <c:ptCount val="1"/>
                <c:pt idx="0">
                  <c:v>Value of IP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Manufacturing!$A$151:$A$191</c:f>
              <c:numCache>
                <c:formatCode>mmm\-yy</c:formatCode>
                <c:ptCount val="31"/>
                <c:pt idx="0">
                  <c:v>40513</c:v>
                </c:pt>
                <c:pt idx="1">
                  <c:v>40544</c:v>
                </c:pt>
                <c:pt idx="2">
                  <c:v>40575</c:v>
                </c:pt>
                <c:pt idx="3">
                  <c:v>40603</c:v>
                </c:pt>
                <c:pt idx="4">
                  <c:v>40634</c:v>
                </c:pt>
                <c:pt idx="5">
                  <c:v>40664</c:v>
                </c:pt>
                <c:pt idx="6">
                  <c:v>40695</c:v>
                </c:pt>
                <c:pt idx="7">
                  <c:v>40725</c:v>
                </c:pt>
                <c:pt idx="8">
                  <c:v>40756</c:v>
                </c:pt>
                <c:pt idx="9">
                  <c:v>40787</c:v>
                </c:pt>
                <c:pt idx="10">
                  <c:v>40817</c:v>
                </c:pt>
                <c:pt idx="11">
                  <c:v>40848</c:v>
                </c:pt>
                <c:pt idx="12">
                  <c:v>40878</c:v>
                </c:pt>
                <c:pt idx="13">
                  <c:v>40909</c:v>
                </c:pt>
                <c:pt idx="14">
                  <c:v>40940</c:v>
                </c:pt>
                <c:pt idx="15">
                  <c:v>40969</c:v>
                </c:pt>
                <c:pt idx="16">
                  <c:v>41000</c:v>
                </c:pt>
                <c:pt idx="17">
                  <c:v>41030</c:v>
                </c:pt>
                <c:pt idx="18">
                  <c:v>41061</c:v>
                </c:pt>
                <c:pt idx="19">
                  <c:v>41091</c:v>
                </c:pt>
                <c:pt idx="20">
                  <c:v>41122</c:v>
                </c:pt>
                <c:pt idx="21">
                  <c:v>41153</c:v>
                </c:pt>
                <c:pt idx="22">
                  <c:v>41183</c:v>
                </c:pt>
                <c:pt idx="23">
                  <c:v>41214</c:v>
                </c:pt>
                <c:pt idx="24">
                  <c:v>41244</c:v>
                </c:pt>
                <c:pt idx="25">
                  <c:v>41287</c:v>
                </c:pt>
                <c:pt idx="26">
                  <c:v>41318</c:v>
                </c:pt>
                <c:pt idx="27">
                  <c:v>41346</c:v>
                </c:pt>
                <c:pt idx="28">
                  <c:v>41377</c:v>
                </c:pt>
                <c:pt idx="29">
                  <c:v>41407</c:v>
                </c:pt>
                <c:pt idx="30">
                  <c:v>41438</c:v>
                </c:pt>
              </c:numCache>
            </c:numRef>
          </c:cat>
          <c:val>
            <c:numRef>
              <c:f>Manufacturing!$C$151:$C$191</c:f>
              <c:numCache>
                <c:formatCode>"R"\ #,##0;"R"\ \-#,##0</c:formatCode>
                <c:ptCount val="31"/>
                <c:pt idx="0">
                  <c:v>111544541</c:v>
                </c:pt>
                <c:pt idx="1">
                  <c:v>112097771</c:v>
                </c:pt>
                <c:pt idx="2">
                  <c:v>113292518</c:v>
                </c:pt>
                <c:pt idx="3">
                  <c:v>117515824</c:v>
                </c:pt>
                <c:pt idx="4">
                  <c:v>113773840</c:v>
                </c:pt>
                <c:pt idx="5">
                  <c:v>114996967</c:v>
                </c:pt>
                <c:pt idx="6">
                  <c:v>116657899</c:v>
                </c:pt>
                <c:pt idx="7">
                  <c:v>109545644</c:v>
                </c:pt>
                <c:pt idx="8">
                  <c:v>119111654</c:v>
                </c:pt>
                <c:pt idx="9">
                  <c:v>123553910</c:v>
                </c:pt>
                <c:pt idx="10">
                  <c:v>119749259</c:v>
                </c:pt>
                <c:pt idx="11">
                  <c:v>120691577</c:v>
                </c:pt>
                <c:pt idx="12">
                  <c:v>125660042</c:v>
                </c:pt>
                <c:pt idx="13">
                  <c:v>124063940</c:v>
                </c:pt>
                <c:pt idx="14">
                  <c:v>128323031</c:v>
                </c:pt>
                <c:pt idx="15">
                  <c:v>124204467</c:v>
                </c:pt>
                <c:pt idx="16">
                  <c:v>124008513</c:v>
                </c:pt>
                <c:pt idx="17">
                  <c:v>127475584</c:v>
                </c:pt>
                <c:pt idx="18">
                  <c:v>124752284</c:v>
                </c:pt>
                <c:pt idx="19">
                  <c:v>124000689</c:v>
                </c:pt>
                <c:pt idx="20">
                  <c:v>128140507</c:v>
                </c:pt>
                <c:pt idx="21">
                  <c:v>122519069</c:v>
                </c:pt>
                <c:pt idx="22">
                  <c:v>129575448</c:v>
                </c:pt>
                <c:pt idx="23">
                  <c:v>132299678</c:v>
                </c:pt>
                <c:pt idx="24">
                  <c:v>136873000</c:v>
                </c:pt>
                <c:pt idx="25">
                  <c:v>134494344</c:v>
                </c:pt>
                <c:pt idx="26">
                  <c:v>133248733</c:v>
                </c:pt>
                <c:pt idx="27">
                  <c:v>129147819</c:v>
                </c:pt>
                <c:pt idx="28">
                  <c:v>139060284</c:v>
                </c:pt>
                <c:pt idx="29">
                  <c:v>137679287</c:v>
                </c:pt>
                <c:pt idx="30">
                  <c:v>133933876</c:v>
                </c:pt>
              </c:numCache>
            </c:numRef>
          </c:val>
        </c:ser>
        <c:marker val="1"/>
        <c:axId val="82570240"/>
        <c:axId val="82572032"/>
      </c:lineChart>
      <c:dateAx>
        <c:axId val="82570240"/>
        <c:scaling>
          <c:orientation val="minMax"/>
        </c:scaling>
        <c:axPos val="b"/>
        <c:numFmt formatCode="mmm\-yy" sourceLinked="1"/>
        <c:tickLblPos val="nextTo"/>
        <c:txPr>
          <a:bodyPr/>
          <a:lstStyle/>
          <a:p>
            <a:pPr>
              <a:defRPr lang="en-ZA"/>
            </a:pPr>
            <a:endParaRPr lang="en-US"/>
          </a:p>
        </c:txPr>
        <c:crossAx val="82572032"/>
        <c:crosses val="autoZero"/>
        <c:auto val="1"/>
        <c:lblOffset val="100"/>
      </c:dateAx>
      <c:valAx>
        <c:axId val="82572032"/>
        <c:scaling>
          <c:orientation val="minMax"/>
          <c:min val="95000000"/>
        </c:scaling>
        <c:axPos val="l"/>
        <c:numFmt formatCode="&quot;R&quot;\ #,##0;&quot;R&quot;\ \-#,##0" sourceLinked="1"/>
        <c:tickLblPos val="nextTo"/>
        <c:txPr>
          <a:bodyPr/>
          <a:lstStyle/>
          <a:p>
            <a:pPr>
              <a:defRPr lang="en-ZA"/>
            </a:pPr>
            <a:endParaRPr lang="en-US"/>
          </a:p>
        </c:txPr>
        <c:crossAx val="82570240"/>
        <c:crosses val="autoZero"/>
        <c:crossBetween val="between"/>
      </c:valAx>
    </c:plotArea>
    <c:legend>
      <c:legendPos val="r"/>
      <c:layout>
        <c:manualLayout>
          <c:xMode val="edge"/>
          <c:yMode val="edge"/>
          <c:x val="0.17620822397200644"/>
          <c:y val="0.63789889456005822"/>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1050361561948248E-2"/>
          <c:y val="4.3262791143550514E-2"/>
          <c:w val="0.90292500790960062"/>
          <c:h val="0.83703905536041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Manufacturing!$A$193:$A$207</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Retail!$B$193:$B$208</c:f>
              <c:numCache>
                <c:formatCode>"R"\ #,##0;"R"\ \-#,##0</c:formatCode>
                <c:ptCount val="16"/>
                <c:pt idx="0">
                  <c:v>17425.5</c:v>
                </c:pt>
                <c:pt idx="1">
                  <c:v>17237.583333333332</c:v>
                </c:pt>
                <c:pt idx="2">
                  <c:v>17300.666666666668</c:v>
                </c:pt>
                <c:pt idx="3">
                  <c:v>17772.833333333332</c:v>
                </c:pt>
                <c:pt idx="4">
                  <c:v>27842.333333333332</c:v>
                </c:pt>
                <c:pt idx="5">
                  <c:v>29220</c:v>
                </c:pt>
                <c:pt idx="6">
                  <c:v>32489.5</c:v>
                </c:pt>
                <c:pt idx="7">
                  <c:v>35149.25</c:v>
                </c:pt>
                <c:pt idx="8">
                  <c:v>39339.083333333336</c:v>
                </c:pt>
                <c:pt idx="9">
                  <c:v>42275.090909090912</c:v>
                </c:pt>
                <c:pt idx="10">
                  <c:v>42005.25</c:v>
                </c:pt>
                <c:pt idx="11">
                  <c:v>39988.583333333336</c:v>
                </c:pt>
                <c:pt idx="12">
                  <c:v>41990.416666666664</c:v>
                </c:pt>
                <c:pt idx="13">
                  <c:v>44487.833333333336</c:v>
                </c:pt>
                <c:pt idx="14">
                  <c:v>48131.333333333336</c:v>
                </c:pt>
                <c:pt idx="15">
                  <c:v>54526.333333333336</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Manufacturing!$A$193:$A$207</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Retail!$C$193:$C$208</c:f>
              <c:numCache>
                <c:formatCode>"R"\ #,##0;"R"\ \-#,##0</c:formatCode>
                <c:ptCount val="16"/>
                <c:pt idx="0">
                  <c:v>7846.75</c:v>
                </c:pt>
                <c:pt idx="1">
                  <c:v>8154.583333333333</c:v>
                </c:pt>
                <c:pt idx="2">
                  <c:v>10719.5</c:v>
                </c:pt>
                <c:pt idx="3">
                  <c:v>12432.166666666666</c:v>
                </c:pt>
                <c:pt idx="4">
                  <c:v>14848.5</c:v>
                </c:pt>
                <c:pt idx="5">
                  <c:v>16683.666666666668</c:v>
                </c:pt>
                <c:pt idx="6">
                  <c:v>19690.083333333332</c:v>
                </c:pt>
                <c:pt idx="7">
                  <c:v>22862.083333333332</c:v>
                </c:pt>
                <c:pt idx="8">
                  <c:v>26248.75</c:v>
                </c:pt>
                <c:pt idx="9">
                  <c:v>28723.81818181818</c:v>
                </c:pt>
                <c:pt idx="10">
                  <c:v>29934.916666666668</c:v>
                </c:pt>
                <c:pt idx="11">
                  <c:v>27215.25</c:v>
                </c:pt>
                <c:pt idx="12">
                  <c:v>31385</c:v>
                </c:pt>
                <c:pt idx="13">
                  <c:v>35777.416666666664</c:v>
                </c:pt>
                <c:pt idx="14">
                  <c:v>39819.5</c:v>
                </c:pt>
                <c:pt idx="15">
                  <c:v>42170.5</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Manufacturing!$A$193:$A$207</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Retail!$D$193:$D$208</c:f>
              <c:numCache>
                <c:formatCode>"R"\ #,##0;"R"\ \-#,##0</c:formatCode>
                <c:ptCount val="16"/>
                <c:pt idx="0">
                  <c:v>26298.833333333332</c:v>
                </c:pt>
                <c:pt idx="1">
                  <c:v>27085.75</c:v>
                </c:pt>
                <c:pt idx="2">
                  <c:v>30049.666666666668</c:v>
                </c:pt>
                <c:pt idx="3">
                  <c:v>31074.75</c:v>
                </c:pt>
                <c:pt idx="4">
                  <c:v>31871.166666666668</c:v>
                </c:pt>
                <c:pt idx="5">
                  <c:v>34191.083333333336</c:v>
                </c:pt>
                <c:pt idx="6">
                  <c:v>38525.166666666664</c:v>
                </c:pt>
                <c:pt idx="7">
                  <c:v>39687.416666666664</c:v>
                </c:pt>
                <c:pt idx="8">
                  <c:v>42240.166666666664</c:v>
                </c:pt>
                <c:pt idx="9">
                  <c:v>44669.181818181816</c:v>
                </c:pt>
                <c:pt idx="10">
                  <c:v>48128.666666666664</c:v>
                </c:pt>
                <c:pt idx="11">
                  <c:v>44628.833333333336</c:v>
                </c:pt>
                <c:pt idx="12">
                  <c:v>45837.083333333336</c:v>
                </c:pt>
                <c:pt idx="13">
                  <c:v>48790</c:v>
                </c:pt>
                <c:pt idx="14">
                  <c:v>53343.916666666664</c:v>
                </c:pt>
                <c:pt idx="15">
                  <c:v>53684.833333333336</c:v>
                </c:pt>
              </c:numCache>
            </c:numRef>
          </c:val>
        </c:ser>
        <c:marker val="1"/>
        <c:axId val="83720064"/>
        <c:axId val="83721600"/>
      </c:lineChart>
      <c:catAx>
        <c:axId val="83720064"/>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83721600"/>
        <c:crosses val="autoZero"/>
        <c:auto val="1"/>
        <c:lblAlgn val="ctr"/>
        <c:lblOffset val="100"/>
        <c:tickLblSkip val="1"/>
        <c:tickMarkSkip val="1"/>
      </c:catAx>
      <c:valAx>
        <c:axId val="83721600"/>
        <c:scaling>
          <c:orientation val="minMax"/>
          <c:min val="80"/>
        </c:scaling>
        <c:axPos val="l"/>
        <c:numFmt formatCode="&quot;R&quot;\ #,##0;&quot;R&quot;\ \-#,##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3720064"/>
        <c:crosses val="autoZero"/>
        <c:crossBetween val="between"/>
      </c:valAx>
      <c:spPr>
        <a:solidFill>
          <a:srgbClr val="CCFFFF"/>
        </a:solidFill>
        <a:ln w="12700">
          <a:solidFill>
            <a:srgbClr val="808080"/>
          </a:solidFill>
          <a:prstDash val="solid"/>
        </a:ln>
      </c:spPr>
    </c:plotArea>
    <c:legend>
      <c:legendPos val="r"/>
      <c:layout>
        <c:manualLayout>
          <c:xMode val="edge"/>
          <c:yMode val="edge"/>
          <c:x val="0.11687694522055712"/>
          <c:y val="4.5267489711934172E-2"/>
          <c:w val="0.28888925726391218"/>
          <c:h val="0.1629634814166854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5960017157676534E-2"/>
          <c:y val="2.2023054328240314E-2"/>
          <c:w val="0.92932969086990003"/>
          <c:h val="0.9331797235023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Manufacturing!$A$210:$A$223</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Retail!$B$210:$B$224</c:f>
              <c:numCache>
                <c:formatCode>0.00</c:formatCode>
                <c:ptCount val="15"/>
                <c:pt idx="0">
                  <c:v>-1.0784004284908202</c:v>
                </c:pt>
                <c:pt idx="1">
                  <c:v>0.36596390638673693</c:v>
                </c:pt>
                <c:pt idx="2">
                  <c:v>2.7291819197718636</c:v>
                </c:pt>
                <c:pt idx="3">
                  <c:v>56.656695143336741</c:v>
                </c:pt>
                <c:pt idx="4">
                  <c:v>4.9481006141726676</c:v>
                </c:pt>
                <c:pt idx="5">
                  <c:v>11.189253935660506</c:v>
                </c:pt>
                <c:pt idx="6">
                  <c:v>8.1864910201757493</c:v>
                </c:pt>
                <c:pt idx="7">
                  <c:v>11.920121576799891</c:v>
                </c:pt>
                <c:pt idx="8">
                  <c:v>7.4633350016821502</c:v>
                </c:pt>
                <c:pt idx="9">
                  <c:v>-0.63829764357262364</c:v>
                </c:pt>
                <c:pt idx="10">
                  <c:v>-4.800987178190022</c:v>
                </c:pt>
                <c:pt idx="11">
                  <c:v>5.0060121326295084</c:v>
                </c:pt>
                <c:pt idx="12">
                  <c:v>5.9475872470901221</c:v>
                </c:pt>
                <c:pt idx="13">
                  <c:v>8.1898796300112018</c:v>
                </c:pt>
                <c:pt idx="14">
                  <c:v>13.286563153593638</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Manufacturing!$A$210:$A$223</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Retail!$C$210:$C$224</c:f>
              <c:numCache>
                <c:formatCode>0.00</c:formatCode>
                <c:ptCount val="15"/>
                <c:pt idx="0">
                  <c:v>3.9230679368315924</c:v>
                </c:pt>
                <c:pt idx="1">
                  <c:v>31.453681467477402</c:v>
                </c:pt>
                <c:pt idx="2">
                  <c:v>15.977113360386831</c:v>
                </c:pt>
                <c:pt idx="3">
                  <c:v>19.436140120386636</c:v>
                </c:pt>
                <c:pt idx="4">
                  <c:v>12.359273102782552</c:v>
                </c:pt>
                <c:pt idx="5">
                  <c:v>18.02011947813229</c:v>
                </c:pt>
                <c:pt idx="6">
                  <c:v>16.109632175248969</c:v>
                </c:pt>
                <c:pt idx="7">
                  <c:v>14.813464797973364</c:v>
                </c:pt>
                <c:pt idx="8">
                  <c:v>9.4292801821731729</c:v>
                </c:pt>
                <c:pt idx="9">
                  <c:v>4.2163561862924581</c:v>
                </c:pt>
                <c:pt idx="10">
                  <c:v>-9.0852655343954591</c:v>
                </c:pt>
                <c:pt idx="11">
                  <c:v>15.3213731271989</c:v>
                </c:pt>
                <c:pt idx="12">
                  <c:v>13.995273750730174</c:v>
                </c:pt>
                <c:pt idx="13">
                  <c:v>11.297862478425635</c:v>
                </c:pt>
                <c:pt idx="14">
                  <c:v>5.9041424427730194</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Manufacturing!$A$210:$A$223</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Retail!$D$210:$D$224</c:f>
              <c:numCache>
                <c:formatCode>0.00</c:formatCode>
                <c:ptCount val="15"/>
                <c:pt idx="0">
                  <c:v>2.992211314823856</c:v>
                </c:pt>
                <c:pt idx="1">
                  <c:v>10.942715880736809</c:v>
                </c:pt>
                <c:pt idx="2">
                  <c:v>3.4112968529878218</c:v>
                </c:pt>
                <c:pt idx="3">
                  <c:v>2.5629061108027207</c:v>
                </c:pt>
                <c:pt idx="4">
                  <c:v>7.2790453230976881</c:v>
                </c:pt>
                <c:pt idx="5">
                  <c:v>12.676063203613008</c:v>
                </c:pt>
                <c:pt idx="6">
                  <c:v>3.0168591094133168</c:v>
                </c:pt>
                <c:pt idx="7">
                  <c:v>6.4321394900566764</c:v>
                </c:pt>
                <c:pt idx="8">
                  <c:v>5.7504866651768793</c:v>
                </c:pt>
                <c:pt idx="9">
                  <c:v>7.7446792344800119</c:v>
                </c:pt>
                <c:pt idx="10">
                  <c:v>-7.2718269084260161</c:v>
                </c:pt>
                <c:pt idx="11">
                  <c:v>2.7073304627426964</c:v>
                </c:pt>
                <c:pt idx="12">
                  <c:v>6.4422001836213383</c:v>
                </c:pt>
                <c:pt idx="13">
                  <c:v>9.3337090933934608</c:v>
                </c:pt>
                <c:pt idx="14">
                  <c:v>0.63909193019511257</c:v>
                </c:pt>
              </c:numCache>
            </c:numRef>
          </c:val>
        </c:ser>
        <c:marker val="1"/>
        <c:axId val="83837312"/>
        <c:axId val="83838848"/>
      </c:lineChart>
      <c:catAx>
        <c:axId val="83837312"/>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3838848"/>
        <c:crossesAt val="5"/>
        <c:auto val="1"/>
        <c:lblAlgn val="ctr"/>
        <c:lblOffset val="100"/>
        <c:tickLblSkip val="1"/>
        <c:tickMarkSkip val="1"/>
      </c:catAx>
      <c:valAx>
        <c:axId val="83838848"/>
        <c:scaling>
          <c:orientation val="minMax"/>
          <c:max val="40"/>
          <c:min val="-18"/>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3837312"/>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6878688220509539"/>
          <c:y val="3.6866359447004615E-2"/>
          <c:w val="0.30506515307496318"/>
          <c:h val="0.15668202764977013"/>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31797494747E-2"/>
          <c:y val="5.1400552618549457E-2"/>
          <c:w val="0.8672475940507437"/>
          <c:h val="0.74610787658062283"/>
        </c:manualLayout>
      </c:layout>
      <c:lineChart>
        <c:grouping val="standard"/>
        <c:ser>
          <c:idx val="0"/>
          <c:order val="0"/>
          <c:tx>
            <c:strRef>
              <c:f>Retail!$B$3</c:f>
              <c:strCache>
                <c:ptCount val="1"/>
                <c:pt idx="0">
                  <c:v>Retail Sales </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Retail!$A$139:$A$191</c:f>
              <c:numCache>
                <c:formatCode>mmm\-yy</c:formatCode>
                <c:ptCount val="46"/>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pt idx="42">
                  <c:v>41346</c:v>
                </c:pt>
                <c:pt idx="43">
                  <c:v>41377</c:v>
                </c:pt>
                <c:pt idx="44">
                  <c:v>41407</c:v>
                </c:pt>
                <c:pt idx="45">
                  <c:v>41438</c:v>
                </c:pt>
              </c:numCache>
            </c:numRef>
          </c:cat>
          <c:val>
            <c:numRef>
              <c:f>Retail!$B$139:$B$191</c:f>
              <c:numCache>
                <c:formatCode>"R"\ #,##0;"R"\ \-#,##0</c:formatCode>
                <c:ptCount val="46"/>
                <c:pt idx="0">
                  <c:v>38446</c:v>
                </c:pt>
                <c:pt idx="1">
                  <c:v>39724</c:v>
                </c:pt>
                <c:pt idx="2">
                  <c:v>40841</c:v>
                </c:pt>
                <c:pt idx="3">
                  <c:v>54487</c:v>
                </c:pt>
                <c:pt idx="4">
                  <c:v>38417</c:v>
                </c:pt>
                <c:pt idx="5">
                  <c:v>37565</c:v>
                </c:pt>
                <c:pt idx="6">
                  <c:v>39880</c:v>
                </c:pt>
                <c:pt idx="7">
                  <c:v>39347</c:v>
                </c:pt>
                <c:pt idx="8">
                  <c:v>40598</c:v>
                </c:pt>
                <c:pt idx="9">
                  <c:v>40812</c:v>
                </c:pt>
                <c:pt idx="10">
                  <c:v>41676</c:v>
                </c:pt>
                <c:pt idx="11">
                  <c:v>39638</c:v>
                </c:pt>
                <c:pt idx="12">
                  <c:v>40662</c:v>
                </c:pt>
                <c:pt idx="13">
                  <c:v>42184</c:v>
                </c:pt>
                <c:pt idx="14">
                  <c:v>44212</c:v>
                </c:pt>
                <c:pt idx="15">
                  <c:v>58894</c:v>
                </c:pt>
                <c:pt idx="16">
                  <c:v>40852</c:v>
                </c:pt>
                <c:pt idx="17">
                  <c:v>39558</c:v>
                </c:pt>
                <c:pt idx="18">
                  <c:v>41770</c:v>
                </c:pt>
                <c:pt idx="19">
                  <c:v>43205</c:v>
                </c:pt>
                <c:pt idx="20">
                  <c:v>41196</c:v>
                </c:pt>
                <c:pt idx="21">
                  <c:v>41729</c:v>
                </c:pt>
                <c:pt idx="22">
                  <c:v>42876</c:v>
                </c:pt>
                <c:pt idx="23">
                  <c:v>42514</c:v>
                </c:pt>
                <c:pt idx="24">
                  <c:v>43718</c:v>
                </c:pt>
                <c:pt idx="25">
                  <c:v>45484</c:v>
                </c:pt>
                <c:pt idx="26">
                  <c:v>47209</c:v>
                </c:pt>
                <c:pt idx="27">
                  <c:v>63743</c:v>
                </c:pt>
                <c:pt idx="28">
                  <c:v>42424</c:v>
                </c:pt>
                <c:pt idx="29">
                  <c:v>41994</c:v>
                </c:pt>
                <c:pt idx="30">
                  <c:v>44490</c:v>
                </c:pt>
                <c:pt idx="31">
                  <c:v>43712</c:v>
                </c:pt>
                <c:pt idx="32">
                  <c:v>43576</c:v>
                </c:pt>
                <c:pt idx="33">
                  <c:v>45338</c:v>
                </c:pt>
                <c:pt idx="34">
                  <c:v>44116</c:v>
                </c:pt>
                <c:pt idx="35">
                  <c:v>45372</c:v>
                </c:pt>
                <c:pt idx="36">
                  <c:v>45792</c:v>
                </c:pt>
                <c:pt idx="37">
                  <c:v>45925</c:v>
                </c:pt>
                <c:pt idx="38">
                  <c:v>57960</c:v>
                </c:pt>
                <c:pt idx="39">
                  <c:v>76877</c:v>
                </c:pt>
                <c:pt idx="40">
                  <c:v>51549</c:v>
                </c:pt>
                <c:pt idx="41">
                  <c:v>52023</c:v>
                </c:pt>
                <c:pt idx="42">
                  <c:v>56369</c:v>
                </c:pt>
                <c:pt idx="43">
                  <c:v>53084</c:v>
                </c:pt>
                <c:pt idx="44">
                  <c:v>57040</c:v>
                </c:pt>
                <c:pt idx="45">
                  <c:v>57093</c:v>
                </c:pt>
              </c:numCache>
            </c:numRef>
          </c:val>
        </c:ser>
        <c:marker val="1"/>
        <c:axId val="83765888"/>
        <c:axId val="83775872"/>
      </c:lineChart>
      <c:dateAx>
        <c:axId val="83765888"/>
        <c:scaling>
          <c:orientation val="minMax"/>
        </c:scaling>
        <c:axPos val="b"/>
        <c:numFmt formatCode="mmm\-yy" sourceLinked="1"/>
        <c:tickLblPos val="nextTo"/>
        <c:txPr>
          <a:bodyPr/>
          <a:lstStyle/>
          <a:p>
            <a:pPr>
              <a:defRPr lang="en-ZA"/>
            </a:pPr>
            <a:endParaRPr lang="en-US"/>
          </a:p>
        </c:txPr>
        <c:crossAx val="83775872"/>
        <c:crosses val="autoZero"/>
        <c:auto val="1"/>
        <c:lblOffset val="100"/>
      </c:dateAx>
      <c:valAx>
        <c:axId val="83775872"/>
        <c:scaling>
          <c:orientation val="minMax"/>
          <c:min val="36000"/>
        </c:scaling>
        <c:axPos val="l"/>
        <c:numFmt formatCode="&quot;R&quot;\ #,##0;&quot;R&quot;\ \-#,##0" sourceLinked="1"/>
        <c:tickLblPos val="nextTo"/>
        <c:txPr>
          <a:bodyPr/>
          <a:lstStyle/>
          <a:p>
            <a:pPr>
              <a:defRPr lang="en-ZA"/>
            </a:pPr>
            <a:endParaRPr lang="en-US"/>
          </a:p>
        </c:txPr>
        <c:crossAx val="83765888"/>
        <c:crosses val="autoZero"/>
        <c:crossBetween val="between"/>
      </c:valAx>
    </c:plotArea>
    <c:legend>
      <c:legendPos val="r"/>
      <c:layout>
        <c:manualLayout>
          <c:xMode val="edge"/>
          <c:yMode val="edge"/>
          <c:x val="0.15373166324594259"/>
          <c:y val="5.9674817524077238E-2"/>
          <c:w val="0.32041338582677997"/>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41032371027E-2"/>
          <c:y val="2.2020679440905602E-2"/>
          <c:w val="0.8672475940507437"/>
          <c:h val="0.84077586202465271"/>
        </c:manualLayout>
      </c:layout>
      <c:lineChart>
        <c:grouping val="standard"/>
        <c:ser>
          <c:idx val="0"/>
          <c:order val="0"/>
          <c:tx>
            <c:strRef>
              <c:f>Retail!$C$3</c:f>
              <c:strCache>
                <c:ptCount val="1"/>
                <c:pt idx="0">
                  <c:v>Motor Trade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Retail!$A$139:$A$191</c:f>
              <c:numCache>
                <c:formatCode>mmm\-yy</c:formatCode>
                <c:ptCount val="46"/>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pt idx="42">
                  <c:v>41346</c:v>
                </c:pt>
                <c:pt idx="43">
                  <c:v>41377</c:v>
                </c:pt>
                <c:pt idx="44">
                  <c:v>41407</c:v>
                </c:pt>
                <c:pt idx="45">
                  <c:v>41438</c:v>
                </c:pt>
              </c:numCache>
            </c:numRef>
          </c:cat>
          <c:val>
            <c:numRef>
              <c:f>Retail!$C$139:$C$191</c:f>
              <c:numCache>
                <c:formatCode>"R"\ #,##0</c:formatCode>
                <c:ptCount val="46"/>
                <c:pt idx="0">
                  <c:v>27659</c:v>
                </c:pt>
                <c:pt idx="1">
                  <c:v>28038</c:v>
                </c:pt>
                <c:pt idx="2">
                  <c:v>28369</c:v>
                </c:pt>
                <c:pt idx="3">
                  <c:v>29922</c:v>
                </c:pt>
                <c:pt idx="4">
                  <c:v>29278</c:v>
                </c:pt>
                <c:pt idx="5">
                  <c:v>29859</c:v>
                </c:pt>
                <c:pt idx="6">
                  <c:v>30477</c:v>
                </c:pt>
                <c:pt idx="7">
                  <c:v>31483</c:v>
                </c:pt>
                <c:pt idx="8">
                  <c:v>31329</c:v>
                </c:pt>
                <c:pt idx="9">
                  <c:v>30778</c:v>
                </c:pt>
                <c:pt idx="10">
                  <c:v>31421</c:v>
                </c:pt>
                <c:pt idx="11">
                  <c:v>31971</c:v>
                </c:pt>
                <c:pt idx="12">
                  <c:v>31691</c:v>
                </c:pt>
                <c:pt idx="13">
                  <c:v>31598</c:v>
                </c:pt>
                <c:pt idx="14">
                  <c:v>33022</c:v>
                </c:pt>
                <c:pt idx="15">
                  <c:v>33713</c:v>
                </c:pt>
                <c:pt idx="16">
                  <c:v>34416</c:v>
                </c:pt>
                <c:pt idx="17">
                  <c:v>34275</c:v>
                </c:pt>
                <c:pt idx="18">
                  <c:v>35326</c:v>
                </c:pt>
                <c:pt idx="19">
                  <c:v>34583</c:v>
                </c:pt>
                <c:pt idx="20">
                  <c:v>34611</c:v>
                </c:pt>
                <c:pt idx="21">
                  <c:v>35900</c:v>
                </c:pt>
                <c:pt idx="22">
                  <c:v>34802</c:v>
                </c:pt>
                <c:pt idx="23">
                  <c:v>36268</c:v>
                </c:pt>
                <c:pt idx="24">
                  <c:v>38576</c:v>
                </c:pt>
                <c:pt idx="25">
                  <c:v>36293</c:v>
                </c:pt>
                <c:pt idx="26">
                  <c:v>37801</c:v>
                </c:pt>
                <c:pt idx="27">
                  <c:v>36478</c:v>
                </c:pt>
                <c:pt idx="28">
                  <c:v>38168</c:v>
                </c:pt>
                <c:pt idx="29">
                  <c:v>38784</c:v>
                </c:pt>
                <c:pt idx="30">
                  <c:v>38204</c:v>
                </c:pt>
                <c:pt idx="31">
                  <c:v>39197</c:v>
                </c:pt>
                <c:pt idx="32">
                  <c:v>40604</c:v>
                </c:pt>
                <c:pt idx="33">
                  <c:v>39849</c:v>
                </c:pt>
                <c:pt idx="34">
                  <c:v>39255</c:v>
                </c:pt>
                <c:pt idx="35">
                  <c:v>39628</c:v>
                </c:pt>
                <c:pt idx="36">
                  <c:v>39441</c:v>
                </c:pt>
                <c:pt idx="37">
                  <c:v>42267</c:v>
                </c:pt>
                <c:pt idx="38">
                  <c:v>43559</c:v>
                </c:pt>
                <c:pt idx="39">
                  <c:v>38878</c:v>
                </c:pt>
                <c:pt idx="40">
                  <c:v>41442</c:v>
                </c:pt>
                <c:pt idx="41">
                  <c:v>40658</c:v>
                </c:pt>
                <c:pt idx="42">
                  <c:v>42194</c:v>
                </c:pt>
                <c:pt idx="43">
                  <c:v>42456</c:v>
                </c:pt>
                <c:pt idx="44">
                  <c:v>44093</c:v>
                </c:pt>
                <c:pt idx="45">
                  <c:v>42180</c:v>
                </c:pt>
              </c:numCache>
            </c:numRef>
          </c:val>
        </c:ser>
        <c:marker val="1"/>
        <c:axId val="83797120"/>
        <c:axId val="83798656"/>
      </c:lineChart>
      <c:dateAx>
        <c:axId val="83797120"/>
        <c:scaling>
          <c:orientation val="minMax"/>
        </c:scaling>
        <c:axPos val="b"/>
        <c:numFmt formatCode="mmm\-yy" sourceLinked="1"/>
        <c:tickLblPos val="nextTo"/>
        <c:txPr>
          <a:bodyPr/>
          <a:lstStyle/>
          <a:p>
            <a:pPr>
              <a:defRPr lang="en-ZA"/>
            </a:pPr>
            <a:endParaRPr lang="en-US"/>
          </a:p>
        </c:txPr>
        <c:crossAx val="83798656"/>
        <c:crosses val="autoZero"/>
        <c:auto val="1"/>
        <c:lblOffset val="100"/>
      </c:dateAx>
      <c:valAx>
        <c:axId val="83798656"/>
        <c:scaling>
          <c:orientation val="minMax"/>
          <c:min val="20000"/>
        </c:scaling>
        <c:axPos val="l"/>
        <c:numFmt formatCode="&quot;R&quot;\ #,##0" sourceLinked="1"/>
        <c:tickLblPos val="nextTo"/>
        <c:txPr>
          <a:bodyPr/>
          <a:lstStyle/>
          <a:p>
            <a:pPr>
              <a:defRPr lang="en-ZA"/>
            </a:pPr>
            <a:endParaRPr lang="en-US"/>
          </a:p>
        </c:txPr>
        <c:crossAx val="83797120"/>
        <c:crosses val="autoZero"/>
        <c:crossBetween val="between"/>
      </c:valAx>
    </c:plotArea>
    <c:legend>
      <c:legendPos val="r"/>
      <c:layout>
        <c:manualLayout>
          <c:xMode val="edge"/>
          <c:yMode val="edge"/>
          <c:x val="0.16990907972652491"/>
          <c:y val="0.64742282214723168"/>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88904013524E-2"/>
          <c:y val="7.0393850341356923E-2"/>
          <c:w val="0.8672475940507437"/>
          <c:h val="0.74610787658062339"/>
        </c:manualLayout>
      </c:layout>
      <c:lineChart>
        <c:grouping val="standard"/>
        <c:ser>
          <c:idx val="0"/>
          <c:order val="0"/>
          <c:tx>
            <c:strRef>
              <c:f>Retail!$D$3</c:f>
              <c:strCache>
                <c:ptCount val="1"/>
                <c:pt idx="0">
                  <c:v>Wholesale Trade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Retail!$A$139:$A$191</c:f>
              <c:numCache>
                <c:formatCode>mmm\-yy</c:formatCode>
                <c:ptCount val="46"/>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pt idx="42">
                  <c:v>41346</c:v>
                </c:pt>
                <c:pt idx="43">
                  <c:v>41377</c:v>
                </c:pt>
                <c:pt idx="44">
                  <c:v>41407</c:v>
                </c:pt>
                <c:pt idx="45">
                  <c:v>41438</c:v>
                </c:pt>
              </c:numCache>
            </c:numRef>
          </c:cat>
          <c:val>
            <c:numRef>
              <c:f>Retail!$D$146:$D$191</c:f>
              <c:numCache>
                <c:formatCode>"R"\ #,##0</c:formatCode>
                <c:ptCount val="46"/>
                <c:pt idx="0">
                  <c:v>43829</c:v>
                </c:pt>
                <c:pt idx="1">
                  <c:v>44163</c:v>
                </c:pt>
                <c:pt idx="2">
                  <c:v>43024</c:v>
                </c:pt>
                <c:pt idx="3">
                  <c:v>45153</c:v>
                </c:pt>
                <c:pt idx="4">
                  <c:v>43478</c:v>
                </c:pt>
                <c:pt idx="5">
                  <c:v>44892</c:v>
                </c:pt>
                <c:pt idx="6">
                  <c:v>45742</c:v>
                </c:pt>
                <c:pt idx="7">
                  <c:v>45856</c:v>
                </c:pt>
                <c:pt idx="8">
                  <c:v>45839</c:v>
                </c:pt>
                <c:pt idx="9">
                  <c:v>45879</c:v>
                </c:pt>
                <c:pt idx="10">
                  <c:v>45953</c:v>
                </c:pt>
                <c:pt idx="11">
                  <c:v>46278</c:v>
                </c:pt>
                <c:pt idx="12">
                  <c:v>46498</c:v>
                </c:pt>
                <c:pt idx="13">
                  <c:v>44531</c:v>
                </c:pt>
                <c:pt idx="14">
                  <c:v>47369</c:v>
                </c:pt>
                <c:pt idx="15">
                  <c:v>47730</c:v>
                </c:pt>
                <c:pt idx="16">
                  <c:v>46458</c:v>
                </c:pt>
                <c:pt idx="17">
                  <c:v>46559</c:v>
                </c:pt>
                <c:pt idx="18">
                  <c:v>48330</c:v>
                </c:pt>
                <c:pt idx="19">
                  <c:v>47643</c:v>
                </c:pt>
                <c:pt idx="20">
                  <c:v>48122</c:v>
                </c:pt>
                <c:pt idx="21">
                  <c:v>49560</c:v>
                </c:pt>
                <c:pt idx="22">
                  <c:v>47655</c:v>
                </c:pt>
                <c:pt idx="23">
                  <c:v>49928</c:v>
                </c:pt>
                <c:pt idx="24">
                  <c:v>50723</c:v>
                </c:pt>
                <c:pt idx="25">
                  <c:v>49372</c:v>
                </c:pt>
                <c:pt idx="26">
                  <c:v>50376</c:v>
                </c:pt>
                <c:pt idx="27">
                  <c:v>50754</c:v>
                </c:pt>
                <c:pt idx="28">
                  <c:v>52059</c:v>
                </c:pt>
                <c:pt idx="29">
                  <c:v>53183</c:v>
                </c:pt>
                <c:pt idx="30">
                  <c:v>51570</c:v>
                </c:pt>
                <c:pt idx="31">
                  <c:v>52622</c:v>
                </c:pt>
                <c:pt idx="32">
                  <c:v>53649</c:v>
                </c:pt>
                <c:pt idx="33">
                  <c:v>51411</c:v>
                </c:pt>
                <c:pt idx="34">
                  <c:v>52165</c:v>
                </c:pt>
                <c:pt idx="35">
                  <c:v>53521</c:v>
                </c:pt>
                <c:pt idx="36">
                  <c:v>50603</c:v>
                </c:pt>
                <c:pt idx="37">
                  <c:v>53878</c:v>
                </c:pt>
                <c:pt idx="38">
                  <c:v>61375</c:v>
                </c:pt>
                <c:pt idx="39">
                  <c:v>54091</c:v>
                </c:pt>
                <c:pt idx="40">
                  <c:v>48787</c:v>
                </c:pt>
                <c:pt idx="41">
                  <c:v>52332</c:v>
                </c:pt>
                <c:pt idx="42">
                  <c:v>54686</c:v>
                </c:pt>
                <c:pt idx="43">
                  <c:v>53158</c:v>
                </c:pt>
                <c:pt idx="44">
                  <c:v>55131</c:v>
                </c:pt>
                <c:pt idx="45">
                  <c:v>58015</c:v>
                </c:pt>
              </c:numCache>
            </c:numRef>
          </c:val>
        </c:ser>
        <c:marker val="1"/>
        <c:axId val="83905920"/>
        <c:axId val="83907712"/>
      </c:lineChart>
      <c:dateAx>
        <c:axId val="83905920"/>
        <c:scaling>
          <c:orientation val="minMax"/>
        </c:scaling>
        <c:axPos val="b"/>
        <c:numFmt formatCode="mmm\-yy" sourceLinked="1"/>
        <c:tickLblPos val="nextTo"/>
        <c:txPr>
          <a:bodyPr/>
          <a:lstStyle/>
          <a:p>
            <a:pPr>
              <a:defRPr lang="en-ZA"/>
            </a:pPr>
            <a:endParaRPr lang="en-US"/>
          </a:p>
        </c:txPr>
        <c:crossAx val="83907712"/>
        <c:crosses val="autoZero"/>
        <c:auto val="1"/>
        <c:lblOffset val="100"/>
      </c:dateAx>
      <c:valAx>
        <c:axId val="83907712"/>
        <c:scaling>
          <c:orientation val="minMax"/>
          <c:min val="36000"/>
        </c:scaling>
        <c:axPos val="l"/>
        <c:numFmt formatCode="&quot;R&quot;\ #,##0" sourceLinked="1"/>
        <c:tickLblPos val="nextTo"/>
        <c:txPr>
          <a:bodyPr/>
          <a:lstStyle/>
          <a:p>
            <a:pPr>
              <a:defRPr lang="en-ZA"/>
            </a:pPr>
            <a:endParaRPr lang="en-US"/>
          </a:p>
        </c:txPr>
        <c:crossAx val="83905920"/>
        <c:crosses val="autoZero"/>
        <c:crossBetween val="between"/>
      </c:valAx>
    </c:plotArea>
    <c:legend>
      <c:legendPos val="r"/>
      <c:layout>
        <c:manualLayout>
          <c:xMode val="edge"/>
          <c:yMode val="edge"/>
          <c:x val="0.17620822397200644"/>
          <c:y val="0.6378988945600591"/>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3684294686922835E-2"/>
          <c:y val="3.9506268099604801E-2"/>
          <c:w val="0.92163847957612965"/>
          <c:h val="0.92345901682826204"/>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Monetary!$A$194:$A$209</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Monetary!$B$194:$B$209</c:f>
              <c:numCache>
                <c:formatCode>#,##0.00_ ;\-#,##0.00\ </c:formatCode>
                <c:ptCount val="16"/>
                <c:pt idx="0">
                  <c:v>6.8500000000000005</c:v>
                </c:pt>
                <c:pt idx="1">
                  <c:v>5.2583333333333337</c:v>
                </c:pt>
                <c:pt idx="2">
                  <c:v>5.3250000000000002</c:v>
                </c:pt>
                <c:pt idx="3">
                  <c:v>5.7249999999999988</c:v>
                </c:pt>
                <c:pt idx="4">
                  <c:v>9.15</c:v>
                </c:pt>
                <c:pt idx="5">
                  <c:v>5.9666666666666659</c:v>
                </c:pt>
                <c:pt idx="6">
                  <c:v>1.3916666666666666</c:v>
                </c:pt>
                <c:pt idx="7">
                  <c:v>3.4</c:v>
                </c:pt>
                <c:pt idx="8">
                  <c:v>4.4333333333333327</c:v>
                </c:pt>
                <c:pt idx="9">
                  <c:v>6.9</c:v>
                </c:pt>
                <c:pt idx="10">
                  <c:v>11.483333333333334</c:v>
                </c:pt>
                <c:pt idx="11">
                  <c:v>7.4083333333333341</c:v>
                </c:pt>
                <c:pt idx="12">
                  <c:v>4.5250000000000004</c:v>
                </c:pt>
                <c:pt idx="13">
                  <c:v>4.7583333333333329</c:v>
                </c:pt>
                <c:pt idx="14">
                  <c:v>5.7</c:v>
                </c:pt>
                <c:pt idx="15">
                  <c:v>5.7857142857142856</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Monetary!$A$194:$A$209</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Monetary!$C$194:$C$209</c:f>
              <c:numCache>
                <c:formatCode>#,##0.00_ ;\-#,##0.00\ </c:formatCode>
                <c:ptCount val="16"/>
                <c:pt idx="0">
                  <c:v>15.338666666666667</c:v>
                </c:pt>
                <c:pt idx="1">
                  <c:v>14.825416666666664</c:v>
                </c:pt>
                <c:pt idx="2">
                  <c:v>13.722083333333332</c:v>
                </c:pt>
                <c:pt idx="3">
                  <c:v>11.306249999999999</c:v>
                </c:pt>
                <c:pt idx="4">
                  <c:v>11.548333333333334</c:v>
                </c:pt>
                <c:pt idx="5">
                  <c:v>9.5420833333333359</c:v>
                </c:pt>
                <c:pt idx="6">
                  <c:v>9.4999999999999982</c:v>
                </c:pt>
                <c:pt idx="7">
                  <c:v>8.0224999999999991</c:v>
                </c:pt>
                <c:pt idx="8">
                  <c:v>8.0008333333333326</c:v>
                </c:pt>
                <c:pt idx="9">
                  <c:v>8.19</c:v>
                </c:pt>
                <c:pt idx="10">
                  <c:v>9.0924999999999994</c:v>
                </c:pt>
                <c:pt idx="11">
                  <c:v>8.2158333333333342</c:v>
                </c:pt>
                <c:pt idx="12">
                  <c:v>7.6895833333333341</c:v>
                </c:pt>
                <c:pt idx="13">
                  <c:v>7.2570833333333313</c:v>
                </c:pt>
                <c:pt idx="14">
                  <c:v>5.9349999999999996</c:v>
                </c:pt>
                <c:pt idx="15">
                  <c:v>5.65</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Monetary!$A$194:$A$209</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Monetary!$D$194:$D$209</c:f>
              <c:numCache>
                <c:formatCode>#,##0.00_ ;\-#,##0.00\ </c:formatCode>
                <c:ptCount val="16"/>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pt idx="13">
                  <c:v>2.4987499999999998</c:v>
                </c:pt>
                <c:pt idx="14">
                  <c:v>0.23500000000000018</c:v>
                </c:pt>
                <c:pt idx="15">
                  <c:v>-0.13571428571428587</c:v>
                </c:pt>
              </c:numCache>
            </c:numRef>
          </c:val>
        </c:ser>
        <c:marker val="1"/>
        <c:axId val="84162816"/>
        <c:axId val="84176896"/>
      </c:lineChart>
      <c:catAx>
        <c:axId val="8416281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84176896"/>
        <c:crossesAt val="3"/>
        <c:auto val="1"/>
        <c:lblAlgn val="ctr"/>
        <c:lblOffset val="100"/>
        <c:tickLblSkip val="1"/>
        <c:tickMarkSkip val="1"/>
      </c:catAx>
      <c:valAx>
        <c:axId val="84176896"/>
        <c:scaling>
          <c:orientation val="minMax"/>
          <c:max val="18"/>
          <c:min val="-3"/>
        </c:scaling>
        <c:axPos val="l"/>
        <c:numFmt formatCode="#,##0.00_ ;\-#,##0.00\ "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4162816"/>
        <c:crosses val="autoZero"/>
        <c:crossBetween val="between"/>
        <c:majorUnit val="3"/>
        <c:minorUnit val="3"/>
      </c:valAx>
      <c:spPr>
        <a:solidFill>
          <a:srgbClr val="CCFFFF"/>
        </a:solidFill>
        <a:ln w="12700">
          <a:solidFill>
            <a:srgbClr val="808080"/>
          </a:solidFill>
          <a:prstDash val="solid"/>
        </a:ln>
      </c:spPr>
    </c:plotArea>
    <c:legend>
      <c:legendPos val="r"/>
      <c:layout>
        <c:manualLayout>
          <c:xMode val="edge"/>
          <c:yMode val="edge"/>
          <c:x val="0.67762975345817555"/>
          <c:y val="0.10864197530864222"/>
          <c:w val="0.28888925726391235"/>
          <c:h val="0.1629634814166854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782171099929134E-2"/>
          <c:y val="3.456221198156683E-2"/>
          <c:w val="0.93050754852620743"/>
          <c:h val="0.9331797235023046"/>
        </c:manualLayout>
      </c:layout>
      <c:lineChart>
        <c:grouping val="standard"/>
        <c:ser>
          <c:idx val="0"/>
          <c:order val="0"/>
          <c:tx>
            <c:strRef>
              <c:f>Monetary!$E$3</c:f>
              <c:strCache>
                <c:ptCount val="1"/>
                <c:pt idx="0">
                  <c:v>Rand Dollar Exchange Rate</c:v>
                </c:pt>
              </c:strCache>
            </c:strRef>
          </c:tx>
          <c:spPr>
            <a:ln w="38100">
              <a:solidFill>
                <a:srgbClr val="FF0000"/>
              </a:solidFill>
              <a:prstDash val="solid"/>
            </a:ln>
          </c:spPr>
          <c:marker>
            <c:symbol val="none"/>
          </c:marker>
          <c:cat>
            <c:strRef>
              <c:f>Monetary!$A$194:$A$209</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Monetary!$E$194:$E$209</c:f>
              <c:numCache>
                <c:formatCode>#,##0.00_ ;\-#,##0.00\ </c:formatCode>
                <c:ptCount val="16"/>
                <c:pt idx="0">
                  <c:v>5.5551000000000004</c:v>
                </c:pt>
                <c:pt idx="1">
                  <c:v>6.1224666666666678</c:v>
                </c:pt>
                <c:pt idx="2">
                  <c:v>6.9959000000000016</c:v>
                </c:pt>
                <c:pt idx="3">
                  <c:v>8.7372416666666641</c:v>
                </c:pt>
                <c:pt idx="4">
                  <c:v>10.360966666666664</c:v>
                </c:pt>
                <c:pt idx="5">
                  <c:v>7.4037250000000006</c:v>
                </c:pt>
                <c:pt idx="6">
                  <c:v>6.3881583333333332</c:v>
                </c:pt>
                <c:pt idx="7">
                  <c:v>6.3674250000000008</c:v>
                </c:pt>
                <c:pt idx="8">
                  <c:v>6.8117583333333345</c:v>
                </c:pt>
                <c:pt idx="9">
                  <c:v>7.0046090909090903</c:v>
                </c:pt>
                <c:pt idx="10">
                  <c:v>7.2387249999999996</c:v>
                </c:pt>
                <c:pt idx="11">
                  <c:v>6.5155666666666674</c:v>
                </c:pt>
                <c:pt idx="12">
                  <c:v>6.7169166666666671</c:v>
                </c:pt>
                <c:pt idx="13">
                  <c:v>7.3033333333333337</c:v>
                </c:pt>
                <c:pt idx="14">
                  <c:v>8.2065499999999982</c:v>
                </c:pt>
                <c:pt idx="15">
                  <c:v>9.5571428571428587</c:v>
                </c:pt>
              </c:numCache>
            </c:numRef>
          </c:val>
        </c:ser>
        <c:ser>
          <c:idx val="1"/>
          <c:order val="1"/>
          <c:tx>
            <c:strRef>
              <c:f>Monetary!$D$3</c:f>
              <c:strCache>
                <c:ptCount val="1"/>
                <c:pt idx="0">
                  <c:v>Real Interest Rates</c:v>
                </c:pt>
              </c:strCache>
            </c:strRef>
          </c:tx>
          <c:spPr>
            <a:ln w="38100">
              <a:solidFill>
                <a:srgbClr val="0000FF"/>
              </a:solidFill>
              <a:prstDash val="solid"/>
            </a:ln>
          </c:spPr>
          <c:marker>
            <c:symbol val="none"/>
          </c:marker>
          <c:cat>
            <c:strRef>
              <c:f>Monetary!$A$194:$A$209</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Monetary!$D$194:$D$209</c:f>
              <c:numCache>
                <c:formatCode>#,##0.00_ ;\-#,##0.00\ </c:formatCode>
                <c:ptCount val="16"/>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pt idx="13">
                  <c:v>2.4987499999999998</c:v>
                </c:pt>
                <c:pt idx="14">
                  <c:v>0.23500000000000018</c:v>
                </c:pt>
                <c:pt idx="15">
                  <c:v>-0.13571428571428587</c:v>
                </c:pt>
              </c:numCache>
            </c:numRef>
          </c:val>
        </c:ser>
        <c:marker val="1"/>
        <c:axId val="82116608"/>
        <c:axId val="82118144"/>
      </c:lineChart>
      <c:catAx>
        <c:axId val="82116608"/>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2118144"/>
        <c:crossesAt val="2"/>
        <c:auto val="1"/>
        <c:lblAlgn val="ctr"/>
        <c:lblOffset val="100"/>
        <c:tickLblSkip val="1"/>
        <c:tickMarkSkip val="1"/>
      </c:catAx>
      <c:valAx>
        <c:axId val="82118144"/>
        <c:scaling>
          <c:orientation val="minMax"/>
          <c:max val="15"/>
          <c:min val="-4"/>
        </c:scaling>
        <c:axPos val="l"/>
        <c:numFmt formatCode="#,##0.00_ ;\-#,##0.00\ "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2116608"/>
        <c:crosses val="autoZero"/>
        <c:crossBetween val="between"/>
        <c:majorUnit val="2"/>
        <c:minorUnit val="2"/>
      </c:valAx>
      <c:spPr>
        <a:solidFill>
          <a:srgbClr val="CCFFFF"/>
        </a:solidFill>
        <a:ln w="12700">
          <a:solidFill>
            <a:srgbClr val="808080"/>
          </a:solidFill>
          <a:prstDash val="solid"/>
        </a:ln>
      </c:spPr>
    </c:plotArea>
    <c:legend>
      <c:legendPos val="r"/>
      <c:layout>
        <c:manualLayout>
          <c:xMode val="edge"/>
          <c:yMode val="edge"/>
          <c:x val="0.67335853272270862"/>
          <c:y val="9.5238095238095247E-2"/>
          <c:w val="0.30506515307496318"/>
          <c:h val="0.15668202764977013"/>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2429947857693924E-2"/>
          <c:y val="3.1645634818439412E-2"/>
          <c:w val="0.92289772270286641"/>
          <c:h val="0.93882049961373826"/>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Monetary!$A$211:$A$225</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Monetary!$B$211:$B$225</c:f>
              <c:numCache>
                <c:formatCode>0.00</c:formatCode>
                <c:ptCount val="15"/>
                <c:pt idx="0">
                  <c:v>-23.236009732360095</c:v>
                </c:pt>
                <c:pt idx="1">
                  <c:v>1.2678288431061759</c:v>
                </c:pt>
                <c:pt idx="2">
                  <c:v>7.5117370892018505</c:v>
                </c:pt>
                <c:pt idx="3">
                  <c:v>59.82532751091707</c:v>
                </c:pt>
                <c:pt idx="4">
                  <c:v>-34.7905282331512</c:v>
                </c:pt>
                <c:pt idx="5">
                  <c:v>-76.675977653631278</c:v>
                </c:pt>
                <c:pt idx="6">
                  <c:v>144.31137724550896</c:v>
                </c:pt>
                <c:pt idx="7">
                  <c:v>30.392156862745086</c:v>
                </c:pt>
                <c:pt idx="8">
                  <c:v>55.639097744360932</c:v>
                </c:pt>
                <c:pt idx="9">
                  <c:v>66.425120772946869</c:v>
                </c:pt>
                <c:pt idx="10">
                  <c:v>-35.486211901306241</c:v>
                </c:pt>
                <c:pt idx="11">
                  <c:v>-38.920134983127106</c:v>
                </c:pt>
                <c:pt idx="12">
                  <c:v>5.1565377532228176</c:v>
                </c:pt>
                <c:pt idx="13">
                  <c:v>19.789842381786354</c:v>
                </c:pt>
                <c:pt idx="14">
                  <c:v>1.5037593984962352</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Monetary!$A$211:$A$225</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Monetary!$C$211:$C$225</c:f>
              <c:numCache>
                <c:formatCode>0.00</c:formatCode>
                <c:ptCount val="15"/>
                <c:pt idx="0">
                  <c:v>-3.3461187413073898</c:v>
                </c:pt>
                <c:pt idx="1">
                  <c:v>-7.4421741940923436</c:v>
                </c:pt>
                <c:pt idx="2">
                  <c:v>-17.605441350620961</c:v>
                </c:pt>
                <c:pt idx="3">
                  <c:v>2.1411461212456406</c:v>
                </c:pt>
                <c:pt idx="4">
                  <c:v>-17.372636744118903</c:v>
                </c:pt>
                <c:pt idx="5">
                  <c:v>-0.44102877603602647</c:v>
                </c:pt>
                <c:pt idx="6">
                  <c:v>-15.552631578947363</c:v>
                </c:pt>
                <c:pt idx="7">
                  <c:v>-0.27007375090890001</c:v>
                </c:pt>
                <c:pt idx="8">
                  <c:v>2.3643370482241468</c:v>
                </c:pt>
                <c:pt idx="9">
                  <c:v>11.019536019536018</c:v>
                </c:pt>
                <c:pt idx="10">
                  <c:v>-9.6416460452753938</c:v>
                </c:pt>
                <c:pt idx="11">
                  <c:v>-6.4053149406633541</c:v>
                </c:pt>
                <c:pt idx="12">
                  <c:v>-5.6244920075860554</c:v>
                </c:pt>
                <c:pt idx="13">
                  <c:v>-18.217833151518615</c:v>
                </c:pt>
                <c:pt idx="14">
                  <c:v>-4.8020219039595498</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Monetary!$A$211:$A$225</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Monetary!$D$211:$D$225</c:f>
              <c:numCache>
                <c:formatCode>0.00</c:formatCode>
                <c:ptCount val="15"/>
                <c:pt idx="0">
                  <c:v>12.704193827063545</c:v>
                </c:pt>
                <c:pt idx="1">
                  <c:v>-12.229432516005417</c:v>
                </c:pt>
                <c:pt idx="2">
                  <c:v>-33.533468962437354</c:v>
                </c:pt>
                <c:pt idx="3">
                  <c:v>-57.028742067935788</c:v>
                </c:pt>
                <c:pt idx="4">
                  <c:v>49.079221681723425</c:v>
                </c:pt>
                <c:pt idx="5">
                  <c:v>126.780095559958</c:v>
                </c:pt>
                <c:pt idx="6">
                  <c:v>-42.990750256937304</c:v>
                </c:pt>
                <c:pt idx="7">
                  <c:v>-22.823147647376945</c:v>
                </c:pt>
                <c:pt idx="8">
                  <c:v>-63.840224246671355</c:v>
                </c:pt>
                <c:pt idx="9">
                  <c:v>-285.33591731266148</c:v>
                </c:pt>
                <c:pt idx="10">
                  <c:v>-133.7748344370861</c:v>
                </c:pt>
                <c:pt idx="11">
                  <c:v>291.8988648090816</c:v>
                </c:pt>
                <c:pt idx="12">
                  <c:v>-21.040157998683352</c:v>
                </c:pt>
                <c:pt idx="13">
                  <c:v>-90.595297648824399</c:v>
                </c:pt>
                <c:pt idx="14">
                  <c:v>-157.75075987841947</c:v>
                </c:pt>
              </c:numCache>
            </c:numRef>
          </c:val>
        </c:ser>
        <c:ser>
          <c:idx val="3"/>
          <c:order val="3"/>
          <c:tx>
            <c:strRef>
              <c:f>Monetary!$E$3</c:f>
              <c:strCache>
                <c:ptCount val="1"/>
                <c:pt idx="0">
                  <c:v>Rand Dollar Exchange Rate</c:v>
                </c:pt>
              </c:strCache>
            </c:strRef>
          </c:tx>
          <c:spPr>
            <a:ln w="38100">
              <a:solidFill>
                <a:srgbClr val="FFCC00"/>
              </a:solidFill>
              <a:prstDash val="solid"/>
            </a:ln>
          </c:spPr>
          <c:marker>
            <c:symbol val="none"/>
          </c:marker>
          <c:cat>
            <c:strRef>
              <c:f>Monetary!$A$211:$A$225</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Monetary!$E$211:$E$225</c:f>
              <c:numCache>
                <c:formatCode>0.00</c:formatCode>
                <c:ptCount val="15"/>
                <c:pt idx="0">
                  <c:v>10.213437501875168</c:v>
                </c:pt>
                <c:pt idx="1">
                  <c:v>14.26603656478326</c:v>
                </c:pt>
                <c:pt idx="2">
                  <c:v>24.890888472772083</c:v>
                </c:pt>
                <c:pt idx="3">
                  <c:v>18.583954318153431</c:v>
                </c:pt>
                <c:pt idx="4">
                  <c:v>-28.542140533862646</c:v>
                </c:pt>
                <c:pt idx="5">
                  <c:v>-13.716969048238115</c:v>
                </c:pt>
                <c:pt idx="6">
                  <c:v>-0.32455885172955246</c:v>
                </c:pt>
                <c:pt idx="7">
                  <c:v>6.9782264154400506</c:v>
                </c:pt>
                <c:pt idx="8">
                  <c:v>2.831145030968595</c:v>
                </c:pt>
                <c:pt idx="9">
                  <c:v>3.3423122697133221</c:v>
                </c:pt>
                <c:pt idx="10">
                  <c:v>-9.9901340820839621</c:v>
                </c:pt>
                <c:pt idx="11">
                  <c:v>3.0902914558467618</c:v>
                </c:pt>
                <c:pt idx="12">
                  <c:v>8.7304442762676313</c:v>
                </c:pt>
                <c:pt idx="13">
                  <c:v>12.367183934276557</c:v>
                </c:pt>
                <c:pt idx="14">
                  <c:v>16.457498670487119</c:v>
                </c:pt>
              </c:numCache>
            </c:numRef>
          </c:val>
        </c:ser>
        <c:marker val="1"/>
        <c:axId val="82177024"/>
        <c:axId val="84357888"/>
      </c:lineChart>
      <c:catAx>
        <c:axId val="82177024"/>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4357888"/>
        <c:crossesAt val="20"/>
        <c:auto val="1"/>
        <c:lblAlgn val="ctr"/>
        <c:lblOffset val="100"/>
        <c:tickLblSkip val="1"/>
        <c:tickMarkSkip val="1"/>
      </c:catAx>
      <c:valAx>
        <c:axId val="84357888"/>
        <c:scaling>
          <c:orientation val="minMax"/>
          <c:max val="160"/>
          <c:min val="-100"/>
        </c:scaling>
        <c:axPos val="l"/>
        <c:numFmt formatCode="0.00" sourceLinked="1"/>
        <c:tickLblPos val="nextTo"/>
        <c:spPr>
          <a:ln w="3175">
            <a:solidFill>
              <a:srgbClr val="000000"/>
            </a:solidFill>
            <a:prstDash val="solid"/>
          </a:ln>
        </c:spPr>
        <c:txPr>
          <a:bodyPr rot="0" vert="horz"/>
          <a:lstStyle/>
          <a:p>
            <a:pPr>
              <a:defRPr lang="en-ZA" sz="825" b="0" i="0" u="none" strike="noStrike" baseline="0">
                <a:solidFill>
                  <a:srgbClr val="000000"/>
                </a:solidFill>
                <a:latin typeface="Arial"/>
                <a:ea typeface="Arial"/>
                <a:cs typeface="Arial"/>
              </a:defRPr>
            </a:pPr>
            <a:endParaRPr lang="en-US"/>
          </a:p>
        </c:txPr>
        <c:crossAx val="82177024"/>
        <c:crosses val="autoZero"/>
        <c:crossBetween val="between"/>
        <c:majorUnit val="40"/>
        <c:minorUnit val="40"/>
      </c:valAx>
      <c:spPr>
        <a:solidFill>
          <a:srgbClr val="CCFFFF"/>
        </a:solidFill>
        <a:ln w="12700">
          <a:solidFill>
            <a:srgbClr val="808080"/>
          </a:solidFill>
          <a:prstDash val="solid"/>
        </a:ln>
      </c:spPr>
    </c:plotArea>
    <c:legend>
      <c:legendPos val="r"/>
      <c:layout>
        <c:manualLayout>
          <c:xMode val="edge"/>
          <c:yMode val="edge"/>
          <c:x val="0.10085473972793116"/>
          <c:y val="7.5949367088607597E-2"/>
          <c:w val="0.28855152451737676"/>
          <c:h val="0.1540086603098672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260396082786199E-2"/>
          <c:y val="1.8904773080533028E-2"/>
          <c:w val="0.92719918593866757"/>
          <c:h val="0.91821348298313543"/>
        </c:manualLayout>
      </c:layout>
      <c:lineChart>
        <c:grouping val="standard"/>
        <c:ser>
          <c:idx val="0"/>
          <c:order val="0"/>
          <c:tx>
            <c:strRef>
              <c:f>Monetary!$B$3:$B$4</c:f>
              <c:strCache>
                <c:ptCount val="1"/>
                <c:pt idx="0">
                  <c:v>CPI Year-on-Year</c:v>
                </c:pt>
              </c:strCache>
            </c:strRef>
          </c:tx>
          <c:spPr>
            <a:ln w="44450">
              <a:solidFill>
                <a:schemeClr val="tx1">
                  <a:lumMod val="95000"/>
                  <a:lumOff val="5000"/>
                </a:schemeClr>
              </a:solidFill>
            </a:ln>
          </c:spPr>
          <c:marker>
            <c:symbol val="none"/>
          </c:marker>
          <c:cat>
            <c:numRef>
              <c:f>Monetary!$A$141:$A$192</c:f>
              <c:numCache>
                <c:formatCode>mmm\-yy</c:formatCode>
                <c:ptCount val="31"/>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pt idx="30">
                  <c:v>41456</c:v>
                </c:pt>
              </c:numCache>
            </c:numRef>
          </c:cat>
          <c:val>
            <c:numRef>
              <c:f>Monetary!$B$141:$B$192</c:f>
              <c:numCache>
                <c:formatCode>0.0</c:formatCode>
                <c:ptCount val="31"/>
                <c:pt idx="0">
                  <c:v>3.5</c:v>
                </c:pt>
                <c:pt idx="1">
                  <c:v>3.7</c:v>
                </c:pt>
                <c:pt idx="2">
                  <c:v>3.7</c:v>
                </c:pt>
                <c:pt idx="3">
                  <c:v>4.0999999999999996</c:v>
                </c:pt>
                <c:pt idx="4">
                  <c:v>4.2</c:v>
                </c:pt>
                <c:pt idx="5">
                  <c:v>4.5999999999999996</c:v>
                </c:pt>
                <c:pt idx="6">
                  <c:v>5</c:v>
                </c:pt>
                <c:pt idx="7">
                  <c:v>5.3</c:v>
                </c:pt>
                <c:pt idx="8">
                  <c:v>5.3</c:v>
                </c:pt>
                <c:pt idx="9">
                  <c:v>5.7</c:v>
                </c:pt>
                <c:pt idx="10">
                  <c:v>6</c:v>
                </c:pt>
                <c:pt idx="11">
                  <c:v>6</c:v>
                </c:pt>
                <c:pt idx="12">
                  <c:v>6.1</c:v>
                </c:pt>
                <c:pt idx="13">
                  <c:v>6.3</c:v>
                </c:pt>
                <c:pt idx="14">
                  <c:v>6.1</c:v>
                </c:pt>
                <c:pt idx="15">
                  <c:v>6</c:v>
                </c:pt>
                <c:pt idx="16">
                  <c:v>6.1</c:v>
                </c:pt>
                <c:pt idx="17">
                  <c:v>5.7</c:v>
                </c:pt>
                <c:pt idx="18">
                  <c:v>5.5</c:v>
                </c:pt>
                <c:pt idx="19">
                  <c:v>4.9000000000000004</c:v>
                </c:pt>
                <c:pt idx="20">
                  <c:v>5</c:v>
                </c:pt>
                <c:pt idx="21">
                  <c:v>5.5</c:v>
                </c:pt>
                <c:pt idx="22">
                  <c:v>5.6</c:v>
                </c:pt>
                <c:pt idx="23">
                  <c:v>5.6</c:v>
                </c:pt>
                <c:pt idx="24">
                  <c:v>5.4</c:v>
                </c:pt>
                <c:pt idx="25">
                  <c:v>5.9</c:v>
                </c:pt>
                <c:pt idx="26">
                  <c:v>5.9</c:v>
                </c:pt>
                <c:pt idx="27">
                  <c:v>5.9</c:v>
                </c:pt>
                <c:pt idx="28">
                  <c:v>5.6</c:v>
                </c:pt>
                <c:pt idx="29">
                  <c:v>5.5</c:v>
                </c:pt>
                <c:pt idx="30">
                  <c:v>6.3</c:v>
                </c:pt>
              </c:numCache>
            </c:numRef>
          </c:val>
        </c:ser>
        <c:ser>
          <c:idx val="1"/>
          <c:order val="1"/>
          <c:tx>
            <c:strRef>
              <c:f>Monetary!$C$3:$C$4</c:f>
              <c:strCache>
                <c:ptCount val="1"/>
                <c:pt idx="0">
                  <c:v>Long Term Interest Rates R157 Yields</c:v>
                </c:pt>
              </c:strCache>
            </c:strRef>
          </c:tx>
          <c:spPr>
            <a:ln w="41275">
              <a:solidFill>
                <a:srgbClr val="FF0000"/>
              </a:solidFill>
            </a:ln>
          </c:spPr>
          <c:marker>
            <c:symbol val="none"/>
          </c:marker>
          <c:cat>
            <c:numRef>
              <c:f>Monetary!$A$141:$A$192</c:f>
              <c:numCache>
                <c:formatCode>mmm\-yy</c:formatCode>
                <c:ptCount val="31"/>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pt idx="30">
                  <c:v>41456</c:v>
                </c:pt>
              </c:numCache>
            </c:numRef>
          </c:cat>
          <c:val>
            <c:numRef>
              <c:f>Monetary!$C$141:$C$192</c:f>
              <c:numCache>
                <c:formatCode>0.00</c:formatCode>
                <c:ptCount val="31"/>
                <c:pt idx="0">
                  <c:v>7.88</c:v>
                </c:pt>
                <c:pt idx="1">
                  <c:v>7.77</c:v>
                </c:pt>
                <c:pt idx="2">
                  <c:v>7.82</c:v>
                </c:pt>
                <c:pt idx="3">
                  <c:v>7.64</c:v>
                </c:pt>
                <c:pt idx="4">
                  <c:v>7.53</c:v>
                </c:pt>
                <c:pt idx="5">
                  <c:v>7.5</c:v>
                </c:pt>
                <c:pt idx="6">
                  <c:v>7.33</c:v>
                </c:pt>
                <c:pt idx="7">
                  <c:v>6.52</c:v>
                </c:pt>
                <c:pt idx="8">
                  <c:v>6.99</c:v>
                </c:pt>
                <c:pt idx="9">
                  <c:v>6.585</c:v>
                </c:pt>
                <c:pt idx="10">
                  <c:v>6.77</c:v>
                </c:pt>
                <c:pt idx="11">
                  <c:v>6.75</c:v>
                </c:pt>
                <c:pt idx="12">
                  <c:v>6.45</c:v>
                </c:pt>
                <c:pt idx="13">
                  <c:v>6.6</c:v>
                </c:pt>
                <c:pt idx="14" formatCode="General">
                  <c:v>6.69</c:v>
                </c:pt>
                <c:pt idx="15" formatCode="General">
                  <c:v>6.46</c:v>
                </c:pt>
                <c:pt idx="16" formatCode="General">
                  <c:v>6.39</c:v>
                </c:pt>
                <c:pt idx="17" formatCode="General">
                  <c:v>6</c:v>
                </c:pt>
                <c:pt idx="18" formatCode="General">
                  <c:v>5.5</c:v>
                </c:pt>
                <c:pt idx="19" formatCode="General">
                  <c:v>5.48</c:v>
                </c:pt>
                <c:pt idx="20" formatCode="General">
                  <c:v>5.37</c:v>
                </c:pt>
                <c:pt idx="21" formatCode="General">
                  <c:v>5.47</c:v>
                </c:pt>
                <c:pt idx="22">
                  <c:v>5.4950000000000001</c:v>
                </c:pt>
                <c:pt idx="23">
                  <c:v>5.3150000000000004</c:v>
                </c:pt>
                <c:pt idx="24">
                  <c:v>5.41</c:v>
                </c:pt>
                <c:pt idx="25">
                  <c:v>5.37</c:v>
                </c:pt>
                <c:pt idx="26">
                  <c:v>5.5</c:v>
                </c:pt>
                <c:pt idx="27">
                  <c:v>5.18</c:v>
                </c:pt>
                <c:pt idx="28">
                  <c:v>5.71</c:v>
                </c:pt>
                <c:pt idx="29">
                  <c:v>6.24</c:v>
                </c:pt>
                <c:pt idx="30">
                  <c:v>6.14</c:v>
                </c:pt>
              </c:numCache>
            </c:numRef>
          </c:val>
        </c:ser>
        <c:ser>
          <c:idx val="2"/>
          <c:order val="2"/>
          <c:tx>
            <c:strRef>
              <c:f>Monetary!$D$3:$D$4</c:f>
              <c:strCache>
                <c:ptCount val="1"/>
                <c:pt idx="0">
                  <c:v>Real Interest Rates</c:v>
                </c:pt>
              </c:strCache>
            </c:strRef>
          </c:tx>
          <c:spPr>
            <a:ln w="38100">
              <a:solidFill>
                <a:srgbClr val="00B050"/>
              </a:solidFill>
            </a:ln>
          </c:spPr>
          <c:marker>
            <c:symbol val="none"/>
          </c:marker>
          <c:cat>
            <c:numRef>
              <c:f>Monetary!$A$141:$A$192</c:f>
              <c:numCache>
                <c:formatCode>mmm\-yy</c:formatCode>
                <c:ptCount val="31"/>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pt idx="30">
                  <c:v>41456</c:v>
                </c:pt>
              </c:numCache>
            </c:numRef>
          </c:cat>
          <c:val>
            <c:numRef>
              <c:f>Monetary!$D$141:$D$192</c:f>
              <c:numCache>
                <c:formatCode>0.00</c:formatCode>
                <c:ptCount val="31"/>
                <c:pt idx="0">
                  <c:v>4.38</c:v>
                </c:pt>
                <c:pt idx="1">
                  <c:v>4.0699999999999994</c:v>
                </c:pt>
                <c:pt idx="2">
                  <c:v>4.12</c:v>
                </c:pt>
                <c:pt idx="3">
                  <c:v>3.54</c:v>
                </c:pt>
                <c:pt idx="4">
                  <c:v>3.33</c:v>
                </c:pt>
                <c:pt idx="5">
                  <c:v>2.9000000000000004</c:v>
                </c:pt>
                <c:pt idx="6">
                  <c:v>2.33</c:v>
                </c:pt>
                <c:pt idx="7">
                  <c:v>1.2199999999999998</c:v>
                </c:pt>
                <c:pt idx="8">
                  <c:v>1.6900000000000004</c:v>
                </c:pt>
                <c:pt idx="9">
                  <c:v>0.88499999999999979</c:v>
                </c:pt>
                <c:pt idx="10">
                  <c:v>0.76999999999999957</c:v>
                </c:pt>
                <c:pt idx="11">
                  <c:v>0.75</c:v>
                </c:pt>
                <c:pt idx="12">
                  <c:v>0.35000000000000053</c:v>
                </c:pt>
                <c:pt idx="13">
                  <c:v>0.29999999999999982</c:v>
                </c:pt>
                <c:pt idx="14">
                  <c:v>0.59000000000000075</c:v>
                </c:pt>
                <c:pt idx="15">
                  <c:v>0.45999999999999996</c:v>
                </c:pt>
                <c:pt idx="16">
                  <c:v>0.29000000000000004</c:v>
                </c:pt>
                <c:pt idx="17">
                  <c:v>0.29999999999999982</c:v>
                </c:pt>
                <c:pt idx="18">
                  <c:v>0</c:v>
                </c:pt>
                <c:pt idx="19">
                  <c:v>0.58000000000000007</c:v>
                </c:pt>
                <c:pt idx="20">
                  <c:v>0.37000000000000011</c:v>
                </c:pt>
                <c:pt idx="21">
                  <c:v>-3.0000000000000249E-2</c:v>
                </c:pt>
                <c:pt idx="22">
                  <c:v>-0.10499999999999954</c:v>
                </c:pt>
                <c:pt idx="23">
                  <c:v>-0.28499999999999925</c:v>
                </c:pt>
                <c:pt idx="24">
                  <c:v>9.9999999999997868E-3</c:v>
                </c:pt>
                <c:pt idx="25">
                  <c:v>-0.53000000000000025</c:v>
                </c:pt>
                <c:pt idx="26">
                  <c:v>-0.40000000000000036</c:v>
                </c:pt>
                <c:pt idx="27">
                  <c:v>-0.72000000000000064</c:v>
                </c:pt>
                <c:pt idx="28">
                  <c:v>0.11000000000000032</c:v>
                </c:pt>
                <c:pt idx="29">
                  <c:v>0.74000000000000021</c:v>
                </c:pt>
                <c:pt idx="30">
                  <c:v>-0.16000000000000014</c:v>
                </c:pt>
              </c:numCache>
            </c:numRef>
          </c:val>
        </c:ser>
        <c:ser>
          <c:idx val="3"/>
          <c:order val="3"/>
          <c:tx>
            <c:strRef>
              <c:f>Monetary!$E$3:$E$4</c:f>
              <c:strCache>
                <c:ptCount val="1"/>
                <c:pt idx="0">
                  <c:v>Rand Dollar Exchange Rate per 1USD</c:v>
                </c:pt>
              </c:strCache>
            </c:strRef>
          </c:tx>
          <c:spPr>
            <a:ln w="44450">
              <a:solidFill>
                <a:schemeClr val="accent5">
                  <a:lumMod val="75000"/>
                </a:schemeClr>
              </a:solidFill>
            </a:ln>
          </c:spPr>
          <c:marker>
            <c:symbol val="none"/>
          </c:marker>
          <c:cat>
            <c:numRef>
              <c:f>Monetary!$A$141:$A$192</c:f>
              <c:numCache>
                <c:formatCode>mmm\-yy</c:formatCode>
                <c:ptCount val="31"/>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pt idx="30">
                  <c:v>41456</c:v>
                </c:pt>
              </c:numCache>
            </c:numRef>
          </c:cat>
          <c:val>
            <c:numRef>
              <c:f>Monetary!$E$141:$E$192</c:f>
              <c:numCache>
                <c:formatCode>0.00</c:formatCode>
                <c:ptCount val="31"/>
                <c:pt idx="0">
                  <c:v>7.17</c:v>
                </c:pt>
                <c:pt idx="1">
                  <c:v>7</c:v>
                </c:pt>
                <c:pt idx="2">
                  <c:v>6.81</c:v>
                </c:pt>
                <c:pt idx="3">
                  <c:v>6.92</c:v>
                </c:pt>
                <c:pt idx="4">
                  <c:v>6.92</c:v>
                </c:pt>
                <c:pt idx="5">
                  <c:v>6.79</c:v>
                </c:pt>
                <c:pt idx="6">
                  <c:v>6.73</c:v>
                </c:pt>
                <c:pt idx="7">
                  <c:v>7.07</c:v>
                </c:pt>
                <c:pt idx="8">
                  <c:v>7.97</c:v>
                </c:pt>
                <c:pt idx="9">
                  <c:v>7.7706</c:v>
                </c:pt>
                <c:pt idx="10">
                  <c:v>8.3303999999999991</c:v>
                </c:pt>
                <c:pt idx="11">
                  <c:v>8.1590000000000007</c:v>
                </c:pt>
                <c:pt idx="12">
                  <c:v>7.83</c:v>
                </c:pt>
                <c:pt idx="13">
                  <c:v>7.48</c:v>
                </c:pt>
                <c:pt idx="14" formatCode="General">
                  <c:v>7.71</c:v>
                </c:pt>
                <c:pt idx="15" formatCode="General">
                  <c:v>7.74</c:v>
                </c:pt>
                <c:pt idx="16" formatCode="General">
                  <c:v>8.5299999999999994</c:v>
                </c:pt>
                <c:pt idx="17">
                  <c:v>8.4</c:v>
                </c:pt>
                <c:pt idx="18">
                  <c:v>8.1830999999999996</c:v>
                </c:pt>
                <c:pt idx="19">
                  <c:v>8.4753000000000007</c:v>
                </c:pt>
                <c:pt idx="20">
                  <c:v>8.2344000000000008</c:v>
                </c:pt>
                <c:pt idx="21">
                  <c:v>8.6397999999999993</c:v>
                </c:pt>
                <c:pt idx="22">
                  <c:v>8.7835000000000001</c:v>
                </c:pt>
                <c:pt idx="23">
                  <c:v>8.4725000000000001</c:v>
                </c:pt>
                <c:pt idx="24">
                  <c:v>9.02</c:v>
                </c:pt>
                <c:pt idx="25">
                  <c:v>8.8800000000000008</c:v>
                </c:pt>
                <c:pt idx="26">
                  <c:v>9.17</c:v>
                </c:pt>
                <c:pt idx="27">
                  <c:v>9.11</c:v>
                </c:pt>
                <c:pt idx="28">
                  <c:v>10.91</c:v>
                </c:pt>
                <c:pt idx="29">
                  <c:v>9.9600000000000009</c:v>
                </c:pt>
                <c:pt idx="30">
                  <c:v>9.85</c:v>
                </c:pt>
              </c:numCache>
            </c:numRef>
          </c:val>
        </c:ser>
        <c:marker val="1"/>
        <c:axId val="84404480"/>
        <c:axId val="84410368"/>
      </c:lineChart>
      <c:dateAx>
        <c:axId val="84404480"/>
        <c:scaling>
          <c:orientation val="minMax"/>
        </c:scaling>
        <c:axPos val="b"/>
        <c:numFmt formatCode="mmm\-yy" sourceLinked="1"/>
        <c:tickLblPos val="nextTo"/>
        <c:txPr>
          <a:bodyPr/>
          <a:lstStyle/>
          <a:p>
            <a:pPr>
              <a:defRPr lang="en-ZA"/>
            </a:pPr>
            <a:endParaRPr lang="en-US"/>
          </a:p>
        </c:txPr>
        <c:crossAx val="84410368"/>
        <c:crosses val="autoZero"/>
        <c:auto val="1"/>
        <c:lblOffset val="100"/>
      </c:dateAx>
      <c:valAx>
        <c:axId val="84410368"/>
        <c:scaling>
          <c:orientation val="minMax"/>
        </c:scaling>
        <c:axPos val="l"/>
        <c:numFmt formatCode="0.0" sourceLinked="1"/>
        <c:tickLblPos val="nextTo"/>
        <c:txPr>
          <a:bodyPr/>
          <a:lstStyle/>
          <a:p>
            <a:pPr>
              <a:defRPr lang="en-ZA"/>
            </a:pPr>
            <a:endParaRPr lang="en-US"/>
          </a:p>
        </c:txPr>
        <c:crossAx val="84404480"/>
        <c:crosses val="autoZero"/>
        <c:crossBetween val="between"/>
      </c:valAx>
    </c:plotArea>
    <c:legend>
      <c:legendPos val="r"/>
      <c:layout>
        <c:manualLayout>
          <c:xMode val="edge"/>
          <c:yMode val="edge"/>
          <c:x val="6.5163033866050032E-2"/>
          <c:y val="0.36237604062487855"/>
          <c:w val="0.36868872523011093"/>
          <c:h val="0.2290310127340085"/>
        </c:manualLayout>
      </c:layout>
      <c:txPr>
        <a:bodyPr/>
        <a:lstStyle/>
        <a:p>
          <a:pPr>
            <a:defRPr lang="en-ZA" sz="1200"/>
          </a:pPr>
          <a:endParaRPr lang="en-US"/>
        </a:p>
      </c:txPr>
    </c:legend>
    <c:plotVisOnly val="1"/>
  </c:chart>
  <c:spPr>
    <a:gradFill>
      <a:gsLst>
        <a:gs pos="0">
          <a:srgbClr val="FFEFD1"/>
        </a:gs>
        <a:gs pos="64999">
          <a:srgbClr val="F0EBD5"/>
        </a:gs>
        <a:gs pos="100000">
          <a:srgbClr val="D1C39F"/>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en-ZA"/>
  <c:chart>
    <c:view3D>
      <c:hPercent val="51"/>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5180288430580139E-2"/>
          <c:y val="5.1742936544697034E-2"/>
          <c:w val="0.90834312573441756"/>
          <c:h val="0.88453347233598922"/>
        </c:manualLayout>
      </c:layout>
      <c:bar3DChart>
        <c:barDir val="col"/>
        <c:grouping val="clustered"/>
        <c:ser>
          <c:idx val="0"/>
          <c:order val="0"/>
          <c:tx>
            <c:strRef>
              <c:f>Trade!$I$4</c:f>
              <c:strCache>
                <c:ptCount val="1"/>
                <c:pt idx="0">
                  <c:v>2006</c:v>
                </c:pt>
              </c:strCache>
            </c:strRef>
          </c:tx>
          <c:spPr>
            <a:solidFill>
              <a:srgbClr val="FF6600"/>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Trade!$K$6:$K$17</c:f>
              <c:numCache>
                <c:formatCode>_ * #,##0.00_ ;_ * \-#,##0.00_ ;_ * "-"??_ ;_ @_ </c:formatCode>
                <c:ptCount val="12"/>
                <c:pt idx="0">
                  <c:v>-7737.6700000000019</c:v>
                </c:pt>
                <c:pt idx="1">
                  <c:v>-3915.8600000000006</c:v>
                </c:pt>
                <c:pt idx="2">
                  <c:v>-2821.75</c:v>
                </c:pt>
                <c:pt idx="3">
                  <c:v>-2433.489999999998</c:v>
                </c:pt>
                <c:pt idx="4">
                  <c:v>-6974.41</c:v>
                </c:pt>
                <c:pt idx="5">
                  <c:v>-4236.0199999999968</c:v>
                </c:pt>
                <c:pt idx="6">
                  <c:v>-7804.5900000000038</c:v>
                </c:pt>
                <c:pt idx="7">
                  <c:v>-5351.5999999999985</c:v>
                </c:pt>
                <c:pt idx="8">
                  <c:v>-312.77999999999884</c:v>
                </c:pt>
                <c:pt idx="9" formatCode="0.00">
                  <c:v>-12989.300000000003</c:v>
                </c:pt>
                <c:pt idx="10" formatCode="0.00">
                  <c:v>-12572.130000000005</c:v>
                </c:pt>
                <c:pt idx="11">
                  <c:v>368.7300000000032</c:v>
                </c:pt>
              </c:numCache>
            </c:numRef>
          </c:val>
          <c:shape val="cylinder"/>
        </c:ser>
        <c:ser>
          <c:idx val="1"/>
          <c:order val="1"/>
          <c:tx>
            <c:strRef>
              <c:f>Trade!$C$20</c:f>
              <c:strCache>
                <c:ptCount val="1"/>
                <c:pt idx="0">
                  <c:v>2007</c:v>
                </c:pt>
              </c:strCache>
            </c:strRef>
          </c:tx>
          <c:spPr>
            <a:solidFill>
              <a:srgbClr val="339966"/>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Trade!$E$22:$E$33</c:f>
              <c:numCache>
                <c:formatCode>_ * #,##0.00_ ;_ * \-#,##0.00_ ;_ * "-"??_ ;_ @_ </c:formatCode>
                <c:ptCount val="12"/>
                <c:pt idx="0" formatCode="General">
                  <c:v>-11937.289999999997</c:v>
                </c:pt>
                <c:pt idx="1">
                  <c:v>-2666.9499999999971</c:v>
                </c:pt>
                <c:pt idx="2">
                  <c:v>-2743.9700000000012</c:v>
                </c:pt>
                <c:pt idx="3">
                  <c:v>-5674.1900000000023</c:v>
                </c:pt>
                <c:pt idx="4">
                  <c:v>-2671.1100000000006</c:v>
                </c:pt>
                <c:pt idx="5">
                  <c:v>-5313.6400000000067</c:v>
                </c:pt>
                <c:pt idx="6">
                  <c:v>-9433.07</c:v>
                </c:pt>
                <c:pt idx="7">
                  <c:v>-9235.0599999999977</c:v>
                </c:pt>
                <c:pt idx="8">
                  <c:v>-4388.6200000000026</c:v>
                </c:pt>
                <c:pt idx="9" formatCode="General">
                  <c:v>-14914.190000000002</c:v>
                </c:pt>
                <c:pt idx="10">
                  <c:v>-764.87999999999738</c:v>
                </c:pt>
                <c:pt idx="11">
                  <c:v>-1260.9199999999983</c:v>
                </c:pt>
              </c:numCache>
            </c:numRef>
          </c:val>
          <c:shape val="cylinder"/>
        </c:ser>
        <c:ser>
          <c:idx val="2"/>
          <c:order val="2"/>
          <c:tx>
            <c:strRef>
              <c:f>Trade!$F$20</c:f>
              <c:strCache>
                <c:ptCount val="1"/>
                <c:pt idx="0">
                  <c:v>2008</c:v>
                </c:pt>
              </c:strCache>
            </c:strRef>
          </c:tx>
          <c:spPr>
            <a:solidFill>
              <a:srgbClr val="FFFF99"/>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Trade!$H$22:$H$33</c:f>
              <c:numCache>
                <c:formatCode>_ * #,##0.00_ ;_ * \-#,##0.00_ ;_ * "-"??_ ;_ @_ </c:formatCode>
                <c:ptCount val="12"/>
                <c:pt idx="0">
                  <c:v>-10227.669999999998</c:v>
                </c:pt>
                <c:pt idx="1">
                  <c:v>-5884.4800000000032</c:v>
                </c:pt>
                <c:pt idx="2">
                  <c:v>-5088.3499999999985</c:v>
                </c:pt>
                <c:pt idx="3">
                  <c:v>-10327.740000000005</c:v>
                </c:pt>
                <c:pt idx="4">
                  <c:v>-1216.3199999999997</c:v>
                </c:pt>
                <c:pt idx="5">
                  <c:v>-232.98999999999796</c:v>
                </c:pt>
                <c:pt idx="6">
                  <c:v>-14343.699999999997</c:v>
                </c:pt>
                <c:pt idx="7">
                  <c:v>-5304.2900000000009</c:v>
                </c:pt>
                <c:pt idx="8">
                  <c:v>-7177.7999999999956</c:v>
                </c:pt>
                <c:pt idx="9">
                  <c:v>-9821.1699999999983</c:v>
                </c:pt>
                <c:pt idx="10">
                  <c:v>-12168.259999999995</c:v>
                </c:pt>
                <c:pt idx="11">
                  <c:v>-1726.4499999999971</c:v>
                </c:pt>
              </c:numCache>
            </c:numRef>
          </c:val>
          <c:shape val="cylinder"/>
        </c:ser>
        <c:ser>
          <c:idx val="3"/>
          <c:order val="3"/>
          <c:tx>
            <c:strRef>
              <c:f>Trade!$I$20</c:f>
              <c:strCache>
                <c:ptCount val="1"/>
                <c:pt idx="0">
                  <c:v>2009</c:v>
                </c:pt>
              </c:strCache>
            </c:strRef>
          </c:tx>
          <c:spPr>
            <a:solidFill>
              <a:srgbClr val="33CCCC"/>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Trade!$K$22:$K$33</c:f>
              <c:numCache>
                <c:formatCode>_ * #,##0.00_ ;_ * \-#,##0.00_ ;_ * "-"??_ ;_ @_ </c:formatCode>
                <c:ptCount val="12"/>
                <c:pt idx="0" formatCode="General">
                  <c:v>-17466.330000000002</c:v>
                </c:pt>
                <c:pt idx="1">
                  <c:v>-594.88999999999942</c:v>
                </c:pt>
                <c:pt idx="2">
                  <c:v>-571.61000000000058</c:v>
                </c:pt>
                <c:pt idx="3">
                  <c:v>-1628.9800000000032</c:v>
                </c:pt>
                <c:pt idx="4">
                  <c:v>2019</c:v>
                </c:pt>
                <c:pt idx="5">
                  <c:v>3169.1299999999974</c:v>
                </c:pt>
                <c:pt idx="6" formatCode="#,##0.00_ ;[Red]\-#,##0.00\ ">
                  <c:v>446.76000000000204</c:v>
                </c:pt>
                <c:pt idx="7" formatCode="#,##0.00_ ;[Red]\-#,##0.00\ ">
                  <c:v>-1981.2401899999968</c:v>
                </c:pt>
                <c:pt idx="8" formatCode="#,##0.00_ ;[Red]\-#,##0.00\ ">
                  <c:v>3871.0988670000006</c:v>
                </c:pt>
                <c:pt idx="9" formatCode="#,##0.00_ ;[Red]\-#,##0.00\ ">
                  <c:v>-6708.730055</c:v>
                </c:pt>
                <c:pt idx="10" formatCode="#,##0.00_ ;[Red]\-#,##0.00\ ">
                  <c:v>-2474.5670449999961</c:v>
                </c:pt>
                <c:pt idx="11" formatCode="#,##0.00_ ;[Red]\-#,##0.00\ ">
                  <c:v>3668.821127999996</c:v>
                </c:pt>
              </c:numCache>
            </c:numRef>
          </c:val>
          <c:shape val="cylinder"/>
        </c:ser>
        <c:ser>
          <c:idx val="4"/>
          <c:order val="4"/>
          <c:tx>
            <c:strRef>
              <c:f>Trade!$C$36</c:f>
              <c:strCache>
                <c:ptCount val="1"/>
                <c:pt idx="0">
                  <c:v>2010</c:v>
                </c:pt>
              </c:strCache>
            </c:strRef>
          </c:tx>
          <c:spPr>
            <a:solidFill>
              <a:srgbClr val="7030A0"/>
            </a:solidFill>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Trade!$E$38:$E$49</c:f>
              <c:numCache>
                <c:formatCode>#,##0.00_ ;[Red]\-#,##0.00\ </c:formatCode>
                <c:ptCount val="12"/>
                <c:pt idx="0">
                  <c:v>-3331.0413019999978</c:v>
                </c:pt>
                <c:pt idx="1">
                  <c:v>-5690.0624860000025</c:v>
                </c:pt>
                <c:pt idx="2">
                  <c:v>457.75404700000217</c:v>
                </c:pt>
                <c:pt idx="3">
                  <c:v>-1889.1502819999951</c:v>
                </c:pt>
                <c:pt idx="4">
                  <c:v>-302.01809599999979</c:v>
                </c:pt>
                <c:pt idx="5">
                  <c:v>5628.6244630000001</c:v>
                </c:pt>
                <c:pt idx="6">
                  <c:v>2018.032100000004</c:v>
                </c:pt>
                <c:pt idx="7">
                  <c:v>-4663.6546549999985</c:v>
                </c:pt>
                <c:pt idx="8">
                  <c:v>3617.4300250000015</c:v>
                </c:pt>
                <c:pt idx="9">
                  <c:v>-3209.5756540000002</c:v>
                </c:pt>
                <c:pt idx="10">
                  <c:v>8400.4748249999975</c:v>
                </c:pt>
                <c:pt idx="11">
                  <c:v>10328.034229000004</c:v>
                </c:pt>
              </c:numCache>
            </c:numRef>
          </c:val>
          <c:shape val="cylinder"/>
        </c:ser>
        <c:ser>
          <c:idx val="5"/>
          <c:order val="5"/>
          <c:tx>
            <c:strRef>
              <c:f>Trade!$F$36</c:f>
              <c:strCache>
                <c:ptCount val="1"/>
                <c:pt idx="0">
                  <c:v>2011</c:v>
                </c:pt>
              </c:strCache>
            </c:strRef>
          </c:tx>
          <c:spPr>
            <a:solidFill>
              <a:schemeClr val="tx1"/>
            </a:solidFill>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Trade!$H$38:$H$49</c:f>
              <c:numCache>
                <c:formatCode>_ * #,##0.00_ ;_ * \-#,##0.00_ ;_ * "-"??_ ;_ @_ </c:formatCode>
                <c:ptCount val="12"/>
                <c:pt idx="0">
                  <c:v>-4926.3411569999953</c:v>
                </c:pt>
                <c:pt idx="1">
                  <c:v>-349.91000000000349</c:v>
                </c:pt>
                <c:pt idx="2">
                  <c:v>970.60513799999899</c:v>
                </c:pt>
                <c:pt idx="3">
                  <c:v>-2446.348076000002</c:v>
                </c:pt>
                <c:pt idx="4">
                  <c:v>-1030.1999999999971</c:v>
                </c:pt>
                <c:pt idx="5">
                  <c:v>4869.1100000000006</c:v>
                </c:pt>
                <c:pt idx="6">
                  <c:v>-3902.1500000000015</c:v>
                </c:pt>
                <c:pt idx="7">
                  <c:v>-3737.75</c:v>
                </c:pt>
                <c:pt idx="8" formatCode="General">
                  <c:v>2513.5799999999945</c:v>
                </c:pt>
                <c:pt idx="9">
                  <c:v>-9579.5</c:v>
                </c:pt>
                <c:pt idx="10">
                  <c:v>-8044.7299999999959</c:v>
                </c:pt>
                <c:pt idx="11">
                  <c:v>4701.5200000000041</c:v>
                </c:pt>
              </c:numCache>
            </c:numRef>
          </c:val>
          <c:shape val="cylinder"/>
        </c:ser>
        <c:ser>
          <c:idx val="6"/>
          <c:order val="6"/>
          <c:tx>
            <c:strRef>
              <c:f>Trade!$I$36</c:f>
              <c:strCache>
                <c:ptCount val="1"/>
                <c:pt idx="0">
                  <c:v>2012</c:v>
                </c:pt>
              </c:strCache>
            </c:strRef>
          </c:tx>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Trade!$K$38:$K$49</c:f>
              <c:numCache>
                <c:formatCode>#,##0.00_ ;[Red]\-#,##0.00\ </c:formatCode>
                <c:ptCount val="12"/>
                <c:pt idx="0">
                  <c:v>-13503.220000000008</c:v>
                </c:pt>
                <c:pt idx="1">
                  <c:v>-7485.9499999999971</c:v>
                </c:pt>
                <c:pt idx="2">
                  <c:v>-5506.4700000000012</c:v>
                </c:pt>
                <c:pt idx="3">
                  <c:v>-9873.89</c:v>
                </c:pt>
                <c:pt idx="4">
                  <c:v>-8928.0499999999956</c:v>
                </c:pt>
                <c:pt idx="5">
                  <c:v>-5726.8600000000006</c:v>
                </c:pt>
                <c:pt idx="6">
                  <c:v>-6671.6200000000026</c:v>
                </c:pt>
                <c:pt idx="7">
                  <c:v>-12205.220000000008</c:v>
                </c:pt>
                <c:pt idx="8">
                  <c:v>-13795.464999999997</c:v>
                </c:pt>
                <c:pt idx="9">
                  <c:v>-21188.210000000006</c:v>
                </c:pt>
                <c:pt idx="10">
                  <c:v>-7934.8800000000047</c:v>
                </c:pt>
                <c:pt idx="11">
                  <c:v>-2703.4000000000015</c:v>
                </c:pt>
              </c:numCache>
            </c:numRef>
          </c:val>
        </c:ser>
        <c:ser>
          <c:idx val="7"/>
          <c:order val="7"/>
          <c:tx>
            <c:strRef>
              <c:f>Trade!$C$51</c:f>
              <c:strCache>
                <c:ptCount val="1"/>
                <c:pt idx="0">
                  <c:v>2013</c:v>
                </c:pt>
              </c:strCache>
            </c:strRef>
          </c:tx>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Trade!$E$53:$E$64</c:f>
              <c:numCache>
                <c:formatCode>#,##0.00_ ;[Red]\-#,##0.00\ </c:formatCode>
                <c:ptCount val="12"/>
                <c:pt idx="0">
                  <c:v>-24526.75</c:v>
                </c:pt>
                <c:pt idx="1">
                  <c:v>-9520.2300000000032</c:v>
                </c:pt>
                <c:pt idx="2">
                  <c:v>-7766.18</c:v>
                </c:pt>
                <c:pt idx="3">
                  <c:v>15022.579999999994</c:v>
                </c:pt>
                <c:pt idx="4">
                  <c:v>11030.529999999999</c:v>
                </c:pt>
                <c:pt idx="5">
                  <c:v>-7710</c:v>
                </c:pt>
                <c:pt idx="6">
                  <c:v>-14205.039999999994</c:v>
                </c:pt>
                <c:pt idx="7">
                  <c:v>0</c:v>
                </c:pt>
                <c:pt idx="8">
                  <c:v>0</c:v>
                </c:pt>
                <c:pt idx="9">
                  <c:v>0</c:v>
                </c:pt>
                <c:pt idx="10">
                  <c:v>0</c:v>
                </c:pt>
                <c:pt idx="11">
                  <c:v>0</c:v>
                </c:pt>
              </c:numCache>
            </c:numRef>
          </c:val>
        </c:ser>
        <c:shape val="box"/>
        <c:axId val="84534784"/>
        <c:axId val="84536320"/>
        <c:axId val="0"/>
      </c:bar3DChart>
      <c:catAx>
        <c:axId val="84534784"/>
        <c:scaling>
          <c:orientation val="minMax"/>
        </c:scaling>
        <c:axPos val="b"/>
        <c:numFmt formatCode="General" sourceLinked="1"/>
        <c:tickLblPos val="low"/>
        <c:spPr>
          <a:ln w="3175">
            <a:solidFill>
              <a:srgbClr val="000000"/>
            </a:solidFill>
            <a:prstDash val="solid"/>
          </a:ln>
        </c:spPr>
        <c:txPr>
          <a:bodyPr rot="0" vert="horz"/>
          <a:lstStyle/>
          <a:p>
            <a:pPr>
              <a:defRPr lang="en-ZA" sz="650" b="0" i="0" u="none" strike="noStrike" baseline="0">
                <a:solidFill>
                  <a:srgbClr val="000000"/>
                </a:solidFill>
                <a:latin typeface="Arial"/>
                <a:ea typeface="Arial"/>
                <a:cs typeface="Arial"/>
              </a:defRPr>
            </a:pPr>
            <a:endParaRPr lang="en-US"/>
          </a:p>
        </c:txPr>
        <c:crossAx val="84536320"/>
        <c:crosses val="autoZero"/>
        <c:auto val="1"/>
        <c:lblAlgn val="ctr"/>
        <c:lblOffset val="100"/>
        <c:tickLblSkip val="2"/>
        <c:tickMarkSkip val="1"/>
      </c:catAx>
      <c:valAx>
        <c:axId val="84536320"/>
        <c:scaling>
          <c:orientation val="minMax"/>
        </c:scaling>
        <c:axPos val="l"/>
        <c:numFmt formatCode="_ * #,##0.00_ ;_ * \-#,##0.00_ ;_ * &quot;-&quot;??_ ;_ @_ "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4534784"/>
        <c:crosses val="autoZero"/>
        <c:crossBetween val="between"/>
      </c:valAx>
      <c:spPr>
        <a:noFill/>
        <a:ln w="25400">
          <a:noFill/>
        </a:ln>
      </c:spPr>
    </c:plotArea>
    <c:legend>
      <c:legendPos val="r"/>
      <c:layout>
        <c:manualLayout>
          <c:xMode val="edge"/>
          <c:yMode val="edge"/>
          <c:x val="0.16800622515131294"/>
          <c:y val="6.9605398681848119E-2"/>
          <c:w val="0.21451421050919792"/>
          <c:h val="9.9040822184575758E-2"/>
        </c:manualLayout>
      </c:layout>
      <c:spPr>
        <a:solidFill>
          <a:srgbClr val="FFFFFF"/>
        </a:solidFill>
        <a:ln w="3175">
          <a:solidFill>
            <a:srgbClr val="000000"/>
          </a:solidFill>
          <a:prstDash val="solid"/>
        </a:ln>
      </c:spPr>
      <c:txPr>
        <a:bodyPr/>
        <a:lstStyle/>
        <a:p>
          <a:pPr>
            <a:defRPr lang="en-ZA" sz="1200" b="0" i="0" u="none" strike="noStrike" baseline="0">
              <a:solidFill>
                <a:srgbClr val="000000"/>
              </a:solidFill>
              <a:latin typeface="Arial"/>
              <a:ea typeface="Arial"/>
              <a:cs typeface="Arial"/>
            </a:defRPr>
          </a:pPr>
          <a:endParaRPr lang="en-US"/>
        </a:p>
      </c:txPr>
    </c:legend>
    <c:plotVisOnly val="1"/>
    <c:dispBlanksAs val="gap"/>
  </c:chart>
  <c:spPr>
    <a:solidFill>
      <a:srgbClr val="008080"/>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00" b="1" i="0" u="sng" strike="noStrike" baseline="0">
                <a:solidFill>
                  <a:srgbClr val="000000"/>
                </a:solidFill>
                <a:latin typeface="Arial"/>
                <a:ea typeface="Arial"/>
                <a:cs typeface="Arial"/>
              </a:defRPr>
            </a:pPr>
            <a:r>
              <a:rPr lang="en-ZA"/>
              <a:t>Unemployment (Narrow vs Expanded)</a:t>
            </a:r>
          </a:p>
        </c:rich>
      </c:tx>
      <c:layout>
        <c:manualLayout>
          <c:xMode val="edge"/>
          <c:yMode val="edge"/>
          <c:x val="0.15376427091562125"/>
          <c:y val="4.97439409375766E-2"/>
        </c:manualLayout>
      </c:layout>
      <c:spPr>
        <a:noFill/>
        <a:ln w="25400">
          <a:noFill/>
        </a:ln>
      </c:spPr>
    </c:title>
    <c:view3D>
      <c:hPercent val="63"/>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5566631699698517E-2"/>
          <c:y val="1.4628681415251369E-2"/>
          <c:w val="0.92443336830030032"/>
          <c:h val="0.89659028691153797"/>
        </c:manualLayout>
      </c:layout>
      <c:bar3DChart>
        <c:barDir val="col"/>
        <c:grouping val="clustered"/>
        <c:ser>
          <c:idx val="0"/>
          <c:order val="0"/>
          <c:tx>
            <c:strRef>
              <c:f>Employment!$B$67</c:f>
              <c:strCache>
                <c:ptCount val="1"/>
                <c:pt idx="0">
                  <c:v>Unemployment rate</c:v>
                </c:pt>
              </c:strCache>
            </c:strRef>
          </c:tx>
          <c:spPr>
            <a:solidFill>
              <a:srgbClr val="3366FF"/>
            </a:solidFill>
            <a:ln w="12700">
              <a:solidFill>
                <a:srgbClr val="000000"/>
              </a:solidFill>
              <a:prstDash val="solid"/>
            </a:ln>
          </c:spPr>
          <c:cat>
            <c:strRef>
              <c:f>Employment!$A$68:$A$89</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Employment!$B$68:$B$89</c:f>
              <c:numCache>
                <c:formatCode>0.00</c:formatCode>
                <c:ptCount val="22"/>
                <c:pt idx="0">
                  <c:v>22.714932126696834</c:v>
                </c:pt>
                <c:pt idx="1">
                  <c:v>22.179220005954154</c:v>
                </c:pt>
                <c:pt idx="2">
                  <c:v>22.010869565217391</c:v>
                </c:pt>
                <c:pt idx="3">
                  <c:v>20.77687443541102</c:v>
                </c:pt>
                <c:pt idx="4">
                  <c:v>22.567733990147783</c:v>
                </c:pt>
                <c:pt idx="5">
                  <c:v>19.257311863292802</c:v>
                </c:pt>
                <c:pt idx="6">
                  <c:v>18.647342995169083</c:v>
                </c:pt>
                <c:pt idx="7">
                  <c:v>19.295958279009128</c:v>
                </c:pt>
                <c:pt idx="8">
                  <c:v>19.325551232166021</c:v>
                </c:pt>
                <c:pt idx="9">
                  <c:v>20.934761441090554</c:v>
                </c:pt>
                <c:pt idx="10">
                  <c:v>19.665551839464886</c:v>
                </c:pt>
                <c:pt idx="11">
                  <c:v>19.769736842105264</c:v>
                </c:pt>
                <c:pt idx="12">
                  <c:v>20.334535913414236</c:v>
                </c:pt>
                <c:pt idx="13">
                  <c:v>20.337902454574433</c:v>
                </c:pt>
                <c:pt idx="14">
                  <c:v>19.110538188849503</c:v>
                </c:pt>
                <c:pt idx="15">
                  <c:v>19.33249370277078</c:v>
                </c:pt>
                <c:pt idx="16">
                  <c:v>20.486111111111111</c:v>
                </c:pt>
                <c:pt idx="17">
                  <c:v>19.821826280623608</c:v>
                </c:pt>
                <c:pt idx="18">
                  <c:v>21.286513362336855</c:v>
                </c:pt>
                <c:pt idx="19">
                  <c:v>22.457231726283048</c:v>
                </c:pt>
                <c:pt idx="20">
                  <c:v>21.052631578947366</c:v>
                </c:pt>
                <c:pt idx="21">
                  <c:v>22.703692401586817</c:v>
                </c:pt>
              </c:numCache>
            </c:numRef>
          </c:val>
          <c:shape val="cylinder"/>
        </c:ser>
        <c:ser>
          <c:idx val="1"/>
          <c:order val="1"/>
          <c:tx>
            <c:strRef>
              <c:f>Employment!$F$67</c:f>
              <c:strCache>
                <c:ptCount val="1"/>
                <c:pt idx="0">
                  <c:v>Unemployment Rate (Expanded Def)</c:v>
                </c:pt>
              </c:strCache>
            </c:strRef>
          </c:tx>
          <c:cat>
            <c:strRef>
              <c:f>Employment!$A$68:$A$89</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Employment!$F$68:$F$89</c:f>
              <c:numCache>
                <c:formatCode>0.00</c:formatCode>
                <c:ptCount val="22"/>
                <c:pt idx="0">
                  <c:v>28.235294117647058</c:v>
                </c:pt>
                <c:pt idx="1">
                  <c:v>27.150937779100925</c:v>
                </c:pt>
                <c:pt idx="2">
                  <c:v>27.626811594202898</c:v>
                </c:pt>
                <c:pt idx="3">
                  <c:v>27.521830773863293</c:v>
                </c:pt>
                <c:pt idx="4">
                  <c:v>30.911330049261082</c:v>
                </c:pt>
                <c:pt idx="5">
                  <c:v>33.979625369700955</c:v>
                </c:pt>
                <c:pt idx="6">
                  <c:v>34.589371980676333</c:v>
                </c:pt>
                <c:pt idx="7">
                  <c:v>34.517601043024769</c:v>
                </c:pt>
                <c:pt idx="8">
                  <c:v>35.635538261997404</c:v>
                </c:pt>
                <c:pt idx="9">
                  <c:v>37.29308666017527</c:v>
                </c:pt>
                <c:pt idx="10">
                  <c:v>38.49498327759197</c:v>
                </c:pt>
                <c:pt idx="11">
                  <c:v>37.532894736842103</c:v>
                </c:pt>
                <c:pt idx="12">
                  <c:v>39.750737946867822</c:v>
                </c:pt>
                <c:pt idx="13">
                  <c:v>39.591966847306345</c:v>
                </c:pt>
                <c:pt idx="14">
                  <c:v>36.803093780212699</c:v>
                </c:pt>
                <c:pt idx="15">
                  <c:v>36.55541561712846</c:v>
                </c:pt>
                <c:pt idx="16">
                  <c:v>38.762626262626263</c:v>
                </c:pt>
                <c:pt idx="17">
                  <c:v>38.434616608335986</c:v>
                </c:pt>
                <c:pt idx="18">
                  <c:v>38.999378495960222</c:v>
                </c:pt>
                <c:pt idx="19">
                  <c:v>40.777604976671853</c:v>
                </c:pt>
                <c:pt idx="20">
                  <c:v>39.035087719298247</c:v>
                </c:pt>
                <c:pt idx="21">
                  <c:v>41.226731766859928</c:v>
                </c:pt>
              </c:numCache>
            </c:numRef>
          </c:val>
        </c:ser>
        <c:shape val="box"/>
        <c:axId val="84649088"/>
        <c:axId val="84650624"/>
        <c:axId val="0"/>
      </c:bar3DChart>
      <c:catAx>
        <c:axId val="84649088"/>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4650624"/>
        <c:crosses val="autoZero"/>
        <c:auto val="1"/>
        <c:lblAlgn val="ctr"/>
        <c:lblOffset val="100"/>
        <c:tickLblSkip val="1"/>
        <c:tickMarkSkip val="1"/>
      </c:catAx>
      <c:valAx>
        <c:axId val="84650624"/>
        <c:scaling>
          <c:orientation val="minMax"/>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4649088"/>
        <c:crosses val="autoZero"/>
        <c:crossBetween val="between"/>
      </c:valAx>
      <c:spPr>
        <a:noFill/>
        <a:ln w="25400">
          <a:noFill/>
        </a:ln>
      </c:spPr>
    </c:plotArea>
    <c:plotVisOnly val="1"/>
    <c:dispBlanksAs val="gap"/>
  </c:chart>
  <c:spPr>
    <a:solidFill>
      <a:srgbClr val="FFFFFF"/>
    </a:solidFill>
    <a:ln w="3175">
      <a:solidFill>
        <a:srgbClr val="000000"/>
      </a:solidFill>
      <a:prstDash val="solid"/>
    </a:ln>
    <a:scene3d>
      <a:camera prst="orthographicFront"/>
      <a:lightRig rig="threePt" dir="t"/>
    </a:scene3d>
    <a:sp3d>
      <a:bevelT w="152400" h="50800" prst="softRound"/>
      <a:bevelB/>
    </a:sp3d>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37.xml><?xml version="1.0" encoding="utf-8"?>
<c:chartSpace xmlns:c="http://schemas.openxmlformats.org/drawingml/2006/chart" xmlns:a="http://schemas.openxmlformats.org/drawingml/2006/main" xmlns:r="http://schemas.openxmlformats.org/officeDocument/2006/relationships">
  <c:lang val="en-ZA"/>
  <c:chart>
    <c:view3D>
      <c:hPercent val="52"/>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703338940217612E-2"/>
          <c:y val="2.9535864978902981E-2"/>
          <c:w val="0.91355343739927264"/>
          <c:h val="0.87552919809074492"/>
        </c:manualLayout>
      </c:layout>
      <c:bar3DChart>
        <c:barDir val="col"/>
        <c:grouping val="percentStacked"/>
        <c:ser>
          <c:idx val="0"/>
          <c:order val="0"/>
          <c:tx>
            <c:strRef>
              <c:f>Employment!$A$226</c:f>
              <c:strCache>
                <c:ptCount val="1"/>
                <c:pt idx="0">
                  <c:v>Q4 2008</c:v>
                </c:pt>
              </c:strCache>
            </c:strRef>
          </c:tx>
          <c:spPr>
            <a:solidFill>
              <a:srgbClr val="FFFF99"/>
            </a:solidFill>
            <a:ln w="12700">
              <a:solidFill>
                <a:srgbClr val="000000"/>
              </a:solidFill>
              <a:prstDash val="solid"/>
            </a:ln>
          </c:spPr>
          <c:cat>
            <c:strRef>
              <c:f>Employment!$B$222:$K$222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Employment!$B$226:$K$226</c:f>
              <c:numCache>
                <c:formatCode>0.00</c:formatCode>
                <c:ptCount val="10"/>
                <c:pt idx="0">
                  <c:v>6.1953629798555685</c:v>
                </c:pt>
                <c:pt idx="1">
                  <c:v>0.34207525655644244</c:v>
                </c:pt>
                <c:pt idx="2">
                  <c:v>15.203344735841885</c:v>
                </c:pt>
                <c:pt idx="3">
                  <c:v>0.41809198023565186</c:v>
                </c:pt>
                <c:pt idx="4">
                  <c:v>9.1980235651843412</c:v>
                </c:pt>
                <c:pt idx="5">
                  <c:v>22.614975294564804</c:v>
                </c:pt>
                <c:pt idx="6">
                  <c:v>6.9175218548080579</c:v>
                </c:pt>
                <c:pt idx="7">
                  <c:v>10.262257696693272</c:v>
                </c:pt>
                <c:pt idx="8">
                  <c:v>18.091980235651846</c:v>
                </c:pt>
                <c:pt idx="9">
                  <c:v>10.756366400608133</c:v>
                </c:pt>
              </c:numCache>
            </c:numRef>
          </c:val>
        </c:ser>
        <c:ser>
          <c:idx val="1"/>
          <c:order val="1"/>
          <c:tx>
            <c:strRef>
              <c:f>Employment!$A$230</c:f>
              <c:strCache>
                <c:ptCount val="1"/>
                <c:pt idx="0">
                  <c:v>Q4 2009</c:v>
                </c:pt>
              </c:strCache>
            </c:strRef>
          </c:tx>
          <c:cat>
            <c:strRef>
              <c:f>Employment!$B$222:$K$222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Employment!$B$230:$K$230</c:f>
              <c:numCache>
                <c:formatCode>0.00</c:formatCode>
                <c:ptCount val="10"/>
                <c:pt idx="0">
                  <c:v>4.4830371567043619</c:v>
                </c:pt>
                <c:pt idx="1">
                  <c:v>0.28271405492730206</c:v>
                </c:pt>
                <c:pt idx="2">
                  <c:v>16.033925686591278</c:v>
                </c:pt>
                <c:pt idx="3">
                  <c:v>0.36348949919224555</c:v>
                </c:pt>
                <c:pt idx="4">
                  <c:v>9.6122778675282703</c:v>
                </c:pt>
                <c:pt idx="5">
                  <c:v>21.44588045234249</c:v>
                </c:pt>
                <c:pt idx="6">
                  <c:v>6.4216478190630051</c:v>
                </c:pt>
                <c:pt idx="7">
                  <c:v>12.358642972536348</c:v>
                </c:pt>
                <c:pt idx="8">
                  <c:v>19.789983844911145</c:v>
                </c:pt>
                <c:pt idx="9">
                  <c:v>9.1680129240710819</c:v>
                </c:pt>
              </c:numCache>
            </c:numRef>
          </c:val>
        </c:ser>
        <c:ser>
          <c:idx val="2"/>
          <c:order val="2"/>
          <c:tx>
            <c:strRef>
              <c:f>Employment!$A$234</c:f>
              <c:strCache>
                <c:ptCount val="1"/>
                <c:pt idx="0">
                  <c:v>Q4 2010</c:v>
                </c:pt>
              </c:strCache>
            </c:strRef>
          </c:tx>
          <c:cat>
            <c:strRef>
              <c:f>Employment!$B$222:$K$222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Employment!$B$234:$K$234</c:f>
              <c:numCache>
                <c:formatCode>0.00</c:formatCode>
                <c:ptCount val="10"/>
                <c:pt idx="0">
                  <c:v>4.9610496104961053</c:v>
                </c:pt>
                <c:pt idx="1">
                  <c:v>0.53300533005330053</c:v>
                </c:pt>
                <c:pt idx="2">
                  <c:v>15.211152111521114</c:v>
                </c:pt>
                <c:pt idx="3">
                  <c:v>0.69700697006970069</c:v>
                </c:pt>
                <c:pt idx="4">
                  <c:v>9.2250922509225095</c:v>
                </c:pt>
                <c:pt idx="5">
                  <c:v>21.443214432144323</c:v>
                </c:pt>
                <c:pt idx="6">
                  <c:v>7.5850758507585079</c:v>
                </c:pt>
                <c:pt idx="7">
                  <c:v>10.906109061090611</c:v>
                </c:pt>
                <c:pt idx="8">
                  <c:v>10.906109061090611</c:v>
                </c:pt>
                <c:pt idx="9">
                  <c:v>8.5280852808528085</c:v>
                </c:pt>
              </c:numCache>
            </c:numRef>
          </c:val>
        </c:ser>
        <c:ser>
          <c:idx val="3"/>
          <c:order val="3"/>
          <c:tx>
            <c:strRef>
              <c:f>Employment!$A$238</c:f>
              <c:strCache>
                <c:ptCount val="1"/>
                <c:pt idx="0">
                  <c:v>Q4 2011</c:v>
                </c:pt>
              </c:strCache>
            </c:strRef>
          </c:tx>
          <c:cat>
            <c:strRef>
              <c:f>Employment!$B$222:$K$222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Employment!$B$238:$J$238</c:f>
              <c:numCache>
                <c:formatCode>0.00</c:formatCode>
                <c:ptCount val="9"/>
                <c:pt idx="0">
                  <c:v>3.708040593286495</c:v>
                </c:pt>
                <c:pt idx="1">
                  <c:v>0.507416081186573</c:v>
                </c:pt>
                <c:pt idx="2">
                  <c:v>16.705698672911787</c:v>
                </c:pt>
                <c:pt idx="3">
                  <c:v>0.27322404371584702</c:v>
                </c:pt>
                <c:pt idx="4">
                  <c:v>9.328649492583919</c:v>
                </c:pt>
                <c:pt idx="5">
                  <c:v>23.965651834504293</c:v>
                </c:pt>
                <c:pt idx="6">
                  <c:v>6.6744730679156916</c:v>
                </c:pt>
                <c:pt idx="7">
                  <c:v>10.811865729898516</c:v>
                </c:pt>
                <c:pt idx="8">
                  <c:v>20.140515222482435</c:v>
                </c:pt>
              </c:numCache>
            </c:numRef>
          </c:val>
        </c:ser>
        <c:ser>
          <c:idx val="4"/>
          <c:order val="4"/>
          <c:tx>
            <c:strRef>
              <c:f>Employment!$A$242</c:f>
              <c:strCache>
                <c:ptCount val="1"/>
                <c:pt idx="0">
                  <c:v>Q4 2012</c:v>
                </c:pt>
              </c:strCache>
            </c:strRef>
          </c:tx>
          <c:cat>
            <c:strRef>
              <c:f>Employment!$B$222:$K$222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Employment!$B$242:$K$242</c:f>
              <c:numCache>
                <c:formatCode>0.00</c:formatCode>
                <c:ptCount val="10"/>
                <c:pt idx="0">
                  <c:v>3.9711191335740073</c:v>
                </c:pt>
                <c:pt idx="1">
                  <c:v>1.2033694344163659</c:v>
                </c:pt>
                <c:pt idx="2">
                  <c:v>14.480545527476934</c:v>
                </c:pt>
                <c:pt idx="3">
                  <c:v>0.56157240272763742</c:v>
                </c:pt>
                <c:pt idx="4">
                  <c:v>8.8247091857200157</c:v>
                </c:pt>
                <c:pt idx="5">
                  <c:v>19.935820296831128</c:v>
                </c:pt>
                <c:pt idx="6">
                  <c:v>7.4608904933814681</c:v>
                </c:pt>
                <c:pt idx="7">
                  <c:v>12.113918973124749</c:v>
                </c:pt>
                <c:pt idx="8">
                  <c:v>22.703569995988769</c:v>
                </c:pt>
                <c:pt idx="9">
                  <c:v>8.7043722422783798</c:v>
                </c:pt>
              </c:numCache>
            </c:numRef>
          </c:val>
        </c:ser>
        <c:shape val="cylinder"/>
        <c:axId val="84828928"/>
        <c:axId val="84830464"/>
        <c:axId val="0"/>
      </c:bar3DChart>
      <c:catAx>
        <c:axId val="84828928"/>
        <c:scaling>
          <c:orientation val="maxMin"/>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4830464"/>
        <c:crosses val="autoZero"/>
        <c:auto val="1"/>
        <c:lblAlgn val="ctr"/>
        <c:lblOffset val="100"/>
        <c:tickLblSkip val="1"/>
        <c:tickMarkSkip val="1"/>
      </c:catAx>
      <c:valAx>
        <c:axId val="84830464"/>
        <c:scaling>
          <c:orientation val="minMax"/>
        </c:scaling>
        <c:axPos val="r"/>
        <c:majorGridlines>
          <c:spPr>
            <a:ln w="3175">
              <a:solidFill>
                <a:srgbClr val="000000"/>
              </a:solidFill>
              <a:prstDash val="solid"/>
            </a:ln>
          </c:spPr>
        </c:majorGridlines>
        <c:numFmt formatCode="0%" sourceLinked="1"/>
        <c:tickLblPos val="nextTo"/>
        <c:spPr>
          <a:ln w="3175">
            <a:solidFill>
              <a:srgbClr val="000000"/>
            </a:solidFill>
            <a:prstDash val="solid"/>
          </a:ln>
        </c:spPr>
        <c:txPr>
          <a:bodyPr rot="0" vert="horz"/>
          <a:lstStyle/>
          <a:p>
            <a:pPr>
              <a:defRPr lang="en-ZA" sz="1100" b="0" i="0" u="none" strike="noStrike" baseline="0">
                <a:solidFill>
                  <a:srgbClr val="000000"/>
                </a:solidFill>
                <a:latin typeface="Arial"/>
                <a:ea typeface="Arial"/>
                <a:cs typeface="Arial"/>
              </a:defRPr>
            </a:pPr>
            <a:endParaRPr lang="en-US"/>
          </a:p>
        </c:txPr>
        <c:crossAx val="84828928"/>
        <c:crosses val="autoZero"/>
        <c:crossBetween val="between"/>
      </c:valAx>
      <c:spPr>
        <a:noFill/>
        <a:ln w="25400">
          <a:noFill/>
        </a:ln>
      </c:spPr>
    </c:plotArea>
    <c:legend>
      <c:legendPos val="r"/>
      <c:layout>
        <c:manualLayout>
          <c:xMode val="edge"/>
          <c:yMode val="edge"/>
          <c:x val="0.92201170765918783"/>
          <c:y val="3.5864978902953606E-2"/>
          <c:w val="6.7519436441332889E-2"/>
          <c:h val="0.2282921913241857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5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2657463910761155"/>
          <c:y val="3.1164967536952613E-2"/>
          <c:w val="0.81867095803708345"/>
          <c:h val="0.81552744854261638"/>
        </c:manualLayout>
      </c:layout>
      <c:lineChart>
        <c:grouping val="standard"/>
        <c:ser>
          <c:idx val="1"/>
          <c:order val="1"/>
          <c:tx>
            <c:strRef>
              <c:f>Employment!$C$2</c:f>
              <c:strCache>
                <c:ptCount val="1"/>
                <c:pt idx="0">
                  <c:v>Labour Force</c:v>
                </c:pt>
              </c:strCache>
            </c:strRef>
          </c:tx>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Employment!$C$3:$C$24</c:f>
              <c:numCache>
                <c:formatCode>#,##0</c:formatCode>
                <c:ptCount val="22"/>
                <c:pt idx="0">
                  <c:v>3315000</c:v>
                </c:pt>
                <c:pt idx="1">
                  <c:v>3359000</c:v>
                </c:pt>
                <c:pt idx="2">
                  <c:v>3312000</c:v>
                </c:pt>
                <c:pt idx="3">
                  <c:v>3321000</c:v>
                </c:pt>
                <c:pt idx="4">
                  <c:v>3248000</c:v>
                </c:pt>
                <c:pt idx="5">
                  <c:v>3043000</c:v>
                </c:pt>
                <c:pt idx="6">
                  <c:v>3105000</c:v>
                </c:pt>
                <c:pt idx="7">
                  <c:v>3068000</c:v>
                </c:pt>
                <c:pt idx="8">
                  <c:v>3084000</c:v>
                </c:pt>
                <c:pt idx="9">
                  <c:v>3081000</c:v>
                </c:pt>
                <c:pt idx="10">
                  <c:v>2990000</c:v>
                </c:pt>
                <c:pt idx="11">
                  <c:v>3040000</c:v>
                </c:pt>
                <c:pt idx="12">
                  <c:v>3049000</c:v>
                </c:pt>
                <c:pt idx="13">
                  <c:v>3137000</c:v>
                </c:pt>
                <c:pt idx="14">
                  <c:v>3103000</c:v>
                </c:pt>
                <c:pt idx="15">
                  <c:v>3176000</c:v>
                </c:pt>
                <c:pt idx="16">
                  <c:v>3168000</c:v>
                </c:pt>
                <c:pt idx="17">
                  <c:v>3143000</c:v>
                </c:pt>
                <c:pt idx="18">
                  <c:v>3218000</c:v>
                </c:pt>
                <c:pt idx="19">
                  <c:v>3215000</c:v>
                </c:pt>
                <c:pt idx="20">
                  <c:v>3192000</c:v>
                </c:pt>
                <c:pt idx="21">
                  <c:v>3277000</c:v>
                </c:pt>
              </c:numCache>
            </c:numRef>
          </c:val>
        </c:ser>
        <c:ser>
          <c:idx val="2"/>
          <c:order val="2"/>
          <c:tx>
            <c:strRef>
              <c:f>Employment!$F$2</c:f>
              <c:strCache>
                <c:ptCount val="1"/>
                <c:pt idx="0">
                  <c:v>Not Economically Active</c:v>
                </c:pt>
              </c:strCache>
            </c:strRef>
          </c:tx>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Employment!$F$3:$F$24</c:f>
              <c:numCache>
                <c:formatCode>#,##0</c:formatCode>
                <c:ptCount val="22"/>
                <c:pt idx="0">
                  <c:v>2935000</c:v>
                </c:pt>
                <c:pt idx="1">
                  <c:v>2914000</c:v>
                </c:pt>
                <c:pt idx="2">
                  <c:v>2983000</c:v>
                </c:pt>
                <c:pt idx="3">
                  <c:v>2997000</c:v>
                </c:pt>
                <c:pt idx="4">
                  <c:v>3093000</c:v>
                </c:pt>
                <c:pt idx="5">
                  <c:v>3319000</c:v>
                </c:pt>
                <c:pt idx="6">
                  <c:v>3279000</c:v>
                </c:pt>
                <c:pt idx="7">
                  <c:v>3337000</c:v>
                </c:pt>
                <c:pt idx="8">
                  <c:v>3342000</c:v>
                </c:pt>
                <c:pt idx="9">
                  <c:v>3358000</c:v>
                </c:pt>
                <c:pt idx="10">
                  <c:v>3675000</c:v>
                </c:pt>
                <c:pt idx="11">
                  <c:v>3652000</c:v>
                </c:pt>
                <c:pt idx="12">
                  <c:v>3671000</c:v>
                </c:pt>
                <c:pt idx="13">
                  <c:v>3610000</c:v>
                </c:pt>
                <c:pt idx="14">
                  <c:v>3673000</c:v>
                </c:pt>
                <c:pt idx="15">
                  <c:v>3626000</c:v>
                </c:pt>
                <c:pt idx="16">
                  <c:v>3660000</c:v>
                </c:pt>
                <c:pt idx="17">
                  <c:v>3712000</c:v>
                </c:pt>
                <c:pt idx="18">
                  <c:v>3663000</c:v>
                </c:pt>
                <c:pt idx="19">
                  <c:v>3690000</c:v>
                </c:pt>
                <c:pt idx="20">
                  <c:v>3738000</c:v>
                </c:pt>
                <c:pt idx="21">
                  <c:v>3678000</c:v>
                </c:pt>
              </c:numCache>
            </c:numRef>
          </c:val>
        </c:ser>
        <c:marker val="1"/>
        <c:axId val="84743680"/>
        <c:axId val="84745216"/>
      </c:lineChart>
      <c:lineChart>
        <c:grouping val="standard"/>
        <c:ser>
          <c:idx val="0"/>
          <c:order val="0"/>
          <c:tx>
            <c:strRef>
              <c:f>Employment!$B$2</c:f>
              <c:strCache>
                <c:ptCount val="1"/>
                <c:pt idx="0">
                  <c:v>Population of working age (15–64 years)</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Employment!$B$3:$B$24</c:f>
              <c:numCache>
                <c:formatCode>#,##0</c:formatCode>
                <c:ptCount val="22"/>
                <c:pt idx="0">
                  <c:v>6250000</c:v>
                </c:pt>
                <c:pt idx="1">
                  <c:v>6273000</c:v>
                </c:pt>
                <c:pt idx="2">
                  <c:v>6295000</c:v>
                </c:pt>
                <c:pt idx="3">
                  <c:v>6318000</c:v>
                </c:pt>
                <c:pt idx="4">
                  <c:v>6340000</c:v>
                </c:pt>
                <c:pt idx="5">
                  <c:v>6362000</c:v>
                </c:pt>
                <c:pt idx="6">
                  <c:v>6384000</c:v>
                </c:pt>
                <c:pt idx="7">
                  <c:v>6405000</c:v>
                </c:pt>
                <c:pt idx="8">
                  <c:v>6426000</c:v>
                </c:pt>
                <c:pt idx="9">
                  <c:v>6439000</c:v>
                </c:pt>
                <c:pt idx="10">
                  <c:v>6664000</c:v>
                </c:pt>
                <c:pt idx="11">
                  <c:v>6692000</c:v>
                </c:pt>
                <c:pt idx="12">
                  <c:v>6720000</c:v>
                </c:pt>
                <c:pt idx="13">
                  <c:v>6748000</c:v>
                </c:pt>
                <c:pt idx="14">
                  <c:v>6776000</c:v>
                </c:pt>
                <c:pt idx="15">
                  <c:v>6802000</c:v>
                </c:pt>
                <c:pt idx="16">
                  <c:v>6828000</c:v>
                </c:pt>
                <c:pt idx="17">
                  <c:v>6855000</c:v>
                </c:pt>
                <c:pt idx="18">
                  <c:v>6881000</c:v>
                </c:pt>
                <c:pt idx="19">
                  <c:v>6905000</c:v>
                </c:pt>
                <c:pt idx="20">
                  <c:v>6930000</c:v>
                </c:pt>
                <c:pt idx="21">
                  <c:v>6955000</c:v>
                </c:pt>
              </c:numCache>
            </c:numRef>
          </c:val>
        </c:ser>
        <c:marker val="1"/>
        <c:axId val="84764928"/>
        <c:axId val="84763392"/>
      </c:lineChart>
      <c:catAx>
        <c:axId val="84743680"/>
        <c:scaling>
          <c:orientation val="minMax"/>
        </c:scaling>
        <c:axPos val="b"/>
        <c:majorTickMark val="none"/>
        <c:tickLblPos val="low"/>
        <c:txPr>
          <a:bodyPr/>
          <a:lstStyle/>
          <a:p>
            <a:pPr>
              <a:defRPr lang="en-ZA" b="0">
                <a:latin typeface="Arial" pitchFamily="34" charset="0"/>
                <a:cs typeface="Arial" pitchFamily="34" charset="0"/>
              </a:defRPr>
            </a:pPr>
            <a:endParaRPr lang="en-US"/>
          </a:p>
        </c:txPr>
        <c:crossAx val="84745216"/>
        <c:crosses val="autoZero"/>
        <c:auto val="1"/>
        <c:lblAlgn val="ctr"/>
        <c:lblOffset val="100"/>
      </c:catAx>
      <c:valAx>
        <c:axId val="84745216"/>
        <c:scaling>
          <c:orientation val="minMax"/>
          <c:min val="2700000"/>
        </c:scaling>
        <c:axPos val="l"/>
        <c:numFmt formatCode="#,##0" sourceLinked="1"/>
        <c:tickLblPos val="nextTo"/>
        <c:txPr>
          <a:bodyPr/>
          <a:lstStyle/>
          <a:p>
            <a:pPr>
              <a:defRPr lang="en-ZA">
                <a:latin typeface="Arial" pitchFamily="34" charset="0"/>
                <a:cs typeface="Arial" pitchFamily="34" charset="0"/>
              </a:defRPr>
            </a:pPr>
            <a:endParaRPr lang="en-US"/>
          </a:p>
        </c:txPr>
        <c:crossAx val="84743680"/>
        <c:crosses val="autoZero"/>
        <c:crossBetween val="between"/>
      </c:valAx>
      <c:valAx>
        <c:axId val="84763392"/>
        <c:scaling>
          <c:orientation val="minMax"/>
          <c:min val="6200000"/>
        </c:scaling>
        <c:axPos val="r"/>
        <c:numFmt formatCode="#,##0" sourceLinked="1"/>
        <c:tickLblPos val="nextTo"/>
        <c:txPr>
          <a:bodyPr/>
          <a:lstStyle/>
          <a:p>
            <a:pPr>
              <a:defRPr lang="en-ZA"/>
            </a:pPr>
            <a:endParaRPr lang="en-US"/>
          </a:p>
        </c:txPr>
        <c:crossAx val="84764928"/>
        <c:crosses val="max"/>
        <c:crossBetween val="between"/>
      </c:valAx>
      <c:catAx>
        <c:axId val="84764928"/>
        <c:scaling>
          <c:orientation val="minMax"/>
        </c:scaling>
        <c:delete val="1"/>
        <c:axPos val="b"/>
        <c:tickLblPos val="none"/>
        <c:crossAx val="84763392"/>
        <c:crosses val="autoZero"/>
        <c:auto val="1"/>
        <c:lblAlgn val="ctr"/>
        <c:lblOffset val="100"/>
      </c:catAx>
    </c:plotArea>
    <c:legend>
      <c:legendPos val="r"/>
      <c:layout>
        <c:manualLayout>
          <c:xMode val="edge"/>
          <c:yMode val="edge"/>
          <c:x val="0.72936450131232811"/>
          <c:y val="6.4213952203342972E-2"/>
          <c:w val="0.26855216535433574"/>
          <c:h val="0.25402801491918781"/>
        </c:manualLayout>
      </c:layout>
      <c:txPr>
        <a:bodyPr/>
        <a:lstStyle/>
        <a:p>
          <a:pPr>
            <a:defRPr lang="en-ZA">
              <a:latin typeface="Arial" pitchFamily="34" charset="0"/>
              <a:cs typeface="Arial" pitchFamily="34" charset="0"/>
            </a:defRPr>
          </a:pPr>
          <a:endParaRPr lang="en-US"/>
        </a:p>
      </c:txPr>
    </c:legend>
    <c:plotVisOnly val="1"/>
    <c:dispBlanksAs val="zero"/>
  </c:chart>
  <c:printSettings>
    <c:headerFooter/>
    <c:pageMargins b="0.75000000000000799" l="0.70000000000000062" r="0.70000000000000062" t="0.75000000000000799" header="0.30000000000000032" footer="0.30000000000000032"/>
    <c:pageSetup/>
  </c:printSettings>
  <c:userShapes r:id="rId1"/>
</c:chartSpace>
</file>

<file path=xl/charts/chart3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792765881128488"/>
          <c:y val="5.5921903826844005E-2"/>
          <c:w val="0.79903892441865232"/>
          <c:h val="0.80987429884924533"/>
        </c:manualLayout>
      </c:layout>
      <c:lineChart>
        <c:grouping val="stacked"/>
        <c:ser>
          <c:idx val="1"/>
          <c:order val="1"/>
          <c:tx>
            <c:strRef>
              <c:f>Employment!$D$2</c:f>
              <c:strCache>
                <c:ptCount val="1"/>
                <c:pt idx="0">
                  <c:v>Employed</c:v>
                </c:pt>
              </c:strCache>
            </c:strRef>
          </c:tx>
          <c:spPr>
            <a:ln w="28575" cap="flat" cmpd="sng" algn="ctr">
              <a:solidFill>
                <a:schemeClr val="dk1"/>
              </a:solidFill>
              <a:prstDash val="solid"/>
            </a:ln>
            <a:effectLst/>
          </c:spPr>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Employment!$D$3:$D$24</c:f>
              <c:numCache>
                <c:formatCode>#,##0</c:formatCode>
                <c:ptCount val="22"/>
                <c:pt idx="0">
                  <c:v>2562000</c:v>
                </c:pt>
                <c:pt idx="1">
                  <c:v>2614000</c:v>
                </c:pt>
                <c:pt idx="2">
                  <c:v>2583000</c:v>
                </c:pt>
                <c:pt idx="3">
                  <c:v>2631000</c:v>
                </c:pt>
                <c:pt idx="4">
                  <c:v>2514000</c:v>
                </c:pt>
                <c:pt idx="5">
                  <c:v>2457000</c:v>
                </c:pt>
                <c:pt idx="6">
                  <c:v>2526000</c:v>
                </c:pt>
                <c:pt idx="7">
                  <c:v>2476000</c:v>
                </c:pt>
                <c:pt idx="8">
                  <c:v>2488000</c:v>
                </c:pt>
                <c:pt idx="9">
                  <c:v>2436000</c:v>
                </c:pt>
                <c:pt idx="10">
                  <c:v>2401000</c:v>
                </c:pt>
                <c:pt idx="11">
                  <c:v>2439000</c:v>
                </c:pt>
                <c:pt idx="12">
                  <c:v>2429000</c:v>
                </c:pt>
                <c:pt idx="13">
                  <c:v>2500000</c:v>
                </c:pt>
                <c:pt idx="14">
                  <c:v>2510000</c:v>
                </c:pt>
                <c:pt idx="15">
                  <c:v>2562000</c:v>
                </c:pt>
                <c:pt idx="16">
                  <c:v>2519000</c:v>
                </c:pt>
                <c:pt idx="17">
                  <c:v>2520000</c:v>
                </c:pt>
                <c:pt idx="18">
                  <c:v>2533000</c:v>
                </c:pt>
                <c:pt idx="19">
                  <c:v>2493000</c:v>
                </c:pt>
                <c:pt idx="20">
                  <c:v>2520000</c:v>
                </c:pt>
                <c:pt idx="21">
                  <c:v>2533000</c:v>
                </c:pt>
              </c:numCache>
            </c:numRef>
          </c:val>
        </c:ser>
        <c:marker val="1"/>
        <c:axId val="84782464"/>
        <c:axId val="84788352"/>
      </c:lineChart>
      <c:lineChart>
        <c:grouping val="stacked"/>
        <c:ser>
          <c:idx val="0"/>
          <c:order val="0"/>
          <c:tx>
            <c:strRef>
              <c:f>Employment!$C$2</c:f>
              <c:strCache>
                <c:ptCount val="1"/>
                <c:pt idx="0">
                  <c:v>Labour Force</c:v>
                </c:pt>
              </c:strCache>
            </c:strRef>
          </c:tx>
          <c:spPr>
            <a:ln w="28575" cap="flat" cmpd="sng" algn="ctr">
              <a:solidFill>
                <a:schemeClr val="accent2"/>
              </a:solidFill>
              <a:prstDash val="solid"/>
            </a:ln>
            <a:effectLst/>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Employment!$C$3:$C$24</c:f>
              <c:numCache>
                <c:formatCode>#,##0</c:formatCode>
                <c:ptCount val="22"/>
                <c:pt idx="0">
                  <c:v>3315000</c:v>
                </c:pt>
                <c:pt idx="1">
                  <c:v>3359000</c:v>
                </c:pt>
                <c:pt idx="2">
                  <c:v>3312000</c:v>
                </c:pt>
                <c:pt idx="3">
                  <c:v>3321000</c:v>
                </c:pt>
                <c:pt idx="4">
                  <c:v>3248000</c:v>
                </c:pt>
                <c:pt idx="5">
                  <c:v>3043000</c:v>
                </c:pt>
                <c:pt idx="6">
                  <c:v>3105000</c:v>
                </c:pt>
                <c:pt idx="7">
                  <c:v>3068000</c:v>
                </c:pt>
                <c:pt idx="8">
                  <c:v>3084000</c:v>
                </c:pt>
                <c:pt idx="9">
                  <c:v>3081000</c:v>
                </c:pt>
                <c:pt idx="10">
                  <c:v>2990000</c:v>
                </c:pt>
                <c:pt idx="11">
                  <c:v>3040000</c:v>
                </c:pt>
                <c:pt idx="12">
                  <c:v>3049000</c:v>
                </c:pt>
                <c:pt idx="13">
                  <c:v>3137000</c:v>
                </c:pt>
                <c:pt idx="14">
                  <c:v>3103000</c:v>
                </c:pt>
                <c:pt idx="15">
                  <c:v>3176000</c:v>
                </c:pt>
                <c:pt idx="16">
                  <c:v>3168000</c:v>
                </c:pt>
                <c:pt idx="17">
                  <c:v>3143000</c:v>
                </c:pt>
                <c:pt idx="18">
                  <c:v>3218000</c:v>
                </c:pt>
                <c:pt idx="19">
                  <c:v>3215000</c:v>
                </c:pt>
                <c:pt idx="20">
                  <c:v>3192000</c:v>
                </c:pt>
                <c:pt idx="21">
                  <c:v>3277000</c:v>
                </c:pt>
              </c:numCache>
            </c:numRef>
          </c:val>
        </c:ser>
        <c:marker val="1"/>
        <c:axId val="84877696"/>
        <c:axId val="84789888"/>
      </c:lineChart>
      <c:catAx>
        <c:axId val="84782464"/>
        <c:scaling>
          <c:orientation val="minMax"/>
        </c:scaling>
        <c:axPos val="b"/>
        <c:tickLblPos val="nextTo"/>
        <c:txPr>
          <a:bodyPr/>
          <a:lstStyle/>
          <a:p>
            <a:pPr>
              <a:defRPr lang="en-ZA"/>
            </a:pPr>
            <a:endParaRPr lang="en-US"/>
          </a:p>
        </c:txPr>
        <c:crossAx val="84788352"/>
        <c:crosses val="autoZero"/>
        <c:auto val="1"/>
        <c:lblAlgn val="ctr"/>
        <c:lblOffset val="100"/>
      </c:catAx>
      <c:valAx>
        <c:axId val="84788352"/>
        <c:scaling>
          <c:orientation val="minMax"/>
        </c:scaling>
        <c:axPos val="l"/>
        <c:numFmt formatCode="#,##0" sourceLinked="1"/>
        <c:tickLblPos val="nextTo"/>
        <c:txPr>
          <a:bodyPr/>
          <a:lstStyle/>
          <a:p>
            <a:pPr>
              <a:defRPr lang="en-ZA"/>
            </a:pPr>
            <a:endParaRPr lang="en-US"/>
          </a:p>
        </c:txPr>
        <c:crossAx val="84782464"/>
        <c:crosses val="autoZero"/>
        <c:crossBetween val="between"/>
      </c:valAx>
      <c:valAx>
        <c:axId val="84789888"/>
        <c:scaling>
          <c:orientation val="minMax"/>
        </c:scaling>
        <c:axPos val="r"/>
        <c:numFmt formatCode="#,##0" sourceLinked="1"/>
        <c:tickLblPos val="nextTo"/>
        <c:txPr>
          <a:bodyPr/>
          <a:lstStyle/>
          <a:p>
            <a:pPr>
              <a:defRPr lang="en-ZA"/>
            </a:pPr>
            <a:endParaRPr lang="en-US"/>
          </a:p>
        </c:txPr>
        <c:crossAx val="84877696"/>
        <c:crosses val="max"/>
        <c:crossBetween val="between"/>
      </c:valAx>
      <c:catAx>
        <c:axId val="84877696"/>
        <c:scaling>
          <c:orientation val="minMax"/>
        </c:scaling>
        <c:delete val="1"/>
        <c:axPos val="b"/>
        <c:tickLblPos val="none"/>
        <c:crossAx val="84789888"/>
        <c:crosses val="autoZero"/>
        <c:auto val="1"/>
        <c:lblAlgn val="ctr"/>
        <c:lblOffset val="100"/>
      </c:catAx>
    </c:plotArea>
    <c:legend>
      <c:legendPos val="r"/>
      <c:layout>
        <c:manualLayout>
          <c:xMode val="edge"/>
          <c:yMode val="edge"/>
          <c:x val="0.55557392685842033"/>
          <c:y val="6.0899144523795773E-2"/>
          <c:w val="0.14330486454022937"/>
          <c:h val="9.7900432978662771E-2"/>
        </c:manualLayout>
      </c:layout>
      <c:txPr>
        <a:bodyPr/>
        <a:lstStyle/>
        <a:p>
          <a:pPr>
            <a:defRPr lang="en-ZA"/>
          </a:pPr>
          <a:endParaRPr lang="en-US"/>
        </a:p>
      </c:txPr>
    </c:legend>
    <c:plotVisOnly val="1"/>
  </c:chart>
  <c:txPr>
    <a:bodyPr/>
    <a:lstStyle/>
    <a:p>
      <a:pPr>
        <a:defRPr>
          <a:latin typeface="Arial" pitchFamily="34" charset="0"/>
          <a:cs typeface="Arial" pitchFamily="34" charset="0"/>
        </a:defRPr>
      </a:pPr>
      <a:endParaRPr lang="en-US"/>
    </a:p>
  </c:txPr>
  <c:printSettings>
    <c:headerFooter/>
    <c:pageMargins b="0.75000000000000799" l="0.70000000000000062" r="0.70000000000000062" t="0.75000000000000799"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2175251264323669"/>
          <c:y val="3.6666666666666681E-2"/>
          <c:w val="0.84251749772352491"/>
          <c:h val="0.76873884514435764"/>
        </c:manualLayout>
      </c:layout>
      <c:lineChart>
        <c:grouping val="standard"/>
        <c:ser>
          <c:idx val="0"/>
          <c:order val="0"/>
          <c:tx>
            <c:strRef>
              <c:f>Employment!$G$2</c:f>
              <c:strCache>
                <c:ptCount val="1"/>
                <c:pt idx="0">
                  <c:v>Discourage Work Seekers</c:v>
                </c:pt>
              </c:strCache>
            </c:strRef>
          </c:tx>
          <c:spPr>
            <a:ln w="41275">
              <a:solidFill>
                <a:srgbClr val="00B050"/>
              </a:solidFill>
            </a:ln>
          </c:spPr>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Employment!$G$3:$G$24</c:f>
              <c:numCache>
                <c:formatCode>#,##0</c:formatCode>
                <c:ptCount val="22"/>
                <c:pt idx="0">
                  <c:v>183000</c:v>
                </c:pt>
                <c:pt idx="1">
                  <c:v>167000</c:v>
                </c:pt>
                <c:pt idx="2">
                  <c:v>186000</c:v>
                </c:pt>
                <c:pt idx="3">
                  <c:v>224000</c:v>
                </c:pt>
                <c:pt idx="4">
                  <c:v>271000</c:v>
                </c:pt>
                <c:pt idx="5">
                  <c:v>448000</c:v>
                </c:pt>
                <c:pt idx="6">
                  <c:v>495000</c:v>
                </c:pt>
                <c:pt idx="7">
                  <c:v>467000</c:v>
                </c:pt>
                <c:pt idx="8">
                  <c:v>503000</c:v>
                </c:pt>
                <c:pt idx="9">
                  <c:v>504000</c:v>
                </c:pt>
                <c:pt idx="10">
                  <c:v>563000</c:v>
                </c:pt>
                <c:pt idx="11">
                  <c:v>540000</c:v>
                </c:pt>
                <c:pt idx="12">
                  <c:v>592000</c:v>
                </c:pt>
                <c:pt idx="13">
                  <c:v>604000</c:v>
                </c:pt>
                <c:pt idx="14">
                  <c:v>549000</c:v>
                </c:pt>
                <c:pt idx="15">
                  <c:v>547000</c:v>
                </c:pt>
                <c:pt idx="16">
                  <c:v>579000</c:v>
                </c:pt>
                <c:pt idx="17">
                  <c:v>585000</c:v>
                </c:pt>
                <c:pt idx="18">
                  <c:v>570000</c:v>
                </c:pt>
                <c:pt idx="19">
                  <c:v>589000</c:v>
                </c:pt>
                <c:pt idx="20">
                  <c:v>574000</c:v>
                </c:pt>
                <c:pt idx="21">
                  <c:v>607000</c:v>
                </c:pt>
              </c:numCache>
            </c:numRef>
          </c:val>
        </c:ser>
        <c:ser>
          <c:idx val="1"/>
          <c:order val="1"/>
          <c:tx>
            <c:strRef>
              <c:f>Employment!$E$2</c:f>
              <c:strCache>
                <c:ptCount val="1"/>
                <c:pt idx="0">
                  <c:v>Unemployed</c:v>
                </c:pt>
              </c:strCache>
            </c:strRef>
          </c:tx>
          <c:spPr>
            <a:ln w="41275">
              <a:solidFill>
                <a:srgbClr val="0070C0"/>
              </a:solidFill>
            </a:ln>
          </c:spPr>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Employment!$E$3:$E$24</c:f>
              <c:numCache>
                <c:formatCode>#,##0</c:formatCode>
                <c:ptCount val="22"/>
                <c:pt idx="0">
                  <c:v>753000</c:v>
                </c:pt>
                <c:pt idx="1">
                  <c:v>745000</c:v>
                </c:pt>
                <c:pt idx="2">
                  <c:v>729000</c:v>
                </c:pt>
                <c:pt idx="3">
                  <c:v>690000</c:v>
                </c:pt>
                <c:pt idx="4">
                  <c:v>733000</c:v>
                </c:pt>
                <c:pt idx="5">
                  <c:v>586000</c:v>
                </c:pt>
                <c:pt idx="6">
                  <c:v>579000</c:v>
                </c:pt>
                <c:pt idx="7">
                  <c:v>592000</c:v>
                </c:pt>
                <c:pt idx="8">
                  <c:v>596000</c:v>
                </c:pt>
                <c:pt idx="9">
                  <c:v>645000</c:v>
                </c:pt>
                <c:pt idx="10">
                  <c:v>588000</c:v>
                </c:pt>
                <c:pt idx="11">
                  <c:v>601000</c:v>
                </c:pt>
                <c:pt idx="12">
                  <c:v>620000</c:v>
                </c:pt>
                <c:pt idx="13">
                  <c:v>638000</c:v>
                </c:pt>
                <c:pt idx="14">
                  <c:v>593000</c:v>
                </c:pt>
                <c:pt idx="15">
                  <c:v>614000</c:v>
                </c:pt>
                <c:pt idx="16">
                  <c:v>649000</c:v>
                </c:pt>
                <c:pt idx="17">
                  <c:v>623000</c:v>
                </c:pt>
                <c:pt idx="18">
                  <c:v>685000</c:v>
                </c:pt>
                <c:pt idx="19">
                  <c:v>722000</c:v>
                </c:pt>
                <c:pt idx="20">
                  <c:v>672000</c:v>
                </c:pt>
                <c:pt idx="21">
                  <c:v>744000</c:v>
                </c:pt>
              </c:numCache>
            </c:numRef>
          </c:val>
        </c:ser>
        <c:marker val="1"/>
        <c:axId val="84922752"/>
        <c:axId val="84924288"/>
      </c:lineChart>
      <c:catAx>
        <c:axId val="84922752"/>
        <c:scaling>
          <c:orientation val="minMax"/>
        </c:scaling>
        <c:axPos val="b"/>
        <c:tickLblPos val="nextTo"/>
        <c:txPr>
          <a:bodyPr/>
          <a:lstStyle/>
          <a:p>
            <a:pPr>
              <a:defRPr lang="en-ZA">
                <a:latin typeface="Arial" pitchFamily="34" charset="0"/>
                <a:cs typeface="Arial" pitchFamily="34" charset="0"/>
              </a:defRPr>
            </a:pPr>
            <a:endParaRPr lang="en-US"/>
          </a:p>
        </c:txPr>
        <c:crossAx val="84924288"/>
        <c:crosses val="autoZero"/>
        <c:auto val="1"/>
        <c:lblAlgn val="ctr"/>
        <c:lblOffset val="100"/>
      </c:catAx>
      <c:valAx>
        <c:axId val="84924288"/>
        <c:scaling>
          <c:orientation val="minMax"/>
          <c:min val="0"/>
        </c:scaling>
        <c:axPos val="l"/>
        <c:numFmt formatCode="#,##0" sourceLinked="1"/>
        <c:tickLblPos val="nextTo"/>
        <c:txPr>
          <a:bodyPr/>
          <a:lstStyle/>
          <a:p>
            <a:pPr>
              <a:defRPr lang="en-ZA">
                <a:latin typeface="Arial" pitchFamily="34" charset="0"/>
                <a:cs typeface="Arial" pitchFamily="34" charset="0"/>
              </a:defRPr>
            </a:pPr>
            <a:endParaRPr lang="en-US"/>
          </a:p>
        </c:txPr>
        <c:crossAx val="84922752"/>
        <c:crosses val="autoZero"/>
        <c:crossBetween val="between"/>
      </c:valAx>
    </c:plotArea>
    <c:legend>
      <c:legendPos val="r"/>
      <c:layout>
        <c:manualLayout>
          <c:xMode val="edge"/>
          <c:yMode val="edge"/>
          <c:x val="0.74868605085295159"/>
          <c:y val="0.55053011562619902"/>
          <c:w val="0.23661788617886409"/>
          <c:h val="0.20042152230971017"/>
        </c:manualLayout>
      </c:layout>
      <c:spPr>
        <a:solidFill>
          <a:schemeClr val="accent2">
            <a:lumMod val="40000"/>
            <a:lumOff val="60000"/>
          </a:schemeClr>
        </a:solidFill>
      </c:spPr>
      <c:txPr>
        <a:bodyPr/>
        <a:lstStyle/>
        <a:p>
          <a:pPr>
            <a:defRPr lang="en-ZA">
              <a:latin typeface="Arial" pitchFamily="34" charset="0"/>
              <a:cs typeface="Arial" pitchFamily="34" charset="0"/>
            </a:defRPr>
          </a:pPr>
          <a:endParaRPr lang="en-US"/>
        </a:p>
      </c:txPr>
    </c:legend>
    <c:plotVisOnly val="1"/>
  </c:chart>
  <c:printSettings>
    <c:headerFooter/>
    <c:pageMargins b="0.75000000000000799" l="0.70000000000000062" r="0.70000000000000062" t="0.75000000000000799"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171355942711899"/>
          <c:y val="4.0557149534390387E-2"/>
          <c:w val="0.85702705272077928"/>
          <c:h val="0.86792996080969365"/>
        </c:manualLayout>
      </c:layout>
      <c:lineChart>
        <c:grouping val="standard"/>
        <c:ser>
          <c:idx val="0"/>
          <c:order val="0"/>
          <c:tx>
            <c:strRef>
              <c:f>Employment!$D$2</c:f>
              <c:strCache>
                <c:ptCount val="1"/>
                <c:pt idx="0">
                  <c:v>Employed</c:v>
                </c:pt>
              </c:strCache>
            </c:strRef>
          </c:tx>
          <c:spPr>
            <a:ln w="41275"/>
          </c:spPr>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Employment!$D$3:$D$24</c:f>
              <c:numCache>
                <c:formatCode>#,##0</c:formatCode>
                <c:ptCount val="22"/>
                <c:pt idx="0">
                  <c:v>2562000</c:v>
                </c:pt>
                <c:pt idx="1">
                  <c:v>2614000</c:v>
                </c:pt>
                <c:pt idx="2">
                  <c:v>2583000</c:v>
                </c:pt>
                <c:pt idx="3">
                  <c:v>2631000</c:v>
                </c:pt>
                <c:pt idx="4">
                  <c:v>2514000</c:v>
                </c:pt>
                <c:pt idx="5">
                  <c:v>2457000</c:v>
                </c:pt>
                <c:pt idx="6">
                  <c:v>2526000</c:v>
                </c:pt>
                <c:pt idx="7">
                  <c:v>2476000</c:v>
                </c:pt>
                <c:pt idx="8">
                  <c:v>2488000</c:v>
                </c:pt>
                <c:pt idx="9">
                  <c:v>2436000</c:v>
                </c:pt>
                <c:pt idx="10">
                  <c:v>2401000</c:v>
                </c:pt>
                <c:pt idx="11">
                  <c:v>2439000</c:v>
                </c:pt>
                <c:pt idx="12">
                  <c:v>2429000</c:v>
                </c:pt>
                <c:pt idx="13">
                  <c:v>2500000</c:v>
                </c:pt>
                <c:pt idx="14">
                  <c:v>2510000</c:v>
                </c:pt>
                <c:pt idx="15">
                  <c:v>2562000</c:v>
                </c:pt>
                <c:pt idx="16">
                  <c:v>2519000</c:v>
                </c:pt>
                <c:pt idx="17">
                  <c:v>2520000</c:v>
                </c:pt>
                <c:pt idx="18">
                  <c:v>2533000</c:v>
                </c:pt>
                <c:pt idx="19">
                  <c:v>2493000</c:v>
                </c:pt>
                <c:pt idx="20">
                  <c:v>2520000</c:v>
                </c:pt>
                <c:pt idx="21">
                  <c:v>2533000</c:v>
                </c:pt>
              </c:numCache>
            </c:numRef>
          </c:val>
        </c:ser>
        <c:marker val="1"/>
        <c:axId val="85012864"/>
        <c:axId val="85014400"/>
      </c:lineChart>
      <c:lineChart>
        <c:grouping val="standard"/>
        <c:ser>
          <c:idx val="1"/>
          <c:order val="1"/>
          <c:tx>
            <c:strRef>
              <c:f>Employment!$E$2</c:f>
              <c:strCache>
                <c:ptCount val="1"/>
                <c:pt idx="0">
                  <c:v>Unemployed</c:v>
                </c:pt>
              </c:strCache>
            </c:strRef>
          </c:tx>
          <c:spPr>
            <a:ln w="41275"/>
          </c:spPr>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Employment!$E$3:$E$24</c:f>
              <c:numCache>
                <c:formatCode>#,##0</c:formatCode>
                <c:ptCount val="22"/>
                <c:pt idx="0">
                  <c:v>753000</c:v>
                </c:pt>
                <c:pt idx="1">
                  <c:v>745000</c:v>
                </c:pt>
                <c:pt idx="2">
                  <c:v>729000</c:v>
                </c:pt>
                <c:pt idx="3">
                  <c:v>690000</c:v>
                </c:pt>
                <c:pt idx="4">
                  <c:v>733000</c:v>
                </c:pt>
                <c:pt idx="5">
                  <c:v>586000</c:v>
                </c:pt>
                <c:pt idx="6">
                  <c:v>579000</c:v>
                </c:pt>
                <c:pt idx="7">
                  <c:v>592000</c:v>
                </c:pt>
                <c:pt idx="8">
                  <c:v>596000</c:v>
                </c:pt>
                <c:pt idx="9">
                  <c:v>645000</c:v>
                </c:pt>
                <c:pt idx="10">
                  <c:v>588000</c:v>
                </c:pt>
                <c:pt idx="11">
                  <c:v>601000</c:v>
                </c:pt>
                <c:pt idx="12">
                  <c:v>620000</c:v>
                </c:pt>
                <c:pt idx="13">
                  <c:v>638000</c:v>
                </c:pt>
                <c:pt idx="14">
                  <c:v>593000</c:v>
                </c:pt>
                <c:pt idx="15">
                  <c:v>614000</c:v>
                </c:pt>
                <c:pt idx="16">
                  <c:v>649000</c:v>
                </c:pt>
                <c:pt idx="17">
                  <c:v>623000</c:v>
                </c:pt>
                <c:pt idx="18">
                  <c:v>685000</c:v>
                </c:pt>
                <c:pt idx="19">
                  <c:v>722000</c:v>
                </c:pt>
                <c:pt idx="20">
                  <c:v>672000</c:v>
                </c:pt>
                <c:pt idx="21">
                  <c:v>744000</c:v>
                </c:pt>
              </c:numCache>
            </c:numRef>
          </c:val>
        </c:ser>
        <c:ser>
          <c:idx val="2"/>
          <c:order val="2"/>
          <c:tx>
            <c:strRef>
              <c:f>Employment!$G$2</c:f>
              <c:strCache>
                <c:ptCount val="1"/>
                <c:pt idx="0">
                  <c:v>Discourage Work Seekers</c:v>
                </c:pt>
              </c:strCache>
            </c:strRef>
          </c:tx>
          <c:spPr>
            <a:ln w="41275"/>
          </c:spPr>
          <c:marker>
            <c:symbol val="none"/>
          </c:marker>
          <c:cat>
            <c:strRef>
              <c:f>Employment!$A$3:$A$24</c:f>
              <c:strCache>
                <c:ptCount val="22"/>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pt idx="21">
                  <c:v>Q2 2013</c:v>
                </c:pt>
              </c:strCache>
            </c:strRef>
          </c:cat>
          <c:val>
            <c:numRef>
              <c:f>Employment!$G$3:$G$24</c:f>
              <c:numCache>
                <c:formatCode>#,##0</c:formatCode>
                <c:ptCount val="22"/>
                <c:pt idx="0">
                  <c:v>183000</c:v>
                </c:pt>
                <c:pt idx="1">
                  <c:v>167000</c:v>
                </c:pt>
                <c:pt idx="2">
                  <c:v>186000</c:v>
                </c:pt>
                <c:pt idx="3">
                  <c:v>224000</c:v>
                </c:pt>
                <c:pt idx="4">
                  <c:v>271000</c:v>
                </c:pt>
                <c:pt idx="5">
                  <c:v>448000</c:v>
                </c:pt>
                <c:pt idx="6">
                  <c:v>495000</c:v>
                </c:pt>
                <c:pt idx="7">
                  <c:v>467000</c:v>
                </c:pt>
                <c:pt idx="8">
                  <c:v>503000</c:v>
                </c:pt>
                <c:pt idx="9">
                  <c:v>504000</c:v>
                </c:pt>
                <c:pt idx="10">
                  <c:v>563000</c:v>
                </c:pt>
                <c:pt idx="11">
                  <c:v>540000</c:v>
                </c:pt>
                <c:pt idx="12">
                  <c:v>592000</c:v>
                </c:pt>
                <c:pt idx="13">
                  <c:v>604000</c:v>
                </c:pt>
                <c:pt idx="14">
                  <c:v>549000</c:v>
                </c:pt>
                <c:pt idx="15">
                  <c:v>547000</c:v>
                </c:pt>
                <c:pt idx="16">
                  <c:v>579000</c:v>
                </c:pt>
                <c:pt idx="17">
                  <c:v>585000</c:v>
                </c:pt>
                <c:pt idx="18">
                  <c:v>570000</c:v>
                </c:pt>
                <c:pt idx="19">
                  <c:v>589000</c:v>
                </c:pt>
                <c:pt idx="20">
                  <c:v>574000</c:v>
                </c:pt>
                <c:pt idx="21">
                  <c:v>607000</c:v>
                </c:pt>
              </c:numCache>
            </c:numRef>
          </c:val>
        </c:ser>
        <c:marker val="1"/>
        <c:axId val="85017728"/>
        <c:axId val="85015936"/>
      </c:lineChart>
      <c:catAx>
        <c:axId val="85012864"/>
        <c:scaling>
          <c:orientation val="minMax"/>
        </c:scaling>
        <c:axPos val="b"/>
        <c:tickLblPos val="nextTo"/>
        <c:txPr>
          <a:bodyPr/>
          <a:lstStyle/>
          <a:p>
            <a:pPr>
              <a:defRPr lang="en-ZA"/>
            </a:pPr>
            <a:endParaRPr lang="en-US"/>
          </a:p>
        </c:txPr>
        <c:crossAx val="85014400"/>
        <c:crosses val="autoZero"/>
        <c:auto val="1"/>
        <c:lblAlgn val="ctr"/>
        <c:lblOffset val="100"/>
      </c:catAx>
      <c:valAx>
        <c:axId val="85014400"/>
        <c:scaling>
          <c:orientation val="minMax"/>
        </c:scaling>
        <c:axPos val="l"/>
        <c:numFmt formatCode="#,##0" sourceLinked="1"/>
        <c:tickLblPos val="nextTo"/>
        <c:txPr>
          <a:bodyPr/>
          <a:lstStyle/>
          <a:p>
            <a:pPr>
              <a:defRPr lang="en-ZA"/>
            </a:pPr>
            <a:endParaRPr lang="en-US"/>
          </a:p>
        </c:txPr>
        <c:crossAx val="85012864"/>
        <c:crosses val="autoZero"/>
        <c:crossBetween val="between"/>
      </c:valAx>
      <c:valAx>
        <c:axId val="85015936"/>
        <c:scaling>
          <c:orientation val="minMax"/>
        </c:scaling>
        <c:axPos val="r"/>
        <c:numFmt formatCode="#,##0" sourceLinked="1"/>
        <c:tickLblPos val="nextTo"/>
        <c:txPr>
          <a:bodyPr/>
          <a:lstStyle/>
          <a:p>
            <a:pPr>
              <a:defRPr lang="en-ZA"/>
            </a:pPr>
            <a:endParaRPr lang="en-US"/>
          </a:p>
        </c:txPr>
        <c:crossAx val="85017728"/>
        <c:crosses val="max"/>
        <c:crossBetween val="between"/>
      </c:valAx>
      <c:catAx>
        <c:axId val="85017728"/>
        <c:scaling>
          <c:orientation val="minMax"/>
        </c:scaling>
        <c:delete val="1"/>
        <c:axPos val="b"/>
        <c:tickLblPos val="none"/>
        <c:crossAx val="85015936"/>
        <c:crosses val="autoZero"/>
        <c:auto val="1"/>
        <c:lblAlgn val="ctr"/>
        <c:lblOffset val="100"/>
      </c:catAx>
      <c:spPr>
        <a:solidFill>
          <a:srgbClr val="9BBB59">
            <a:lumMod val="20000"/>
            <a:lumOff val="80000"/>
          </a:srgbClr>
        </a:solidFill>
      </c:spPr>
    </c:plotArea>
    <c:legend>
      <c:legendPos val="r"/>
      <c:layout>
        <c:manualLayout>
          <c:xMode val="edge"/>
          <c:yMode val="edge"/>
          <c:x val="0.59632545931758563"/>
          <c:y val="0.61278768921008164"/>
          <c:w val="0.27871706892630171"/>
          <c:h val="0.20204372498130471"/>
        </c:manualLayout>
      </c:layout>
      <c:txPr>
        <a:bodyPr/>
        <a:lstStyle/>
        <a:p>
          <a:pPr>
            <a:defRPr lang="en-ZA"/>
          </a:pPr>
          <a:endParaRPr lang="en-US"/>
        </a:p>
      </c:txPr>
    </c:legend>
    <c:plotVisOnly val="1"/>
  </c:chart>
  <c:spPr>
    <a:solidFill>
      <a:schemeClr val="accent3">
        <a:lumMod val="20000"/>
        <a:lumOff val="80000"/>
      </a:schemeClr>
    </a:solidFill>
  </c:spPr>
  <c:printSettings>
    <c:headerFooter/>
    <c:pageMargins b="0.75000000000000488" l="0.70000000000000062" r="0.70000000000000062" t="0.75000000000000488"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3004059365820851E-2"/>
          <c:y val="4.1237165297253645E-2"/>
          <c:w val="0.91172712827209978"/>
          <c:h val="0.7628875579992026"/>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PSCE!$B$290:$B$313</c:f>
              <c:numCache>
                <c:formatCode>#,##0</c:formatCode>
                <c:ptCount val="24"/>
                <c:pt idx="0">
                  <c:v>3449</c:v>
                </c:pt>
                <c:pt idx="1">
                  <c:v>4402.416666666667</c:v>
                </c:pt>
                <c:pt idx="2">
                  <c:v>4667</c:v>
                </c:pt>
                <c:pt idx="3">
                  <c:v>6212.416666666667</c:v>
                </c:pt>
                <c:pt idx="4">
                  <c:v>9064.8333333333339</c:v>
                </c:pt>
                <c:pt idx="5">
                  <c:v>11866</c:v>
                </c:pt>
                <c:pt idx="6">
                  <c:v>13343.166666666666</c:v>
                </c:pt>
                <c:pt idx="7">
                  <c:v>14494.166666666666</c:v>
                </c:pt>
                <c:pt idx="8">
                  <c:v>17505.5</c:v>
                </c:pt>
                <c:pt idx="9">
                  <c:v>22564.454545454544</c:v>
                </c:pt>
                <c:pt idx="10">
                  <c:v>30017.583333333332</c:v>
                </c:pt>
                <c:pt idx="11">
                  <c:v>29285.81818181818</c:v>
                </c:pt>
                <c:pt idx="12">
                  <c:v>35636.25</c:v>
                </c:pt>
                <c:pt idx="13">
                  <c:v>83536.75</c:v>
                </c:pt>
                <c:pt idx="14">
                  <c:v>61041.666666666664</c:v>
                </c:pt>
                <c:pt idx="15">
                  <c:v>72545.916666666672</c:v>
                </c:pt>
                <c:pt idx="16">
                  <c:v>88683</c:v>
                </c:pt>
                <c:pt idx="17">
                  <c:v>86156.5</c:v>
                </c:pt>
                <c:pt idx="18">
                  <c:v>89977.5</c:v>
                </c:pt>
                <c:pt idx="19">
                  <c:v>116160</c:v>
                </c:pt>
                <c:pt idx="20">
                  <c:v>120742.41666666667</c:v>
                </c:pt>
                <c:pt idx="21">
                  <c:v>125608.41666666667</c:v>
                </c:pt>
                <c:pt idx="22">
                  <c:v>136621.5</c:v>
                </c:pt>
                <c:pt idx="23">
                  <c:v>135575.71428571429</c:v>
                </c:pt>
              </c:numCache>
            </c:numRef>
          </c:val>
        </c:ser>
        <c:marker val="1"/>
        <c:axId val="85086976"/>
        <c:axId val="85088512"/>
      </c:lineChart>
      <c:catAx>
        <c:axId val="8508697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088512"/>
        <c:crosses val="autoZero"/>
        <c:auto val="1"/>
        <c:lblAlgn val="ctr"/>
        <c:lblOffset val="100"/>
        <c:tickLblSkip val="1"/>
        <c:tickMarkSkip val="1"/>
      </c:catAx>
      <c:valAx>
        <c:axId val="85088512"/>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5086976"/>
        <c:crosses val="autoZero"/>
        <c:crossBetween val="between"/>
      </c:valAx>
      <c:spPr>
        <a:solidFill>
          <a:srgbClr val="CCFFCC"/>
        </a:solidFill>
        <a:ln w="12700">
          <a:solidFill>
            <a:srgbClr val="808080"/>
          </a:solidFill>
          <a:prstDash val="solid"/>
        </a:ln>
      </c:spPr>
    </c:plotArea>
    <c:legend>
      <c:legendPos val="r"/>
      <c:layout>
        <c:manualLayout>
          <c:xMode val="edge"/>
          <c:yMode val="edge"/>
          <c:x val="0.15810294546515041"/>
          <c:y val="7.2164948453608324E-2"/>
          <c:w val="0.22266173325556568"/>
          <c:h val="0.1262889303785478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3684216892243512E-2"/>
          <c:y val="3.0848329048843211E-2"/>
          <c:w val="0.92105322333292006"/>
          <c:h val="0.76349614395886889"/>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PSCE!$C$290:$C$313</c:f>
              <c:numCache>
                <c:formatCode>#,##0</c:formatCode>
                <c:ptCount val="24"/>
                <c:pt idx="0">
                  <c:v>9655.8333333333339</c:v>
                </c:pt>
                <c:pt idx="1">
                  <c:v>10577.833333333334</c:v>
                </c:pt>
                <c:pt idx="2">
                  <c:v>12245.5</c:v>
                </c:pt>
                <c:pt idx="3">
                  <c:v>9091.4166666666661</c:v>
                </c:pt>
                <c:pt idx="4">
                  <c:v>6421.416666666667</c:v>
                </c:pt>
                <c:pt idx="5">
                  <c:v>6692.5</c:v>
                </c:pt>
                <c:pt idx="6">
                  <c:v>6175.25</c:v>
                </c:pt>
                <c:pt idx="7">
                  <c:v>5996.166666666667</c:v>
                </c:pt>
                <c:pt idx="8">
                  <c:v>6938.166666666667</c:v>
                </c:pt>
                <c:pt idx="9">
                  <c:v>6530.909090909091</c:v>
                </c:pt>
                <c:pt idx="10">
                  <c:v>5530.583333333333</c:v>
                </c:pt>
                <c:pt idx="11">
                  <c:v>8177</c:v>
                </c:pt>
                <c:pt idx="12">
                  <c:v>8501.3333333333339</c:v>
                </c:pt>
                <c:pt idx="13">
                  <c:v>6526.416666666667</c:v>
                </c:pt>
                <c:pt idx="14">
                  <c:v>5747</c:v>
                </c:pt>
                <c:pt idx="15">
                  <c:v>4985.583333333333</c:v>
                </c:pt>
                <c:pt idx="16">
                  <c:v>4617.083333333333</c:v>
                </c:pt>
                <c:pt idx="17">
                  <c:v>4884.833333333333</c:v>
                </c:pt>
                <c:pt idx="18">
                  <c:v>5474.916666666667</c:v>
                </c:pt>
                <c:pt idx="19">
                  <c:v>5040.416666666667</c:v>
                </c:pt>
                <c:pt idx="20">
                  <c:v>4750.666666666667</c:v>
                </c:pt>
                <c:pt idx="21">
                  <c:v>4363.416666666667</c:v>
                </c:pt>
                <c:pt idx="22">
                  <c:v>6889.333333333333</c:v>
                </c:pt>
                <c:pt idx="23">
                  <c:v>7960.7142857142853</c:v>
                </c:pt>
              </c:numCache>
            </c:numRef>
          </c:val>
        </c:ser>
        <c:marker val="1"/>
        <c:axId val="85121280"/>
        <c:axId val="85127168"/>
      </c:lineChart>
      <c:catAx>
        <c:axId val="8512128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127168"/>
        <c:crosses val="autoZero"/>
        <c:auto val="1"/>
        <c:lblAlgn val="ctr"/>
        <c:lblOffset val="100"/>
        <c:tickLblSkip val="1"/>
        <c:tickMarkSkip val="1"/>
      </c:catAx>
      <c:valAx>
        <c:axId val="85127168"/>
        <c:scaling>
          <c:orientation val="minMax"/>
          <c:min val="4000"/>
        </c:scaling>
        <c:axPos val="l"/>
        <c:numFmt formatCode="#,##0" sourceLinked="1"/>
        <c:tickLblPos val="nextTo"/>
        <c:spPr>
          <a:ln w="3175">
            <a:solidFill>
              <a:srgbClr val="000000"/>
            </a:solidFill>
            <a:prstDash val="solid"/>
          </a:ln>
        </c:spPr>
        <c:txPr>
          <a:bodyPr rot="0" vert="horz"/>
          <a:lstStyle/>
          <a:p>
            <a:pPr>
              <a:defRPr lang="en-ZA" sz="975" b="0" i="0" u="none" strike="noStrike" baseline="0">
                <a:solidFill>
                  <a:srgbClr val="000000"/>
                </a:solidFill>
                <a:latin typeface="Arial"/>
                <a:ea typeface="Arial"/>
                <a:cs typeface="Arial"/>
              </a:defRPr>
            </a:pPr>
            <a:endParaRPr lang="en-US"/>
          </a:p>
        </c:txPr>
        <c:crossAx val="85121280"/>
        <c:crosses val="autoZero"/>
        <c:crossBetween val="between"/>
      </c:valAx>
      <c:spPr>
        <a:solidFill>
          <a:srgbClr val="CCFFCC"/>
        </a:solidFill>
        <a:ln w="12700">
          <a:solidFill>
            <a:srgbClr val="808080"/>
          </a:solidFill>
          <a:prstDash val="solid"/>
        </a:ln>
      </c:spPr>
    </c:plotArea>
    <c:legend>
      <c:legendPos val="r"/>
      <c:layout>
        <c:manualLayout>
          <c:xMode val="edge"/>
          <c:yMode val="edge"/>
          <c:x val="0.71710572468763989"/>
          <c:y val="4.3701799485861177E-2"/>
          <c:w val="0.25921066318323088"/>
          <c:h val="0.125964010282776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2785808147175025E-2"/>
          <c:y val="4.1025743754366358E-2"/>
          <c:w val="0.91195795006570302"/>
          <c:h val="0.76410447742513443"/>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PSCE!$E$290:$E$313</c:f>
              <c:numCache>
                <c:formatCode>#,##0</c:formatCode>
                <c:ptCount val="24"/>
                <c:pt idx="0">
                  <c:v>16662.083333333332</c:v>
                </c:pt>
                <c:pt idx="1">
                  <c:v>18433.083333333332</c:v>
                </c:pt>
                <c:pt idx="2">
                  <c:v>18768.5</c:v>
                </c:pt>
                <c:pt idx="3">
                  <c:v>20959.083333333332</c:v>
                </c:pt>
                <c:pt idx="4">
                  <c:v>25954</c:v>
                </c:pt>
                <c:pt idx="5">
                  <c:v>33013.416666666664</c:v>
                </c:pt>
                <c:pt idx="6">
                  <c:v>41532.333333333336</c:v>
                </c:pt>
                <c:pt idx="7">
                  <c:v>47453.833333333336</c:v>
                </c:pt>
                <c:pt idx="8">
                  <c:v>51143.5</c:v>
                </c:pt>
                <c:pt idx="9">
                  <c:v>51879.090909090912</c:v>
                </c:pt>
                <c:pt idx="10">
                  <c:v>54488.666666666664</c:v>
                </c:pt>
                <c:pt idx="11">
                  <c:v>61161.36363636364</c:v>
                </c:pt>
                <c:pt idx="12">
                  <c:v>70966.333333333328</c:v>
                </c:pt>
                <c:pt idx="13">
                  <c:v>84007.166666666672</c:v>
                </c:pt>
                <c:pt idx="14">
                  <c:v>99388</c:v>
                </c:pt>
                <c:pt idx="15">
                  <c:v>119700.66666666667</c:v>
                </c:pt>
                <c:pt idx="16">
                  <c:v>139721.66666666666</c:v>
                </c:pt>
                <c:pt idx="17">
                  <c:v>160597.83333333334</c:v>
                </c:pt>
                <c:pt idx="18">
                  <c:v>195741.08333333334</c:v>
                </c:pt>
                <c:pt idx="19">
                  <c:v>202099.83333333334</c:v>
                </c:pt>
                <c:pt idx="20">
                  <c:v>206870.75</c:v>
                </c:pt>
                <c:pt idx="21">
                  <c:v>224419</c:v>
                </c:pt>
                <c:pt idx="22">
                  <c:v>256948.41666666666</c:v>
                </c:pt>
                <c:pt idx="23">
                  <c:v>288975.28571428574</c:v>
                </c:pt>
              </c:numCache>
            </c:numRef>
          </c:val>
        </c:ser>
        <c:marker val="1"/>
        <c:axId val="85172224"/>
        <c:axId val="85173760"/>
      </c:lineChart>
      <c:catAx>
        <c:axId val="8517222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173760"/>
        <c:crosses val="autoZero"/>
        <c:auto val="1"/>
        <c:lblAlgn val="ctr"/>
        <c:lblOffset val="100"/>
        <c:tickLblSkip val="1"/>
        <c:tickMarkSkip val="1"/>
      </c:catAx>
      <c:valAx>
        <c:axId val="85173760"/>
        <c:scaling>
          <c:orientation val="minMax"/>
          <c:min val="4000"/>
        </c:scaling>
        <c:axPos val="l"/>
        <c:numFmt formatCode="#,##0" sourceLinked="1"/>
        <c:tickLblPos val="nextTo"/>
        <c:spPr>
          <a:ln w="3175">
            <a:solidFill>
              <a:srgbClr val="000000"/>
            </a:solidFill>
            <a:prstDash val="solid"/>
          </a:ln>
        </c:spPr>
        <c:txPr>
          <a:bodyPr rot="0" vert="horz"/>
          <a:lstStyle/>
          <a:p>
            <a:pPr>
              <a:defRPr lang="en-ZA" sz="975" b="0" i="0" u="none" strike="noStrike" baseline="0">
                <a:solidFill>
                  <a:srgbClr val="000000"/>
                </a:solidFill>
                <a:latin typeface="Arial"/>
                <a:ea typeface="Arial"/>
                <a:cs typeface="Arial"/>
              </a:defRPr>
            </a:pPr>
            <a:endParaRPr lang="en-US"/>
          </a:p>
        </c:txPr>
        <c:crossAx val="85172224"/>
        <c:crosses val="autoZero"/>
        <c:crossBetween val="between"/>
      </c:valAx>
      <c:spPr>
        <a:solidFill>
          <a:srgbClr val="CCFFCC"/>
        </a:solidFill>
        <a:ln w="12700">
          <a:solidFill>
            <a:srgbClr val="808080"/>
          </a:solidFill>
          <a:prstDash val="solid"/>
        </a:ln>
      </c:spPr>
    </c:plotArea>
    <c:legend>
      <c:legendPos val="r"/>
      <c:layout>
        <c:manualLayout>
          <c:xMode val="edge"/>
          <c:yMode val="edge"/>
          <c:x val="0.12532232547144079"/>
          <c:y val="8.461538461538462E-2"/>
          <c:w val="0.31668854903531163"/>
          <c:h val="0.1256412948381457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9787132907599534E-2"/>
          <c:y val="4.0920716112531993E-2"/>
          <c:w val="0.92126102318762149"/>
          <c:h val="0.76470683731977052"/>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PSCE!$F$290:$F$313</c:f>
              <c:numCache>
                <c:formatCode>#,##0</c:formatCode>
                <c:ptCount val="24"/>
                <c:pt idx="0">
                  <c:v>10041.25</c:v>
                </c:pt>
                <c:pt idx="1">
                  <c:v>11864.166666666666</c:v>
                </c:pt>
                <c:pt idx="2">
                  <c:v>14102.916666666666</c:v>
                </c:pt>
                <c:pt idx="3">
                  <c:v>14963.416666666666</c:v>
                </c:pt>
                <c:pt idx="4">
                  <c:v>15962.75</c:v>
                </c:pt>
                <c:pt idx="5">
                  <c:v>18006.5</c:v>
                </c:pt>
                <c:pt idx="6">
                  <c:v>21168.583333333332</c:v>
                </c:pt>
                <c:pt idx="7">
                  <c:v>22602</c:v>
                </c:pt>
                <c:pt idx="8">
                  <c:v>21876.916666666668</c:v>
                </c:pt>
                <c:pt idx="9">
                  <c:v>21836.18181818182</c:v>
                </c:pt>
                <c:pt idx="10">
                  <c:v>22905</c:v>
                </c:pt>
                <c:pt idx="11">
                  <c:v>26862.363636363636</c:v>
                </c:pt>
                <c:pt idx="12">
                  <c:v>31100.833333333332</c:v>
                </c:pt>
                <c:pt idx="13">
                  <c:v>33815.25</c:v>
                </c:pt>
                <c:pt idx="14">
                  <c:v>40236.666666666664</c:v>
                </c:pt>
                <c:pt idx="15">
                  <c:v>45549.583333333336</c:v>
                </c:pt>
                <c:pt idx="16">
                  <c:v>54815.083333333336</c:v>
                </c:pt>
                <c:pt idx="17">
                  <c:v>61720.916666666664</c:v>
                </c:pt>
                <c:pt idx="18">
                  <c:v>52315</c:v>
                </c:pt>
                <c:pt idx="19">
                  <c:v>40846.666666666664</c:v>
                </c:pt>
                <c:pt idx="20">
                  <c:v>31013</c:v>
                </c:pt>
                <c:pt idx="21">
                  <c:v>24811.5</c:v>
                </c:pt>
                <c:pt idx="22">
                  <c:v>18186.333333333332</c:v>
                </c:pt>
                <c:pt idx="23">
                  <c:v>15396.428571428571</c:v>
                </c:pt>
              </c:numCache>
            </c:numRef>
          </c:val>
        </c:ser>
        <c:marker val="1"/>
        <c:axId val="85280256"/>
        <c:axId val="85281792"/>
      </c:lineChart>
      <c:catAx>
        <c:axId val="8528025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281792"/>
        <c:crosses val="autoZero"/>
        <c:auto val="1"/>
        <c:lblAlgn val="ctr"/>
        <c:lblOffset val="100"/>
        <c:tickLblSkip val="1"/>
        <c:tickMarkSkip val="1"/>
      </c:catAx>
      <c:valAx>
        <c:axId val="85281792"/>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5280256"/>
        <c:crosses val="autoZero"/>
        <c:crossBetween val="between"/>
      </c:valAx>
      <c:spPr>
        <a:solidFill>
          <a:srgbClr val="CCFFCC"/>
        </a:solidFill>
        <a:ln w="12700">
          <a:solidFill>
            <a:srgbClr val="808080"/>
          </a:solidFill>
          <a:prstDash val="solid"/>
        </a:ln>
      </c:spPr>
    </c:plotArea>
    <c:legend>
      <c:legendPos val="r"/>
      <c:layout>
        <c:manualLayout>
          <c:xMode val="edge"/>
          <c:yMode val="edge"/>
          <c:x val="0.11630067074949002"/>
          <c:y val="0.10485933503836094"/>
          <c:w val="0.27559091571888122"/>
          <c:h val="0.1253199616032656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6985645290002767E-2"/>
          <c:y val="4.0816326530612533E-2"/>
          <c:w val="0.89777252734664659"/>
          <c:h val="0.76530612244899165"/>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PSCE!$G$290:$G$313</c:f>
              <c:numCache>
                <c:formatCode>#,##0</c:formatCode>
                <c:ptCount val="24"/>
                <c:pt idx="0">
                  <c:v>55774.333333333336</c:v>
                </c:pt>
                <c:pt idx="1">
                  <c:v>65278.083333333336</c:v>
                </c:pt>
                <c:pt idx="2">
                  <c:v>76558.166666666672</c:v>
                </c:pt>
                <c:pt idx="3">
                  <c:v>90123.416666666672</c:v>
                </c:pt>
                <c:pt idx="4">
                  <c:v>105359.33333333333</c:v>
                </c:pt>
                <c:pt idx="5">
                  <c:v>125662.16666666667</c:v>
                </c:pt>
                <c:pt idx="6">
                  <c:v>148595</c:v>
                </c:pt>
                <c:pt idx="7">
                  <c:v>169484.83333333334</c:v>
                </c:pt>
                <c:pt idx="8">
                  <c:v>188294.75</c:v>
                </c:pt>
                <c:pt idx="9">
                  <c:v>198923.81818181818</c:v>
                </c:pt>
                <c:pt idx="10">
                  <c:v>213769.58333333334</c:v>
                </c:pt>
                <c:pt idx="11">
                  <c:v>244476.63636363635</c:v>
                </c:pt>
                <c:pt idx="12">
                  <c:v>274873.33333333331</c:v>
                </c:pt>
                <c:pt idx="13">
                  <c:v>309819.33333333331</c:v>
                </c:pt>
                <c:pt idx="14">
                  <c:v>368591.91666666669</c:v>
                </c:pt>
                <c:pt idx="15">
                  <c:v>467276.58333333331</c:v>
                </c:pt>
                <c:pt idx="16">
                  <c:v>606976.58333333337</c:v>
                </c:pt>
                <c:pt idx="17">
                  <c:v>769995.91666666663</c:v>
                </c:pt>
                <c:pt idx="18">
                  <c:v>916337.33333333337</c:v>
                </c:pt>
                <c:pt idx="19">
                  <c:v>985921.25</c:v>
                </c:pt>
                <c:pt idx="20">
                  <c:v>1028340.75</c:v>
                </c:pt>
                <c:pt idx="21">
                  <c:v>1056634</c:v>
                </c:pt>
                <c:pt idx="22">
                  <c:v>1079174.5833333333</c:v>
                </c:pt>
                <c:pt idx="23">
                  <c:v>1093000.2857142857</c:v>
                </c:pt>
              </c:numCache>
            </c:numRef>
          </c:val>
        </c:ser>
        <c:marker val="1"/>
        <c:axId val="85302272"/>
        <c:axId val="85312256"/>
      </c:lineChart>
      <c:catAx>
        <c:axId val="8530227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312256"/>
        <c:crosses val="autoZero"/>
        <c:auto val="1"/>
        <c:lblAlgn val="ctr"/>
        <c:lblOffset val="100"/>
        <c:tickLblSkip val="1"/>
        <c:tickMarkSkip val="1"/>
      </c:catAx>
      <c:valAx>
        <c:axId val="85312256"/>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5302272"/>
        <c:crosses val="autoZero"/>
        <c:crossBetween val="between"/>
      </c:valAx>
      <c:spPr>
        <a:solidFill>
          <a:srgbClr val="CCFFCC"/>
        </a:solidFill>
        <a:ln w="12700">
          <a:solidFill>
            <a:srgbClr val="808080"/>
          </a:solidFill>
          <a:prstDash val="solid"/>
        </a:ln>
      </c:spPr>
    </c:plotArea>
    <c:legend>
      <c:legendPos val="r"/>
      <c:layout>
        <c:manualLayout>
          <c:xMode val="edge"/>
          <c:yMode val="edge"/>
          <c:x val="0.14184974283058921"/>
          <c:y val="8.4183673469387682E-2"/>
          <c:w val="0.29619934186427532"/>
          <c:h val="0.125"/>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2460732984293197E-2"/>
          <c:y val="4.0712569359720389E-2"/>
          <c:w val="0.912303664921436"/>
          <c:h val="0.76590521107971821"/>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PSCE!$H$290:$H$313</c:f>
              <c:numCache>
                <c:formatCode>#,##0</c:formatCode>
                <c:ptCount val="24"/>
                <c:pt idx="0">
                  <c:v>60359.25</c:v>
                </c:pt>
                <c:pt idx="1">
                  <c:v>71693.666666666672</c:v>
                </c:pt>
                <c:pt idx="2">
                  <c:v>73763.083333333328</c:v>
                </c:pt>
                <c:pt idx="3">
                  <c:v>75123.5</c:v>
                </c:pt>
                <c:pt idx="4">
                  <c:v>83583.166666666672</c:v>
                </c:pt>
                <c:pt idx="5">
                  <c:v>96156.25</c:v>
                </c:pt>
                <c:pt idx="6">
                  <c:v>112671.5</c:v>
                </c:pt>
                <c:pt idx="7">
                  <c:v>137051.33333333334</c:v>
                </c:pt>
                <c:pt idx="8">
                  <c:v>174201.33333333334</c:v>
                </c:pt>
                <c:pt idx="9">
                  <c:v>210321.90909090909</c:v>
                </c:pt>
                <c:pt idx="10">
                  <c:v>231208.33333333334</c:v>
                </c:pt>
                <c:pt idx="11">
                  <c:v>238603.45454545456</c:v>
                </c:pt>
                <c:pt idx="12">
                  <c:v>260087.58333333334</c:v>
                </c:pt>
                <c:pt idx="13">
                  <c:v>283225.33333333331</c:v>
                </c:pt>
                <c:pt idx="14">
                  <c:v>290516.66666666669</c:v>
                </c:pt>
                <c:pt idx="15">
                  <c:v>331649.83333333331</c:v>
                </c:pt>
                <c:pt idx="16">
                  <c:v>399517.58333333331</c:v>
                </c:pt>
                <c:pt idx="17">
                  <c:v>517626.5</c:v>
                </c:pt>
                <c:pt idx="18">
                  <c:v>642976.08333333337</c:v>
                </c:pt>
                <c:pt idx="19">
                  <c:v>638214</c:v>
                </c:pt>
                <c:pt idx="20">
                  <c:v>637064.08333333337</c:v>
                </c:pt>
                <c:pt idx="21">
                  <c:v>707273.66666666663</c:v>
                </c:pt>
                <c:pt idx="22">
                  <c:v>827713.41666666663</c:v>
                </c:pt>
                <c:pt idx="23">
                  <c:v>931254.85714285716</c:v>
                </c:pt>
              </c:numCache>
            </c:numRef>
          </c:val>
        </c:ser>
        <c:marker val="1"/>
        <c:axId val="85230336"/>
        <c:axId val="85231872"/>
      </c:lineChart>
      <c:catAx>
        <c:axId val="8523033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231872"/>
        <c:crosses val="autoZero"/>
        <c:auto val="1"/>
        <c:lblAlgn val="ctr"/>
        <c:lblOffset val="100"/>
        <c:tickLblSkip val="1"/>
        <c:tickMarkSkip val="1"/>
      </c:catAx>
      <c:valAx>
        <c:axId val="85231872"/>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5230336"/>
        <c:crosses val="autoZero"/>
        <c:crossBetween val="between"/>
      </c:valAx>
      <c:spPr>
        <a:solidFill>
          <a:srgbClr val="CCFFCC"/>
        </a:solidFill>
        <a:ln w="12700">
          <a:solidFill>
            <a:srgbClr val="808080"/>
          </a:solidFill>
          <a:prstDash val="solid"/>
        </a:ln>
      </c:spPr>
    </c:plotArea>
    <c:legend>
      <c:legendPos val="r"/>
      <c:layout>
        <c:manualLayout>
          <c:xMode val="edge"/>
          <c:yMode val="edge"/>
          <c:x val="0.11518325995702892"/>
          <c:y val="5.0890585241730533E-2"/>
          <c:w val="0.35471208464039578"/>
          <c:h val="0.1246822009844243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673214962743773E-2"/>
          <c:y val="4.0609187382499357E-2"/>
          <c:w val="0.89804036208175309"/>
          <c:h val="0.76649841184471124"/>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PSCE!$A$290:$A$313</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PSCE!$D$290:$D$313</c:f>
              <c:numCache>
                <c:formatCode>#,##0</c:formatCode>
                <c:ptCount val="24"/>
                <c:pt idx="0">
                  <c:v>142836.91666666666</c:v>
                </c:pt>
                <c:pt idx="1">
                  <c:v>167269</c:v>
                </c:pt>
                <c:pt idx="2">
                  <c:v>183192.66666666666</c:v>
                </c:pt>
                <c:pt idx="3">
                  <c:v>201169.41666666666</c:v>
                </c:pt>
                <c:pt idx="4">
                  <c:v>230859.25</c:v>
                </c:pt>
                <c:pt idx="5">
                  <c:v>272838.33333333331</c:v>
                </c:pt>
                <c:pt idx="6">
                  <c:v>323967.41666666669</c:v>
                </c:pt>
                <c:pt idx="7">
                  <c:v>376592</c:v>
                </c:pt>
                <c:pt idx="8">
                  <c:v>435516.5</c:v>
                </c:pt>
                <c:pt idx="9">
                  <c:v>482961</c:v>
                </c:pt>
                <c:pt idx="10">
                  <c:v>522371.58333333331</c:v>
                </c:pt>
                <c:pt idx="11">
                  <c:v>571103.81818181823</c:v>
                </c:pt>
                <c:pt idx="12">
                  <c:v>637028.08333333337</c:v>
                </c:pt>
                <c:pt idx="13">
                  <c:v>710867.08333333337</c:v>
                </c:pt>
                <c:pt idx="14">
                  <c:v>798733.25</c:v>
                </c:pt>
                <c:pt idx="15">
                  <c:v>964176.66666666663</c:v>
                </c:pt>
                <c:pt idx="16">
                  <c:v>1201030.9166666667</c:v>
                </c:pt>
                <c:pt idx="17">
                  <c:v>1509941.1666666667</c:v>
                </c:pt>
                <c:pt idx="18">
                  <c:v>1807369.5</c:v>
                </c:pt>
                <c:pt idx="19">
                  <c:v>1867082.6666666667</c:v>
                </c:pt>
                <c:pt idx="20">
                  <c:v>1903290.3333333333</c:v>
                </c:pt>
                <c:pt idx="21">
                  <c:v>2013138.1666666667</c:v>
                </c:pt>
                <c:pt idx="22">
                  <c:v>2182022.5833333335</c:v>
                </c:pt>
                <c:pt idx="23">
                  <c:v>2328626.5714285714</c:v>
                </c:pt>
              </c:numCache>
            </c:numRef>
          </c:val>
        </c:ser>
        <c:marker val="1"/>
        <c:axId val="85252352"/>
        <c:axId val="85331968"/>
      </c:lineChart>
      <c:catAx>
        <c:axId val="8525235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331968"/>
        <c:crosses val="autoZero"/>
        <c:auto val="1"/>
        <c:lblAlgn val="ctr"/>
        <c:lblOffset val="100"/>
        <c:tickLblSkip val="1"/>
        <c:tickMarkSkip val="1"/>
      </c:catAx>
      <c:valAx>
        <c:axId val="85331968"/>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85252352"/>
        <c:crosses val="autoZero"/>
        <c:crossBetween val="between"/>
      </c:valAx>
      <c:spPr>
        <a:solidFill>
          <a:srgbClr val="CCFFCC"/>
        </a:solidFill>
        <a:ln w="12700">
          <a:solidFill>
            <a:srgbClr val="808080"/>
          </a:solidFill>
          <a:prstDash val="solid"/>
        </a:ln>
      </c:spPr>
    </c:plotArea>
    <c:legend>
      <c:legendPos val="r"/>
      <c:layout>
        <c:manualLayout>
          <c:xMode val="edge"/>
          <c:yMode val="edge"/>
          <c:x val="0.12549033095001091"/>
          <c:y val="5.0761421319800729E-2"/>
          <c:w val="0.35424877062782439"/>
          <c:h val="0.124365748697656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3195519012800491"/>
          <c:y val="3.3057860800665445E-2"/>
        </c:manualLayout>
      </c:layout>
      <c:txPr>
        <a:bodyPr/>
        <a:lstStyle/>
        <a:p>
          <a:pPr>
            <a:defRPr lang="en-ZA" sz="1400"/>
          </a:pPr>
          <a:endParaRPr lang="en-US"/>
        </a:p>
      </c:txPr>
    </c:title>
    <c:plotArea>
      <c:layout>
        <c:manualLayout>
          <c:layoutTarget val="inner"/>
          <c:xMode val="edge"/>
          <c:yMode val="edge"/>
          <c:x val="0.12580689719918953"/>
          <c:y val="2.4793106380369606E-2"/>
          <c:w val="0.84418975758701664"/>
          <c:h val="0.83057964693190001"/>
        </c:manualLayout>
      </c:layout>
      <c:lineChart>
        <c:grouping val="standard"/>
        <c:ser>
          <c:idx val="0"/>
          <c:order val="0"/>
          <c:tx>
            <c:strRef>
              <c:f>PSCE!$D$4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PSCE!$A$233:$A$287</c:f>
              <c:numCache>
                <c:formatCode>mmm\-yy</c:formatCode>
                <c:ptCount val="31"/>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pt idx="30">
                  <c:v>41456</c:v>
                </c:pt>
              </c:numCache>
            </c:numRef>
          </c:cat>
          <c:val>
            <c:numRef>
              <c:f>PSCE!$D$233:$D$287</c:f>
              <c:numCache>
                <c:formatCode>#,##0</c:formatCode>
                <c:ptCount val="31"/>
                <c:pt idx="0">
                  <c:v>1955015</c:v>
                </c:pt>
                <c:pt idx="1">
                  <c:v>1971557</c:v>
                </c:pt>
                <c:pt idx="2">
                  <c:v>1975168</c:v>
                </c:pt>
                <c:pt idx="3">
                  <c:v>1986284</c:v>
                </c:pt>
                <c:pt idx="4">
                  <c:v>1984829</c:v>
                </c:pt>
                <c:pt idx="5">
                  <c:v>1994629</c:v>
                </c:pt>
                <c:pt idx="6">
                  <c:v>2019970</c:v>
                </c:pt>
                <c:pt idx="7">
                  <c:v>2033242</c:v>
                </c:pt>
                <c:pt idx="8">
                  <c:v>2039996</c:v>
                </c:pt>
                <c:pt idx="9">
                  <c:v>2052317</c:v>
                </c:pt>
                <c:pt idx="10">
                  <c:v>2060174</c:v>
                </c:pt>
                <c:pt idx="11">
                  <c:v>2084477</c:v>
                </c:pt>
                <c:pt idx="12">
                  <c:v>2096914</c:v>
                </c:pt>
                <c:pt idx="13">
                  <c:v>2131911</c:v>
                </c:pt>
                <c:pt idx="14">
                  <c:v>2156036</c:v>
                </c:pt>
                <c:pt idx="15">
                  <c:v>2138557</c:v>
                </c:pt>
                <c:pt idx="16">
                  <c:v>2144453</c:v>
                </c:pt>
                <c:pt idx="17">
                  <c:v>2156230</c:v>
                </c:pt>
                <c:pt idx="18">
                  <c:v>2166543</c:v>
                </c:pt>
                <c:pt idx="19">
                  <c:v>2191650</c:v>
                </c:pt>
                <c:pt idx="20">
                  <c:v>2218985</c:v>
                </c:pt>
                <c:pt idx="21">
                  <c:v>2226668</c:v>
                </c:pt>
                <c:pt idx="22">
                  <c:v>2263277</c:v>
                </c:pt>
                <c:pt idx="23">
                  <c:v>2293047</c:v>
                </c:pt>
                <c:pt idx="24">
                  <c:v>2282495</c:v>
                </c:pt>
                <c:pt idx="25">
                  <c:v>2301270</c:v>
                </c:pt>
                <c:pt idx="26">
                  <c:v>2331883</c:v>
                </c:pt>
                <c:pt idx="27">
                  <c:v>2325690</c:v>
                </c:pt>
                <c:pt idx="28">
                  <c:v>2343436</c:v>
                </c:pt>
                <c:pt idx="29">
                  <c:v>2361482</c:v>
                </c:pt>
                <c:pt idx="30">
                  <c:v>2354130</c:v>
                </c:pt>
              </c:numCache>
            </c:numRef>
          </c:val>
        </c:ser>
        <c:marker val="1"/>
        <c:axId val="85343616"/>
        <c:axId val="85406848"/>
      </c:lineChart>
      <c:dateAx>
        <c:axId val="85343616"/>
        <c:scaling>
          <c:orientation val="minMax"/>
        </c:scaling>
        <c:axPos val="b"/>
        <c:numFmt formatCode="mmm\-yy" sourceLinked="1"/>
        <c:tickLblPos val="nextTo"/>
        <c:txPr>
          <a:bodyPr/>
          <a:lstStyle/>
          <a:p>
            <a:pPr>
              <a:defRPr lang="en-ZA"/>
            </a:pPr>
            <a:endParaRPr lang="en-US"/>
          </a:p>
        </c:txPr>
        <c:crossAx val="85406848"/>
        <c:crosses val="autoZero"/>
        <c:auto val="1"/>
        <c:lblOffset val="100"/>
      </c:dateAx>
      <c:valAx>
        <c:axId val="85406848"/>
        <c:scaling>
          <c:orientation val="minMax"/>
          <c:min val="1850000"/>
        </c:scaling>
        <c:axPos val="l"/>
        <c:numFmt formatCode="#,##0" sourceLinked="1"/>
        <c:tickLblPos val="nextTo"/>
        <c:txPr>
          <a:bodyPr/>
          <a:lstStyle/>
          <a:p>
            <a:pPr>
              <a:defRPr lang="en-ZA"/>
            </a:pPr>
            <a:endParaRPr lang="en-US"/>
          </a:p>
        </c:txPr>
        <c:crossAx val="8534361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229534033877528E-2"/>
          <c:y val="5.2725647899910924E-2"/>
          <c:w val="0.92178207000938961"/>
          <c:h val="0.9115293433852204"/>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Yearly'!$B$277:$B$299</c:f>
              <c:numCache>
                <c:formatCode>0.00</c:formatCode>
                <c:ptCount val="23"/>
                <c:pt idx="0">
                  <c:v>36.682742221491438</c:v>
                </c:pt>
                <c:pt idx="1">
                  <c:v>12.208689840482778</c:v>
                </c:pt>
                <c:pt idx="2">
                  <c:v>48.776871521606068</c:v>
                </c:pt>
                <c:pt idx="3">
                  <c:v>46.063497456597446</c:v>
                </c:pt>
                <c:pt idx="4">
                  <c:v>34.735952631937003</c:v>
                </c:pt>
                <c:pt idx="5">
                  <c:v>13.67200839675216</c:v>
                </c:pt>
                <c:pt idx="6">
                  <c:v>8.8841116182007465</c:v>
                </c:pt>
                <c:pt idx="7">
                  <c:v>20.857082335729299</c:v>
                </c:pt>
                <c:pt idx="8">
                  <c:v>28.593548364261267</c:v>
                </c:pt>
                <c:pt idx="9">
                  <c:v>34.045638946376577</c:v>
                </c:pt>
                <c:pt idx="10">
                  <c:v>2.0880677560363754</c:v>
                </c:pt>
                <c:pt idx="11">
                  <c:v>19.247165628588942</c:v>
                </c:pt>
                <c:pt idx="12">
                  <c:v>137.2144746643302</c:v>
                </c:pt>
                <c:pt idx="13">
                  <c:v>-26.350537523533358</c:v>
                </c:pt>
                <c:pt idx="14">
                  <c:v>20.490643685998265</c:v>
                </c:pt>
                <c:pt idx="15">
                  <c:v>22.753023829044295</c:v>
                </c:pt>
                <c:pt idx="16">
                  <c:v>-2.6401395065398283</c:v>
                </c:pt>
                <c:pt idx="17">
                  <c:v>4.8305543001267912</c:v>
                </c:pt>
                <c:pt idx="18">
                  <c:v>30.038606278268379</c:v>
                </c:pt>
                <c:pt idx="19">
                  <c:v>4.2876007959421409</c:v>
                </c:pt>
                <c:pt idx="20">
                  <c:v>3.8808410840947203</c:v>
                </c:pt>
                <c:pt idx="21">
                  <c:v>8.908356230599594</c:v>
                </c:pt>
                <c:pt idx="22">
                  <c:v>1.7802142284268168</c:v>
                </c:pt>
              </c:numCache>
            </c:numRef>
          </c:val>
        </c:ser>
        <c:marker val="1"/>
        <c:axId val="84031360"/>
        <c:axId val="84032896"/>
      </c:lineChart>
      <c:catAx>
        <c:axId val="8403136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4032896"/>
        <c:crosses val="autoZero"/>
        <c:auto val="1"/>
        <c:lblAlgn val="ctr"/>
        <c:lblOffset val="100"/>
        <c:tickLblSkip val="1"/>
        <c:tickMarkSkip val="1"/>
      </c:catAx>
      <c:valAx>
        <c:axId val="84032896"/>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4031360"/>
        <c:crosses val="autoZero"/>
        <c:crossBetween val="between"/>
      </c:valAx>
      <c:spPr>
        <a:solidFill>
          <a:srgbClr val="CCFFCC"/>
        </a:solidFill>
        <a:ln w="12700">
          <a:solidFill>
            <a:srgbClr val="808080"/>
          </a:solidFill>
          <a:prstDash val="solid"/>
        </a:ln>
      </c:spPr>
    </c:plotArea>
    <c:legend>
      <c:legendPos val="r"/>
      <c:layout>
        <c:manualLayout>
          <c:xMode val="edge"/>
          <c:yMode val="edge"/>
          <c:x val="0.16004826111538373"/>
          <c:y val="9.1152815013404845E-2"/>
          <c:w val="0.20336968709237296"/>
          <c:h val="0.1313675736913581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Yearly'!$A$277:$A$295</c:f>
              <c:strCache>
                <c:ptCount val="19"/>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strCache>
            </c:strRef>
          </c:cat>
          <c:val>
            <c:numRef>
              <c:f>'PSCE Yearly'!$E$277:$E$295</c:f>
              <c:numCache>
                <c:formatCode>0.00</c:formatCode>
                <c:ptCount val="19"/>
                <c:pt idx="0">
                  <c:v>10.755051705789683</c:v>
                </c:pt>
                <c:pt idx="1">
                  <c:v>1.8334355808412839</c:v>
                </c:pt>
                <c:pt idx="2">
                  <c:v>11.590147049116894</c:v>
                </c:pt>
                <c:pt idx="3">
                  <c:v>23.692025144117611</c:v>
                </c:pt>
                <c:pt idx="4">
                  <c:v>27.178108185437424</c:v>
                </c:pt>
                <c:pt idx="5">
                  <c:v>26.022788890450101</c:v>
                </c:pt>
                <c:pt idx="6">
                  <c:v>14.500783154311206</c:v>
                </c:pt>
                <c:pt idx="7">
                  <c:v>7.8210235020205365</c:v>
                </c:pt>
                <c:pt idx="8">
                  <c:v>1.1806688062072868</c:v>
                </c:pt>
                <c:pt idx="9">
                  <c:v>5.0027992744677876</c:v>
                </c:pt>
                <c:pt idx="10">
                  <c:v>12.716870468711386</c:v>
                </c:pt>
                <c:pt idx="11">
                  <c:v>15.393543633255875</c:v>
                </c:pt>
                <c:pt idx="12">
                  <c:v>18.388381553890337</c:v>
                </c:pt>
                <c:pt idx="13">
                  <c:v>18.230595144380004</c:v>
                </c:pt>
                <c:pt idx="14">
                  <c:v>20.51865573606695</c:v>
                </c:pt>
                <c:pt idx="15">
                  <c:v>16.848018582262252</c:v>
                </c:pt>
                <c:pt idx="16">
                  <c:v>14.907246284448318</c:v>
                </c:pt>
                <c:pt idx="17">
                  <c:v>21.99279348416945</c:v>
                </c:pt>
                <c:pt idx="18">
                  <c:v>8.2576339130449856</c:v>
                </c:pt>
              </c:numCache>
            </c:numRef>
          </c:val>
        </c:ser>
        <c:marker val="1"/>
        <c:axId val="84065280"/>
        <c:axId val="84071168"/>
      </c:lineChart>
      <c:catAx>
        <c:axId val="84065280"/>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84071168"/>
        <c:crosses val="autoZero"/>
        <c:auto val="1"/>
        <c:lblAlgn val="ctr"/>
        <c:lblOffset val="100"/>
        <c:tickLblSkip val="1"/>
        <c:tickMarkSkip val="1"/>
      </c:catAx>
      <c:valAx>
        <c:axId val="84071168"/>
        <c:scaling>
          <c:orientation val="minMax"/>
          <c:min val="4000"/>
        </c:scaling>
        <c:axPos val="l"/>
        <c:numFmt formatCode="0.0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84065280"/>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PSCE!$A$290:$A$309</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PSCE!$F$290:$F$309</c:f>
              <c:numCache>
                <c:formatCode>#,##0</c:formatCode>
                <c:ptCount val="20"/>
                <c:pt idx="0">
                  <c:v>10041.25</c:v>
                </c:pt>
                <c:pt idx="1">
                  <c:v>11864.166666666666</c:v>
                </c:pt>
                <c:pt idx="2">
                  <c:v>14102.916666666666</c:v>
                </c:pt>
                <c:pt idx="3">
                  <c:v>14963.416666666666</c:v>
                </c:pt>
                <c:pt idx="4">
                  <c:v>15962.75</c:v>
                </c:pt>
                <c:pt idx="5">
                  <c:v>18006.5</c:v>
                </c:pt>
                <c:pt idx="6">
                  <c:v>21168.583333333332</c:v>
                </c:pt>
                <c:pt idx="7">
                  <c:v>22602</c:v>
                </c:pt>
                <c:pt idx="8">
                  <c:v>21876.916666666668</c:v>
                </c:pt>
                <c:pt idx="9">
                  <c:v>21836.18181818182</c:v>
                </c:pt>
                <c:pt idx="10">
                  <c:v>22905</c:v>
                </c:pt>
                <c:pt idx="11">
                  <c:v>26862.363636363636</c:v>
                </c:pt>
                <c:pt idx="12">
                  <c:v>31100.833333333332</c:v>
                </c:pt>
                <c:pt idx="13">
                  <c:v>33815.25</c:v>
                </c:pt>
                <c:pt idx="14">
                  <c:v>40236.666666666664</c:v>
                </c:pt>
                <c:pt idx="15">
                  <c:v>45549.583333333336</c:v>
                </c:pt>
                <c:pt idx="16">
                  <c:v>54815.083333333336</c:v>
                </c:pt>
                <c:pt idx="17">
                  <c:v>61720.916666666664</c:v>
                </c:pt>
                <c:pt idx="18">
                  <c:v>52315</c:v>
                </c:pt>
                <c:pt idx="19">
                  <c:v>40846.666666666664</c:v>
                </c:pt>
              </c:numCache>
            </c:numRef>
          </c:val>
        </c:ser>
        <c:marker val="1"/>
        <c:axId val="85746432"/>
        <c:axId val="85747968"/>
      </c:lineChart>
      <c:catAx>
        <c:axId val="85746432"/>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85747968"/>
        <c:crosses val="autoZero"/>
        <c:auto val="1"/>
        <c:lblAlgn val="ctr"/>
        <c:lblOffset val="100"/>
        <c:tickLblSkip val="1"/>
        <c:tickMarkSkip val="1"/>
      </c:catAx>
      <c:valAx>
        <c:axId val="85747968"/>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85746432"/>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PSCE!$A$290:$A$309</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PSCE!$G$290:$G$309</c:f>
              <c:numCache>
                <c:formatCode>#,##0</c:formatCode>
                <c:ptCount val="20"/>
                <c:pt idx="0">
                  <c:v>55774.333333333336</c:v>
                </c:pt>
                <c:pt idx="1">
                  <c:v>65278.083333333336</c:v>
                </c:pt>
                <c:pt idx="2">
                  <c:v>76558.166666666672</c:v>
                </c:pt>
                <c:pt idx="3">
                  <c:v>90123.416666666672</c:v>
                </c:pt>
                <c:pt idx="4">
                  <c:v>105359.33333333333</c:v>
                </c:pt>
                <c:pt idx="5">
                  <c:v>125662.16666666667</c:v>
                </c:pt>
                <c:pt idx="6">
                  <c:v>148595</c:v>
                </c:pt>
                <c:pt idx="7">
                  <c:v>169484.83333333334</c:v>
                </c:pt>
                <c:pt idx="8">
                  <c:v>188294.75</c:v>
                </c:pt>
                <c:pt idx="9">
                  <c:v>198923.81818181818</c:v>
                </c:pt>
                <c:pt idx="10">
                  <c:v>213769.58333333334</c:v>
                </c:pt>
                <c:pt idx="11">
                  <c:v>244476.63636363635</c:v>
                </c:pt>
                <c:pt idx="12">
                  <c:v>274873.33333333331</c:v>
                </c:pt>
                <c:pt idx="13">
                  <c:v>309819.33333333331</c:v>
                </c:pt>
                <c:pt idx="14">
                  <c:v>368591.91666666669</c:v>
                </c:pt>
                <c:pt idx="15">
                  <c:v>467276.58333333331</c:v>
                </c:pt>
                <c:pt idx="16">
                  <c:v>606976.58333333337</c:v>
                </c:pt>
                <c:pt idx="17">
                  <c:v>769995.91666666663</c:v>
                </c:pt>
                <c:pt idx="18">
                  <c:v>916337.33333333337</c:v>
                </c:pt>
                <c:pt idx="19">
                  <c:v>985921.25</c:v>
                </c:pt>
              </c:numCache>
            </c:numRef>
          </c:val>
        </c:ser>
        <c:marker val="1"/>
        <c:axId val="85858560"/>
        <c:axId val="85860352"/>
      </c:lineChart>
      <c:catAx>
        <c:axId val="85858560"/>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85860352"/>
        <c:crosses val="autoZero"/>
        <c:auto val="1"/>
        <c:lblAlgn val="ctr"/>
        <c:lblOffset val="100"/>
        <c:tickLblSkip val="1"/>
        <c:tickMarkSkip val="1"/>
      </c:catAx>
      <c:valAx>
        <c:axId val="85860352"/>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85858560"/>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PSCE!$A$290:$A$309</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PSCE!$H$290:$H$309</c:f>
              <c:numCache>
                <c:formatCode>#,##0</c:formatCode>
                <c:ptCount val="20"/>
                <c:pt idx="0">
                  <c:v>60359.25</c:v>
                </c:pt>
                <c:pt idx="1">
                  <c:v>71693.666666666672</c:v>
                </c:pt>
                <c:pt idx="2">
                  <c:v>73763.083333333328</c:v>
                </c:pt>
                <c:pt idx="3">
                  <c:v>75123.5</c:v>
                </c:pt>
                <c:pt idx="4">
                  <c:v>83583.166666666672</c:v>
                </c:pt>
                <c:pt idx="5">
                  <c:v>96156.25</c:v>
                </c:pt>
                <c:pt idx="6">
                  <c:v>112671.5</c:v>
                </c:pt>
                <c:pt idx="7">
                  <c:v>137051.33333333334</c:v>
                </c:pt>
                <c:pt idx="8">
                  <c:v>174201.33333333334</c:v>
                </c:pt>
                <c:pt idx="9">
                  <c:v>210321.90909090909</c:v>
                </c:pt>
                <c:pt idx="10">
                  <c:v>231208.33333333334</c:v>
                </c:pt>
                <c:pt idx="11">
                  <c:v>238603.45454545456</c:v>
                </c:pt>
                <c:pt idx="12">
                  <c:v>260087.58333333334</c:v>
                </c:pt>
                <c:pt idx="13">
                  <c:v>283225.33333333331</c:v>
                </c:pt>
                <c:pt idx="14">
                  <c:v>290516.66666666669</c:v>
                </c:pt>
                <c:pt idx="15">
                  <c:v>331649.83333333331</c:v>
                </c:pt>
                <c:pt idx="16">
                  <c:v>399517.58333333331</c:v>
                </c:pt>
                <c:pt idx="17">
                  <c:v>517626.5</c:v>
                </c:pt>
                <c:pt idx="18">
                  <c:v>642976.08333333337</c:v>
                </c:pt>
                <c:pt idx="19">
                  <c:v>638214</c:v>
                </c:pt>
              </c:numCache>
            </c:numRef>
          </c:val>
        </c:ser>
        <c:marker val="1"/>
        <c:axId val="85889024"/>
        <c:axId val="85890560"/>
      </c:lineChart>
      <c:catAx>
        <c:axId val="85889024"/>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85890560"/>
        <c:crosses val="autoZero"/>
        <c:auto val="1"/>
        <c:lblAlgn val="ctr"/>
        <c:lblOffset val="100"/>
        <c:tickLblSkip val="1"/>
        <c:tickMarkSkip val="1"/>
      </c:catAx>
      <c:valAx>
        <c:axId val="85890560"/>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85889024"/>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PSCE!$A$290:$A$309</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PSCE!$D$290:$D$309</c:f>
              <c:numCache>
                <c:formatCode>#,##0</c:formatCode>
                <c:ptCount val="20"/>
                <c:pt idx="0">
                  <c:v>142836.91666666666</c:v>
                </c:pt>
                <c:pt idx="1">
                  <c:v>167269</c:v>
                </c:pt>
                <c:pt idx="2">
                  <c:v>183192.66666666666</c:v>
                </c:pt>
                <c:pt idx="3">
                  <c:v>201169.41666666666</c:v>
                </c:pt>
                <c:pt idx="4">
                  <c:v>230859.25</c:v>
                </c:pt>
                <c:pt idx="5">
                  <c:v>272838.33333333331</c:v>
                </c:pt>
                <c:pt idx="6">
                  <c:v>323967.41666666669</c:v>
                </c:pt>
                <c:pt idx="7">
                  <c:v>376592</c:v>
                </c:pt>
                <c:pt idx="8">
                  <c:v>435516.5</c:v>
                </c:pt>
                <c:pt idx="9">
                  <c:v>482961</c:v>
                </c:pt>
                <c:pt idx="10">
                  <c:v>522371.58333333331</c:v>
                </c:pt>
                <c:pt idx="11">
                  <c:v>571103.81818181823</c:v>
                </c:pt>
                <c:pt idx="12">
                  <c:v>637028.08333333337</c:v>
                </c:pt>
                <c:pt idx="13">
                  <c:v>710867.08333333337</c:v>
                </c:pt>
                <c:pt idx="14">
                  <c:v>798733.25</c:v>
                </c:pt>
                <c:pt idx="15">
                  <c:v>964176.66666666663</c:v>
                </c:pt>
                <c:pt idx="16">
                  <c:v>1201030.9166666667</c:v>
                </c:pt>
                <c:pt idx="17">
                  <c:v>1509941.1666666667</c:v>
                </c:pt>
                <c:pt idx="18">
                  <c:v>1807369.5</c:v>
                </c:pt>
                <c:pt idx="19">
                  <c:v>1867082.6666666667</c:v>
                </c:pt>
              </c:numCache>
            </c:numRef>
          </c:val>
        </c:ser>
        <c:marker val="1"/>
        <c:axId val="85788160"/>
        <c:axId val="85789696"/>
      </c:lineChart>
      <c:catAx>
        <c:axId val="85788160"/>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85789696"/>
        <c:crosses val="autoZero"/>
        <c:auto val="1"/>
        <c:lblAlgn val="ctr"/>
        <c:lblOffset val="100"/>
        <c:tickLblSkip val="1"/>
        <c:tickMarkSkip val="1"/>
      </c:catAx>
      <c:valAx>
        <c:axId val="85789696"/>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85788160"/>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11579373626514E-2"/>
          <c:y val="4.4155900157139112E-2"/>
          <c:w val="0.92548131237401265"/>
          <c:h val="0.91428687384189999"/>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Yearly'!$C$277:$C$299</c:f>
              <c:numCache>
                <c:formatCode>0.00</c:formatCode>
                <c:ptCount val="23"/>
                <c:pt idx="0">
                  <c:v>10.041891744069295</c:v>
                </c:pt>
                <c:pt idx="1">
                  <c:v>17.295471095413081</c:v>
                </c:pt>
                <c:pt idx="2">
                  <c:v>-25.925457506407156</c:v>
                </c:pt>
                <c:pt idx="3">
                  <c:v>-25.171897093144754</c:v>
                </c:pt>
                <c:pt idx="4">
                  <c:v>4.880150010900282</c:v>
                </c:pt>
                <c:pt idx="5">
                  <c:v>-6.8360463135073219</c:v>
                </c:pt>
                <c:pt idx="6">
                  <c:v>-2.0848997831724518</c:v>
                </c:pt>
                <c:pt idx="7">
                  <c:v>16.054673734762179</c:v>
                </c:pt>
                <c:pt idx="8">
                  <c:v>-6.066689155708306</c:v>
                </c:pt>
                <c:pt idx="9">
                  <c:v>-13.89555632323569</c:v>
                </c:pt>
                <c:pt idx="10">
                  <c:v>56.493885357549452</c:v>
                </c:pt>
                <c:pt idx="11">
                  <c:v>3.8000480246284742</c:v>
                </c:pt>
                <c:pt idx="12">
                  <c:v>-23.373048732836725</c:v>
                </c:pt>
                <c:pt idx="13">
                  <c:v>-9.6913754119549864</c:v>
                </c:pt>
                <c:pt idx="14">
                  <c:v>-12.63533167060649</c:v>
                </c:pt>
                <c:pt idx="15">
                  <c:v>-6.8138407320407728</c:v>
                </c:pt>
                <c:pt idx="16">
                  <c:v>6.0329884959843438</c:v>
                </c:pt>
                <c:pt idx="17">
                  <c:v>12.425922834386014</c:v>
                </c:pt>
                <c:pt idx="18">
                  <c:v>25.970671738559012</c:v>
                </c:pt>
                <c:pt idx="19">
                  <c:v>-3.7683990907697926</c:v>
                </c:pt>
                <c:pt idx="20">
                  <c:v>-7.2397186239971569</c:v>
                </c:pt>
                <c:pt idx="21">
                  <c:v>60.708847342969079</c:v>
                </c:pt>
                <c:pt idx="22">
                  <c:v>55.754807519389701</c:v>
                </c:pt>
              </c:numCache>
            </c:numRef>
          </c:val>
        </c:ser>
        <c:marker val="1"/>
        <c:axId val="85835136"/>
        <c:axId val="85845120"/>
      </c:lineChart>
      <c:catAx>
        <c:axId val="8583513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845120"/>
        <c:crosses val="autoZero"/>
        <c:auto val="1"/>
        <c:lblAlgn val="ctr"/>
        <c:lblOffset val="100"/>
        <c:tickLblSkip val="1"/>
        <c:tickMarkSkip val="1"/>
      </c:catAx>
      <c:valAx>
        <c:axId val="8584512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5835136"/>
        <c:crosses val="autoZero"/>
        <c:crossBetween val="between"/>
      </c:valAx>
      <c:spPr>
        <a:solidFill>
          <a:srgbClr val="CCFFCC"/>
        </a:solidFill>
        <a:ln w="12700">
          <a:solidFill>
            <a:srgbClr val="808080"/>
          </a:solidFill>
          <a:prstDash val="solid"/>
        </a:ln>
      </c:spPr>
    </c:plotArea>
    <c:legend>
      <c:legendPos val="r"/>
      <c:layout>
        <c:manualLayout>
          <c:xMode val="edge"/>
          <c:yMode val="edge"/>
          <c:x val="0.14062512618614981"/>
          <c:y val="9.3506493506501767E-2"/>
          <c:w val="0.23677897233999601"/>
          <c:h val="0.1272729999659133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625450180071985E-2"/>
          <c:y val="4.4041450777202056E-2"/>
          <c:w val="0.93157262905159999"/>
          <c:h val="0.7590673575129534"/>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Yearly'!$E$277:$E$299</c:f>
              <c:numCache>
                <c:formatCode>0.00</c:formatCode>
                <c:ptCount val="23"/>
                <c:pt idx="0">
                  <c:v>10.755051705789683</c:v>
                </c:pt>
                <c:pt idx="1">
                  <c:v>1.8334355808412839</c:v>
                </c:pt>
                <c:pt idx="2">
                  <c:v>11.590147049116894</c:v>
                </c:pt>
                <c:pt idx="3">
                  <c:v>23.692025144117611</c:v>
                </c:pt>
                <c:pt idx="4">
                  <c:v>27.178108185437424</c:v>
                </c:pt>
                <c:pt idx="5">
                  <c:v>26.022788890450101</c:v>
                </c:pt>
                <c:pt idx="6">
                  <c:v>14.500783154311206</c:v>
                </c:pt>
                <c:pt idx="7">
                  <c:v>7.8210235020205365</c:v>
                </c:pt>
                <c:pt idx="8">
                  <c:v>1.1806688062072868</c:v>
                </c:pt>
                <c:pt idx="9">
                  <c:v>5.0027992744677876</c:v>
                </c:pt>
                <c:pt idx="10">
                  <c:v>12.716870468711386</c:v>
                </c:pt>
                <c:pt idx="11">
                  <c:v>15.393543633255875</c:v>
                </c:pt>
                <c:pt idx="12">
                  <c:v>18.388381553890337</c:v>
                </c:pt>
                <c:pt idx="13">
                  <c:v>18.230595144380004</c:v>
                </c:pt>
                <c:pt idx="14">
                  <c:v>20.51865573606695</c:v>
                </c:pt>
                <c:pt idx="15">
                  <c:v>16.848018582262252</c:v>
                </c:pt>
                <c:pt idx="16">
                  <c:v>14.907246284448318</c:v>
                </c:pt>
                <c:pt idx="17">
                  <c:v>21.99279348416945</c:v>
                </c:pt>
                <c:pt idx="18">
                  <c:v>8.2576339130449856</c:v>
                </c:pt>
                <c:pt idx="19">
                  <c:v>2.3769827127684464</c:v>
                </c:pt>
                <c:pt idx="20">
                  <c:v>8.6298140050325127</c:v>
                </c:pt>
                <c:pt idx="21">
                  <c:v>14.445025555124234</c:v>
                </c:pt>
                <c:pt idx="22">
                  <c:v>16.163319239496669</c:v>
                </c:pt>
              </c:numCache>
            </c:numRef>
          </c:val>
        </c:ser>
        <c:marker val="1"/>
        <c:axId val="85952384"/>
        <c:axId val="85953920"/>
      </c:lineChart>
      <c:catAx>
        <c:axId val="8595238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953920"/>
        <c:crosses val="autoZero"/>
        <c:auto val="1"/>
        <c:lblAlgn val="ctr"/>
        <c:lblOffset val="100"/>
        <c:tickLblSkip val="1"/>
        <c:tickMarkSkip val="1"/>
      </c:catAx>
      <c:valAx>
        <c:axId val="8595392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5952384"/>
        <c:crosses val="autoZero"/>
        <c:crossBetween val="between"/>
      </c:valAx>
      <c:spPr>
        <a:solidFill>
          <a:srgbClr val="CCFFCC"/>
        </a:solidFill>
        <a:ln w="12700">
          <a:solidFill>
            <a:srgbClr val="808080"/>
          </a:solidFill>
          <a:prstDash val="solid"/>
        </a:ln>
      </c:spPr>
    </c:plotArea>
    <c:legend>
      <c:legendPos val="r"/>
      <c:legendEntry>
        <c:idx val="2"/>
        <c:delete val="1"/>
      </c:legendEntry>
      <c:layout>
        <c:manualLayout>
          <c:xMode val="edge"/>
          <c:yMode val="edge"/>
          <c:x val="0.68867547018810227"/>
          <c:y val="7.512953367875648E-2"/>
          <c:w val="0.27971188475390435"/>
          <c:h val="0.1269430051813560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544445940645114E-2"/>
          <c:y val="4.3927759426880007E-2"/>
          <c:w val="0.9256605563134479"/>
          <c:h val="0.91473099041856065"/>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Yearly'!$F$277:$F$299</c:f>
              <c:numCache>
                <c:formatCode>0.00</c:formatCode>
                <c:ptCount val="23"/>
                <c:pt idx="0">
                  <c:v>18.097187951122468</c:v>
                </c:pt>
                <c:pt idx="1">
                  <c:v>19.266990099182248</c:v>
                </c:pt>
                <c:pt idx="2">
                  <c:v>6.12219400620556</c:v>
                </c:pt>
                <c:pt idx="3">
                  <c:v>6.6909267888629635</c:v>
                </c:pt>
                <c:pt idx="4">
                  <c:v>12.753719303033046</c:v>
                </c:pt>
                <c:pt idx="5">
                  <c:v>17.569337896054655</c:v>
                </c:pt>
                <c:pt idx="6">
                  <c:v>7.1494905215482261</c:v>
                </c:pt>
                <c:pt idx="7">
                  <c:v>-3.1845915637717384</c:v>
                </c:pt>
                <c:pt idx="8">
                  <c:v>-0.21004067059227272</c:v>
                </c:pt>
                <c:pt idx="9">
                  <c:v>5.0038132317938233</c:v>
                </c:pt>
                <c:pt idx="10">
                  <c:v>17.724715881095495</c:v>
                </c:pt>
                <c:pt idx="11">
                  <c:v>15.274110296014086</c:v>
                </c:pt>
                <c:pt idx="12">
                  <c:v>8.6933314445841781</c:v>
                </c:pt>
                <c:pt idx="13">
                  <c:v>19.002478809958362</c:v>
                </c:pt>
                <c:pt idx="14">
                  <c:v>13.186372955757115</c:v>
                </c:pt>
                <c:pt idx="15">
                  <c:v>20.352957395746426</c:v>
                </c:pt>
                <c:pt idx="16">
                  <c:v>13.027279546235036</c:v>
                </c:pt>
                <c:pt idx="17">
                  <c:v>-15.238985082868318</c:v>
                </c:pt>
                <c:pt idx="18">
                  <c:v>-20.369403055878848</c:v>
                </c:pt>
                <c:pt idx="19">
                  <c:v>-23.922148796361792</c:v>
                </c:pt>
                <c:pt idx="20">
                  <c:v>-20.038811261249656</c:v>
                </c:pt>
                <c:pt idx="21">
                  <c:v>-26.699084197053253</c:v>
                </c:pt>
                <c:pt idx="22">
                  <c:v>-19.17223433596962</c:v>
                </c:pt>
              </c:numCache>
            </c:numRef>
          </c:val>
        </c:ser>
        <c:marker val="1"/>
        <c:axId val="85987328"/>
        <c:axId val="85988864"/>
      </c:lineChart>
      <c:catAx>
        <c:axId val="8598732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988864"/>
        <c:crosses val="autoZero"/>
        <c:auto val="1"/>
        <c:lblAlgn val="ctr"/>
        <c:lblOffset val="100"/>
        <c:tickLblSkip val="1"/>
        <c:tickMarkSkip val="1"/>
      </c:catAx>
      <c:valAx>
        <c:axId val="8598886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5987328"/>
        <c:crosses val="autoZero"/>
        <c:crossBetween val="between"/>
      </c:valAx>
      <c:spPr>
        <a:solidFill>
          <a:srgbClr val="CCFFCC"/>
        </a:solidFill>
        <a:ln w="12700">
          <a:solidFill>
            <a:srgbClr val="808080"/>
          </a:solidFill>
          <a:prstDash val="solid"/>
        </a:ln>
      </c:spPr>
    </c:plotArea>
    <c:legend>
      <c:legendPos val="r"/>
      <c:layout>
        <c:manualLayout>
          <c:xMode val="edge"/>
          <c:yMode val="edge"/>
          <c:x val="0.33772994203063339"/>
          <c:y val="5.5125163618113628E-2"/>
          <c:w val="0.25179881291817319"/>
          <c:h val="0.1266152583640229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7310669998587452E-2"/>
          <c:y val="0.12628865979381437"/>
          <c:w val="0.93173707179609833"/>
          <c:h val="0.76031023516815388"/>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Yearly'!$G$277:$G$299</c:f>
              <c:numCache>
                <c:formatCode>0.00</c:formatCode>
                <c:ptCount val="23"/>
                <c:pt idx="0">
                  <c:v>17.007951567768703</c:v>
                </c:pt>
                <c:pt idx="1">
                  <c:v>17.288035745780807</c:v>
                </c:pt>
                <c:pt idx="2">
                  <c:v>17.715442059995691</c:v>
                </c:pt>
                <c:pt idx="3">
                  <c:v>16.88695351934545</c:v>
                </c:pt>
                <c:pt idx="4">
                  <c:v>19.283370987096934</c:v>
                </c:pt>
                <c:pt idx="5">
                  <c:v>18.263515835858204</c:v>
                </c:pt>
                <c:pt idx="6">
                  <c:v>14.145014539089422</c:v>
                </c:pt>
                <c:pt idx="7">
                  <c:v>11.109482254360636</c:v>
                </c:pt>
                <c:pt idx="8">
                  <c:v>5.2375958012839972</c:v>
                </c:pt>
                <c:pt idx="9">
                  <c:v>7.564352375998955</c:v>
                </c:pt>
                <c:pt idx="10">
                  <c:v>14.984106126284679</c:v>
                </c:pt>
                <c:pt idx="11">
                  <c:v>11.887515097388508</c:v>
                </c:pt>
                <c:pt idx="12">
                  <c:v>12.668402889705057</c:v>
                </c:pt>
                <c:pt idx="13">
                  <c:v>18.853834797857377</c:v>
                </c:pt>
                <c:pt idx="14">
                  <c:v>26.698939179277115</c:v>
                </c:pt>
                <c:pt idx="15">
                  <c:v>29.862549786634915</c:v>
                </c:pt>
                <c:pt idx="16">
                  <c:v>26.982370728249915</c:v>
                </c:pt>
                <c:pt idx="17">
                  <c:v>19.233846199060185</c:v>
                </c:pt>
                <c:pt idx="18">
                  <c:v>10.99482059144899</c:v>
                </c:pt>
                <c:pt idx="19">
                  <c:v>4.3002307937780699</c:v>
                </c:pt>
                <c:pt idx="20">
                  <c:v>2.6627639112892041</c:v>
                </c:pt>
                <c:pt idx="21">
                  <c:v>2.1349584659976899</c:v>
                </c:pt>
                <c:pt idx="22">
                  <c:v>1.712741238150695</c:v>
                </c:pt>
              </c:numCache>
            </c:numRef>
          </c:val>
        </c:ser>
        <c:marker val="1"/>
        <c:axId val="86021632"/>
        <c:axId val="86023168"/>
      </c:lineChart>
      <c:catAx>
        <c:axId val="8602163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6023168"/>
        <c:crosses val="autoZero"/>
        <c:auto val="1"/>
        <c:lblAlgn val="ctr"/>
        <c:lblOffset val="100"/>
        <c:tickLblSkip val="1"/>
        <c:tickMarkSkip val="1"/>
      </c:catAx>
      <c:valAx>
        <c:axId val="8602316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6021632"/>
        <c:crosses val="autoZero"/>
        <c:crossBetween val="between"/>
      </c:valAx>
      <c:spPr>
        <a:solidFill>
          <a:srgbClr val="CCFFCC"/>
        </a:solidFill>
        <a:ln w="12700">
          <a:solidFill>
            <a:srgbClr val="808080"/>
          </a:solidFill>
          <a:prstDash val="solid"/>
        </a:ln>
      </c:spPr>
    </c:plotArea>
    <c:legend>
      <c:legendPos val="r"/>
      <c:layout>
        <c:manualLayout>
          <c:xMode val="edge"/>
          <c:yMode val="edge"/>
          <c:x val="0.1281438383076367"/>
          <c:y val="0.1537800687285224"/>
          <c:w val="0.27065880836751888"/>
          <c:h val="0.126288930378547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397129186602882E-2"/>
          <c:y val="4.3701799485861177E-2"/>
          <c:w val="0.93181818181818177"/>
          <c:h val="0.7609254498714656"/>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Yearly'!$H$277:$H$299</c:f>
              <c:numCache>
                <c:formatCode>0.00</c:formatCode>
                <c:ptCount val="23"/>
                <c:pt idx="0">
                  <c:v>18.787678111204198</c:v>
                </c:pt>
                <c:pt idx="1">
                  <c:v>3.058589538779513</c:v>
                </c:pt>
                <c:pt idx="2">
                  <c:v>1.8771306273851316</c:v>
                </c:pt>
                <c:pt idx="3">
                  <c:v>11.257462582406907</c:v>
                </c:pt>
                <c:pt idx="4">
                  <c:v>15.076742866477931</c:v>
                </c:pt>
                <c:pt idx="5">
                  <c:v>17.130449769187383</c:v>
                </c:pt>
                <c:pt idx="6">
                  <c:v>21.60822386856557</c:v>
                </c:pt>
                <c:pt idx="7">
                  <c:v>26.928809320564355</c:v>
                </c:pt>
                <c:pt idx="8">
                  <c:v>19.369661927806671</c:v>
                </c:pt>
                <c:pt idx="9">
                  <c:v>10.807771686479271</c:v>
                </c:pt>
                <c:pt idx="10">
                  <c:v>3.3898087240611572</c:v>
                </c:pt>
                <c:pt idx="11">
                  <c:v>8.2524206477099558</c:v>
                </c:pt>
                <c:pt idx="12">
                  <c:v>8.9208326054163916</c:v>
                </c:pt>
                <c:pt idx="13">
                  <c:v>2.6205331873045532</c:v>
                </c:pt>
                <c:pt idx="14">
                  <c:v>14.254367484969947</c:v>
                </c:pt>
                <c:pt idx="15">
                  <c:v>20.338023774629903</c:v>
                </c:pt>
                <c:pt idx="16">
                  <c:v>29.762961634564746</c:v>
                </c:pt>
                <c:pt idx="17">
                  <c:v>24.33332666723733</c:v>
                </c:pt>
                <c:pt idx="18">
                  <c:v>5.7404786006402277</c:v>
                </c:pt>
                <c:pt idx="19">
                  <c:v>-0.10234096647287583</c:v>
                </c:pt>
                <c:pt idx="20">
                  <c:v>11.356232031122699</c:v>
                </c:pt>
                <c:pt idx="21">
                  <c:v>16.997043640260234</c:v>
                </c:pt>
                <c:pt idx="22">
                  <c:v>16.548117477781382</c:v>
                </c:pt>
              </c:numCache>
            </c:numRef>
          </c:val>
        </c:ser>
        <c:marker val="1"/>
        <c:axId val="86055936"/>
        <c:axId val="86065920"/>
      </c:lineChart>
      <c:catAx>
        <c:axId val="8605593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6065920"/>
        <c:crosses val="autoZero"/>
        <c:auto val="1"/>
        <c:lblAlgn val="ctr"/>
        <c:lblOffset val="100"/>
        <c:tickLblSkip val="1"/>
        <c:tickMarkSkip val="1"/>
      </c:catAx>
      <c:valAx>
        <c:axId val="8606592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6055936"/>
        <c:crosses val="autoZero"/>
        <c:crossBetween val="between"/>
      </c:valAx>
      <c:spPr>
        <a:solidFill>
          <a:srgbClr val="CCFFCC"/>
        </a:solidFill>
        <a:ln w="12700">
          <a:solidFill>
            <a:srgbClr val="808080"/>
          </a:solidFill>
          <a:prstDash val="solid"/>
        </a:ln>
      </c:spPr>
    </c:plotArea>
    <c:legend>
      <c:legendPos val="r"/>
      <c:layout>
        <c:manualLayout>
          <c:xMode val="edge"/>
          <c:yMode val="edge"/>
          <c:x val="0.17942583732057421"/>
          <c:y val="5.3127677806342817E-2"/>
          <c:w val="0.31220095693779931"/>
          <c:h val="0.1268209083119108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7149832077441921E-2"/>
          <c:y val="4.3589743589743567E-2"/>
          <c:w val="0.93190072886416431"/>
          <c:h val="0.76154036844042583"/>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Yearly'!$A$277:$A$299</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Yearly'!$D$277:$D$299</c:f>
              <c:numCache>
                <c:formatCode>0.00</c:formatCode>
                <c:ptCount val="23"/>
                <c:pt idx="0">
                  <c:v>17.098828277595185</c:v>
                </c:pt>
                <c:pt idx="1">
                  <c:v>9.6136334992049584</c:v>
                </c:pt>
                <c:pt idx="2">
                  <c:v>9.7712556853842454</c:v>
                </c:pt>
                <c:pt idx="3">
                  <c:v>14.737452325204416</c:v>
                </c:pt>
                <c:pt idx="4">
                  <c:v>18.176481630335903</c:v>
                </c:pt>
                <c:pt idx="5">
                  <c:v>18.729020057258605</c:v>
                </c:pt>
                <c:pt idx="6">
                  <c:v>16.321723467460583</c:v>
                </c:pt>
                <c:pt idx="7">
                  <c:v>15.607806689450726</c:v>
                </c:pt>
                <c:pt idx="8">
                  <c:v>10.142988422799563</c:v>
                </c:pt>
                <c:pt idx="9">
                  <c:v>8.5138925471169529</c:v>
                </c:pt>
                <c:pt idx="10">
                  <c:v>9.7213824479583497</c:v>
                </c:pt>
                <c:pt idx="11">
                  <c:v>10.883518083398231</c:v>
                </c:pt>
                <c:pt idx="12">
                  <c:v>11.568576198373522</c:v>
                </c:pt>
                <c:pt idx="13">
                  <c:v>12.319083417989745</c:v>
                </c:pt>
                <c:pt idx="14">
                  <c:v>20.697646499152441</c:v>
                </c:pt>
                <c:pt idx="15">
                  <c:v>24.459163216341413</c:v>
                </c:pt>
                <c:pt idx="16">
                  <c:v>25.833265513790153</c:v>
                </c:pt>
                <c:pt idx="17">
                  <c:v>19.851759325302243</c:v>
                </c:pt>
                <c:pt idx="18">
                  <c:v>7.8158786034117593</c:v>
                </c:pt>
                <c:pt idx="19">
                  <c:v>1.947449851903075</c:v>
                </c:pt>
                <c:pt idx="20">
                  <c:v>5.8592314457987502</c:v>
                </c:pt>
                <c:pt idx="21">
                  <c:v>8.3783104431440556</c:v>
                </c:pt>
                <c:pt idx="22">
                  <c:v>8.7367145270676172</c:v>
                </c:pt>
              </c:numCache>
            </c:numRef>
          </c:val>
        </c:ser>
        <c:marker val="1"/>
        <c:axId val="86250624"/>
        <c:axId val="86252160"/>
      </c:lineChart>
      <c:catAx>
        <c:axId val="8625062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6252160"/>
        <c:crosses val="autoZero"/>
        <c:auto val="1"/>
        <c:lblAlgn val="ctr"/>
        <c:lblOffset val="100"/>
        <c:tickLblSkip val="1"/>
        <c:tickMarkSkip val="1"/>
      </c:catAx>
      <c:valAx>
        <c:axId val="8625216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6250624"/>
        <c:crosses val="autoZero"/>
        <c:crossBetween val="between"/>
      </c:valAx>
      <c:spPr>
        <a:solidFill>
          <a:srgbClr val="CCFFCC"/>
        </a:solidFill>
        <a:ln w="12700">
          <a:solidFill>
            <a:srgbClr val="808080"/>
          </a:solidFill>
          <a:prstDash val="solid"/>
        </a:ln>
      </c:spPr>
    </c:plotArea>
    <c:legend>
      <c:legendPos val="r"/>
      <c:layout>
        <c:manualLayout>
          <c:xMode val="edge"/>
          <c:yMode val="edge"/>
          <c:x val="0.11549196135429309"/>
          <c:y val="8.0341880341880348E-2"/>
          <c:w val="0.32616525084902032"/>
          <c:h val="0.1435902819839829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832372327819573"/>
          <c:y val="4.4077147734220577E-2"/>
        </c:manualLayout>
      </c:layout>
      <c:txPr>
        <a:bodyPr/>
        <a:lstStyle/>
        <a:p>
          <a:pPr>
            <a:defRPr lang="en-ZA" sz="1400"/>
          </a:pPr>
          <a:endParaRPr lang="en-US"/>
        </a:p>
      </c:txPr>
    </c:title>
    <c:plotArea>
      <c:layout>
        <c:manualLayout>
          <c:layoutTarget val="inner"/>
          <c:xMode val="edge"/>
          <c:yMode val="edge"/>
          <c:x val="0.14940737670950024"/>
          <c:y val="4.3158482740677816E-2"/>
          <c:w val="0.84418975758701664"/>
          <c:h val="0.83057964693190001"/>
        </c:manualLayout>
      </c:layout>
      <c:lineChart>
        <c:grouping val="standard"/>
        <c:ser>
          <c:idx val="0"/>
          <c:order val="0"/>
          <c:tx>
            <c:strRef>
              <c:f>'PSCE Yearly'!$D$4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 Yearly'!$A$228:$A$275</c:f>
              <c:numCache>
                <c:formatCode>mmm\-yy</c:formatCode>
                <c:ptCount val="31"/>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pt idx="30">
                  <c:v>41456</c:v>
                </c:pt>
              </c:numCache>
            </c:numRef>
          </c:cat>
          <c:val>
            <c:numRef>
              <c:f>'PSCE Yearly'!$D$228:$D$275</c:f>
              <c:numCache>
                <c:formatCode>0.00</c:formatCode>
                <c:ptCount val="31"/>
                <c:pt idx="0">
                  <c:v>4.7342182012210143</c:v>
                </c:pt>
                <c:pt idx="1">
                  <c:v>5.0994271007416723</c:v>
                </c:pt>
                <c:pt idx="2">
                  <c:v>5.3138164773578556</c:v>
                </c:pt>
                <c:pt idx="3">
                  <c:v>6.0327533505509603</c:v>
                </c:pt>
                <c:pt idx="4">
                  <c:v>5.5271201480590646</c:v>
                </c:pt>
                <c:pt idx="5">
                  <c:v>5.612425084624789</c:v>
                </c:pt>
                <c:pt idx="6">
                  <c:v>6.1169447112000217</c:v>
                </c:pt>
                <c:pt idx="7">
                  <c:v>6.0212705603597518</c:v>
                </c:pt>
                <c:pt idx="8">
                  <c:v>5.3219709290138848</c:v>
                </c:pt>
                <c:pt idx="9">
                  <c:v>6.0356042734221376</c:v>
                </c:pt>
                <c:pt idx="10">
                  <c:v>6.0186762370459723</c:v>
                </c:pt>
                <c:pt idx="11">
                  <c:v>7.3515370314101336</c:v>
                </c:pt>
                <c:pt idx="12">
                  <c:v>7.2582051800114069</c:v>
                </c:pt>
                <c:pt idx="13">
                  <c:v>8.1333687030098556</c:v>
                </c:pt>
                <c:pt idx="14">
                  <c:v>9.1570944851273417</c:v>
                </c:pt>
                <c:pt idx="15">
                  <c:v>7.6662249708500898</c:v>
                </c:pt>
                <c:pt idx="16">
                  <c:v>8.0422041395001784</c:v>
                </c:pt>
                <c:pt idx="17">
                  <c:v>8.1018074037828587</c:v>
                </c:pt>
                <c:pt idx="18">
                  <c:v>7.2561968742110032</c:v>
                </c:pt>
                <c:pt idx="19">
                  <c:v>7.7909073292800359</c:v>
                </c:pt>
                <c:pt idx="20">
                  <c:v>8.7739877921329263</c:v>
                </c:pt>
                <c:pt idx="21">
                  <c:v>8.4953250399426601</c:v>
                </c:pt>
                <c:pt idx="22">
                  <c:v>9.8585362207269878</c:v>
                </c:pt>
                <c:pt idx="23">
                  <c:v>10.005867179153332</c:v>
                </c:pt>
                <c:pt idx="24">
                  <c:v>8.8501960500049126</c:v>
                </c:pt>
                <c:pt idx="25">
                  <c:v>7.9439995384422701</c:v>
                </c:pt>
                <c:pt idx="26">
                  <c:v>8.1560326450949798</c:v>
                </c:pt>
                <c:pt idx="27">
                  <c:v>8.7504331191546445</c:v>
                </c:pt>
                <c:pt idx="28">
                  <c:v>9.2789629803031364</c:v>
                </c:pt>
                <c:pt idx="29">
                  <c:v>9.5190216257078326</c:v>
                </c:pt>
                <c:pt idx="30">
                  <c:v>8.6583557307655568</c:v>
                </c:pt>
              </c:numCache>
            </c:numRef>
          </c:val>
        </c:ser>
        <c:marker val="1"/>
        <c:axId val="86276352"/>
        <c:axId val="86114304"/>
      </c:lineChart>
      <c:dateAx>
        <c:axId val="86276352"/>
        <c:scaling>
          <c:orientation val="minMax"/>
        </c:scaling>
        <c:axPos val="b"/>
        <c:numFmt formatCode="mmm\-yy" sourceLinked="1"/>
        <c:tickLblPos val="nextTo"/>
        <c:txPr>
          <a:bodyPr/>
          <a:lstStyle/>
          <a:p>
            <a:pPr>
              <a:defRPr lang="en-ZA"/>
            </a:pPr>
            <a:endParaRPr lang="en-US"/>
          </a:p>
        </c:txPr>
        <c:crossAx val="86114304"/>
        <c:crosses val="autoZero"/>
        <c:auto val="1"/>
        <c:lblOffset val="100"/>
      </c:dateAx>
      <c:valAx>
        <c:axId val="86114304"/>
        <c:scaling>
          <c:orientation val="minMax"/>
        </c:scaling>
        <c:axPos val="l"/>
        <c:numFmt formatCode="0.00" sourceLinked="1"/>
        <c:tickLblPos val="nextTo"/>
        <c:txPr>
          <a:bodyPr/>
          <a:lstStyle/>
          <a:p>
            <a:pPr>
              <a:defRPr lang="en-ZA"/>
            </a:pPr>
            <a:endParaRPr lang="en-US"/>
          </a:p>
        </c:txPr>
        <c:crossAx val="86276352"/>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2279670975323193E-2"/>
          <c:y val="4.5454545454545463E-2"/>
          <c:w val="0.93301997649823765"/>
          <c:h val="0.91176470588231306"/>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Monthly'!$B$288:$B$311</c:f>
              <c:numCache>
                <c:formatCode>0.00</c:formatCode>
                <c:ptCount val="24"/>
                <c:pt idx="0">
                  <c:v>2.7801003235350765</c:v>
                </c:pt>
                <c:pt idx="1">
                  <c:v>-1.0464527737180758</c:v>
                </c:pt>
                <c:pt idx="2">
                  <c:v>8.1467751744063914</c:v>
                </c:pt>
                <c:pt idx="3">
                  <c:v>0.79985452071294283</c:v>
                </c:pt>
                <c:pt idx="4">
                  <c:v>5.316946895911685</c:v>
                </c:pt>
                <c:pt idx="5">
                  <c:v>1.9619992497353671</c:v>
                </c:pt>
                <c:pt idx="6">
                  <c:v>-0.11197875891598737</c:v>
                </c:pt>
                <c:pt idx="7">
                  <c:v>1.3818508914014371</c:v>
                </c:pt>
                <c:pt idx="8">
                  <c:v>1.9271060001417266</c:v>
                </c:pt>
                <c:pt idx="9">
                  <c:v>1.5837171301250961</c:v>
                </c:pt>
                <c:pt idx="10">
                  <c:v>4.3113839371428542</c:v>
                </c:pt>
                <c:pt idx="11">
                  <c:v>8.7377756265467413E-2</c:v>
                </c:pt>
                <c:pt idx="12">
                  <c:v>-3.5214726099269598</c:v>
                </c:pt>
                <c:pt idx="13">
                  <c:v>14.131094739916463</c:v>
                </c:pt>
                <c:pt idx="14">
                  <c:v>-3.4777470931761499E-2</c:v>
                </c:pt>
                <c:pt idx="15">
                  <c:v>0.65057502359635722</c:v>
                </c:pt>
                <c:pt idx="16">
                  <c:v>0.57708200777104113</c:v>
                </c:pt>
                <c:pt idx="17">
                  <c:v>1.2626580865581236</c:v>
                </c:pt>
                <c:pt idx="18">
                  <c:v>0.89171635593799781</c:v>
                </c:pt>
                <c:pt idx="19">
                  <c:v>0.83145519846428162</c:v>
                </c:pt>
                <c:pt idx="20">
                  <c:v>1.9808792195634224</c:v>
                </c:pt>
                <c:pt idx="21">
                  <c:v>-0.5872915856009111</c:v>
                </c:pt>
                <c:pt idx="22">
                  <c:v>0.63435324345344313</c:v>
                </c:pt>
                <c:pt idx="23">
                  <c:v>0.26809562954405536</c:v>
                </c:pt>
              </c:numCache>
            </c:numRef>
          </c:val>
        </c:ser>
        <c:marker val="1"/>
        <c:axId val="88154880"/>
        <c:axId val="88156416"/>
      </c:lineChart>
      <c:catAx>
        <c:axId val="8815488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156416"/>
        <c:crosses val="autoZero"/>
        <c:auto val="1"/>
        <c:lblAlgn val="ctr"/>
        <c:lblOffset val="100"/>
        <c:tickLblSkip val="1"/>
        <c:tickMarkSkip val="1"/>
      </c:catAx>
      <c:valAx>
        <c:axId val="88156416"/>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154880"/>
        <c:crosses val="autoZero"/>
        <c:crossBetween val="between"/>
      </c:valAx>
      <c:spPr>
        <a:solidFill>
          <a:srgbClr val="CCFFCC"/>
        </a:solidFill>
        <a:ln w="12700">
          <a:solidFill>
            <a:srgbClr val="808080"/>
          </a:solidFill>
          <a:prstDash val="solid"/>
        </a:ln>
      </c:spPr>
    </c:plotArea>
    <c:legend>
      <c:legendPos val="r"/>
      <c:layout>
        <c:manualLayout>
          <c:xMode val="edge"/>
          <c:yMode val="edge"/>
          <c:x val="0.1790050920485704"/>
          <c:y val="0.16844919786096957"/>
          <c:w val="0.22835879357618491"/>
          <c:h val="0.1310160427807494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685513274731878E-2"/>
          <c:y val="4.5333451389197033E-2"/>
          <c:w val="0.93662079186472069"/>
          <c:h val="0.91200237500618486"/>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Monthly'!$C$288:$C$311</c:f>
              <c:numCache>
                <c:formatCode>0.00</c:formatCode>
                <c:ptCount val="24"/>
                <c:pt idx="0">
                  <c:v>1.3172548708050273</c:v>
                </c:pt>
                <c:pt idx="1">
                  <c:v>2.5087687124256042</c:v>
                </c:pt>
                <c:pt idx="2">
                  <c:v>0.11809176979481184</c:v>
                </c:pt>
                <c:pt idx="3">
                  <c:v>-3.6573744004897577</c:v>
                </c:pt>
                <c:pt idx="4">
                  <c:v>0.1246022123921724</c:v>
                </c:pt>
                <c:pt idx="5">
                  <c:v>0.63163756956273021</c:v>
                </c:pt>
                <c:pt idx="6">
                  <c:v>-1.396894039524285</c:v>
                </c:pt>
                <c:pt idx="7">
                  <c:v>0.74749607325576795</c:v>
                </c:pt>
                <c:pt idx="8">
                  <c:v>0.64724648198155499</c:v>
                </c:pt>
                <c:pt idx="9">
                  <c:v>-1.2597271184271503</c:v>
                </c:pt>
                <c:pt idx="10">
                  <c:v>4.513713420235006</c:v>
                </c:pt>
                <c:pt idx="11">
                  <c:v>1.1475934903571945</c:v>
                </c:pt>
                <c:pt idx="12">
                  <c:v>0.23557754554959823</c:v>
                </c:pt>
                <c:pt idx="13">
                  <c:v>-0.34084889401769908</c:v>
                </c:pt>
                <c:pt idx="14">
                  <c:v>-2.4522023045173884</c:v>
                </c:pt>
                <c:pt idx="15">
                  <c:v>2.2633469848077459E-2</c:v>
                </c:pt>
                <c:pt idx="16">
                  <c:v>-0.97052404937430092</c:v>
                </c:pt>
                <c:pt idx="17">
                  <c:v>0.42679323369061678</c:v>
                </c:pt>
                <c:pt idx="18">
                  <c:v>4.5618438772484433</c:v>
                </c:pt>
                <c:pt idx="19">
                  <c:v>-2.645565800124464</c:v>
                </c:pt>
                <c:pt idx="20">
                  <c:v>-1.3188695833711963</c:v>
                </c:pt>
                <c:pt idx="21">
                  <c:v>7.2551801408673322</c:v>
                </c:pt>
                <c:pt idx="22">
                  <c:v>7.0343110859243367</c:v>
                </c:pt>
                <c:pt idx="23">
                  <c:v>-2.0247500785354489</c:v>
                </c:pt>
              </c:numCache>
            </c:numRef>
          </c:val>
        </c:ser>
        <c:marker val="1"/>
        <c:axId val="88189184"/>
        <c:axId val="88203264"/>
      </c:lineChart>
      <c:catAx>
        <c:axId val="8818918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203264"/>
        <c:crosses val="autoZero"/>
        <c:auto val="1"/>
        <c:lblAlgn val="ctr"/>
        <c:lblOffset val="100"/>
        <c:tickLblSkip val="1"/>
        <c:tickMarkSkip val="1"/>
      </c:catAx>
      <c:valAx>
        <c:axId val="8820326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189184"/>
        <c:crosses val="autoZero"/>
        <c:crossBetween val="between"/>
      </c:valAx>
      <c:spPr>
        <a:solidFill>
          <a:srgbClr val="CCFFCC"/>
        </a:solidFill>
        <a:ln w="12700">
          <a:solidFill>
            <a:srgbClr val="808080"/>
          </a:solidFill>
          <a:prstDash val="solid"/>
        </a:ln>
      </c:spPr>
    </c:plotArea>
    <c:legend>
      <c:legendPos val="r"/>
      <c:layout>
        <c:manualLayout>
          <c:xMode val="edge"/>
          <c:yMode val="edge"/>
          <c:x val="0.13497664904562989"/>
          <c:y val="9.3333613298337684E-2"/>
          <c:w val="0.23122090372506243"/>
          <c:h val="0.13066694663167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61668068162499E-2"/>
          <c:y val="4.5212824671740814E-2"/>
          <c:w val="0.93669455729236761"/>
          <c:h val="0.91223522720041761"/>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Monthly'!$E$288:$E$311</c:f>
              <c:numCache>
                <c:formatCode>0.00</c:formatCode>
                <c:ptCount val="24"/>
                <c:pt idx="0">
                  <c:v>1.399123284566558</c:v>
                </c:pt>
                <c:pt idx="1">
                  <c:v>0.54666065032338063</c:v>
                </c:pt>
                <c:pt idx="2">
                  <c:v>0.13809284935194013</c:v>
                </c:pt>
                <c:pt idx="3">
                  <c:v>1.3901779636286793</c:v>
                </c:pt>
                <c:pt idx="4">
                  <c:v>2.0605418382846676</c:v>
                </c:pt>
                <c:pt idx="5">
                  <c:v>2.0364031213698679</c:v>
                </c:pt>
                <c:pt idx="6">
                  <c:v>1.6194232965729232</c:v>
                </c:pt>
                <c:pt idx="7">
                  <c:v>0.73548369528513202</c:v>
                </c:pt>
                <c:pt idx="8">
                  <c:v>0.33758453059627341</c:v>
                </c:pt>
                <c:pt idx="9">
                  <c:v>5.6048842068388553E-2</c:v>
                </c:pt>
                <c:pt idx="10">
                  <c:v>0.72013279601463831</c:v>
                </c:pt>
                <c:pt idx="11">
                  <c:v>1.0945740701855629</c:v>
                </c:pt>
                <c:pt idx="12">
                  <c:v>1.3935078840918953</c:v>
                </c:pt>
                <c:pt idx="13">
                  <c:v>1.2807899225958577</c:v>
                </c:pt>
                <c:pt idx="14">
                  <c:v>1.7210389865611857</c:v>
                </c:pt>
                <c:pt idx="15">
                  <c:v>1.4252668314451666</c:v>
                </c:pt>
                <c:pt idx="16">
                  <c:v>1.0801063863930651</c:v>
                </c:pt>
                <c:pt idx="17">
                  <c:v>1.5346115956485853</c:v>
                </c:pt>
                <c:pt idx="18">
                  <c:v>1.2273997588783125</c:v>
                </c:pt>
                <c:pt idx="19">
                  <c:v>-0.12405451497267352</c:v>
                </c:pt>
                <c:pt idx="20">
                  <c:v>0.48956605986783375</c:v>
                </c:pt>
                <c:pt idx="21">
                  <c:v>0.84921385142292982</c:v>
                </c:pt>
                <c:pt idx="22">
                  <c:v>1.2850228427642281</c:v>
                </c:pt>
                <c:pt idx="23">
                  <c:v>1.2304531361819777</c:v>
                </c:pt>
              </c:numCache>
            </c:numRef>
          </c:val>
        </c:ser>
        <c:marker val="1"/>
        <c:axId val="88555520"/>
        <c:axId val="88557056"/>
      </c:lineChart>
      <c:catAx>
        <c:axId val="8855552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557056"/>
        <c:crosses val="autoZero"/>
        <c:auto val="1"/>
        <c:lblAlgn val="ctr"/>
        <c:lblOffset val="100"/>
        <c:tickLblSkip val="1"/>
        <c:tickMarkSkip val="1"/>
      </c:catAx>
      <c:valAx>
        <c:axId val="88557056"/>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555520"/>
        <c:crosses val="autoZero"/>
        <c:crossBetween val="between"/>
      </c:valAx>
      <c:spPr>
        <a:solidFill>
          <a:srgbClr val="CCFFCC"/>
        </a:solidFill>
        <a:ln w="12700">
          <a:solidFill>
            <a:srgbClr val="808080"/>
          </a:solidFill>
          <a:prstDash val="solid"/>
        </a:ln>
      </c:spPr>
    </c:plotArea>
    <c:legend>
      <c:legendPos val="r"/>
      <c:layout>
        <c:manualLayout>
          <c:xMode val="edge"/>
          <c:yMode val="edge"/>
          <c:x val="0.65455268267318534"/>
          <c:y val="0.10017730496453912"/>
          <c:w val="0.28253236223549538"/>
          <c:h val="0.1303194281565869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548009367681467E-2"/>
          <c:y val="4.5092838196286504E-2"/>
          <c:w val="0.93676814988289958"/>
          <c:h val="0.91246684350132556"/>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Monthly'!$F$288:$F$311</c:f>
              <c:numCache>
                <c:formatCode>0.00</c:formatCode>
                <c:ptCount val="24"/>
                <c:pt idx="0">
                  <c:v>1.6588169318687462</c:v>
                </c:pt>
                <c:pt idx="1">
                  <c:v>1.581563691559456</c:v>
                </c:pt>
                <c:pt idx="2">
                  <c:v>0.76764028044561838</c:v>
                </c:pt>
                <c:pt idx="3">
                  <c:v>0.5618374363242129</c:v>
                </c:pt>
                <c:pt idx="4">
                  <c:v>0.58665311193757008</c:v>
                </c:pt>
                <c:pt idx="5">
                  <c:v>1.2967095922401131</c:v>
                </c:pt>
                <c:pt idx="6">
                  <c:v>1.3175533248287821</c:v>
                </c:pt>
                <c:pt idx="7">
                  <c:v>-0.24655070645540147</c:v>
                </c:pt>
                <c:pt idx="8">
                  <c:v>-9.8387027184873386E-3</c:v>
                </c:pt>
                <c:pt idx="9">
                  <c:v>0.23701333945058306</c:v>
                </c:pt>
                <c:pt idx="10">
                  <c:v>0.75493213388676061</c:v>
                </c:pt>
                <c:pt idx="11">
                  <c:v>1.7230900128568032</c:v>
                </c:pt>
                <c:pt idx="12">
                  <c:v>0.34964875334323636</c:v>
                </c:pt>
                <c:pt idx="13">
                  <c:v>1.4505847028009244</c:v>
                </c:pt>
                <c:pt idx="14">
                  <c:v>1.2402401112792387</c:v>
                </c:pt>
                <c:pt idx="15">
                  <c:v>1.1954661158021727</c:v>
                </c:pt>
                <c:pt idx="16">
                  <c:v>1.6302668028652019</c:v>
                </c:pt>
                <c:pt idx="17">
                  <c:v>-0.34561572066172469</c:v>
                </c:pt>
                <c:pt idx="18">
                  <c:v>-1.5953463290338561</c:v>
                </c:pt>
                <c:pt idx="19">
                  <c:v>-2.4167576632061896</c:v>
                </c:pt>
                <c:pt idx="20">
                  <c:v>-1.8880531043864461</c:v>
                </c:pt>
                <c:pt idx="21">
                  <c:v>-1.8896299401899901</c:v>
                </c:pt>
                <c:pt idx="22">
                  <c:v>-2.6188153593439161</c:v>
                </c:pt>
                <c:pt idx="23">
                  <c:v>-1.2828342131459285</c:v>
                </c:pt>
              </c:numCache>
            </c:numRef>
          </c:val>
        </c:ser>
        <c:marker val="1"/>
        <c:axId val="88601728"/>
        <c:axId val="88603264"/>
      </c:lineChart>
      <c:catAx>
        <c:axId val="8860172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603264"/>
        <c:crosses val="autoZero"/>
        <c:auto val="1"/>
        <c:lblAlgn val="ctr"/>
        <c:lblOffset val="100"/>
        <c:tickLblSkip val="1"/>
        <c:tickMarkSkip val="1"/>
      </c:catAx>
      <c:valAx>
        <c:axId val="8860326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601728"/>
        <c:crosses val="autoZero"/>
        <c:crossBetween val="between"/>
      </c:valAx>
      <c:spPr>
        <a:solidFill>
          <a:srgbClr val="CCFFCC"/>
        </a:solidFill>
        <a:ln w="12700">
          <a:solidFill>
            <a:srgbClr val="808080"/>
          </a:solidFill>
          <a:prstDash val="solid"/>
        </a:ln>
      </c:spPr>
    </c:plotArea>
    <c:legend>
      <c:legendPos val="r"/>
      <c:layout>
        <c:manualLayout>
          <c:xMode val="edge"/>
          <c:yMode val="edge"/>
          <c:x val="0.11241217798594849"/>
          <c:y val="0.72236958443854993"/>
          <c:w val="0.26307572209211555"/>
          <c:h val="0.1299734748010614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6140414999560274E-2"/>
          <c:y val="4.4973661162939112E-2"/>
          <c:w val="0.93918235926347682"/>
          <c:h val="0.75397020184927765"/>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Monthly'!$G$288:$G$311</c:f>
              <c:numCache>
                <c:formatCode>0.00</c:formatCode>
                <c:ptCount val="24"/>
                <c:pt idx="0">
                  <c:v>1.2111885732002217</c:v>
                </c:pt>
                <c:pt idx="1">
                  <c:v>1.3911194062691885</c:v>
                </c:pt>
                <c:pt idx="2">
                  <c:v>1.339654136592767</c:v>
                </c:pt>
                <c:pt idx="3">
                  <c:v>1.3705549015817129</c:v>
                </c:pt>
                <c:pt idx="4">
                  <c:v>1.3810129552385499</c:v>
                </c:pt>
                <c:pt idx="5">
                  <c:v>1.4729189180355602</c:v>
                </c:pt>
                <c:pt idx="6">
                  <c:v>1.3070267602554113</c:v>
                </c:pt>
                <c:pt idx="7">
                  <c:v>0.906101500255999</c:v>
                </c:pt>
                <c:pt idx="8">
                  <c:v>0.79736366229326483</c:v>
                </c:pt>
                <c:pt idx="9">
                  <c:v>0.32575613969033573</c:v>
                </c:pt>
                <c:pt idx="10">
                  <c:v>0.90148590180200883</c:v>
                </c:pt>
                <c:pt idx="11">
                  <c:v>1.1329778230138718</c:v>
                </c:pt>
                <c:pt idx="12">
                  <c:v>0.8254504828302931</c:v>
                </c:pt>
                <c:pt idx="13">
                  <c:v>1.2466838200218993</c:v>
                </c:pt>
                <c:pt idx="14">
                  <c:v>1.8364945534437831</c:v>
                </c:pt>
                <c:pt idx="15">
                  <c:v>2.0526150485192627</c:v>
                </c:pt>
                <c:pt idx="16">
                  <c:v>2.2104142196028418</c:v>
                </c:pt>
                <c:pt idx="17">
                  <c:v>1.8584179328099379</c:v>
                </c:pt>
                <c:pt idx="18">
                  <c:v>1.0425390738164866</c:v>
                </c:pt>
                <c:pt idx="19">
                  <c:v>0.2973679329908922</c:v>
                </c:pt>
                <c:pt idx="20">
                  <c:v>0.32866076324739096</c:v>
                </c:pt>
                <c:pt idx="21">
                  <c:v>0.20924835894287175</c:v>
                </c:pt>
                <c:pt idx="22">
                  <c:v>0.15831054023296157</c:v>
                </c:pt>
                <c:pt idx="23">
                  <c:v>0.11104812411097423</c:v>
                </c:pt>
              </c:numCache>
            </c:numRef>
          </c:val>
        </c:ser>
        <c:marker val="1"/>
        <c:axId val="88488576"/>
        <c:axId val="88510848"/>
      </c:lineChart>
      <c:catAx>
        <c:axId val="8848857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510848"/>
        <c:crosses val="autoZero"/>
        <c:auto val="1"/>
        <c:lblAlgn val="ctr"/>
        <c:lblOffset val="100"/>
        <c:tickLblSkip val="1"/>
        <c:tickMarkSkip val="1"/>
      </c:catAx>
      <c:valAx>
        <c:axId val="8851084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488576"/>
        <c:crosses val="autoZero"/>
        <c:crossBetween val="between"/>
      </c:valAx>
      <c:spPr>
        <a:solidFill>
          <a:srgbClr val="CCFFCC"/>
        </a:solidFill>
        <a:ln w="12700">
          <a:solidFill>
            <a:srgbClr val="808080"/>
          </a:solidFill>
          <a:prstDash val="solid"/>
        </a:ln>
      </c:spPr>
    </c:plotArea>
    <c:legend>
      <c:legendPos val="r"/>
      <c:layout>
        <c:manualLayout>
          <c:xMode val="edge"/>
          <c:yMode val="edge"/>
          <c:x val="0.11578959647587912"/>
          <c:y val="7.4074351817134024E-2"/>
          <c:w val="0.26432773096346968"/>
          <c:h val="0.129629907372690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411248272333322E-2"/>
          <c:y val="4.4854939054950124E-2"/>
          <c:w val="0.93691642228822669"/>
          <c:h val="0.91292993605960582"/>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Monthly'!$H$288:$H$311</c:f>
              <c:numCache>
                <c:formatCode>0.00</c:formatCode>
                <c:ptCount val="24"/>
                <c:pt idx="0">
                  <c:v>1.0163331032480067</c:v>
                </c:pt>
                <c:pt idx="1">
                  <c:v>1.1402255330817279</c:v>
                </c:pt>
                <c:pt idx="2">
                  <c:v>-3.4950689990481919E-2</c:v>
                </c:pt>
                <c:pt idx="3">
                  <c:v>0.69374339016004971</c:v>
                </c:pt>
                <c:pt idx="4">
                  <c:v>1.0288499403156919</c:v>
                </c:pt>
                <c:pt idx="5">
                  <c:v>1.106219941860666</c:v>
                </c:pt>
                <c:pt idx="6">
                  <c:v>1.384138477455916</c:v>
                </c:pt>
                <c:pt idx="7">
                  <c:v>1.7881407433093859</c:v>
                </c:pt>
                <c:pt idx="8">
                  <c:v>2.3079219816213326</c:v>
                </c:pt>
                <c:pt idx="9">
                  <c:v>1.3725979810097813</c:v>
                </c:pt>
                <c:pt idx="10">
                  <c:v>0.39390165598718824</c:v>
                </c:pt>
                <c:pt idx="11">
                  <c:v>0.54145491004570356</c:v>
                </c:pt>
                <c:pt idx="12">
                  <c:v>0.26209714958274333</c:v>
                </c:pt>
                <c:pt idx="13">
                  <c:v>0.5920403037013271</c:v>
                </c:pt>
                <c:pt idx="14">
                  <c:v>0.48632355721513437</c:v>
                </c:pt>
                <c:pt idx="15">
                  <c:v>1.1267696967859824</c:v>
                </c:pt>
                <c:pt idx="16">
                  <c:v>2.2359095702885461</c:v>
                </c:pt>
                <c:pt idx="17">
                  <c:v>1.7148506755433386</c:v>
                </c:pt>
                <c:pt idx="18">
                  <c:v>1.4101264696145226</c:v>
                </c:pt>
                <c:pt idx="19">
                  <c:v>-0.38526987656433914</c:v>
                </c:pt>
                <c:pt idx="20">
                  <c:v>0.46560624620436819</c:v>
                </c:pt>
                <c:pt idx="21">
                  <c:v>1.1847982735632816</c:v>
                </c:pt>
                <c:pt idx="22">
                  <c:v>1.5798303018317268</c:v>
                </c:pt>
                <c:pt idx="23">
                  <c:v>0.46575756861342693</c:v>
                </c:pt>
              </c:numCache>
            </c:numRef>
          </c:val>
        </c:ser>
        <c:marker val="1"/>
        <c:axId val="88609152"/>
        <c:axId val="88610688"/>
      </c:lineChart>
      <c:catAx>
        <c:axId val="8860915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610688"/>
        <c:crosses val="autoZero"/>
        <c:auto val="1"/>
        <c:lblAlgn val="ctr"/>
        <c:lblOffset val="100"/>
        <c:tickLblSkip val="1"/>
        <c:tickMarkSkip val="1"/>
      </c:catAx>
      <c:valAx>
        <c:axId val="8861068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609152"/>
        <c:crosses val="autoZero"/>
        <c:crossBetween val="between"/>
      </c:valAx>
      <c:spPr>
        <a:solidFill>
          <a:srgbClr val="CCFFCC"/>
        </a:solidFill>
        <a:ln w="12700">
          <a:solidFill>
            <a:srgbClr val="808080"/>
          </a:solidFill>
          <a:prstDash val="solid"/>
        </a:ln>
      </c:spPr>
    </c:plotArea>
    <c:legend>
      <c:legendPos val="r"/>
      <c:layout>
        <c:manualLayout>
          <c:xMode val="edge"/>
          <c:yMode val="edge"/>
          <c:x val="9.3457943925235765E-2"/>
          <c:y val="9.2348284960422133E-2"/>
          <c:w val="0.27725868962641381"/>
          <c:h val="0.1292878759548186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343057176196034E-2"/>
          <c:y val="4.4736842105263172E-2"/>
          <c:w val="0.93698949824973365"/>
          <c:h val="0.91315789473684206"/>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Monthly'!$A$288:$A$311</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Monthly'!$D$288:$D$311</c:f>
              <c:numCache>
                <c:formatCode>0.00</c:formatCode>
                <c:ptCount val="24"/>
                <c:pt idx="0">
                  <c:v>1.1789952756346949</c:v>
                </c:pt>
                <c:pt idx="1">
                  <c:v>1.1932522325515074</c:v>
                </c:pt>
                <c:pt idx="2">
                  <c:v>0.6102570510668589</c:v>
                </c:pt>
                <c:pt idx="3">
                  <c:v>1.0506082247273727</c:v>
                </c:pt>
                <c:pt idx="4">
                  <c:v>1.2683240518749417</c:v>
                </c:pt>
                <c:pt idx="5">
                  <c:v>1.3942624556369534</c:v>
                </c:pt>
                <c:pt idx="6">
                  <c:v>1.371302505227683</c:v>
                </c:pt>
                <c:pt idx="7">
                  <c:v>1.1288578574879473</c:v>
                </c:pt>
                <c:pt idx="8">
                  <c:v>1.2969095552680729</c:v>
                </c:pt>
                <c:pt idx="9">
                  <c:v>0.73943431011100147</c:v>
                </c:pt>
                <c:pt idx="10">
                  <c:v>0.64975219731064193</c:v>
                </c:pt>
                <c:pt idx="11">
                  <c:v>0.89821416698542011</c:v>
                </c:pt>
                <c:pt idx="12">
                  <c:v>0.62732432998944188</c:v>
                </c:pt>
                <c:pt idx="13">
                  <c:v>0.99196378209719693</c:v>
                </c:pt>
                <c:pt idx="14">
                  <c:v>1.2872756078054988</c:v>
                </c:pt>
                <c:pt idx="15">
                  <c:v>1.6127810380161218</c:v>
                </c:pt>
                <c:pt idx="16">
                  <c:v>2.0554019322665895</c:v>
                </c:pt>
                <c:pt idx="17">
                  <c:v>1.6820342259916501</c:v>
                </c:pt>
                <c:pt idx="18">
                  <c:v>1.1020921969730046</c:v>
                </c:pt>
                <c:pt idx="19">
                  <c:v>-4.5472568351881661E-2</c:v>
                </c:pt>
                <c:pt idx="20">
                  <c:v>0.35389267237518124</c:v>
                </c:pt>
                <c:pt idx="21">
                  <c:v>0.59357464188858888</c:v>
                </c:pt>
                <c:pt idx="22">
                  <c:v>0.80012498731775017</c:v>
                </c:pt>
                <c:pt idx="23">
                  <c:v>0.37840791840305388</c:v>
                </c:pt>
              </c:numCache>
            </c:numRef>
          </c:val>
        </c:ser>
        <c:marker val="1"/>
        <c:axId val="88655744"/>
        <c:axId val="88657280"/>
      </c:lineChart>
      <c:catAx>
        <c:axId val="8865574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8657280"/>
        <c:crosses val="autoZero"/>
        <c:auto val="1"/>
        <c:lblAlgn val="ctr"/>
        <c:lblOffset val="100"/>
        <c:tickLblSkip val="1"/>
        <c:tickMarkSkip val="1"/>
      </c:catAx>
      <c:valAx>
        <c:axId val="8865728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8655744"/>
        <c:crosses val="autoZero"/>
        <c:crossBetween val="between"/>
      </c:valAx>
      <c:spPr>
        <a:solidFill>
          <a:srgbClr val="CCFFCC"/>
        </a:solidFill>
        <a:ln w="12700">
          <a:solidFill>
            <a:srgbClr val="808080"/>
          </a:solidFill>
          <a:prstDash val="solid"/>
        </a:ln>
      </c:spPr>
    </c:plotArea>
    <c:legend>
      <c:legendPos val="r"/>
      <c:layout>
        <c:manualLayout>
          <c:xMode val="edge"/>
          <c:yMode val="edge"/>
          <c:x val="9.5682613768961491E-2"/>
          <c:y val="9.2105263157895245E-2"/>
          <c:w val="0.30805134189031508"/>
          <c:h val="0.1289473684210584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8323723278195742"/>
          <c:y val="4.4077147734220577E-2"/>
        </c:manualLayout>
      </c:layout>
      <c:txPr>
        <a:bodyPr/>
        <a:lstStyle/>
        <a:p>
          <a:pPr>
            <a:defRPr lang="en-ZA" sz="1400"/>
          </a:pPr>
          <a:endParaRPr lang="en-US"/>
        </a:p>
      </c:txPr>
    </c:title>
    <c:plotArea>
      <c:layout>
        <c:manualLayout>
          <c:layoutTarget val="inner"/>
          <c:xMode val="edge"/>
          <c:yMode val="edge"/>
          <c:x val="7.8549090729715332E-2"/>
          <c:y val="3.1064783054778135E-2"/>
          <c:w val="0.90135894838871278"/>
          <c:h val="0.91221240202117604"/>
        </c:manualLayout>
      </c:layout>
      <c:lineChart>
        <c:grouping val="standard"/>
        <c:ser>
          <c:idx val="0"/>
          <c:order val="0"/>
          <c:tx>
            <c:strRef>
              <c:f>'PSCE Monthly'!$D$4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 Monthly'!$A$248:$A$286</c:f>
              <c:numCache>
                <c:formatCode>mmm\-yy</c:formatCode>
                <c:ptCount val="39"/>
                <c:pt idx="0">
                  <c:v>40299</c:v>
                </c:pt>
                <c:pt idx="1">
                  <c:v>40330</c:v>
                </c:pt>
                <c:pt idx="2">
                  <c:v>40360</c:v>
                </c:pt>
                <c:pt idx="3">
                  <c:v>40391</c:v>
                </c:pt>
                <c:pt idx="4">
                  <c:v>40422</c:v>
                </c:pt>
                <c:pt idx="5">
                  <c:v>40452</c:v>
                </c:pt>
                <c:pt idx="6">
                  <c:v>40483</c:v>
                </c:pt>
                <c:pt idx="7">
                  <c:v>40513</c:v>
                </c:pt>
                <c:pt idx="8">
                  <c:v>40544</c:v>
                </c:pt>
                <c:pt idx="9">
                  <c:v>40575</c:v>
                </c:pt>
                <c:pt idx="10">
                  <c:v>40603</c:v>
                </c:pt>
                <c:pt idx="11">
                  <c:v>40634</c:v>
                </c:pt>
                <c:pt idx="12">
                  <c:v>40664</c:v>
                </c:pt>
                <c:pt idx="13">
                  <c:v>40695</c:v>
                </c:pt>
                <c:pt idx="14">
                  <c:v>40725</c:v>
                </c:pt>
                <c:pt idx="15">
                  <c:v>40756</c:v>
                </c:pt>
                <c:pt idx="16">
                  <c:v>40787</c:v>
                </c:pt>
                <c:pt idx="17">
                  <c:v>40817</c:v>
                </c:pt>
                <c:pt idx="18">
                  <c:v>40848</c:v>
                </c:pt>
                <c:pt idx="19">
                  <c:v>40878</c:v>
                </c:pt>
                <c:pt idx="20">
                  <c:v>40909</c:v>
                </c:pt>
                <c:pt idx="21">
                  <c:v>40940</c:v>
                </c:pt>
                <c:pt idx="22">
                  <c:v>40969</c:v>
                </c:pt>
                <c:pt idx="23">
                  <c:v>41000</c:v>
                </c:pt>
                <c:pt idx="24">
                  <c:v>41030</c:v>
                </c:pt>
                <c:pt idx="25">
                  <c:v>41061</c:v>
                </c:pt>
                <c:pt idx="26">
                  <c:v>41091</c:v>
                </c:pt>
                <c:pt idx="27">
                  <c:v>41122</c:v>
                </c:pt>
                <c:pt idx="28">
                  <c:v>41153</c:v>
                </c:pt>
                <c:pt idx="29">
                  <c:v>41183</c:v>
                </c:pt>
                <c:pt idx="30">
                  <c:v>41214</c:v>
                </c:pt>
                <c:pt idx="31">
                  <c:v>41244</c:v>
                </c:pt>
                <c:pt idx="32">
                  <c:v>41275</c:v>
                </c:pt>
                <c:pt idx="33">
                  <c:v>41306</c:v>
                </c:pt>
                <c:pt idx="34">
                  <c:v>41334</c:v>
                </c:pt>
                <c:pt idx="35">
                  <c:v>41365</c:v>
                </c:pt>
                <c:pt idx="36">
                  <c:v>41395</c:v>
                </c:pt>
                <c:pt idx="37">
                  <c:v>41426</c:v>
                </c:pt>
                <c:pt idx="38">
                  <c:v>41456</c:v>
                </c:pt>
              </c:numCache>
            </c:numRef>
          </c:cat>
          <c:val>
            <c:numRef>
              <c:f>'PSCE Monthly'!$D$248:$D$286</c:f>
              <c:numCache>
                <c:formatCode>0.00</c:formatCode>
                <c:ptCount val="39"/>
                <c:pt idx="0">
                  <c:v>0.40554665254522293</c:v>
                </c:pt>
                <c:pt idx="1">
                  <c:v>0.41257481241403582</c:v>
                </c:pt>
                <c:pt idx="2">
                  <c:v>0.78898419013560606</c:v>
                </c:pt>
                <c:pt idx="3">
                  <c:v>0.74787290153251962</c:v>
                </c:pt>
                <c:pt idx="4">
                  <c:v>0.99834807964258454</c:v>
                </c:pt>
                <c:pt idx="5">
                  <c:v>-7.3105981989907656E-2</c:v>
                </c:pt>
                <c:pt idx="6">
                  <c:v>0.39886375496125548</c:v>
                </c:pt>
                <c:pt idx="7">
                  <c:v>-7.6574012797328964E-2</c:v>
                </c:pt>
                <c:pt idx="8">
                  <c:v>0.68418369186241135</c:v>
                </c:pt>
                <c:pt idx="9">
                  <c:v>0.84613161535844994</c:v>
                </c:pt>
                <c:pt idx="10">
                  <c:v>0.18315473506472296</c:v>
                </c:pt>
                <c:pt idx="11">
                  <c:v>0.56278757047501782</c:v>
                </c:pt>
                <c:pt idx="12">
                  <c:v>-7.3252364717230775E-2</c:v>
                </c:pt>
                <c:pt idx="13">
                  <c:v>0.49374530501116221</c:v>
                </c:pt>
                <c:pt idx="14">
                  <c:v>1.2704618252316595</c:v>
                </c:pt>
                <c:pt idx="15">
                  <c:v>0.65703946098209376</c:v>
                </c:pt>
                <c:pt idx="16">
                  <c:v>0.33217885524694063</c:v>
                </c:pt>
                <c:pt idx="17">
                  <c:v>0.60397177249367162</c:v>
                </c:pt>
                <c:pt idx="18">
                  <c:v>0.38283559508594434</c:v>
                </c:pt>
                <c:pt idx="19">
                  <c:v>1.179657640568224</c:v>
                </c:pt>
                <c:pt idx="20">
                  <c:v>0.59664846385927972</c:v>
                </c:pt>
                <c:pt idx="21">
                  <c:v>1.6689764100959792</c:v>
                </c:pt>
                <c:pt idx="22">
                  <c:v>1.1316138431669989</c:v>
                </c:pt>
                <c:pt idx="23">
                  <c:v>-0.81070074896708588</c:v>
                </c:pt>
                <c:pt idx="24">
                  <c:v>0.27569992289193129</c:v>
                </c:pt>
                <c:pt idx="25">
                  <c:v>0.54918433745108886</c:v>
                </c:pt>
                <c:pt idx="26">
                  <c:v>0.47828849427009174</c:v>
                </c:pt>
                <c:pt idx="27">
                  <c:v>1.1588507590202457</c:v>
                </c:pt>
                <c:pt idx="28">
                  <c:v>1.2472338192685875</c:v>
                </c:pt>
                <c:pt idx="29">
                  <c:v>0.3462393842229668</c:v>
                </c:pt>
                <c:pt idx="30">
                  <c:v>1.6441157819665975</c:v>
                </c:pt>
                <c:pt idx="31">
                  <c:v>1.3153493805663206</c:v>
                </c:pt>
                <c:pt idx="32">
                  <c:v>-0.46017373390078786</c:v>
                </c:pt>
                <c:pt idx="33">
                  <c:v>0.82256478108385778</c:v>
                </c:pt>
                <c:pt idx="34">
                  <c:v>1.3302654621143977</c:v>
                </c:pt>
                <c:pt idx="35">
                  <c:v>-0.26557936225788342</c:v>
                </c:pt>
                <c:pt idx="36">
                  <c:v>0.76304236592151142</c:v>
                </c:pt>
                <c:pt idx="37">
                  <c:v>0.77006583495346148</c:v>
                </c:pt>
                <c:pt idx="38">
                  <c:v>-0.31132991909317964</c:v>
                </c:pt>
              </c:numCache>
            </c:numRef>
          </c:val>
        </c:ser>
        <c:marker val="1"/>
        <c:axId val="88751104"/>
        <c:axId val="88797952"/>
      </c:lineChart>
      <c:dateAx>
        <c:axId val="88751104"/>
        <c:scaling>
          <c:orientation val="minMax"/>
        </c:scaling>
        <c:axPos val="b"/>
        <c:numFmt formatCode="mmm\-yy" sourceLinked="1"/>
        <c:tickLblPos val="nextTo"/>
        <c:txPr>
          <a:bodyPr/>
          <a:lstStyle/>
          <a:p>
            <a:pPr>
              <a:defRPr lang="en-ZA"/>
            </a:pPr>
            <a:endParaRPr lang="en-US"/>
          </a:p>
        </c:txPr>
        <c:crossAx val="88797952"/>
        <c:crosses val="autoZero"/>
        <c:auto val="1"/>
        <c:lblOffset val="100"/>
      </c:dateAx>
      <c:valAx>
        <c:axId val="88797952"/>
        <c:scaling>
          <c:orientation val="minMax"/>
        </c:scaling>
        <c:axPos val="l"/>
        <c:numFmt formatCode="0.00" sourceLinked="1"/>
        <c:tickLblPos val="nextTo"/>
        <c:txPr>
          <a:bodyPr/>
          <a:lstStyle/>
          <a:p>
            <a:pPr>
              <a:defRPr lang="en-ZA"/>
            </a:pPr>
            <a:endParaRPr lang="en-US"/>
          </a:p>
        </c:txPr>
        <c:crossAx val="88751104"/>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lang val="en-ZA"/>
  <c:chart>
    <c:title/>
    <c:plotArea>
      <c:layout>
        <c:manualLayout>
          <c:layoutTarget val="inner"/>
          <c:xMode val="edge"/>
          <c:yMode val="edge"/>
          <c:x val="9.2729677576860223E-2"/>
          <c:y val="4.4061217699900193E-2"/>
          <c:w val="0.89930121234850557"/>
          <c:h val="0.76094414254561293"/>
        </c:manualLayout>
      </c:layout>
      <c:lineChart>
        <c:grouping val="standard"/>
        <c:ser>
          <c:idx val="0"/>
          <c:order val="0"/>
          <c:tx>
            <c:strRef>
              <c:f>'Survey Results'!$L$4</c:f>
              <c:strCache>
                <c:ptCount val="1"/>
                <c:pt idx="0">
                  <c:v>RMB/BER Business Confidence Index</c:v>
                </c:pt>
              </c:strCache>
            </c:strRef>
          </c:tx>
          <c:marker>
            <c:symbol val="none"/>
          </c:marker>
          <c:trendline>
            <c:trendlineType val="poly"/>
            <c:order val="6"/>
          </c:trendline>
          <c:cat>
            <c:strRef>
              <c:f>'Survey Results'!$K$5:$K$97</c:f>
              <c:strCache>
                <c:ptCount val="93"/>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pt idx="81">
                  <c:v>Jun-10</c:v>
                </c:pt>
                <c:pt idx="82">
                  <c:v>Sep-10</c:v>
                </c:pt>
                <c:pt idx="83">
                  <c:v>Dec-10</c:v>
                </c:pt>
                <c:pt idx="84">
                  <c:v>Mar-11</c:v>
                </c:pt>
                <c:pt idx="85">
                  <c:v>Jun-11</c:v>
                </c:pt>
                <c:pt idx="86">
                  <c:v>Sep-11</c:v>
                </c:pt>
                <c:pt idx="87">
                  <c:v>Dec-11</c:v>
                </c:pt>
                <c:pt idx="88">
                  <c:v>Mar-12</c:v>
                </c:pt>
                <c:pt idx="89">
                  <c:v>Jun-12</c:v>
                </c:pt>
                <c:pt idx="90">
                  <c:v>Dec-12</c:v>
                </c:pt>
                <c:pt idx="91">
                  <c:v>Mar-13</c:v>
                </c:pt>
                <c:pt idx="92">
                  <c:v>Jun-13</c:v>
                </c:pt>
              </c:strCache>
            </c:strRef>
          </c:cat>
          <c:val>
            <c:numRef>
              <c:f>'Survey Results'!$L$5:$L$97</c:f>
              <c:numCache>
                <c:formatCode>0</c:formatCode>
                <c:ptCount val="93"/>
                <c:pt idx="0">
                  <c:v>47</c:v>
                </c:pt>
                <c:pt idx="1">
                  <c:v>43</c:v>
                </c:pt>
                <c:pt idx="2">
                  <c:v>29</c:v>
                </c:pt>
                <c:pt idx="3">
                  <c:v>28</c:v>
                </c:pt>
                <c:pt idx="4">
                  <c:v>30</c:v>
                </c:pt>
                <c:pt idx="5">
                  <c:v>21</c:v>
                </c:pt>
                <c:pt idx="6">
                  <c:v>17</c:v>
                </c:pt>
                <c:pt idx="7">
                  <c:v>17</c:v>
                </c:pt>
                <c:pt idx="8">
                  <c:v>18</c:v>
                </c:pt>
                <c:pt idx="9">
                  <c:v>19</c:v>
                </c:pt>
                <c:pt idx="10">
                  <c:v>15</c:v>
                </c:pt>
                <c:pt idx="11">
                  <c:v>17</c:v>
                </c:pt>
                <c:pt idx="12">
                  <c:v>21</c:v>
                </c:pt>
                <c:pt idx="13">
                  <c:v>17</c:v>
                </c:pt>
                <c:pt idx="14">
                  <c:v>22</c:v>
                </c:pt>
                <c:pt idx="15">
                  <c:v>31</c:v>
                </c:pt>
                <c:pt idx="16">
                  <c:v>37</c:v>
                </c:pt>
                <c:pt idx="17">
                  <c:v>57</c:v>
                </c:pt>
                <c:pt idx="18">
                  <c:v>45</c:v>
                </c:pt>
                <c:pt idx="19">
                  <c:v>67</c:v>
                </c:pt>
                <c:pt idx="20">
                  <c:v>66</c:v>
                </c:pt>
                <c:pt idx="21">
                  <c:v>65</c:v>
                </c:pt>
                <c:pt idx="22">
                  <c:v>53</c:v>
                </c:pt>
                <c:pt idx="23">
                  <c:v>64</c:v>
                </c:pt>
                <c:pt idx="24">
                  <c:v>51</c:v>
                </c:pt>
                <c:pt idx="25">
                  <c:v>42</c:v>
                </c:pt>
                <c:pt idx="26">
                  <c:v>34</c:v>
                </c:pt>
                <c:pt idx="27">
                  <c:v>42</c:v>
                </c:pt>
                <c:pt idx="28">
                  <c:v>45</c:v>
                </c:pt>
                <c:pt idx="29">
                  <c:v>38</c:v>
                </c:pt>
                <c:pt idx="30">
                  <c:v>32</c:v>
                </c:pt>
                <c:pt idx="31">
                  <c:v>29</c:v>
                </c:pt>
                <c:pt idx="32">
                  <c:v>29</c:v>
                </c:pt>
                <c:pt idx="33">
                  <c:v>17</c:v>
                </c:pt>
                <c:pt idx="34">
                  <c:v>13</c:v>
                </c:pt>
                <c:pt idx="35">
                  <c:v>12</c:v>
                </c:pt>
                <c:pt idx="36">
                  <c:v>12</c:v>
                </c:pt>
                <c:pt idx="37">
                  <c:v>15</c:v>
                </c:pt>
                <c:pt idx="38">
                  <c:v>25</c:v>
                </c:pt>
                <c:pt idx="39">
                  <c:v>36</c:v>
                </c:pt>
                <c:pt idx="40">
                  <c:v>44</c:v>
                </c:pt>
                <c:pt idx="41">
                  <c:v>36</c:v>
                </c:pt>
                <c:pt idx="42">
                  <c:v>39</c:v>
                </c:pt>
                <c:pt idx="43">
                  <c:v>30</c:v>
                </c:pt>
                <c:pt idx="44" formatCode="General">
                  <c:v>33</c:v>
                </c:pt>
                <c:pt idx="45" formatCode="General">
                  <c:v>39</c:v>
                </c:pt>
                <c:pt idx="46" formatCode="General">
                  <c:v>38</c:v>
                </c:pt>
                <c:pt idx="47" formatCode="General">
                  <c:v>47</c:v>
                </c:pt>
                <c:pt idx="48" formatCode="General">
                  <c:v>57</c:v>
                </c:pt>
                <c:pt idx="49" formatCode="General">
                  <c:v>68</c:v>
                </c:pt>
                <c:pt idx="50" formatCode="General">
                  <c:v>68</c:v>
                </c:pt>
                <c:pt idx="51" formatCode="General">
                  <c:v>64</c:v>
                </c:pt>
                <c:pt idx="52" formatCode="General">
                  <c:v>59</c:v>
                </c:pt>
                <c:pt idx="53" formatCode="General">
                  <c:v>50</c:v>
                </c:pt>
                <c:pt idx="54" formatCode="General">
                  <c:v>54</c:v>
                </c:pt>
                <c:pt idx="55" formatCode="General">
                  <c:v>61</c:v>
                </c:pt>
                <c:pt idx="56" formatCode="General">
                  <c:v>68</c:v>
                </c:pt>
                <c:pt idx="57" formatCode="General">
                  <c:v>70</c:v>
                </c:pt>
                <c:pt idx="58" formatCode="General">
                  <c:v>79</c:v>
                </c:pt>
                <c:pt idx="59" formatCode="General">
                  <c:v>87</c:v>
                </c:pt>
                <c:pt idx="60" formatCode="General">
                  <c:v>78</c:v>
                </c:pt>
                <c:pt idx="61" formatCode="General">
                  <c:v>82</c:v>
                </c:pt>
                <c:pt idx="62" formatCode="General">
                  <c:v>86</c:v>
                </c:pt>
                <c:pt idx="63" formatCode="General">
                  <c:v>84</c:v>
                </c:pt>
                <c:pt idx="64" formatCode="General">
                  <c:v>85</c:v>
                </c:pt>
                <c:pt idx="65" formatCode="General">
                  <c:v>81</c:v>
                </c:pt>
                <c:pt idx="66" formatCode="General">
                  <c:v>85</c:v>
                </c:pt>
                <c:pt idx="67" formatCode="General">
                  <c:v>83</c:v>
                </c:pt>
                <c:pt idx="68" formatCode="General">
                  <c:v>80</c:v>
                </c:pt>
                <c:pt idx="69" formatCode="General">
                  <c:v>80</c:v>
                </c:pt>
                <c:pt idx="70" formatCode="General">
                  <c:v>72</c:v>
                </c:pt>
                <c:pt idx="71" formatCode="General">
                  <c:v>67</c:v>
                </c:pt>
                <c:pt idx="72" formatCode="General">
                  <c:v>48</c:v>
                </c:pt>
                <c:pt idx="73" formatCode="General">
                  <c:v>45</c:v>
                </c:pt>
                <c:pt idx="74" formatCode="General">
                  <c:v>34</c:v>
                </c:pt>
                <c:pt idx="75" formatCode="General">
                  <c:v>33</c:v>
                </c:pt>
                <c:pt idx="76" formatCode="General">
                  <c:v>27</c:v>
                </c:pt>
                <c:pt idx="77" formatCode="General">
                  <c:v>26</c:v>
                </c:pt>
                <c:pt idx="78" formatCode="General">
                  <c:v>23</c:v>
                </c:pt>
                <c:pt idx="79" formatCode="General">
                  <c:v>28</c:v>
                </c:pt>
                <c:pt idx="80" formatCode="General">
                  <c:v>43</c:v>
                </c:pt>
                <c:pt idx="81" formatCode="General">
                  <c:v>36</c:v>
                </c:pt>
                <c:pt idx="82" formatCode="General">
                  <c:v>47</c:v>
                </c:pt>
                <c:pt idx="83" formatCode="General">
                  <c:v>44</c:v>
                </c:pt>
                <c:pt idx="84" formatCode="General">
                  <c:v>55</c:v>
                </c:pt>
                <c:pt idx="85" formatCode="General">
                  <c:v>48</c:v>
                </c:pt>
                <c:pt idx="86" formatCode="General">
                  <c:v>39</c:v>
                </c:pt>
                <c:pt idx="87" formatCode="General">
                  <c:v>38</c:v>
                </c:pt>
                <c:pt idx="88" formatCode="General">
                  <c:v>52</c:v>
                </c:pt>
                <c:pt idx="89" formatCode="General">
                  <c:v>41</c:v>
                </c:pt>
                <c:pt idx="90" formatCode="General">
                  <c:v>47</c:v>
                </c:pt>
                <c:pt idx="91" formatCode="General">
                  <c:v>52</c:v>
                </c:pt>
                <c:pt idx="92" formatCode="General">
                  <c:v>48</c:v>
                </c:pt>
              </c:numCache>
            </c:numRef>
          </c:val>
        </c:ser>
        <c:marker val="1"/>
        <c:axId val="88942848"/>
        <c:axId val="88952832"/>
      </c:lineChart>
      <c:catAx>
        <c:axId val="88942848"/>
        <c:scaling>
          <c:orientation val="minMax"/>
        </c:scaling>
        <c:axPos val="b"/>
        <c:numFmt formatCode="mmm\-yy"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88952832"/>
        <c:crosses val="autoZero"/>
        <c:auto val="1"/>
        <c:lblAlgn val="ctr"/>
        <c:lblOffset val="100"/>
        <c:tickLblSkip val="2"/>
      </c:catAx>
      <c:valAx>
        <c:axId val="88952832"/>
        <c:scaling>
          <c:orientation val="minMax"/>
        </c:scaling>
        <c:axPos val="l"/>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88942848"/>
        <c:crosses val="autoZero"/>
        <c:crossBetween val="between"/>
      </c:valAx>
    </c:plotArea>
    <c:plotVisOnly val="1"/>
    <c:dispBlanksAs val="gap"/>
  </c:chart>
  <c:spPr>
    <a:solidFill>
      <a:schemeClr val="accent4">
        <a:lumMod val="60000"/>
        <a:lumOff val="40000"/>
      </a:scheme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lang val="en-ZA"/>
  <c:chart>
    <c:title/>
    <c:plotArea>
      <c:layout>
        <c:manualLayout>
          <c:layoutTarget val="inner"/>
          <c:xMode val="edge"/>
          <c:yMode val="edge"/>
          <c:x val="5.1692721047977133E-2"/>
          <c:y val="4.0645094188401273E-2"/>
          <c:w val="0.93784942609350319"/>
          <c:h val="0.93417226555750954"/>
        </c:manualLayout>
      </c:layout>
      <c:lineChart>
        <c:grouping val="standard"/>
        <c:ser>
          <c:idx val="0"/>
          <c:order val="0"/>
          <c:tx>
            <c:strRef>
              <c:f>'Survey Results'!$M$4</c:f>
              <c:strCache>
                <c:ptCount val="1"/>
                <c:pt idx="0">
                  <c:v>FNB/BER Consumer Confidence Index</c:v>
                </c:pt>
              </c:strCache>
            </c:strRef>
          </c:tx>
          <c:marker>
            <c:symbol val="none"/>
          </c:marker>
          <c:trendline>
            <c:trendlineType val="poly"/>
            <c:order val="6"/>
          </c:trendline>
          <c:cat>
            <c:strRef>
              <c:f>'Survey Results'!$K$5:$K$97</c:f>
              <c:strCache>
                <c:ptCount val="93"/>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pt idx="81">
                  <c:v>Jun-10</c:v>
                </c:pt>
                <c:pt idx="82">
                  <c:v>Sep-10</c:v>
                </c:pt>
                <c:pt idx="83">
                  <c:v>Dec-10</c:v>
                </c:pt>
                <c:pt idx="84">
                  <c:v>Mar-11</c:v>
                </c:pt>
                <c:pt idx="85">
                  <c:v>Jun-11</c:v>
                </c:pt>
                <c:pt idx="86">
                  <c:v>Sep-11</c:v>
                </c:pt>
                <c:pt idx="87">
                  <c:v>Dec-11</c:v>
                </c:pt>
                <c:pt idx="88">
                  <c:v>Mar-12</c:v>
                </c:pt>
                <c:pt idx="89">
                  <c:v>Jun-12</c:v>
                </c:pt>
                <c:pt idx="90">
                  <c:v>Dec-12</c:v>
                </c:pt>
                <c:pt idx="91">
                  <c:v>Mar-13</c:v>
                </c:pt>
                <c:pt idx="92">
                  <c:v>Jun-13</c:v>
                </c:pt>
              </c:strCache>
            </c:strRef>
          </c:cat>
          <c:val>
            <c:numRef>
              <c:f>'Survey Results'!$M$5:$M$97</c:f>
              <c:numCache>
                <c:formatCode>General</c:formatCode>
                <c:ptCount val="93"/>
                <c:pt idx="0">
                  <c:v>4</c:v>
                </c:pt>
                <c:pt idx="1">
                  <c:v>-6</c:v>
                </c:pt>
                <c:pt idx="2">
                  <c:v>4</c:v>
                </c:pt>
                <c:pt idx="3">
                  <c:v>-4</c:v>
                </c:pt>
                <c:pt idx="4">
                  <c:v>-1</c:v>
                </c:pt>
                <c:pt idx="5">
                  <c:v>-5</c:v>
                </c:pt>
                <c:pt idx="6">
                  <c:v>1</c:v>
                </c:pt>
                <c:pt idx="7">
                  <c:v>0</c:v>
                </c:pt>
                <c:pt idx="8">
                  <c:v>1</c:v>
                </c:pt>
                <c:pt idx="9">
                  <c:v>-4</c:v>
                </c:pt>
                <c:pt idx="10">
                  <c:v>-11</c:v>
                </c:pt>
                <c:pt idx="11">
                  <c:v>-8</c:v>
                </c:pt>
                <c:pt idx="12">
                  <c:v>-21</c:v>
                </c:pt>
                <c:pt idx="13">
                  <c:v>-9</c:v>
                </c:pt>
                <c:pt idx="14">
                  <c:v>-12</c:v>
                </c:pt>
                <c:pt idx="15">
                  <c:v>4</c:v>
                </c:pt>
                <c:pt idx="16">
                  <c:v>6</c:v>
                </c:pt>
                <c:pt idx="17">
                  <c:v>1</c:v>
                </c:pt>
                <c:pt idx="18">
                  <c:v>18</c:v>
                </c:pt>
                <c:pt idx="19">
                  <c:v>14</c:v>
                </c:pt>
                <c:pt idx="20">
                  <c:v>12</c:v>
                </c:pt>
                <c:pt idx="21">
                  <c:v>13</c:v>
                </c:pt>
                <c:pt idx="22">
                  <c:v>14</c:v>
                </c:pt>
                <c:pt idx="23">
                  <c:v>16</c:v>
                </c:pt>
                <c:pt idx="24">
                  <c:v>12</c:v>
                </c:pt>
                <c:pt idx="25">
                  <c:v>7</c:v>
                </c:pt>
                <c:pt idx="26">
                  <c:v>9</c:v>
                </c:pt>
                <c:pt idx="27">
                  <c:v>10</c:v>
                </c:pt>
                <c:pt idx="28">
                  <c:v>6</c:v>
                </c:pt>
                <c:pt idx="29">
                  <c:v>9</c:v>
                </c:pt>
                <c:pt idx="30">
                  <c:v>2</c:v>
                </c:pt>
                <c:pt idx="31">
                  <c:v>8</c:v>
                </c:pt>
                <c:pt idx="32">
                  <c:v>-4</c:v>
                </c:pt>
                <c:pt idx="33">
                  <c:v>4</c:v>
                </c:pt>
                <c:pt idx="34">
                  <c:v>-5</c:v>
                </c:pt>
                <c:pt idx="35">
                  <c:v>-6</c:v>
                </c:pt>
                <c:pt idx="36">
                  <c:v>-3</c:v>
                </c:pt>
                <c:pt idx="37">
                  <c:v>-1</c:v>
                </c:pt>
                <c:pt idx="38">
                  <c:v>-1</c:v>
                </c:pt>
                <c:pt idx="39">
                  <c:v>10</c:v>
                </c:pt>
                <c:pt idx="40">
                  <c:v>6</c:v>
                </c:pt>
                <c:pt idx="41">
                  <c:v>-10</c:v>
                </c:pt>
                <c:pt idx="42">
                  <c:v>-9</c:v>
                </c:pt>
                <c:pt idx="43">
                  <c:v>-17</c:v>
                </c:pt>
                <c:pt idx="44">
                  <c:v>3</c:v>
                </c:pt>
                <c:pt idx="45">
                  <c:v>-7</c:v>
                </c:pt>
                <c:pt idx="46">
                  <c:v>-9</c:v>
                </c:pt>
                <c:pt idx="47">
                  <c:v>-9</c:v>
                </c:pt>
                <c:pt idx="48">
                  <c:v>-2</c:v>
                </c:pt>
                <c:pt idx="49">
                  <c:v>1</c:v>
                </c:pt>
                <c:pt idx="50">
                  <c:v>-1</c:v>
                </c:pt>
                <c:pt idx="51">
                  <c:v>-12</c:v>
                </c:pt>
                <c:pt idx="52">
                  <c:v>0</c:v>
                </c:pt>
                <c:pt idx="53">
                  <c:v>1</c:v>
                </c:pt>
                <c:pt idx="54">
                  <c:v>-9</c:v>
                </c:pt>
                <c:pt idx="55">
                  <c:v>4</c:v>
                </c:pt>
                <c:pt idx="56">
                  <c:v>-7</c:v>
                </c:pt>
                <c:pt idx="57">
                  <c:v>20</c:v>
                </c:pt>
                <c:pt idx="58">
                  <c:v>6</c:v>
                </c:pt>
                <c:pt idx="59">
                  <c:v>4</c:v>
                </c:pt>
                <c:pt idx="60">
                  <c:v>19</c:v>
                </c:pt>
                <c:pt idx="61">
                  <c:v>17</c:v>
                </c:pt>
                <c:pt idx="62">
                  <c:v>17</c:v>
                </c:pt>
                <c:pt idx="63">
                  <c:v>20</c:v>
                </c:pt>
                <c:pt idx="64">
                  <c:v>21</c:v>
                </c:pt>
                <c:pt idx="65">
                  <c:v>20</c:v>
                </c:pt>
                <c:pt idx="66">
                  <c:v>17</c:v>
                </c:pt>
                <c:pt idx="67">
                  <c:v>18</c:v>
                </c:pt>
                <c:pt idx="68">
                  <c:v>23</c:v>
                </c:pt>
                <c:pt idx="69">
                  <c:v>21</c:v>
                </c:pt>
                <c:pt idx="70">
                  <c:v>18</c:v>
                </c:pt>
                <c:pt idx="71">
                  <c:v>22</c:v>
                </c:pt>
                <c:pt idx="72">
                  <c:v>12</c:v>
                </c:pt>
                <c:pt idx="73">
                  <c:v>-6</c:v>
                </c:pt>
                <c:pt idx="74">
                  <c:v>-1</c:v>
                </c:pt>
                <c:pt idx="75">
                  <c:v>-4</c:v>
                </c:pt>
                <c:pt idx="76">
                  <c:v>1</c:v>
                </c:pt>
                <c:pt idx="77">
                  <c:v>4</c:v>
                </c:pt>
                <c:pt idx="78">
                  <c:v>1</c:v>
                </c:pt>
                <c:pt idx="79">
                  <c:v>6</c:v>
                </c:pt>
                <c:pt idx="80">
                  <c:v>15</c:v>
                </c:pt>
                <c:pt idx="81">
                  <c:v>14</c:v>
                </c:pt>
                <c:pt idx="82">
                  <c:v>15</c:v>
                </c:pt>
                <c:pt idx="83">
                  <c:v>14</c:v>
                </c:pt>
                <c:pt idx="84">
                  <c:v>9</c:v>
                </c:pt>
                <c:pt idx="85">
                  <c:v>11</c:v>
                </c:pt>
                <c:pt idx="86">
                  <c:v>4</c:v>
                </c:pt>
                <c:pt idx="87">
                  <c:v>5</c:v>
                </c:pt>
                <c:pt idx="88">
                  <c:v>5</c:v>
                </c:pt>
                <c:pt idx="89">
                  <c:v>-3</c:v>
                </c:pt>
                <c:pt idx="90">
                  <c:v>-1</c:v>
                </c:pt>
                <c:pt idx="91">
                  <c:v>-7</c:v>
                </c:pt>
                <c:pt idx="92">
                  <c:v>-11</c:v>
                </c:pt>
              </c:numCache>
            </c:numRef>
          </c:val>
        </c:ser>
        <c:marker val="1"/>
        <c:axId val="88986368"/>
        <c:axId val="88987904"/>
      </c:lineChart>
      <c:catAx>
        <c:axId val="88986368"/>
        <c:scaling>
          <c:orientation val="minMax"/>
        </c:scaling>
        <c:axPos val="b"/>
        <c:numFmt formatCode="General" sourceLinked="1"/>
        <c:tickLblPos val="nextTo"/>
        <c:txPr>
          <a:bodyPr rot="-4260000" vert="horz" anchor="t" anchorCtr="0"/>
          <a:lstStyle/>
          <a:p>
            <a:pPr>
              <a:defRPr lang="en-ZA" sz="1000" b="0" i="0" u="none" strike="noStrike" baseline="0">
                <a:solidFill>
                  <a:srgbClr val="000000"/>
                </a:solidFill>
                <a:latin typeface="Calibri"/>
                <a:ea typeface="Calibri"/>
                <a:cs typeface="Calibri"/>
              </a:defRPr>
            </a:pPr>
            <a:endParaRPr lang="en-US"/>
          </a:p>
        </c:txPr>
        <c:crossAx val="88987904"/>
        <c:crosses val="autoZero"/>
        <c:auto val="1"/>
        <c:lblAlgn val="ctr"/>
        <c:lblOffset val="100"/>
        <c:tickLblSkip val="2"/>
      </c:catAx>
      <c:valAx>
        <c:axId val="88987904"/>
        <c:scaling>
          <c:orientation val="minMax"/>
        </c:scaling>
        <c:axPos val="l"/>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88986368"/>
        <c:crosses val="autoZero"/>
        <c:crossBetween val="between"/>
      </c:valAx>
    </c:plotArea>
    <c:plotVisOnly val="1"/>
    <c:dispBlanksAs val="gap"/>
  </c:chart>
  <c:spPr>
    <a:solidFill>
      <a:srgbClr val="8064A2">
        <a:lumMod val="60000"/>
        <a:lumOff val="40000"/>
      </a:srgb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sz="180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4.9699056958075132E-2"/>
          <c:y val="2.1931786828533292E-2"/>
          <c:w val="0.9246337544751656"/>
          <c:h val="0.87580080791790005"/>
        </c:manualLayout>
      </c:layout>
      <c:lineChart>
        <c:grouping val="standard"/>
        <c:ser>
          <c:idx val="0"/>
          <c:order val="0"/>
          <c:tx>
            <c:strRef>
              <c:f>'Survey Results'!$O$4</c:f>
              <c:strCache>
                <c:ptCount val="1"/>
                <c:pt idx="0">
                  <c:v>Investec PMI Survey</c:v>
                </c:pt>
              </c:strCache>
            </c:strRef>
          </c:tx>
          <c:marker>
            <c:symbol val="none"/>
          </c:marker>
          <c:trendline>
            <c:trendlineType val="poly"/>
            <c:order val="6"/>
          </c:trendline>
          <c:cat>
            <c:numRef>
              <c:f>'Survey Results'!$N$5:$N$167</c:f>
              <c:numCache>
                <c:formatCode>mmm\-yy</c:formatCode>
                <c:ptCount val="163"/>
                <c:pt idx="0">
                  <c:v>36404</c:v>
                </c:pt>
                <c:pt idx="1">
                  <c:v>36434</c:v>
                </c:pt>
                <c:pt idx="2">
                  <c:v>36465</c:v>
                </c:pt>
                <c:pt idx="3">
                  <c:v>36495</c:v>
                </c:pt>
                <c:pt idx="4">
                  <c:v>36526</c:v>
                </c:pt>
                <c:pt idx="5">
                  <c:v>36557</c:v>
                </c:pt>
                <c:pt idx="6">
                  <c:v>36586</c:v>
                </c:pt>
                <c:pt idx="7">
                  <c:v>36617</c:v>
                </c:pt>
                <c:pt idx="8">
                  <c:v>36647</c:v>
                </c:pt>
                <c:pt idx="9">
                  <c:v>36678</c:v>
                </c:pt>
                <c:pt idx="10">
                  <c:v>36708</c:v>
                </c:pt>
                <c:pt idx="11">
                  <c:v>36739</c:v>
                </c:pt>
                <c:pt idx="12">
                  <c:v>36770</c:v>
                </c:pt>
                <c:pt idx="13">
                  <c:v>36800</c:v>
                </c:pt>
                <c:pt idx="14">
                  <c:v>36831</c:v>
                </c:pt>
                <c:pt idx="15">
                  <c:v>36861</c:v>
                </c:pt>
                <c:pt idx="16">
                  <c:v>36892</c:v>
                </c:pt>
                <c:pt idx="17">
                  <c:v>36923</c:v>
                </c:pt>
                <c:pt idx="18">
                  <c:v>36951</c:v>
                </c:pt>
                <c:pt idx="19">
                  <c:v>36982</c:v>
                </c:pt>
                <c:pt idx="20">
                  <c:v>37012</c:v>
                </c:pt>
                <c:pt idx="21">
                  <c:v>37043</c:v>
                </c:pt>
                <c:pt idx="22">
                  <c:v>37073</c:v>
                </c:pt>
                <c:pt idx="23">
                  <c:v>37104</c:v>
                </c:pt>
                <c:pt idx="24">
                  <c:v>37135</c:v>
                </c:pt>
                <c:pt idx="25">
                  <c:v>37165</c:v>
                </c:pt>
                <c:pt idx="26">
                  <c:v>37196</c:v>
                </c:pt>
                <c:pt idx="27">
                  <c:v>37226</c:v>
                </c:pt>
                <c:pt idx="28">
                  <c:v>37257</c:v>
                </c:pt>
                <c:pt idx="29">
                  <c:v>37288</c:v>
                </c:pt>
                <c:pt idx="30">
                  <c:v>37316</c:v>
                </c:pt>
                <c:pt idx="31">
                  <c:v>37347</c:v>
                </c:pt>
                <c:pt idx="32">
                  <c:v>37377</c:v>
                </c:pt>
                <c:pt idx="33">
                  <c:v>37408</c:v>
                </c:pt>
                <c:pt idx="34">
                  <c:v>37438</c:v>
                </c:pt>
                <c:pt idx="35">
                  <c:v>37469</c:v>
                </c:pt>
                <c:pt idx="36">
                  <c:v>37500</c:v>
                </c:pt>
                <c:pt idx="37">
                  <c:v>37530</c:v>
                </c:pt>
                <c:pt idx="38">
                  <c:v>37561</c:v>
                </c:pt>
                <c:pt idx="39">
                  <c:v>37591</c:v>
                </c:pt>
                <c:pt idx="40">
                  <c:v>37622</c:v>
                </c:pt>
                <c:pt idx="41">
                  <c:v>37653</c:v>
                </c:pt>
                <c:pt idx="42">
                  <c:v>37681</c:v>
                </c:pt>
                <c:pt idx="43">
                  <c:v>37712</c:v>
                </c:pt>
                <c:pt idx="44">
                  <c:v>37742</c:v>
                </c:pt>
                <c:pt idx="45">
                  <c:v>37773</c:v>
                </c:pt>
                <c:pt idx="46">
                  <c:v>37803</c:v>
                </c:pt>
                <c:pt idx="47">
                  <c:v>37834</c:v>
                </c:pt>
                <c:pt idx="48">
                  <c:v>37865</c:v>
                </c:pt>
                <c:pt idx="49">
                  <c:v>37895</c:v>
                </c:pt>
                <c:pt idx="50">
                  <c:v>37926</c:v>
                </c:pt>
                <c:pt idx="51">
                  <c:v>37956</c:v>
                </c:pt>
                <c:pt idx="52">
                  <c:v>37987</c:v>
                </c:pt>
                <c:pt idx="53">
                  <c:v>38018</c:v>
                </c:pt>
                <c:pt idx="54">
                  <c:v>38047</c:v>
                </c:pt>
                <c:pt idx="55">
                  <c:v>38078</c:v>
                </c:pt>
                <c:pt idx="56">
                  <c:v>38108</c:v>
                </c:pt>
                <c:pt idx="57">
                  <c:v>38139</c:v>
                </c:pt>
                <c:pt idx="58">
                  <c:v>38169</c:v>
                </c:pt>
                <c:pt idx="59">
                  <c:v>38200</c:v>
                </c:pt>
                <c:pt idx="60">
                  <c:v>38231</c:v>
                </c:pt>
                <c:pt idx="61">
                  <c:v>38261</c:v>
                </c:pt>
                <c:pt idx="62">
                  <c:v>38292</c:v>
                </c:pt>
                <c:pt idx="63">
                  <c:v>38322</c:v>
                </c:pt>
                <c:pt idx="64">
                  <c:v>38353</c:v>
                </c:pt>
                <c:pt idx="65">
                  <c:v>38384</c:v>
                </c:pt>
                <c:pt idx="66">
                  <c:v>38412</c:v>
                </c:pt>
                <c:pt idx="67">
                  <c:v>38443</c:v>
                </c:pt>
                <c:pt idx="68">
                  <c:v>38473</c:v>
                </c:pt>
                <c:pt idx="69">
                  <c:v>38504</c:v>
                </c:pt>
                <c:pt idx="70">
                  <c:v>38534</c:v>
                </c:pt>
                <c:pt idx="71">
                  <c:v>38565</c:v>
                </c:pt>
                <c:pt idx="72">
                  <c:v>38596</c:v>
                </c:pt>
                <c:pt idx="73">
                  <c:v>38626</c:v>
                </c:pt>
                <c:pt idx="74">
                  <c:v>38657</c:v>
                </c:pt>
                <c:pt idx="75">
                  <c:v>38687</c:v>
                </c:pt>
                <c:pt idx="76">
                  <c:v>38718</c:v>
                </c:pt>
                <c:pt idx="77">
                  <c:v>38749</c:v>
                </c:pt>
                <c:pt idx="78">
                  <c:v>38777</c:v>
                </c:pt>
                <c:pt idx="79">
                  <c:v>38808</c:v>
                </c:pt>
                <c:pt idx="80">
                  <c:v>38838</c:v>
                </c:pt>
                <c:pt idx="81">
                  <c:v>38869</c:v>
                </c:pt>
                <c:pt idx="82">
                  <c:v>38899</c:v>
                </c:pt>
                <c:pt idx="83">
                  <c:v>38930</c:v>
                </c:pt>
                <c:pt idx="84">
                  <c:v>38961</c:v>
                </c:pt>
                <c:pt idx="85">
                  <c:v>38991</c:v>
                </c:pt>
                <c:pt idx="86">
                  <c:v>39022</c:v>
                </c:pt>
                <c:pt idx="87">
                  <c:v>39052</c:v>
                </c:pt>
                <c:pt idx="88">
                  <c:v>39083</c:v>
                </c:pt>
                <c:pt idx="89">
                  <c:v>39114</c:v>
                </c:pt>
                <c:pt idx="90">
                  <c:v>39142</c:v>
                </c:pt>
                <c:pt idx="91">
                  <c:v>39264</c:v>
                </c:pt>
                <c:pt idx="92">
                  <c:v>39295</c:v>
                </c:pt>
                <c:pt idx="93">
                  <c:v>39326</c:v>
                </c:pt>
                <c:pt idx="94">
                  <c:v>39356</c:v>
                </c:pt>
                <c:pt idx="95">
                  <c:v>39387</c:v>
                </c:pt>
                <c:pt idx="96">
                  <c:v>39417</c:v>
                </c:pt>
                <c:pt idx="97">
                  <c:v>39448</c:v>
                </c:pt>
                <c:pt idx="98">
                  <c:v>39479</c:v>
                </c:pt>
                <c:pt idx="99">
                  <c:v>39508</c:v>
                </c:pt>
                <c:pt idx="100">
                  <c:v>39539</c:v>
                </c:pt>
                <c:pt idx="101">
                  <c:v>39569</c:v>
                </c:pt>
                <c:pt idx="102">
                  <c:v>39600</c:v>
                </c:pt>
                <c:pt idx="103">
                  <c:v>39630</c:v>
                </c:pt>
                <c:pt idx="104">
                  <c:v>39661</c:v>
                </c:pt>
                <c:pt idx="105">
                  <c:v>39692</c:v>
                </c:pt>
                <c:pt idx="106">
                  <c:v>39722</c:v>
                </c:pt>
                <c:pt idx="107">
                  <c:v>39753</c:v>
                </c:pt>
                <c:pt idx="108">
                  <c:v>39783</c:v>
                </c:pt>
                <c:pt idx="109">
                  <c:v>39814</c:v>
                </c:pt>
                <c:pt idx="110">
                  <c:v>39845</c:v>
                </c:pt>
                <c:pt idx="111">
                  <c:v>39873</c:v>
                </c:pt>
                <c:pt idx="112">
                  <c:v>39904</c:v>
                </c:pt>
                <c:pt idx="113">
                  <c:v>39934</c:v>
                </c:pt>
                <c:pt idx="114">
                  <c:v>39965</c:v>
                </c:pt>
                <c:pt idx="115">
                  <c:v>39995</c:v>
                </c:pt>
                <c:pt idx="116">
                  <c:v>40026</c:v>
                </c:pt>
                <c:pt idx="117">
                  <c:v>40057</c:v>
                </c:pt>
                <c:pt idx="118">
                  <c:v>40087</c:v>
                </c:pt>
                <c:pt idx="119">
                  <c:v>40118</c:v>
                </c:pt>
                <c:pt idx="120">
                  <c:v>40148</c:v>
                </c:pt>
                <c:pt idx="121">
                  <c:v>40179</c:v>
                </c:pt>
                <c:pt idx="122">
                  <c:v>40210</c:v>
                </c:pt>
                <c:pt idx="123">
                  <c:v>40238</c:v>
                </c:pt>
                <c:pt idx="124">
                  <c:v>40269</c:v>
                </c:pt>
                <c:pt idx="125">
                  <c:v>40299</c:v>
                </c:pt>
                <c:pt idx="126">
                  <c:v>40330</c:v>
                </c:pt>
                <c:pt idx="127">
                  <c:v>40360</c:v>
                </c:pt>
                <c:pt idx="128">
                  <c:v>40391</c:v>
                </c:pt>
                <c:pt idx="129">
                  <c:v>40422</c:v>
                </c:pt>
                <c:pt idx="130">
                  <c:v>40452</c:v>
                </c:pt>
                <c:pt idx="131">
                  <c:v>40483</c:v>
                </c:pt>
                <c:pt idx="132">
                  <c:v>40513</c:v>
                </c:pt>
                <c:pt idx="133">
                  <c:v>40544</c:v>
                </c:pt>
                <c:pt idx="134">
                  <c:v>40575</c:v>
                </c:pt>
                <c:pt idx="135">
                  <c:v>40603</c:v>
                </c:pt>
                <c:pt idx="136">
                  <c:v>40634</c:v>
                </c:pt>
                <c:pt idx="137">
                  <c:v>40664</c:v>
                </c:pt>
                <c:pt idx="138">
                  <c:v>40695</c:v>
                </c:pt>
                <c:pt idx="139">
                  <c:v>40725</c:v>
                </c:pt>
                <c:pt idx="140">
                  <c:v>40756</c:v>
                </c:pt>
                <c:pt idx="141">
                  <c:v>40787</c:v>
                </c:pt>
                <c:pt idx="142">
                  <c:v>40817</c:v>
                </c:pt>
                <c:pt idx="143">
                  <c:v>40848</c:v>
                </c:pt>
                <c:pt idx="144">
                  <c:v>40878</c:v>
                </c:pt>
                <c:pt idx="145">
                  <c:v>40909</c:v>
                </c:pt>
                <c:pt idx="146">
                  <c:v>40940</c:v>
                </c:pt>
                <c:pt idx="147">
                  <c:v>40969</c:v>
                </c:pt>
                <c:pt idx="148">
                  <c:v>41000</c:v>
                </c:pt>
                <c:pt idx="149">
                  <c:v>41030</c:v>
                </c:pt>
                <c:pt idx="150">
                  <c:v>41061</c:v>
                </c:pt>
                <c:pt idx="151">
                  <c:v>41091</c:v>
                </c:pt>
                <c:pt idx="152">
                  <c:v>41122</c:v>
                </c:pt>
                <c:pt idx="153">
                  <c:v>41153</c:v>
                </c:pt>
                <c:pt idx="154">
                  <c:v>41183</c:v>
                </c:pt>
                <c:pt idx="155">
                  <c:v>41214</c:v>
                </c:pt>
                <c:pt idx="156">
                  <c:v>41244</c:v>
                </c:pt>
                <c:pt idx="157">
                  <c:v>41275</c:v>
                </c:pt>
                <c:pt idx="158">
                  <c:v>41306</c:v>
                </c:pt>
                <c:pt idx="159">
                  <c:v>41334</c:v>
                </c:pt>
                <c:pt idx="160">
                  <c:v>41365</c:v>
                </c:pt>
                <c:pt idx="161">
                  <c:v>41395</c:v>
                </c:pt>
                <c:pt idx="162">
                  <c:v>41426</c:v>
                </c:pt>
              </c:numCache>
            </c:numRef>
          </c:cat>
          <c:val>
            <c:numRef>
              <c:f>'Survey Results'!$O$5:$O$167</c:f>
              <c:numCache>
                <c:formatCode>0.00</c:formatCode>
                <c:ptCount val="163"/>
                <c:pt idx="0">
                  <c:v>50.236297837612135</c:v>
                </c:pt>
                <c:pt idx="1">
                  <c:v>52.1611352876943</c:v>
                </c:pt>
                <c:pt idx="2">
                  <c:v>56.223385742553077</c:v>
                </c:pt>
                <c:pt idx="3">
                  <c:v>53.809905237179557</c:v>
                </c:pt>
                <c:pt idx="4">
                  <c:v>57.858238480905868</c:v>
                </c:pt>
                <c:pt idx="5">
                  <c:v>60.47465485411206</c:v>
                </c:pt>
                <c:pt idx="6">
                  <c:v>49.040823219606594</c:v>
                </c:pt>
                <c:pt idx="7">
                  <c:v>53.279101952750779</c:v>
                </c:pt>
                <c:pt idx="8">
                  <c:v>50.592613043009585</c:v>
                </c:pt>
                <c:pt idx="9">
                  <c:v>50.306086289732185</c:v>
                </c:pt>
                <c:pt idx="10">
                  <c:v>48.742123339754372</c:v>
                </c:pt>
                <c:pt idx="11">
                  <c:v>51.238168988064643</c:v>
                </c:pt>
                <c:pt idx="12">
                  <c:v>51.891424183071337</c:v>
                </c:pt>
                <c:pt idx="13">
                  <c:v>53.446090583578453</c:v>
                </c:pt>
                <c:pt idx="14">
                  <c:v>53.103977142009256</c:v>
                </c:pt>
                <c:pt idx="15">
                  <c:v>50.429014217588175</c:v>
                </c:pt>
                <c:pt idx="16">
                  <c:v>50.269200610740697</c:v>
                </c:pt>
                <c:pt idx="17">
                  <c:v>56.09458220271059</c:v>
                </c:pt>
                <c:pt idx="18">
                  <c:v>52.887472861154976</c:v>
                </c:pt>
                <c:pt idx="19">
                  <c:v>52.767313790773322</c:v>
                </c:pt>
                <c:pt idx="20">
                  <c:v>55.526264367892985</c:v>
                </c:pt>
                <c:pt idx="21">
                  <c:v>56.950133372766317</c:v>
                </c:pt>
                <c:pt idx="22">
                  <c:v>51.266299993645006</c:v>
                </c:pt>
                <c:pt idx="23">
                  <c:v>51.404102996125374</c:v>
                </c:pt>
                <c:pt idx="24">
                  <c:v>47.159077554404753</c:v>
                </c:pt>
                <c:pt idx="25">
                  <c:v>47.662363416288187</c:v>
                </c:pt>
                <c:pt idx="26">
                  <c:v>55.627748304541512</c:v>
                </c:pt>
                <c:pt idx="27">
                  <c:v>55.135750919500893</c:v>
                </c:pt>
                <c:pt idx="28">
                  <c:v>56.303943290064083</c:v>
                </c:pt>
                <c:pt idx="29">
                  <c:v>56.19794294302578</c:v>
                </c:pt>
                <c:pt idx="30">
                  <c:v>53.030547433793899</c:v>
                </c:pt>
                <c:pt idx="31">
                  <c:v>61.28486924344665</c:v>
                </c:pt>
                <c:pt idx="32">
                  <c:v>59.252846285416986</c:v>
                </c:pt>
                <c:pt idx="33">
                  <c:v>57.402879714393485</c:v>
                </c:pt>
                <c:pt idx="34">
                  <c:v>55.127937264464848</c:v>
                </c:pt>
                <c:pt idx="35">
                  <c:v>56.137475357689048</c:v>
                </c:pt>
                <c:pt idx="36">
                  <c:v>55.706123901006407</c:v>
                </c:pt>
                <c:pt idx="37">
                  <c:v>53.372503090175442</c:v>
                </c:pt>
                <c:pt idx="38">
                  <c:v>55.557719060516462</c:v>
                </c:pt>
                <c:pt idx="39">
                  <c:v>55.034765458762678</c:v>
                </c:pt>
                <c:pt idx="40">
                  <c:v>57.315653881529649</c:v>
                </c:pt>
                <c:pt idx="41">
                  <c:v>53.990914047767546</c:v>
                </c:pt>
                <c:pt idx="42">
                  <c:v>49.024227940623462</c:v>
                </c:pt>
                <c:pt idx="43">
                  <c:v>49.125313585742241</c:v>
                </c:pt>
                <c:pt idx="44">
                  <c:v>46.441039134326758</c:v>
                </c:pt>
                <c:pt idx="45">
                  <c:v>46.315206086298645</c:v>
                </c:pt>
                <c:pt idx="46">
                  <c:v>49.016178503683967</c:v>
                </c:pt>
                <c:pt idx="47">
                  <c:v>49.331367043697462</c:v>
                </c:pt>
                <c:pt idx="48">
                  <c:v>44.006551401304442</c:v>
                </c:pt>
                <c:pt idx="49">
                  <c:v>45.233230213056139</c:v>
                </c:pt>
                <c:pt idx="50">
                  <c:v>53.639448750964135</c:v>
                </c:pt>
                <c:pt idx="51">
                  <c:v>51.269117009693147</c:v>
                </c:pt>
                <c:pt idx="52">
                  <c:v>54.731433713529114</c:v>
                </c:pt>
                <c:pt idx="53">
                  <c:v>55.546972880499581</c:v>
                </c:pt>
                <c:pt idx="54">
                  <c:v>55.821195541376369</c:v>
                </c:pt>
                <c:pt idx="55">
                  <c:v>56.988240454988983</c:v>
                </c:pt>
                <c:pt idx="56">
                  <c:v>56.942712946241414</c:v>
                </c:pt>
                <c:pt idx="57">
                  <c:v>58.488092699326728</c:v>
                </c:pt>
                <c:pt idx="58">
                  <c:v>57.653588055569784</c:v>
                </c:pt>
                <c:pt idx="59">
                  <c:v>58.877186560218959</c:v>
                </c:pt>
                <c:pt idx="60">
                  <c:v>55.471695492279416</c:v>
                </c:pt>
                <c:pt idx="61">
                  <c:v>52.743452308050017</c:v>
                </c:pt>
                <c:pt idx="62">
                  <c:v>54.224421153952534</c:v>
                </c:pt>
                <c:pt idx="63">
                  <c:v>53.761053013919202</c:v>
                </c:pt>
                <c:pt idx="64">
                  <c:v>51.259198716872532</c:v>
                </c:pt>
                <c:pt idx="65">
                  <c:v>56.369311032159231</c:v>
                </c:pt>
                <c:pt idx="66">
                  <c:v>57.553440660386677</c:v>
                </c:pt>
                <c:pt idx="67">
                  <c:v>54.605428628997231</c:v>
                </c:pt>
                <c:pt idx="68">
                  <c:v>53.99404019167774</c:v>
                </c:pt>
                <c:pt idx="69">
                  <c:v>59.700977788328579</c:v>
                </c:pt>
                <c:pt idx="70">
                  <c:v>60.194264170895813</c:v>
                </c:pt>
                <c:pt idx="71">
                  <c:v>56.825808854687374</c:v>
                </c:pt>
                <c:pt idx="72">
                  <c:v>53.012022554933097</c:v>
                </c:pt>
                <c:pt idx="73">
                  <c:v>50.75521901111037</c:v>
                </c:pt>
                <c:pt idx="74">
                  <c:v>51.617199650547782</c:v>
                </c:pt>
                <c:pt idx="75">
                  <c:v>52.622454406742122</c:v>
                </c:pt>
                <c:pt idx="76">
                  <c:v>49.202369254536357</c:v>
                </c:pt>
                <c:pt idx="77">
                  <c:v>50.616269156546352</c:v>
                </c:pt>
                <c:pt idx="78">
                  <c:v>52.100157636391287</c:v>
                </c:pt>
                <c:pt idx="79">
                  <c:v>54.543288305194487</c:v>
                </c:pt>
                <c:pt idx="80">
                  <c:v>57.223268422085489</c:v>
                </c:pt>
                <c:pt idx="81">
                  <c:v>60.906633296585213</c:v>
                </c:pt>
                <c:pt idx="82">
                  <c:v>63.380340412964095</c:v>
                </c:pt>
                <c:pt idx="83">
                  <c:v>60.364677180032487</c:v>
                </c:pt>
                <c:pt idx="84">
                  <c:v>54.706737754388357</c:v>
                </c:pt>
                <c:pt idx="85">
                  <c:v>55.083374236548842</c:v>
                </c:pt>
                <c:pt idx="86">
                  <c:v>55.643946914244957</c:v>
                </c:pt>
                <c:pt idx="87">
                  <c:v>54.632463688610144</c:v>
                </c:pt>
                <c:pt idx="88">
                  <c:v>56.873846143496742</c:v>
                </c:pt>
                <c:pt idx="89">
                  <c:v>61.055351191812903</c:v>
                </c:pt>
                <c:pt idx="90">
                  <c:v>60.209674359030743</c:v>
                </c:pt>
                <c:pt idx="91">
                  <c:v>60.216685100533866</c:v>
                </c:pt>
                <c:pt idx="92">
                  <c:v>55.704623153516053</c:v>
                </c:pt>
                <c:pt idx="93">
                  <c:v>49.988707060482106</c:v>
                </c:pt>
                <c:pt idx="94">
                  <c:v>52.960071454162893</c:v>
                </c:pt>
                <c:pt idx="95">
                  <c:v>53.107825393030652</c:v>
                </c:pt>
                <c:pt idx="96">
                  <c:v>52.365553661155722</c:v>
                </c:pt>
                <c:pt idx="97">
                  <c:v>50.434168645947118</c:v>
                </c:pt>
                <c:pt idx="98">
                  <c:v>46.680542428828034</c:v>
                </c:pt>
                <c:pt idx="99">
                  <c:v>44.266852113698597</c:v>
                </c:pt>
                <c:pt idx="100">
                  <c:v>53.843506219679284</c:v>
                </c:pt>
                <c:pt idx="101">
                  <c:v>49.287644268084655</c:v>
                </c:pt>
                <c:pt idx="102">
                  <c:v>46.423257493184792</c:v>
                </c:pt>
                <c:pt idx="103">
                  <c:v>46.38722603252608</c:v>
                </c:pt>
                <c:pt idx="104">
                  <c:v>49.005977014833796</c:v>
                </c:pt>
                <c:pt idx="105">
                  <c:v>45.544129650718297</c:v>
                </c:pt>
                <c:pt idx="106">
                  <c:v>44.456972085485745</c:v>
                </c:pt>
                <c:pt idx="107">
                  <c:v>38.554098382952354</c:v>
                </c:pt>
                <c:pt idx="108">
                  <c:v>39.605485831966995</c:v>
                </c:pt>
                <c:pt idx="109">
                  <c:v>39.350234907712036</c:v>
                </c:pt>
                <c:pt idx="110">
                  <c:v>38.515074291175821</c:v>
                </c:pt>
                <c:pt idx="111">
                  <c:v>35.967511151973881</c:v>
                </c:pt>
                <c:pt idx="112">
                  <c:v>35.260787418761858</c:v>
                </c:pt>
                <c:pt idx="113">
                  <c:v>38.004779344841566</c:v>
                </c:pt>
                <c:pt idx="114">
                  <c:v>39.952136506297499</c:v>
                </c:pt>
                <c:pt idx="115">
                  <c:v>40.299576289999301</c:v>
                </c:pt>
                <c:pt idx="116">
                  <c:v>41.09480907019875</c:v>
                </c:pt>
                <c:pt idx="117">
                  <c:v>45.760540349408117</c:v>
                </c:pt>
                <c:pt idx="118">
                  <c:v>46.8607891028484</c:v>
                </c:pt>
                <c:pt idx="119">
                  <c:v>49.00547147185776</c:v>
                </c:pt>
                <c:pt idx="120">
                  <c:v>51.354081270464476</c:v>
                </c:pt>
                <c:pt idx="121">
                  <c:v>51.731797300925948</c:v>
                </c:pt>
                <c:pt idx="122">
                  <c:v>58.695276796611175</c:v>
                </c:pt>
                <c:pt idx="123">
                  <c:v>54.412721206836267</c:v>
                </c:pt>
                <c:pt idx="124">
                  <c:v>54.089557895000979</c:v>
                </c:pt>
                <c:pt idx="125">
                  <c:v>51.949973243283189</c:v>
                </c:pt>
                <c:pt idx="126">
                  <c:v>50.712612247479953</c:v>
                </c:pt>
                <c:pt idx="127">
                  <c:v>53.244886863687206</c:v>
                </c:pt>
                <c:pt idx="128">
                  <c:v>52.366833314200875</c:v>
                </c:pt>
                <c:pt idx="129">
                  <c:v>48.235163309940035</c:v>
                </c:pt>
                <c:pt idx="130">
                  <c:v>50.095767586041298</c:v>
                </c:pt>
                <c:pt idx="131">
                  <c:v>52.316195785792438</c:v>
                </c:pt>
                <c:pt idx="132">
                  <c:v>51.240915407126536</c:v>
                </c:pt>
                <c:pt idx="133">
                  <c:v>53.491648270574601</c:v>
                </c:pt>
                <c:pt idx="134">
                  <c:v>54.823731827338086</c:v>
                </c:pt>
                <c:pt idx="135">
                  <c:v>55.920421209388337</c:v>
                </c:pt>
                <c:pt idx="136">
                  <c:v>55.509787464988875</c:v>
                </c:pt>
                <c:pt idx="137">
                  <c:v>54.934327115622288</c:v>
                </c:pt>
                <c:pt idx="138">
                  <c:v>54.226253480908106</c:v>
                </c:pt>
                <c:pt idx="139">
                  <c:v>46.363325407748448</c:v>
                </c:pt>
                <c:pt idx="140">
                  <c:v>48.212728728546246</c:v>
                </c:pt>
                <c:pt idx="141">
                  <c:v>50.195669869329294</c:v>
                </c:pt>
                <c:pt idx="142">
                  <c:v>50.5</c:v>
                </c:pt>
                <c:pt idx="143">
                  <c:v>51.6</c:v>
                </c:pt>
                <c:pt idx="144">
                  <c:v>49.4</c:v>
                </c:pt>
                <c:pt idx="145">
                  <c:v>53.2</c:v>
                </c:pt>
                <c:pt idx="146">
                  <c:v>57.9</c:v>
                </c:pt>
                <c:pt idx="147">
                  <c:v>55.1</c:v>
                </c:pt>
                <c:pt idx="148">
                  <c:v>53.7</c:v>
                </c:pt>
                <c:pt idx="149">
                  <c:v>53.6</c:v>
                </c:pt>
                <c:pt idx="150">
                  <c:v>48.2</c:v>
                </c:pt>
                <c:pt idx="151">
                  <c:v>51</c:v>
                </c:pt>
                <c:pt idx="152">
                  <c:v>50.2</c:v>
                </c:pt>
                <c:pt idx="153">
                  <c:v>48.3</c:v>
                </c:pt>
                <c:pt idx="154">
                  <c:v>47.1</c:v>
                </c:pt>
                <c:pt idx="155">
                  <c:v>49.5</c:v>
                </c:pt>
                <c:pt idx="156">
                  <c:v>47.4</c:v>
                </c:pt>
                <c:pt idx="157">
                  <c:v>49.1</c:v>
                </c:pt>
                <c:pt idx="158">
                  <c:v>53.6</c:v>
                </c:pt>
                <c:pt idx="159">
                  <c:v>49.3</c:v>
                </c:pt>
                <c:pt idx="160">
                  <c:v>50.5</c:v>
                </c:pt>
                <c:pt idx="161">
                  <c:v>50.4</c:v>
                </c:pt>
                <c:pt idx="162">
                  <c:v>51.6</c:v>
                </c:pt>
              </c:numCache>
            </c:numRef>
          </c:val>
        </c:ser>
        <c:marker val="1"/>
        <c:axId val="88905984"/>
        <c:axId val="88911872"/>
      </c:lineChart>
      <c:dateAx>
        <c:axId val="88905984"/>
        <c:scaling>
          <c:orientation val="minMax"/>
        </c:scaling>
        <c:axPos val="b"/>
        <c:numFmt formatCode="mmm\-yy" sourceLinked="0"/>
        <c:minorTickMark val="out"/>
        <c:tickLblPos val="nextTo"/>
        <c:txPr>
          <a:bodyPr rot="-2880000" vert="horz"/>
          <a:lstStyle/>
          <a:p>
            <a:pPr>
              <a:defRPr lang="en-ZA" sz="1000" b="0" i="0" u="none" strike="noStrike" baseline="0">
                <a:solidFill>
                  <a:srgbClr val="000000"/>
                </a:solidFill>
                <a:latin typeface="Calibri"/>
                <a:ea typeface="Calibri"/>
                <a:cs typeface="Calibri"/>
              </a:defRPr>
            </a:pPr>
            <a:endParaRPr lang="en-US"/>
          </a:p>
        </c:txPr>
        <c:crossAx val="88911872"/>
        <c:crosses val="autoZero"/>
        <c:auto val="1"/>
        <c:lblOffset val="100"/>
        <c:baseTimeUnit val="days"/>
        <c:majorUnit val="3"/>
        <c:majorTimeUnit val="months"/>
        <c:minorUnit val="1"/>
        <c:minorTimeUnit val="months"/>
      </c:dateAx>
      <c:valAx>
        <c:axId val="88911872"/>
        <c:scaling>
          <c:orientation val="minMax"/>
          <c:min val="30"/>
        </c:scaling>
        <c:axPos val="l"/>
        <c:numFmt formatCode="0.0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88905984"/>
        <c:crosses val="autoZero"/>
        <c:crossBetween val="between"/>
      </c:valAx>
    </c:plotArea>
    <c:plotVisOnly val="1"/>
    <c:dispBlanksAs val="gap"/>
  </c:chart>
  <c:spPr>
    <a:solidFill>
      <a:srgbClr val="8064A2">
        <a:lumMod val="60000"/>
        <a:lumOff val="40000"/>
      </a:srgb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2063352954275026E-2"/>
          <c:y val="3.7694054113746919E-2"/>
          <c:w val="0.91324788501971732"/>
          <c:h val="0.92683027173801269"/>
        </c:manualLayout>
      </c:layout>
      <c:lineChart>
        <c:grouping val="standard"/>
        <c:ser>
          <c:idx val="0"/>
          <c:order val="0"/>
          <c:tx>
            <c:strRef>
              <c:f>'Civil Cases for Debt'!$C$2</c:f>
              <c:strCache>
                <c:ptCount val="1"/>
                <c:pt idx="0">
                  <c:v>Business enterprises</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Debt'!$A$315:$A$336</c:f>
              <c:strCache>
                <c:ptCount val="22"/>
                <c:pt idx="0">
                  <c:v>Year-on-Year1992</c:v>
                </c:pt>
                <c:pt idx="1">
                  <c:v>Year-on-Year1993</c:v>
                </c:pt>
                <c:pt idx="2">
                  <c:v>Year-on-Year1994</c:v>
                </c:pt>
                <c:pt idx="3">
                  <c:v>Year-on-Year1995</c:v>
                </c:pt>
                <c:pt idx="4">
                  <c:v>Year-on-Year1996</c:v>
                </c:pt>
                <c:pt idx="5">
                  <c:v>Year-on-Year1997</c:v>
                </c:pt>
                <c:pt idx="6">
                  <c:v>Year-on-Year1998</c:v>
                </c:pt>
                <c:pt idx="7">
                  <c:v>Year-on-Year1999</c:v>
                </c:pt>
                <c:pt idx="8">
                  <c:v>Year-on-Year2000</c:v>
                </c:pt>
                <c:pt idx="9">
                  <c:v>Year-on-Year2001</c:v>
                </c:pt>
                <c:pt idx="10">
                  <c:v>Year-on-Year2002</c:v>
                </c:pt>
                <c:pt idx="11">
                  <c:v>Year-on-Year2003</c:v>
                </c:pt>
                <c:pt idx="12">
                  <c:v>Year-on-Year2004</c:v>
                </c:pt>
                <c:pt idx="13">
                  <c:v>Year-on-Year2005</c:v>
                </c:pt>
                <c:pt idx="14">
                  <c:v>Year-on-Year2006</c:v>
                </c:pt>
                <c:pt idx="15">
                  <c:v>Year-on-Year2007</c:v>
                </c:pt>
                <c:pt idx="16">
                  <c:v>Year-on-Year2008</c:v>
                </c:pt>
                <c:pt idx="17">
                  <c:v>Year-on-Year2009</c:v>
                </c:pt>
                <c:pt idx="18">
                  <c:v>Year-on-Year2010</c:v>
                </c:pt>
                <c:pt idx="19">
                  <c:v>Year-on-Year2011</c:v>
                </c:pt>
                <c:pt idx="20">
                  <c:v>Year-on-Year2012</c:v>
                </c:pt>
                <c:pt idx="21">
                  <c:v>Year-on-Year2013</c:v>
                </c:pt>
              </c:strCache>
            </c:strRef>
          </c:cat>
          <c:val>
            <c:numRef>
              <c:f>'Civil Cases for Debt'!$C$315:$C$336</c:f>
              <c:numCache>
                <c:formatCode>0.00</c:formatCode>
                <c:ptCount val="22"/>
                <c:pt idx="0">
                  <c:v>1.374061938484304</c:v>
                </c:pt>
                <c:pt idx="1">
                  <c:v>4.088902790810824</c:v>
                </c:pt>
                <c:pt idx="2">
                  <c:v>-5.6954206247182642</c:v>
                </c:pt>
                <c:pt idx="3">
                  <c:v>7.3352511617614384</c:v>
                </c:pt>
                <c:pt idx="4">
                  <c:v>1.6946776401510779</c:v>
                </c:pt>
                <c:pt idx="5">
                  <c:v>29.385242910547614</c:v>
                </c:pt>
                <c:pt idx="6">
                  <c:v>-16.196397457913935</c:v>
                </c:pt>
                <c:pt idx="7">
                  <c:v>1.7579166077431017</c:v>
                </c:pt>
                <c:pt idx="8">
                  <c:v>27.645708390793537</c:v>
                </c:pt>
                <c:pt idx="9">
                  <c:v>-6.2541024194198425</c:v>
                </c:pt>
                <c:pt idx="10">
                  <c:v>-9.9640084512578575</c:v>
                </c:pt>
                <c:pt idx="11">
                  <c:v>-11.671771503414218</c:v>
                </c:pt>
                <c:pt idx="12">
                  <c:v>-2.6389564653274951</c:v>
                </c:pt>
                <c:pt idx="13">
                  <c:v>11.914394047562382</c:v>
                </c:pt>
                <c:pt idx="14">
                  <c:v>14.341607246643903</c:v>
                </c:pt>
                <c:pt idx="15">
                  <c:v>-12.273741631539796</c:v>
                </c:pt>
                <c:pt idx="16">
                  <c:v>25.434567552289415</c:v>
                </c:pt>
                <c:pt idx="17">
                  <c:v>-1.4359349914091726</c:v>
                </c:pt>
                <c:pt idx="18">
                  <c:v>-2.6679469154007065</c:v>
                </c:pt>
                <c:pt idx="19">
                  <c:v>-9.8456822746009927</c:v>
                </c:pt>
                <c:pt idx="20">
                  <c:v>-22.070461340055104</c:v>
                </c:pt>
                <c:pt idx="21">
                  <c:v>-43.087106965548365</c:v>
                </c:pt>
              </c:numCache>
            </c:numRef>
          </c:val>
        </c:ser>
        <c:ser>
          <c:idx val="1"/>
          <c:order val="1"/>
          <c:tx>
            <c:strRef>
              <c:f>'Civil Cases for Debt'!$D$2</c:f>
              <c:strCache>
                <c:ptCount val="1"/>
                <c:pt idx="0">
                  <c:v>Private persons</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Debt'!$A$315:$A$336</c:f>
              <c:strCache>
                <c:ptCount val="22"/>
                <c:pt idx="0">
                  <c:v>Year-on-Year1992</c:v>
                </c:pt>
                <c:pt idx="1">
                  <c:v>Year-on-Year1993</c:v>
                </c:pt>
                <c:pt idx="2">
                  <c:v>Year-on-Year1994</c:v>
                </c:pt>
                <c:pt idx="3">
                  <c:v>Year-on-Year1995</c:v>
                </c:pt>
                <c:pt idx="4">
                  <c:v>Year-on-Year1996</c:v>
                </c:pt>
                <c:pt idx="5">
                  <c:v>Year-on-Year1997</c:v>
                </c:pt>
                <c:pt idx="6">
                  <c:v>Year-on-Year1998</c:v>
                </c:pt>
                <c:pt idx="7">
                  <c:v>Year-on-Year1999</c:v>
                </c:pt>
                <c:pt idx="8">
                  <c:v>Year-on-Year2000</c:v>
                </c:pt>
                <c:pt idx="9">
                  <c:v>Year-on-Year2001</c:v>
                </c:pt>
                <c:pt idx="10">
                  <c:v>Year-on-Year2002</c:v>
                </c:pt>
                <c:pt idx="11">
                  <c:v>Year-on-Year2003</c:v>
                </c:pt>
                <c:pt idx="12">
                  <c:v>Year-on-Year2004</c:v>
                </c:pt>
                <c:pt idx="13">
                  <c:v>Year-on-Year2005</c:v>
                </c:pt>
                <c:pt idx="14">
                  <c:v>Year-on-Year2006</c:v>
                </c:pt>
                <c:pt idx="15">
                  <c:v>Year-on-Year2007</c:v>
                </c:pt>
                <c:pt idx="16">
                  <c:v>Year-on-Year2008</c:v>
                </c:pt>
                <c:pt idx="17">
                  <c:v>Year-on-Year2009</c:v>
                </c:pt>
                <c:pt idx="18">
                  <c:v>Year-on-Year2010</c:v>
                </c:pt>
                <c:pt idx="19">
                  <c:v>Year-on-Year2011</c:v>
                </c:pt>
                <c:pt idx="20">
                  <c:v>Year-on-Year2012</c:v>
                </c:pt>
                <c:pt idx="21">
                  <c:v>Year-on-Year2013</c:v>
                </c:pt>
              </c:strCache>
            </c:strRef>
          </c:cat>
          <c:val>
            <c:numRef>
              <c:f>'Civil Cases for Debt'!$D$315:$D$336</c:f>
              <c:numCache>
                <c:formatCode>0.00</c:formatCode>
                <c:ptCount val="22"/>
                <c:pt idx="0">
                  <c:v>7.2669875770687984</c:v>
                </c:pt>
                <c:pt idx="1">
                  <c:v>0.66330193092545686</c:v>
                </c:pt>
                <c:pt idx="2">
                  <c:v>-2.5862474773019892</c:v>
                </c:pt>
                <c:pt idx="3">
                  <c:v>7.3514337151570119</c:v>
                </c:pt>
                <c:pt idx="4">
                  <c:v>13.61364755189568</c:v>
                </c:pt>
                <c:pt idx="5">
                  <c:v>10.988774766998006</c:v>
                </c:pt>
                <c:pt idx="6">
                  <c:v>4.456593481294024</c:v>
                </c:pt>
                <c:pt idx="7">
                  <c:v>6.3251789362048489</c:v>
                </c:pt>
                <c:pt idx="8">
                  <c:v>8.4330595385526053</c:v>
                </c:pt>
                <c:pt idx="9">
                  <c:v>6.5486278961885249</c:v>
                </c:pt>
                <c:pt idx="10">
                  <c:v>-4.022755449943185</c:v>
                </c:pt>
                <c:pt idx="11">
                  <c:v>3.103738350034297</c:v>
                </c:pt>
                <c:pt idx="12">
                  <c:v>-12.177665855161237</c:v>
                </c:pt>
                <c:pt idx="13">
                  <c:v>-6.4824734965485149</c:v>
                </c:pt>
                <c:pt idx="14">
                  <c:v>5.0516048823440736</c:v>
                </c:pt>
                <c:pt idx="15">
                  <c:v>-8.59421418216583</c:v>
                </c:pt>
                <c:pt idx="16">
                  <c:v>-4.0401175036615689</c:v>
                </c:pt>
                <c:pt idx="17">
                  <c:v>12.263577520963736</c:v>
                </c:pt>
                <c:pt idx="18">
                  <c:v>-8.539725342617654</c:v>
                </c:pt>
                <c:pt idx="19">
                  <c:v>-17.280743080959244</c:v>
                </c:pt>
                <c:pt idx="20">
                  <c:v>-21.923738742888844</c:v>
                </c:pt>
                <c:pt idx="21">
                  <c:v>-19.057932233006696</c:v>
                </c:pt>
              </c:numCache>
            </c:numRef>
          </c:val>
        </c:ser>
        <c:marker val="1"/>
        <c:axId val="89488000"/>
        <c:axId val="89493888"/>
      </c:lineChart>
      <c:catAx>
        <c:axId val="89488000"/>
        <c:scaling>
          <c:orientation val="minMax"/>
        </c:scaling>
        <c:axPos val="b"/>
        <c:numFmt formatCode="General" sourceLinked="1"/>
        <c:tickLblPos val="nextTo"/>
        <c:spPr>
          <a:ln w="3175">
            <a:solidFill>
              <a:srgbClr val="000000"/>
            </a:solidFill>
            <a:prstDash val="solid"/>
          </a:ln>
        </c:spPr>
        <c:txPr>
          <a:bodyPr rot="-2700000" vert="horz"/>
          <a:lstStyle/>
          <a:p>
            <a:pPr>
              <a:defRPr lang="en-ZA" sz="875" b="0" i="0" u="none" strike="noStrike" baseline="0">
                <a:solidFill>
                  <a:srgbClr val="000000"/>
                </a:solidFill>
                <a:latin typeface="Arial"/>
                <a:ea typeface="Arial"/>
                <a:cs typeface="Arial"/>
              </a:defRPr>
            </a:pPr>
            <a:endParaRPr lang="en-US"/>
          </a:p>
        </c:txPr>
        <c:crossAx val="89493888"/>
        <c:crosses val="autoZero"/>
        <c:auto val="1"/>
        <c:lblAlgn val="ctr"/>
        <c:lblOffset val="100"/>
        <c:tickLblSkip val="1"/>
        <c:tickMarkSkip val="1"/>
      </c:catAx>
      <c:valAx>
        <c:axId val="89493888"/>
        <c:scaling>
          <c:orientation val="minMax"/>
        </c:scaling>
        <c:axPos val="l"/>
        <c:numFmt formatCode="0.00" sourceLinked="1"/>
        <c:tickLblPos val="nextTo"/>
        <c:spPr>
          <a:ln w="3175">
            <a:solidFill>
              <a:srgbClr val="000000"/>
            </a:solidFill>
            <a:prstDash val="solid"/>
          </a:ln>
        </c:spPr>
        <c:txPr>
          <a:bodyPr rot="0" vert="horz"/>
          <a:lstStyle/>
          <a:p>
            <a:pPr>
              <a:defRPr lang="en-ZA" sz="1100" b="0" i="0" u="none" strike="noStrike" baseline="0">
                <a:solidFill>
                  <a:srgbClr val="000000"/>
                </a:solidFill>
                <a:latin typeface="Arial"/>
                <a:ea typeface="Arial"/>
                <a:cs typeface="Arial"/>
              </a:defRPr>
            </a:pPr>
            <a:endParaRPr lang="en-US"/>
          </a:p>
        </c:txPr>
        <c:crossAx val="89488000"/>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ayout>
        <c:manualLayout>
          <c:xMode val="edge"/>
          <c:yMode val="edge"/>
          <c:x val="0.72098510343261679"/>
          <c:y val="5.7649667405764875E-2"/>
          <c:w val="0.27432605939708243"/>
          <c:h val="0.1086476828977310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4084507042253521E-2"/>
          <c:y val="1.2437810945273632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7605653982419694"/>
          <c:y val="1.9900545856038388E-2"/>
          <c:w val="0.66432001027001486"/>
          <c:h val="0.77860885661751833"/>
        </c:manualLayout>
      </c:layout>
      <c:pie3DChart>
        <c:varyColors val="1"/>
        <c:ser>
          <c:idx val="0"/>
          <c:order val="0"/>
          <c:tx>
            <c:strRef>
              <c:f>'Civil Cases for Debt'!$A$288:$A$311</c:f>
              <c:strCache>
                <c:ptCount val="1"/>
                <c:pt idx="0">
                  <c:v>Average 1990 Average 1991 Average 1992 Average 1993 Average 1994 Average 1995 Average 1996 Average 1997 Average 1998 Average 1999 Average 2000 Average 2001 Average 2002 Average 2003 Average 2004 Average 2005 Average 2006 Average 2007 Average 2008 Average </c:v>
                </c:pt>
              </c:strCache>
            </c:strRef>
          </c:tx>
          <c:spPr>
            <a:solidFill>
              <a:srgbClr val="9999FF"/>
            </a:solidFill>
            <a:ln w="12700">
              <a:solidFill>
                <a:srgbClr val="000000"/>
              </a:solidFill>
              <a:prstDash val="solid"/>
            </a:ln>
          </c:spPr>
          <c:explosion val="27"/>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5115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Debt'!$B$288:$P$288</c:f>
              <c:numCache>
                <c:formatCode>#,##0</c:formatCode>
                <c:ptCount val="15"/>
                <c:pt idx="0">
                  <c:v>79315</c:v>
                </c:pt>
                <c:pt idx="1">
                  <c:v>6921.666666666667</c:v>
                </c:pt>
                <c:pt idx="2">
                  <c:v>72393.333333333328</c:v>
                </c:pt>
                <c:pt idx="3">
                  <c:v>11429.333333333334</c:v>
                </c:pt>
                <c:pt idx="4">
                  <c:v>2548.0833333333335</c:v>
                </c:pt>
                <c:pt idx="5">
                  <c:v>1138.75</c:v>
                </c:pt>
                <c:pt idx="6">
                  <c:v>566.25</c:v>
                </c:pt>
                <c:pt idx="7">
                  <c:v>2277.6666666666665</c:v>
                </c:pt>
                <c:pt idx="8">
                  <c:v>5568.25</c:v>
                </c:pt>
                <c:pt idx="9">
                  <c:v>7985.916666666667</c:v>
                </c:pt>
                <c:pt idx="10">
                  <c:v>5664.5</c:v>
                </c:pt>
                <c:pt idx="11">
                  <c:v>2343.6666666666665</c:v>
                </c:pt>
                <c:pt idx="12">
                  <c:v>5816.333333333333</c:v>
                </c:pt>
                <c:pt idx="13">
                  <c:v>1587.75</c:v>
                </c:pt>
                <c:pt idx="14">
                  <c:v>1859.5</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40328253224003E-2"/>
          <c:y val="1.240694789081885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7233304120397747"/>
          <c:y val="1.7369748092611197E-2"/>
          <c:w val="0.67057482699782245"/>
          <c:h val="0.78412005675216245"/>
        </c:manualLayout>
      </c:layout>
      <c:pie3DChart>
        <c:varyColors val="1"/>
        <c:ser>
          <c:idx val="0"/>
          <c:order val="0"/>
          <c:tx>
            <c:strRef>
              <c:f>'Civil Cases for Debt'!$A$298</c:f>
              <c:strCache>
                <c:ptCount val="1"/>
                <c:pt idx="0">
                  <c:v>Average 2000</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5"/>
              <c:layout>
                <c:manualLayout>
                  <c:x val="1.4606084969203141E-2"/>
                  <c:y val="-5.0494036776038524E-3"/>
                </c:manualLayout>
              </c:layout>
              <c:dLblPos val="bestFit"/>
              <c:showPercent val="1"/>
            </c:dLbl>
            <c:dLbl>
              <c:idx val="11"/>
              <c:layout>
                <c:manualLayout>
                  <c:x val="6.2121346848090453E-2"/>
                  <c:y val="3.3283394969735292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Debt'!$E$298:$P$298</c:f>
              <c:numCache>
                <c:formatCode>#,##0</c:formatCode>
                <c:ptCount val="12"/>
                <c:pt idx="0">
                  <c:v>19018.166666666668</c:v>
                </c:pt>
                <c:pt idx="1">
                  <c:v>10275.25</c:v>
                </c:pt>
                <c:pt idx="2">
                  <c:v>3248.6666666666665</c:v>
                </c:pt>
                <c:pt idx="3">
                  <c:v>1535</c:v>
                </c:pt>
                <c:pt idx="4">
                  <c:v>3153.5833333333335</c:v>
                </c:pt>
                <c:pt idx="5">
                  <c:v>10152.5</c:v>
                </c:pt>
                <c:pt idx="6">
                  <c:v>10014</c:v>
                </c:pt>
                <c:pt idx="7">
                  <c:v>8288.5833333333339</c:v>
                </c:pt>
                <c:pt idx="8">
                  <c:v>3890.1666666666665</c:v>
                </c:pt>
                <c:pt idx="9">
                  <c:v>11774.75</c:v>
                </c:pt>
                <c:pt idx="10">
                  <c:v>3913.4166666666665</c:v>
                </c:pt>
                <c:pt idx="11">
                  <c:v>2950.3333333333335</c:v>
                </c:pt>
              </c:numCache>
            </c:numRef>
          </c:val>
        </c:ser>
        <c:dLbls>
          <c:showPercent val="1"/>
        </c:dLbls>
      </c:pie3DChart>
      <c:spPr>
        <a:noFill/>
        <a:ln w="25400">
          <a:noFill/>
        </a:ln>
      </c:spPr>
    </c:plotArea>
    <c:legend>
      <c:legendPos val="b"/>
      <c:layout>
        <c:manualLayout>
          <c:xMode val="edge"/>
          <c:yMode val="edge"/>
          <c:x val="9.3786635404455067E-3"/>
          <c:y val="0.81389682369112115"/>
          <c:w val="0.98007095537442368"/>
          <c:h val="0.1786603101411374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121951219513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8043"/>
          <c:y val="1.7073170731707481E-2"/>
          <c:w val="0.67564402810311908"/>
          <c:h val="0.77560975609762006"/>
        </c:manualLayout>
      </c:layout>
      <c:pie3DChart>
        <c:varyColors val="1"/>
        <c:ser>
          <c:idx val="0"/>
          <c:order val="0"/>
          <c:tx>
            <c:strRef>
              <c:f>'Civil Cases for Debt'!$A$306</c:f>
              <c:strCache>
                <c:ptCount val="1"/>
                <c:pt idx="0">
                  <c:v>Average 2008</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85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Debt'!$E$306:$P$306</c:f>
              <c:numCache>
                <c:formatCode>#,##0</c:formatCode>
                <c:ptCount val="12"/>
                <c:pt idx="0">
                  <c:v>10293.75</c:v>
                </c:pt>
                <c:pt idx="1">
                  <c:v>4785.666666666667</c:v>
                </c:pt>
                <c:pt idx="2">
                  <c:v>1542.1666666666667</c:v>
                </c:pt>
                <c:pt idx="3">
                  <c:v>635.66666666666663</c:v>
                </c:pt>
                <c:pt idx="4">
                  <c:v>1694.0833333333333</c:v>
                </c:pt>
                <c:pt idx="5">
                  <c:v>6860.583333333333</c:v>
                </c:pt>
                <c:pt idx="6">
                  <c:v>18086.083333333332</c:v>
                </c:pt>
                <c:pt idx="7">
                  <c:v>5188.5</c:v>
                </c:pt>
                <c:pt idx="8">
                  <c:v>2935.0833333333335</c:v>
                </c:pt>
                <c:pt idx="9">
                  <c:v>12157.416666666666</c:v>
                </c:pt>
                <c:pt idx="10">
                  <c:v>2359.6666666666665</c:v>
                </c:pt>
                <c:pt idx="11">
                  <c:v>2931.9166666666665</c:v>
                </c:pt>
              </c:numCache>
            </c:numRef>
          </c:val>
        </c:ser>
        <c:dLbls>
          <c:showPercent val="1"/>
        </c:dLbls>
      </c:pie3DChart>
      <c:spPr>
        <a:noFill/>
        <a:ln w="25400">
          <a:noFill/>
        </a:ln>
      </c:spPr>
    </c:plotArea>
    <c:legend>
      <c:legendPos val="b"/>
      <c:layout>
        <c:manualLayout>
          <c:xMode val="edge"/>
          <c:yMode val="edge"/>
          <c:x val="1.0538641686182669E-2"/>
          <c:y val="0.81707317073170727"/>
          <c:w val="0.97892271662763464"/>
          <c:h val="0.17560975609755947"/>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6688364435876057E-2"/>
          <c:y val="5.0447023693144452E-2"/>
          <c:w val="0.92037470725995318"/>
          <c:h val="0.93141592920353977"/>
        </c:manualLayout>
      </c:layout>
      <c:lineChart>
        <c:grouping val="standard"/>
        <c:ser>
          <c:idx val="0"/>
          <c:order val="0"/>
          <c:tx>
            <c:strRef>
              <c:f>'Civil Cases for Debt'!$I$2</c:f>
              <c:strCache>
                <c:ptCount val="1"/>
                <c:pt idx="0">
                  <c:v>Pietermaritzburg</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Debt'!$A$319:$A$336</c:f>
              <c:strCache>
                <c:ptCount val="18"/>
                <c:pt idx="0">
                  <c:v>Year-on-Year1996</c:v>
                </c:pt>
                <c:pt idx="1">
                  <c:v>Year-on-Year1997</c:v>
                </c:pt>
                <c:pt idx="2">
                  <c:v>Year-on-Year1998</c:v>
                </c:pt>
                <c:pt idx="3">
                  <c:v>Year-on-Year1999</c:v>
                </c:pt>
                <c:pt idx="4">
                  <c:v>Year-on-Year2000</c:v>
                </c:pt>
                <c:pt idx="5">
                  <c:v>Year-on-Year2001</c:v>
                </c:pt>
                <c:pt idx="6">
                  <c:v>Year-on-Year2002</c:v>
                </c:pt>
                <c:pt idx="7">
                  <c:v>Year-on-Year2003</c:v>
                </c:pt>
                <c:pt idx="8">
                  <c:v>Year-on-Year2004</c:v>
                </c:pt>
                <c:pt idx="9">
                  <c:v>Year-on-Year2005</c:v>
                </c:pt>
                <c:pt idx="10">
                  <c:v>Year-on-Year2006</c:v>
                </c:pt>
                <c:pt idx="11">
                  <c:v>Year-on-Year2007</c:v>
                </c:pt>
                <c:pt idx="12">
                  <c:v>Year-on-Year2008</c:v>
                </c:pt>
                <c:pt idx="13">
                  <c:v>Year-on-Year2009</c:v>
                </c:pt>
                <c:pt idx="14">
                  <c:v>Year-on-Year2010</c:v>
                </c:pt>
                <c:pt idx="15">
                  <c:v>Year-on-Year2011</c:v>
                </c:pt>
                <c:pt idx="16">
                  <c:v>Year-on-Year2012</c:v>
                </c:pt>
                <c:pt idx="17">
                  <c:v>Year-on-Year2013</c:v>
                </c:pt>
              </c:strCache>
            </c:strRef>
          </c:cat>
          <c:val>
            <c:numRef>
              <c:f>'Civil Cases for Debt'!$I$319:$I$336</c:f>
              <c:numCache>
                <c:formatCode>0.00</c:formatCode>
                <c:ptCount val="18"/>
                <c:pt idx="0">
                  <c:v>3.4896005282271436</c:v>
                </c:pt>
                <c:pt idx="1">
                  <c:v>2.4818961942131681</c:v>
                </c:pt>
                <c:pt idx="2">
                  <c:v>-8.6007782101167312</c:v>
                </c:pt>
                <c:pt idx="3">
                  <c:v>15.90491110959743</c:v>
                </c:pt>
                <c:pt idx="4">
                  <c:v>11.198283968030093</c:v>
                </c:pt>
                <c:pt idx="5">
                  <c:v>22.622413656422584</c:v>
                </c:pt>
                <c:pt idx="6">
                  <c:v>-9.9409533660891274</c:v>
                </c:pt>
                <c:pt idx="7">
                  <c:v>-23.935775645473907</c:v>
                </c:pt>
                <c:pt idx="8">
                  <c:v>-35.922360639234931</c:v>
                </c:pt>
                <c:pt idx="9">
                  <c:v>3.9864499975452801</c:v>
                </c:pt>
                <c:pt idx="10">
                  <c:v>-9.9334309050564151</c:v>
                </c:pt>
                <c:pt idx="11">
                  <c:v>-3.7322430151491273</c:v>
                </c:pt>
                <c:pt idx="12">
                  <c:v>10.694255377075949</c:v>
                </c:pt>
                <c:pt idx="13">
                  <c:v>6.3406955580697577</c:v>
                </c:pt>
                <c:pt idx="14">
                  <c:v>5.6341937274493477</c:v>
                </c:pt>
                <c:pt idx="15">
                  <c:v>-27.285864424592749</c:v>
                </c:pt>
                <c:pt idx="16">
                  <c:v>28.539596507076187</c:v>
                </c:pt>
                <c:pt idx="17">
                  <c:v>-9.5764617691154506</c:v>
                </c:pt>
              </c:numCache>
            </c:numRef>
          </c:val>
        </c:ser>
        <c:ser>
          <c:idx val="1"/>
          <c:order val="1"/>
          <c:tx>
            <c:strRef>
              <c:f>'Civil Cases for Debt'!$J$2</c:f>
              <c:strCache>
                <c:ptCount val="1"/>
                <c:pt idx="0">
                  <c:v>Durban</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Debt'!$A$319:$A$336</c:f>
              <c:strCache>
                <c:ptCount val="18"/>
                <c:pt idx="0">
                  <c:v>Year-on-Year1996</c:v>
                </c:pt>
                <c:pt idx="1">
                  <c:v>Year-on-Year1997</c:v>
                </c:pt>
                <c:pt idx="2">
                  <c:v>Year-on-Year1998</c:v>
                </c:pt>
                <c:pt idx="3">
                  <c:v>Year-on-Year1999</c:v>
                </c:pt>
                <c:pt idx="4">
                  <c:v>Year-on-Year2000</c:v>
                </c:pt>
                <c:pt idx="5">
                  <c:v>Year-on-Year2001</c:v>
                </c:pt>
                <c:pt idx="6">
                  <c:v>Year-on-Year2002</c:v>
                </c:pt>
                <c:pt idx="7">
                  <c:v>Year-on-Year2003</c:v>
                </c:pt>
                <c:pt idx="8">
                  <c:v>Year-on-Year2004</c:v>
                </c:pt>
                <c:pt idx="9">
                  <c:v>Year-on-Year2005</c:v>
                </c:pt>
                <c:pt idx="10">
                  <c:v>Year-on-Year2006</c:v>
                </c:pt>
                <c:pt idx="11">
                  <c:v>Year-on-Year2007</c:v>
                </c:pt>
                <c:pt idx="12">
                  <c:v>Year-on-Year2008</c:v>
                </c:pt>
                <c:pt idx="13">
                  <c:v>Year-on-Year2009</c:v>
                </c:pt>
                <c:pt idx="14">
                  <c:v>Year-on-Year2010</c:v>
                </c:pt>
                <c:pt idx="15">
                  <c:v>Year-on-Year2011</c:v>
                </c:pt>
                <c:pt idx="16">
                  <c:v>Year-on-Year2012</c:v>
                </c:pt>
                <c:pt idx="17">
                  <c:v>Year-on-Year2013</c:v>
                </c:pt>
              </c:strCache>
            </c:strRef>
          </c:cat>
          <c:val>
            <c:numRef>
              <c:f>'Civil Cases for Debt'!$J$319:$J$336</c:f>
              <c:numCache>
                <c:formatCode>0.00</c:formatCode>
                <c:ptCount val="18"/>
                <c:pt idx="0">
                  <c:v>-10.366913206202099</c:v>
                </c:pt>
                <c:pt idx="1">
                  <c:v>29.410083386148695</c:v>
                </c:pt>
                <c:pt idx="2">
                  <c:v>6.444519133816681</c:v>
                </c:pt>
                <c:pt idx="3">
                  <c:v>8.901949141560868</c:v>
                </c:pt>
                <c:pt idx="4">
                  <c:v>0.92495526596417155</c:v>
                </c:pt>
                <c:pt idx="5">
                  <c:v>-3.2580421302411025</c:v>
                </c:pt>
                <c:pt idx="6">
                  <c:v>21.643573154138792</c:v>
                </c:pt>
                <c:pt idx="7">
                  <c:v>-3.0027202343586525</c:v>
                </c:pt>
                <c:pt idx="8">
                  <c:v>-7.9063747168590233</c:v>
                </c:pt>
                <c:pt idx="9">
                  <c:v>-36.231748262668852</c:v>
                </c:pt>
                <c:pt idx="10">
                  <c:v>-10.28432188862223</c:v>
                </c:pt>
                <c:pt idx="11">
                  <c:v>10.817671866683044</c:v>
                </c:pt>
                <c:pt idx="12">
                  <c:v>1.3941745181353487</c:v>
                </c:pt>
                <c:pt idx="13">
                  <c:v>10.742526753070075</c:v>
                </c:pt>
                <c:pt idx="14">
                  <c:v>-0.42667076153600675</c:v>
                </c:pt>
                <c:pt idx="15">
                  <c:v>-28.480315481042506</c:v>
                </c:pt>
                <c:pt idx="16">
                  <c:v>-34.591156221602724</c:v>
                </c:pt>
                <c:pt idx="17">
                  <c:v>-7.4785721013468915</c:v>
                </c:pt>
              </c:numCache>
            </c:numRef>
          </c:val>
        </c:ser>
        <c:marker val="1"/>
        <c:axId val="90221952"/>
        <c:axId val="90231936"/>
      </c:lineChart>
      <c:catAx>
        <c:axId val="9022195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90231936"/>
        <c:crosses val="autoZero"/>
        <c:auto val="1"/>
        <c:lblAlgn val="ctr"/>
        <c:lblOffset val="100"/>
        <c:tickLblSkip val="1"/>
        <c:tickMarkSkip val="1"/>
      </c:catAx>
      <c:valAx>
        <c:axId val="90231936"/>
        <c:scaling>
          <c:orientation val="minMax"/>
        </c:scaling>
        <c:axPos val="l"/>
        <c:numFmt formatCode="0.00" sourceLinked="1"/>
        <c:tickLblPos val="nextTo"/>
        <c:spPr>
          <a:ln w="3175">
            <a:solidFill>
              <a:srgbClr val="000000"/>
            </a:solidFill>
            <a:prstDash val="solid"/>
          </a:ln>
        </c:spPr>
        <c:txPr>
          <a:bodyPr rot="0" vert="horz"/>
          <a:lstStyle/>
          <a:p>
            <a:pPr>
              <a:defRPr lang="en-ZA" sz="925" b="0" i="0" u="none" strike="noStrike" baseline="0">
                <a:solidFill>
                  <a:srgbClr val="000000"/>
                </a:solidFill>
                <a:latin typeface="Arial"/>
                <a:ea typeface="Arial"/>
                <a:cs typeface="Arial"/>
              </a:defRPr>
            </a:pPr>
            <a:endParaRPr lang="en-US"/>
          </a:p>
        </c:txPr>
        <c:crossAx val="90221952"/>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ayout>
        <c:manualLayout>
          <c:xMode val="edge"/>
          <c:yMode val="edge"/>
          <c:x val="0.75761119643331476"/>
          <c:y val="5.5309734513274339E-2"/>
          <c:w val="0.23770491536855032"/>
          <c:h val="0.1084070796460177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04115383635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8049"/>
          <c:y val="1.7073170731707481E-2"/>
          <c:w val="0.67564402810311974"/>
          <c:h val="0.77560975609762051"/>
        </c:manualLayout>
      </c:layout>
      <c:pie3DChart>
        <c:varyColors val="1"/>
        <c:ser>
          <c:idx val="0"/>
          <c:order val="0"/>
          <c:tx>
            <c:strRef>
              <c:f>'Civil Cases for Debt'!$A$307</c:f>
              <c:strCache>
                <c:ptCount val="1"/>
                <c:pt idx="0">
                  <c:v>Average 2009</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867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Debt'!$E$307:$P$307</c:f>
              <c:numCache>
                <c:formatCode>#,##0</c:formatCode>
                <c:ptCount val="12"/>
                <c:pt idx="0">
                  <c:v>11219.333333333334</c:v>
                </c:pt>
                <c:pt idx="1">
                  <c:v>3618</c:v>
                </c:pt>
                <c:pt idx="2">
                  <c:v>1506.6666666666667</c:v>
                </c:pt>
                <c:pt idx="3">
                  <c:v>668.83333333333337</c:v>
                </c:pt>
                <c:pt idx="4">
                  <c:v>1801.5</c:v>
                </c:pt>
                <c:pt idx="5">
                  <c:v>7597.583333333333</c:v>
                </c:pt>
                <c:pt idx="6">
                  <c:v>21678.083333333332</c:v>
                </c:pt>
                <c:pt idx="7">
                  <c:v>4541.75</c:v>
                </c:pt>
                <c:pt idx="8">
                  <c:v>3175.8333333333335</c:v>
                </c:pt>
                <c:pt idx="9">
                  <c:v>12696.75</c:v>
                </c:pt>
                <c:pt idx="10">
                  <c:v>2025.1666666666667</c:v>
                </c:pt>
                <c:pt idx="11">
                  <c:v>3377.5833333333335</c:v>
                </c:pt>
              </c:numCache>
            </c:numRef>
          </c:val>
        </c:ser>
        <c:dLbls>
          <c:showPercent val="1"/>
        </c:dLbls>
      </c:pie3DChart>
      <c:spPr>
        <a:noFill/>
        <a:ln w="25400">
          <a:noFill/>
        </a:ln>
      </c:spPr>
    </c:plotArea>
    <c:legend>
      <c:legendPos val="b"/>
      <c:layout>
        <c:manualLayout>
          <c:xMode val="edge"/>
          <c:yMode val="edge"/>
          <c:x val="1.0538641686182669E-2"/>
          <c:y val="0.81707310857990001"/>
          <c:w val="0.97892271662763464"/>
          <c:h val="0.175609662869809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04115383635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8054"/>
          <c:y val="1.7073170731707481E-2"/>
          <c:w val="0.6756440281031203"/>
          <c:h val="0.77560975609762084"/>
        </c:manualLayout>
      </c:layout>
      <c:pie3DChart>
        <c:varyColors val="1"/>
        <c:ser>
          <c:idx val="0"/>
          <c:order val="0"/>
          <c:tx>
            <c:strRef>
              <c:f>'Civil Cases for Debt'!$A$308</c:f>
              <c:strCache>
                <c:ptCount val="1"/>
                <c:pt idx="0">
                  <c:v>Average 2010</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888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Debt'!$E$308:$P$308</c:f>
              <c:numCache>
                <c:formatCode>#,##0</c:formatCode>
                <c:ptCount val="12"/>
                <c:pt idx="0">
                  <c:v>9838.8333333333339</c:v>
                </c:pt>
                <c:pt idx="1">
                  <c:v>3094.6666666666665</c:v>
                </c:pt>
                <c:pt idx="2">
                  <c:v>1318.5833333333333</c:v>
                </c:pt>
                <c:pt idx="3">
                  <c:v>437.16666666666669</c:v>
                </c:pt>
                <c:pt idx="4">
                  <c:v>1903</c:v>
                </c:pt>
                <c:pt idx="5">
                  <c:v>7565.166666666667</c:v>
                </c:pt>
                <c:pt idx="6">
                  <c:v>21344.5</c:v>
                </c:pt>
                <c:pt idx="7">
                  <c:v>4530.5</c:v>
                </c:pt>
                <c:pt idx="8">
                  <c:v>2832.3333333333335</c:v>
                </c:pt>
                <c:pt idx="9">
                  <c:v>11549.5</c:v>
                </c:pt>
                <c:pt idx="10">
                  <c:v>1445.1666666666667</c:v>
                </c:pt>
                <c:pt idx="11">
                  <c:v>5354.916666666667</c:v>
                </c:pt>
              </c:numCache>
            </c:numRef>
          </c:val>
        </c:ser>
        <c:dLbls>
          <c:showPercent val="1"/>
        </c:dLbls>
      </c:pie3DChart>
      <c:spPr>
        <a:noFill/>
        <a:ln w="25400">
          <a:noFill/>
        </a:ln>
      </c:spPr>
    </c:plotArea>
    <c:legend>
      <c:legendPos val="b"/>
      <c:layout>
        <c:manualLayout>
          <c:xMode val="edge"/>
          <c:yMode val="edge"/>
          <c:x val="1.0538641686182669E-2"/>
          <c:y val="0.81707310857990001"/>
          <c:w val="0.97892271662763464"/>
          <c:h val="0.175609662869809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US"/>
              <a:t>PMB</a:t>
            </a:r>
            <a:r>
              <a:rPr lang="en-US" baseline="0"/>
              <a:t> and Durban Civil Cases for Debt </a:t>
            </a:r>
            <a:endParaRPr lang="en-US"/>
          </a:p>
        </c:rich>
      </c:tx>
      <c:overlay val="1"/>
    </c:title>
    <c:plotArea>
      <c:layout>
        <c:manualLayout>
          <c:layoutTarget val="inner"/>
          <c:xMode val="edge"/>
          <c:yMode val="edge"/>
          <c:x val="7.2515128571455742E-2"/>
          <c:y val="2.3059244387143945E-2"/>
          <c:w val="0.86428915135608064"/>
          <c:h val="0.81996953908051573"/>
        </c:manualLayout>
      </c:layout>
      <c:lineChart>
        <c:grouping val="standard"/>
        <c:ser>
          <c:idx val="0"/>
          <c:order val="0"/>
          <c:tx>
            <c:strRef>
              <c:f>'Civil Cases for Debt'!$I$2</c:f>
              <c:strCache>
                <c:ptCount val="1"/>
                <c:pt idx="0">
                  <c:v>Pietermaritzburg</c:v>
                </c:pt>
              </c:strCache>
            </c:strRef>
          </c:tx>
          <c:spPr>
            <a:ln w="41275">
              <a:solidFill>
                <a:srgbClr val="00B050"/>
              </a:solidFill>
            </a:ln>
          </c:spPr>
          <c:marker>
            <c:symbol val="none"/>
          </c:marker>
          <c:trendline>
            <c:trendlineType val="poly"/>
            <c:order val="6"/>
          </c:trendline>
          <c:cat>
            <c:numRef>
              <c:f>'Civil Cases for Debt'!$A$232:$A$284</c:f>
              <c:numCache>
                <c:formatCode>mmm\-yy</c:formatCode>
                <c:ptCount val="53"/>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pt idx="49">
                  <c:v>41306</c:v>
                </c:pt>
                <c:pt idx="50">
                  <c:v>41334</c:v>
                </c:pt>
                <c:pt idx="51">
                  <c:v>41365</c:v>
                </c:pt>
                <c:pt idx="52">
                  <c:v>41395</c:v>
                </c:pt>
              </c:numCache>
            </c:numRef>
          </c:cat>
          <c:val>
            <c:numRef>
              <c:f>'Civil Cases for Debt'!$I$232:$I$284</c:f>
              <c:numCache>
                <c:formatCode>#,##0</c:formatCode>
                <c:ptCount val="53"/>
                <c:pt idx="0">
                  <c:v>1713</c:v>
                </c:pt>
                <c:pt idx="1">
                  <c:v>1557</c:v>
                </c:pt>
                <c:pt idx="2">
                  <c:v>1807</c:v>
                </c:pt>
                <c:pt idx="3">
                  <c:v>1403</c:v>
                </c:pt>
                <c:pt idx="4">
                  <c:v>1839</c:v>
                </c:pt>
                <c:pt idx="5">
                  <c:v>1537</c:v>
                </c:pt>
                <c:pt idx="6">
                  <c:v>1895</c:v>
                </c:pt>
                <c:pt idx="7">
                  <c:v>1693</c:v>
                </c:pt>
                <c:pt idx="8">
                  <c:v>2161</c:v>
                </c:pt>
                <c:pt idx="9">
                  <c:v>2478</c:v>
                </c:pt>
                <c:pt idx="10">
                  <c:v>2439</c:v>
                </c:pt>
                <c:pt idx="11">
                  <c:v>1096</c:v>
                </c:pt>
                <c:pt idx="12">
                  <c:v>1851</c:v>
                </c:pt>
                <c:pt idx="13">
                  <c:v>2069</c:v>
                </c:pt>
                <c:pt idx="14">
                  <c:v>2312</c:v>
                </c:pt>
                <c:pt idx="15">
                  <c:v>1944</c:v>
                </c:pt>
                <c:pt idx="16">
                  <c:v>2179</c:v>
                </c:pt>
                <c:pt idx="17">
                  <c:v>2148</c:v>
                </c:pt>
                <c:pt idx="18">
                  <c:v>1911</c:v>
                </c:pt>
                <c:pt idx="19">
                  <c:v>759</c:v>
                </c:pt>
                <c:pt idx="20">
                  <c:v>2883</c:v>
                </c:pt>
                <c:pt idx="21">
                  <c:v>2019</c:v>
                </c:pt>
                <c:pt idx="22">
                  <c:v>1594</c:v>
                </c:pt>
                <c:pt idx="23">
                  <c:v>1167</c:v>
                </c:pt>
                <c:pt idx="24">
                  <c:v>1493</c:v>
                </c:pt>
                <c:pt idx="25">
                  <c:v>1805</c:v>
                </c:pt>
                <c:pt idx="26">
                  <c:v>826</c:v>
                </c:pt>
                <c:pt idx="27">
                  <c:v>1581</c:v>
                </c:pt>
                <c:pt idx="28">
                  <c:v>1469</c:v>
                </c:pt>
                <c:pt idx="29">
                  <c:v>1325</c:v>
                </c:pt>
                <c:pt idx="30">
                  <c:v>2056</c:v>
                </c:pt>
                <c:pt idx="31">
                  <c:v>1268</c:v>
                </c:pt>
                <c:pt idx="32">
                  <c:v>1740</c:v>
                </c:pt>
                <c:pt idx="33">
                  <c:v>1141</c:v>
                </c:pt>
                <c:pt idx="34">
                  <c:v>1171</c:v>
                </c:pt>
                <c:pt idx="35">
                  <c:v>730</c:v>
                </c:pt>
                <c:pt idx="36">
                  <c:v>1251</c:v>
                </c:pt>
                <c:pt idx="37">
                  <c:v>1269</c:v>
                </c:pt>
                <c:pt idx="38">
                  <c:v>2006</c:v>
                </c:pt>
                <c:pt idx="39">
                  <c:v>1591</c:v>
                </c:pt>
                <c:pt idx="40">
                  <c:v>2411</c:v>
                </c:pt>
                <c:pt idx="41">
                  <c:v>2048</c:v>
                </c:pt>
                <c:pt idx="42">
                  <c:v>2685</c:v>
                </c:pt>
                <c:pt idx="43">
                  <c:v>2036</c:v>
                </c:pt>
                <c:pt idx="44">
                  <c:v>1831</c:v>
                </c:pt>
                <c:pt idx="45">
                  <c:v>1551</c:v>
                </c:pt>
                <c:pt idx="46">
                  <c:v>1310</c:v>
                </c:pt>
                <c:pt idx="47">
                  <c:v>1355</c:v>
                </c:pt>
                <c:pt idx="48">
                  <c:v>1519</c:v>
                </c:pt>
                <c:pt idx="49" formatCode="General">
                  <c:v>1434</c:v>
                </c:pt>
                <c:pt idx="50" formatCode="General">
                  <c:v>1374</c:v>
                </c:pt>
                <c:pt idx="51" formatCode="General">
                  <c:v>1675</c:v>
                </c:pt>
                <c:pt idx="52" formatCode="General">
                  <c:v>1760</c:v>
                </c:pt>
              </c:numCache>
            </c:numRef>
          </c:val>
        </c:ser>
        <c:ser>
          <c:idx val="1"/>
          <c:order val="1"/>
          <c:tx>
            <c:strRef>
              <c:f>'Civil Cases for Debt'!$J$2</c:f>
              <c:strCache>
                <c:ptCount val="1"/>
                <c:pt idx="0">
                  <c:v>Durban</c:v>
                </c:pt>
              </c:strCache>
            </c:strRef>
          </c:tx>
          <c:spPr>
            <a:ln w="41275"/>
          </c:spPr>
          <c:marker>
            <c:symbol val="none"/>
          </c:marker>
          <c:trendline>
            <c:trendlineType val="poly"/>
            <c:order val="6"/>
          </c:trendline>
          <c:cat>
            <c:numRef>
              <c:f>'Civil Cases for Debt'!$A$232:$A$284</c:f>
              <c:numCache>
                <c:formatCode>mmm\-yy</c:formatCode>
                <c:ptCount val="53"/>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pt idx="49">
                  <c:v>41306</c:v>
                </c:pt>
                <c:pt idx="50">
                  <c:v>41334</c:v>
                </c:pt>
                <c:pt idx="51">
                  <c:v>41365</c:v>
                </c:pt>
                <c:pt idx="52">
                  <c:v>41395</c:v>
                </c:pt>
              </c:numCache>
            </c:numRef>
          </c:cat>
          <c:val>
            <c:numRef>
              <c:f>'Civil Cases for Debt'!$J$232:$J$284</c:f>
              <c:numCache>
                <c:formatCode>#,##0</c:formatCode>
                <c:ptCount val="53"/>
                <c:pt idx="0">
                  <c:v>7400</c:v>
                </c:pt>
                <c:pt idx="1">
                  <c:v>7766</c:v>
                </c:pt>
                <c:pt idx="2">
                  <c:v>7604</c:v>
                </c:pt>
                <c:pt idx="3">
                  <c:v>7336</c:v>
                </c:pt>
                <c:pt idx="4">
                  <c:v>7483</c:v>
                </c:pt>
                <c:pt idx="5">
                  <c:v>7470</c:v>
                </c:pt>
                <c:pt idx="6">
                  <c:v>7186</c:v>
                </c:pt>
                <c:pt idx="7">
                  <c:v>7967</c:v>
                </c:pt>
                <c:pt idx="8">
                  <c:v>8227</c:v>
                </c:pt>
                <c:pt idx="9">
                  <c:v>7429</c:v>
                </c:pt>
                <c:pt idx="10">
                  <c:v>7834</c:v>
                </c:pt>
                <c:pt idx="11">
                  <c:v>7469</c:v>
                </c:pt>
                <c:pt idx="12">
                  <c:v>7973</c:v>
                </c:pt>
                <c:pt idx="13">
                  <c:v>7669</c:v>
                </c:pt>
                <c:pt idx="14">
                  <c:v>6898</c:v>
                </c:pt>
                <c:pt idx="15">
                  <c:v>7668</c:v>
                </c:pt>
                <c:pt idx="16">
                  <c:v>8162</c:v>
                </c:pt>
                <c:pt idx="17">
                  <c:v>8055</c:v>
                </c:pt>
                <c:pt idx="18">
                  <c:v>8085</c:v>
                </c:pt>
                <c:pt idx="19">
                  <c:v>7540</c:v>
                </c:pt>
                <c:pt idx="20">
                  <c:v>7289</c:v>
                </c:pt>
                <c:pt idx="21">
                  <c:v>7278</c:v>
                </c:pt>
                <c:pt idx="22">
                  <c:v>7022</c:v>
                </c:pt>
                <c:pt idx="23">
                  <c:v>7143</c:v>
                </c:pt>
                <c:pt idx="24">
                  <c:v>6512</c:v>
                </c:pt>
                <c:pt idx="25">
                  <c:v>6343</c:v>
                </c:pt>
                <c:pt idx="26">
                  <c:v>6034</c:v>
                </c:pt>
                <c:pt idx="27">
                  <c:v>6031</c:v>
                </c:pt>
                <c:pt idx="28">
                  <c:v>6728</c:v>
                </c:pt>
                <c:pt idx="29">
                  <c:v>5738</c:v>
                </c:pt>
                <c:pt idx="30">
                  <c:v>6124</c:v>
                </c:pt>
                <c:pt idx="31">
                  <c:v>4909</c:v>
                </c:pt>
                <c:pt idx="32">
                  <c:v>4341</c:v>
                </c:pt>
                <c:pt idx="33">
                  <c:v>3976</c:v>
                </c:pt>
                <c:pt idx="34">
                  <c:v>4410</c:v>
                </c:pt>
                <c:pt idx="35">
                  <c:v>3781</c:v>
                </c:pt>
                <c:pt idx="36">
                  <c:v>3717</c:v>
                </c:pt>
                <c:pt idx="37">
                  <c:v>4068</c:v>
                </c:pt>
                <c:pt idx="38">
                  <c:v>3799</c:v>
                </c:pt>
                <c:pt idx="39">
                  <c:v>3374</c:v>
                </c:pt>
                <c:pt idx="40">
                  <c:v>3355</c:v>
                </c:pt>
                <c:pt idx="41">
                  <c:v>3373</c:v>
                </c:pt>
                <c:pt idx="42">
                  <c:v>3332</c:v>
                </c:pt>
                <c:pt idx="43">
                  <c:v>3427</c:v>
                </c:pt>
                <c:pt idx="44">
                  <c:v>3407</c:v>
                </c:pt>
                <c:pt idx="45">
                  <c:v>3642</c:v>
                </c:pt>
                <c:pt idx="46">
                  <c:v>3490</c:v>
                </c:pt>
                <c:pt idx="47">
                  <c:v>3484</c:v>
                </c:pt>
                <c:pt idx="48">
                  <c:v>2622</c:v>
                </c:pt>
                <c:pt idx="49" formatCode="General">
                  <c:v>2798</c:v>
                </c:pt>
                <c:pt idx="50" formatCode="General">
                  <c:v>442</c:v>
                </c:pt>
                <c:pt idx="51" formatCode="General">
                  <c:v>2901</c:v>
                </c:pt>
                <c:pt idx="52" formatCode="General">
                  <c:v>5427</c:v>
                </c:pt>
              </c:numCache>
            </c:numRef>
          </c:val>
        </c:ser>
        <c:marker val="1"/>
        <c:axId val="90425216"/>
        <c:axId val="90426752"/>
      </c:lineChart>
      <c:dateAx>
        <c:axId val="90425216"/>
        <c:scaling>
          <c:orientation val="minMax"/>
        </c:scaling>
        <c:axPos val="b"/>
        <c:numFmt formatCode="mmm\-yy" sourceLinked="1"/>
        <c:tickLblPos val="nextTo"/>
        <c:txPr>
          <a:bodyPr/>
          <a:lstStyle/>
          <a:p>
            <a:pPr>
              <a:defRPr lang="en-ZA" sz="1200"/>
            </a:pPr>
            <a:endParaRPr lang="en-US"/>
          </a:p>
        </c:txPr>
        <c:crossAx val="90426752"/>
        <c:crosses val="autoZero"/>
        <c:auto val="1"/>
        <c:lblOffset val="100"/>
      </c:dateAx>
      <c:valAx>
        <c:axId val="90426752"/>
        <c:scaling>
          <c:orientation val="minMax"/>
        </c:scaling>
        <c:axPos val="l"/>
        <c:numFmt formatCode="#,##0" sourceLinked="1"/>
        <c:tickLblPos val="nextTo"/>
        <c:txPr>
          <a:bodyPr/>
          <a:lstStyle/>
          <a:p>
            <a:pPr>
              <a:defRPr lang="en-ZA" sz="1200"/>
            </a:pPr>
            <a:endParaRPr lang="en-US"/>
          </a:p>
        </c:txPr>
        <c:crossAx val="90425216"/>
        <c:crosses val="autoZero"/>
        <c:crossBetween val="between"/>
      </c:valAx>
    </c:plotArea>
    <c:legend>
      <c:legendPos val="r"/>
      <c:legendEntry>
        <c:idx val="2"/>
        <c:delete val="1"/>
      </c:legendEntry>
      <c:legendEntry>
        <c:idx val="3"/>
        <c:delete val="1"/>
      </c:legendEntry>
      <c:layout>
        <c:manualLayout>
          <c:xMode val="edge"/>
          <c:yMode val="edge"/>
          <c:x val="0.13646443347124951"/>
          <c:y val="0.2516521868874918"/>
          <c:w val="0.19719047011369947"/>
          <c:h val="0.16081623817641569"/>
        </c:manualLayout>
      </c:layout>
      <c:txPr>
        <a:bodyPr/>
        <a:lstStyle/>
        <a:p>
          <a:pPr>
            <a:defRPr lang="en-ZA" sz="1400"/>
          </a:pPr>
          <a:endParaRPr lang="en-US"/>
        </a:p>
      </c:txPr>
    </c:legend>
    <c:plotVisOnly val="1"/>
  </c:chart>
  <c:spPr>
    <a:solidFill>
      <a:schemeClr val="accent1"/>
    </a:solidFill>
  </c:spPr>
  <c:printSettings>
    <c:headerFooter/>
    <c:pageMargins b="0.75000000000001465" l="0.70000000000000062" r="0.70000000000000062" t="0.75000000000001465" header="0.30000000000000032" footer="0.30000000000000032"/>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2011</a:t>
            </a:r>
          </a:p>
        </c:rich>
      </c:tx>
      <c:layout>
        <c:manualLayout>
          <c:xMode val="edge"/>
          <c:yMode val="edge"/>
          <c:x val="1.4084507042253521E-2"/>
          <c:y val="1.2437810945273632E-2"/>
        </c:manualLayout>
      </c:layout>
      <c:spPr>
        <a:noFill/>
        <a:ln w="25400">
          <a:noFill/>
        </a:ln>
      </c:spPr>
    </c:title>
    <c:view3D>
      <c:rotX val="25"/>
      <c:rotY val="350"/>
      <c:perspective val="0"/>
    </c:view3D>
    <c:plotArea>
      <c:layout>
        <c:manualLayout>
          <c:layoutTarget val="inner"/>
          <c:xMode val="edge"/>
          <c:yMode val="edge"/>
          <c:x val="0.17605653982419694"/>
          <c:y val="1.9900545856038412E-2"/>
          <c:w val="0.66432001027001575"/>
          <c:h val="0.77860885661751966"/>
        </c:manualLayout>
      </c:layout>
      <c:pie3DChart>
        <c:varyColors val="1"/>
        <c:ser>
          <c:idx val="0"/>
          <c:order val="0"/>
          <c:tx>
            <c:strRef>
              <c:f>'Civil Cases for Debt'!$A$309</c:f>
              <c:strCache>
                <c:ptCount val="1"/>
                <c:pt idx="0">
                  <c:v>Average 2011</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5164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Debt'!$E$309:$P$309</c:f>
              <c:numCache>
                <c:formatCode>#,##0</c:formatCode>
                <c:ptCount val="12"/>
                <c:pt idx="0">
                  <c:v>6621.916666666667</c:v>
                </c:pt>
                <c:pt idx="1">
                  <c:v>5002.083333333333</c:v>
                </c:pt>
                <c:pt idx="2">
                  <c:v>981.83333333333337</c:v>
                </c:pt>
                <c:pt idx="3">
                  <c:v>403.5</c:v>
                </c:pt>
                <c:pt idx="4">
                  <c:v>1383.75</c:v>
                </c:pt>
                <c:pt idx="5">
                  <c:v>5410.583333333333</c:v>
                </c:pt>
                <c:pt idx="6">
                  <c:v>18543.25</c:v>
                </c:pt>
                <c:pt idx="7">
                  <c:v>3993.1666666666665</c:v>
                </c:pt>
                <c:pt idx="8">
                  <c:v>3143.6666666666665</c:v>
                </c:pt>
                <c:pt idx="9">
                  <c:v>7915.916666666667</c:v>
                </c:pt>
                <c:pt idx="10">
                  <c:v>1216.4166666666667</c:v>
                </c:pt>
                <c:pt idx="11">
                  <c:v>3462.25</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rtl="0">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 Average 2012</a:t>
            </a:r>
          </a:p>
        </c:rich>
      </c:tx>
      <c:layout>
        <c:manualLayout>
          <c:xMode val="edge"/>
          <c:yMode val="edge"/>
          <c:x val="1.4084507042253521E-2"/>
          <c:y val="1.2437810945273632E-2"/>
        </c:manualLayout>
      </c:layout>
      <c:spPr>
        <a:noFill/>
        <a:ln w="25400">
          <a:noFill/>
        </a:ln>
      </c:spPr>
    </c:title>
    <c:view3D>
      <c:rotX val="25"/>
      <c:rotY val="350"/>
      <c:perspective val="0"/>
    </c:view3D>
    <c:plotArea>
      <c:layout>
        <c:manualLayout>
          <c:layoutTarget val="inner"/>
          <c:xMode val="edge"/>
          <c:yMode val="edge"/>
          <c:x val="0.17605653982419694"/>
          <c:y val="1.9900545856038426E-2"/>
          <c:w val="0.66432001027001608"/>
          <c:h val="0.77860885661752033"/>
        </c:manualLayout>
      </c:layout>
      <c:pie3DChart>
        <c:varyColors val="1"/>
        <c:ser>
          <c:idx val="0"/>
          <c:order val="0"/>
          <c:tx>
            <c:strRef>
              <c:f>'Civil Cases for Debt'!$A$310</c:f>
              <c:strCache>
                <c:ptCount val="1"/>
                <c:pt idx="0">
                  <c:v>Average 2012</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5191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Debt'!$E$310:$P$310</c:f>
              <c:numCache>
                <c:formatCode>#,##0</c:formatCode>
                <c:ptCount val="12"/>
                <c:pt idx="0">
                  <c:v>6071.583333333333</c:v>
                </c:pt>
                <c:pt idx="1">
                  <c:v>3981.1666666666665</c:v>
                </c:pt>
                <c:pt idx="2">
                  <c:v>195.66666666666666</c:v>
                </c:pt>
                <c:pt idx="3">
                  <c:v>591.33333333333337</c:v>
                </c:pt>
                <c:pt idx="4">
                  <c:v>1778.6666666666667</c:v>
                </c:pt>
                <c:pt idx="5">
                  <c:v>3539</c:v>
                </c:pt>
                <c:pt idx="6">
                  <c:v>10986.333333333334</c:v>
                </c:pt>
                <c:pt idx="7">
                  <c:v>3962.25</c:v>
                </c:pt>
                <c:pt idx="8">
                  <c:v>3279.1666666666665</c:v>
                </c:pt>
                <c:pt idx="9">
                  <c:v>7675.75</c:v>
                </c:pt>
                <c:pt idx="10">
                  <c:v>991.25</c:v>
                </c:pt>
                <c:pt idx="11">
                  <c:v>1695.3333333333333</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rtl="0">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lang val="en-ZA"/>
  <c:style val="20"/>
  <c:chart>
    <c:title>
      <c:tx>
        <c:rich>
          <a:bodyPr/>
          <a:lstStyle/>
          <a:p>
            <a:pPr>
              <a:defRPr lang="en-US"/>
            </a:pPr>
            <a:r>
              <a:rPr baseline="0"/>
              <a:t>March 13 Inflation Rate</a:t>
            </a:r>
            <a:endParaRPr/>
          </a:p>
        </c:rich>
      </c:tx>
      <c:layout>
        <c:manualLayout>
          <c:xMode val="edge"/>
          <c:yMode val="edge"/>
          <c:x val="0.69411053540587264"/>
          <c:y val="1.4676826242556501E-2"/>
        </c:manualLayout>
      </c:layout>
    </c:title>
    <c:plotArea>
      <c:layout>
        <c:manualLayout>
          <c:layoutTarget val="inner"/>
          <c:xMode val="edge"/>
          <c:yMode val="edge"/>
          <c:x val="2.9547418979037413E-2"/>
          <c:y val="1.0718201866486848E-2"/>
          <c:w val="0.93155304719858523"/>
          <c:h val="0.94790026821276741"/>
        </c:manualLayout>
      </c:layout>
      <c:barChart>
        <c:barDir val="bar"/>
        <c:grouping val="clustered"/>
        <c:ser>
          <c:idx val="1"/>
          <c:order val="0"/>
          <c:tx>
            <c:strRef>
              <c:f>Inflation!$A$116</c:f>
              <c:strCache>
                <c:ptCount val="1"/>
                <c:pt idx="0">
                  <c:v>Mar-13</c:v>
                </c:pt>
              </c:strCache>
            </c:strRef>
          </c:tx>
          <c:cat>
            <c:strRef>
              <c:f>Inflation!$B$2:$BG$2</c:f>
              <c:strCache>
                <c:ptCount val="58"/>
                <c:pt idx="0">
                  <c:v>All Items</c:v>
                </c:pt>
                <c:pt idx="1">
                  <c:v>Food and non alcoholic beverages</c:v>
                </c:pt>
                <c:pt idx="2">
                  <c:v>Food</c:v>
                </c:pt>
                <c:pt idx="3">
                  <c:v>Bread and cereals</c:v>
                </c:pt>
                <c:pt idx="4">
                  <c:v>Meat</c:v>
                </c:pt>
                <c:pt idx="5">
                  <c:v>Fish</c:v>
                </c:pt>
                <c:pt idx="6">
                  <c:v>Milk, eggs and cheese</c:v>
                </c:pt>
                <c:pt idx="7">
                  <c:v>Oils and fats</c:v>
                </c:pt>
                <c:pt idx="8">
                  <c:v>Fruit</c:v>
                </c:pt>
                <c:pt idx="9">
                  <c:v>Vegetables</c:v>
                </c:pt>
                <c:pt idx="10">
                  <c:v>Sugar, sweets and deserts</c:v>
                </c:pt>
                <c:pt idx="11">
                  <c:v>Other food</c:v>
                </c:pt>
                <c:pt idx="12">
                  <c:v>Non-alcoholic beverages</c:v>
                </c:pt>
                <c:pt idx="13">
                  <c:v>Hot beverages</c:v>
                </c:pt>
                <c:pt idx="14">
                  <c:v>Cold beverages</c:v>
                </c:pt>
                <c:pt idx="15">
                  <c:v>Alcoholic beverages and tobacco</c:v>
                </c:pt>
                <c:pt idx="16">
                  <c:v>Alcoholic beverages</c:v>
                </c:pt>
                <c:pt idx="17">
                  <c:v>Spirits</c:v>
                </c:pt>
                <c:pt idx="18">
                  <c:v>Wine</c:v>
                </c:pt>
                <c:pt idx="19">
                  <c:v>Beer</c:v>
                </c:pt>
                <c:pt idx="20">
                  <c:v>Tobacco</c:v>
                </c:pt>
                <c:pt idx="21">
                  <c:v>Clothing and footwear</c:v>
                </c:pt>
                <c:pt idx="22">
                  <c:v>Clothing</c:v>
                </c:pt>
                <c:pt idx="23">
                  <c:v>Footwear</c:v>
                </c:pt>
                <c:pt idx="24">
                  <c:v>Housing and utilities</c:v>
                </c:pt>
                <c:pt idx="25">
                  <c:v>Actual rentals for housing</c:v>
                </c:pt>
                <c:pt idx="26">
                  <c:v>Owners equivalent rent</c:v>
                </c:pt>
                <c:pt idx="27">
                  <c:v>Maintenance and repair</c:v>
                </c:pt>
                <c:pt idx="28">
                  <c:v>Water and other services</c:v>
                </c:pt>
                <c:pt idx="29">
                  <c:v>Electricity and other fuels</c:v>
                </c:pt>
                <c:pt idx="30">
                  <c:v>Household contents and equipment</c:v>
                </c:pt>
                <c:pt idx="31">
                  <c:v>Furnishings, floor coverings and textiles</c:v>
                </c:pt>
                <c:pt idx="32">
                  <c:v>Appliances, tableware and equipment</c:v>
                </c:pt>
                <c:pt idx="33">
                  <c:v>Supplies and services</c:v>
                </c:pt>
                <c:pt idx="34">
                  <c:v>Health</c:v>
                </c:pt>
                <c:pt idx="35">
                  <c:v>Transport</c:v>
                </c:pt>
                <c:pt idx="36">
                  <c:v>Purchase of vehicles</c:v>
                </c:pt>
                <c:pt idx="37">
                  <c:v>Private transport operation</c:v>
                </c:pt>
                <c:pt idx="38">
                  <c:v>Petrol</c:v>
                </c:pt>
                <c:pt idx="39">
                  <c:v>Other running costs</c:v>
                </c:pt>
                <c:pt idx="40">
                  <c:v>Public transport</c:v>
                </c:pt>
                <c:pt idx="41">
                  <c:v>Communication</c:v>
                </c:pt>
                <c:pt idx="42">
                  <c:v>Postal services and telecommunication equipment</c:v>
                </c:pt>
                <c:pt idx="43">
                  <c:v>Telecmmunication services</c:v>
                </c:pt>
                <c:pt idx="44">
                  <c:v>Recreation and culture</c:v>
                </c:pt>
                <c:pt idx="45">
                  <c:v>Recreational equipment</c:v>
                </c:pt>
                <c:pt idx="46">
                  <c:v>Recreational and cultural services</c:v>
                </c:pt>
                <c:pt idx="47">
                  <c:v>Books, newspapers and stationery</c:v>
                </c:pt>
                <c:pt idx="48">
                  <c:v>Package holidays</c:v>
                </c:pt>
                <c:pt idx="49">
                  <c:v>Education</c:v>
                </c:pt>
                <c:pt idx="50">
                  <c:v>Restaurants and hotels</c:v>
                </c:pt>
                <c:pt idx="51">
                  <c:v>Restaurants</c:v>
                </c:pt>
                <c:pt idx="52">
                  <c:v>Hotels</c:v>
                </c:pt>
                <c:pt idx="53">
                  <c:v>Miscellaneous goods and services</c:v>
                </c:pt>
                <c:pt idx="54">
                  <c:v>Personal care</c:v>
                </c:pt>
                <c:pt idx="55">
                  <c:v>Insurance</c:v>
                </c:pt>
                <c:pt idx="56">
                  <c:v>Financial services</c:v>
                </c:pt>
                <c:pt idx="57">
                  <c:v>Other services</c:v>
                </c:pt>
              </c:strCache>
            </c:strRef>
          </c:cat>
          <c:val>
            <c:numRef>
              <c:f>Inflation!$B$116:$BB$116</c:f>
              <c:numCache>
                <c:formatCode>0.00</c:formatCode>
                <c:ptCount val="53"/>
                <c:pt idx="0">
                  <c:v>5.7911065149948229</c:v>
                </c:pt>
                <c:pt idx="1">
                  <c:v>5.7955742887249739</c:v>
                </c:pt>
                <c:pt idx="2">
                  <c:v>5.9071729957805994</c:v>
                </c:pt>
                <c:pt idx="3">
                  <c:v>6.3169164882226889</c:v>
                </c:pt>
                <c:pt idx="4">
                  <c:v>4.0966386554621756</c:v>
                </c:pt>
                <c:pt idx="5">
                  <c:v>8.7606837606837651</c:v>
                </c:pt>
                <c:pt idx="6">
                  <c:v>6.7971163748712762</c:v>
                </c:pt>
                <c:pt idx="7">
                  <c:v>3.3472803347280369</c:v>
                </c:pt>
                <c:pt idx="8">
                  <c:v>-1.4326647564469912</c:v>
                </c:pt>
                <c:pt idx="9">
                  <c:v>10.10869565217391</c:v>
                </c:pt>
                <c:pt idx="10">
                  <c:v>9.183673469387756</c:v>
                </c:pt>
                <c:pt idx="11">
                  <c:v>6.3897763578274756</c:v>
                </c:pt>
                <c:pt idx="12">
                  <c:v>2.655771195097032</c:v>
                </c:pt>
                <c:pt idx="13">
                  <c:v>3.1281533804238233</c:v>
                </c:pt>
                <c:pt idx="14">
                  <c:v>2.2517911975435032</c:v>
                </c:pt>
                <c:pt idx="15">
                  <c:v>4.5871559633027523</c:v>
                </c:pt>
                <c:pt idx="16">
                  <c:v>4.2510121457489909</c:v>
                </c:pt>
                <c:pt idx="17">
                  <c:v>6.8507157464212707</c:v>
                </c:pt>
                <c:pt idx="18">
                  <c:v>3.3707865168539297</c:v>
                </c:pt>
                <c:pt idx="19">
                  <c:v>3.3132530120482042</c:v>
                </c:pt>
                <c:pt idx="20">
                  <c:v>4.2094455852155992</c:v>
                </c:pt>
                <c:pt idx="21">
                  <c:v>2.0366598778004072</c:v>
                </c:pt>
                <c:pt idx="22">
                  <c:v>2.2380467955239092</c:v>
                </c:pt>
                <c:pt idx="23">
                  <c:v>1.7346938775510232</c:v>
                </c:pt>
                <c:pt idx="24">
                  <c:v>5.6663168940188937</c:v>
                </c:pt>
                <c:pt idx="25">
                  <c:v>4.4375644994840009</c:v>
                </c:pt>
                <c:pt idx="26">
                  <c:v>3.9054470709146942</c:v>
                </c:pt>
                <c:pt idx="27">
                  <c:v>5.8947368421052575</c:v>
                </c:pt>
                <c:pt idx="28">
                  <c:v>7.1811361200428765</c:v>
                </c:pt>
                <c:pt idx="29">
                  <c:v>8.9324618736383474</c:v>
                </c:pt>
                <c:pt idx="30">
                  <c:v>2.8659160696008157</c:v>
                </c:pt>
                <c:pt idx="31">
                  <c:v>-0.90634441087612438</c:v>
                </c:pt>
                <c:pt idx="32">
                  <c:v>1.911468812877255</c:v>
                </c:pt>
                <c:pt idx="33">
                  <c:v>5.6250000000000053</c:v>
                </c:pt>
                <c:pt idx="34">
                  <c:v>3.4239677744209525</c:v>
                </c:pt>
                <c:pt idx="35">
                  <c:v>8.2120582120582029</c:v>
                </c:pt>
                <c:pt idx="36">
                  <c:v>0.29821073558649241</c:v>
                </c:pt>
                <c:pt idx="37">
                  <c:v>13.459516298633032</c:v>
                </c:pt>
                <c:pt idx="38">
                  <c:v>16.417910447761201</c:v>
                </c:pt>
                <c:pt idx="39">
                  <c:v>4.0444893832153692</c:v>
                </c:pt>
                <c:pt idx="40">
                  <c:v>12.127894156560087</c:v>
                </c:pt>
                <c:pt idx="41">
                  <c:v>0.90180360721443464</c:v>
                </c:pt>
                <c:pt idx="42">
                  <c:v>1.7102615694164873</c:v>
                </c:pt>
                <c:pt idx="43">
                  <c:v>-10.541310541310537</c:v>
                </c:pt>
                <c:pt idx="44">
                  <c:v>4.3121149897330477</c:v>
                </c:pt>
                <c:pt idx="45">
                  <c:v>2.4316109422492316</c:v>
                </c:pt>
                <c:pt idx="46">
                  <c:v>3.2520325203251916</c:v>
                </c:pt>
                <c:pt idx="47">
                  <c:v>7.4786324786324787</c:v>
                </c:pt>
                <c:pt idx="48">
                  <c:v>0</c:v>
                </c:pt>
                <c:pt idx="49">
                  <c:v>9.2999999999999972</c:v>
                </c:pt>
                <c:pt idx="50">
                  <c:v>3.5860655737704925</c:v>
                </c:pt>
                <c:pt idx="51">
                  <c:v>3.9134912461380145</c:v>
                </c:pt>
                <c:pt idx="52">
                  <c:v>3.7678207739307563</c:v>
                </c:pt>
              </c:numCache>
            </c:numRef>
          </c:val>
        </c:ser>
        <c:axId val="90745472"/>
        <c:axId val="90747264"/>
      </c:barChart>
      <c:catAx>
        <c:axId val="90745472"/>
        <c:scaling>
          <c:orientation val="minMax"/>
        </c:scaling>
        <c:axPos val="l"/>
        <c:tickLblPos val="nextTo"/>
        <c:txPr>
          <a:bodyPr/>
          <a:lstStyle/>
          <a:p>
            <a:pPr>
              <a:defRPr lang="en-ZA"/>
            </a:pPr>
            <a:endParaRPr lang="en-US"/>
          </a:p>
        </c:txPr>
        <c:crossAx val="90747264"/>
        <c:crosses val="autoZero"/>
        <c:auto val="1"/>
        <c:lblAlgn val="ctr"/>
        <c:lblOffset val="100"/>
      </c:catAx>
      <c:valAx>
        <c:axId val="90747264"/>
        <c:scaling>
          <c:orientation val="minMax"/>
        </c:scaling>
        <c:axPos val="b"/>
        <c:numFmt formatCode="0.00" sourceLinked="1"/>
        <c:tickLblPos val="nextTo"/>
        <c:txPr>
          <a:bodyPr/>
          <a:lstStyle/>
          <a:p>
            <a:pPr>
              <a:defRPr lang="en-ZA"/>
            </a:pPr>
            <a:endParaRPr lang="en-US"/>
          </a:p>
        </c:txPr>
        <c:crossAx val="90745472"/>
        <c:crosses val="autoZero"/>
        <c:crossBetween val="between"/>
      </c:valAx>
      <c:spPr>
        <a:solidFill>
          <a:sysClr val="window" lastClr="FFFFFF">
            <a:lumMod val="75000"/>
          </a:sysClr>
        </a:solidFill>
      </c:spPr>
    </c:plotArea>
    <c:plotVisOnly val="1"/>
  </c:chart>
  <c:printSettings>
    <c:headerFooter/>
    <c:pageMargins b="0.75000000000001465" l="0.70000000000000062" r="0.70000000000000062" t="0.75000000000001465" header="0.30000000000000032" footer="0.30000000000000032"/>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9507757868327488E-2"/>
          <c:y val="3.4426417628029254E-2"/>
          <c:w val="0.90615805468023769"/>
          <c:h val="0.82941366050173959"/>
        </c:manualLayout>
      </c:layout>
      <c:lineChart>
        <c:grouping val="standard"/>
        <c:ser>
          <c:idx val="0"/>
          <c:order val="0"/>
          <c:tx>
            <c:strRef>
              <c:f>Inflation!$B$1</c:f>
              <c:strCache>
                <c:ptCount val="1"/>
                <c:pt idx="0">
                  <c:v>KZN - CONSUMER PRICE INDEX RECLASSIFIED (BASE 2012 = 100) </c:v>
                </c:pt>
              </c:strCache>
            </c:strRef>
          </c:tx>
          <c:marker>
            <c:symbol val="none"/>
          </c:marker>
          <c:cat>
            <c:numRef>
              <c:f>Inflation!$A$68:$A$116</c:f>
              <c:numCache>
                <c:formatCode>mmm\-yy</c:formatCode>
                <c:ptCount val="27"/>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numCache>
            </c:numRef>
          </c:cat>
          <c:val>
            <c:numRef>
              <c:f>Inflation!$B$68:$B$116</c:f>
              <c:numCache>
                <c:formatCode>0.00</c:formatCode>
                <c:ptCount val="27"/>
                <c:pt idx="0">
                  <c:v>2.8801843317972349</c:v>
                </c:pt>
                <c:pt idx="1">
                  <c:v>3.2146957520091979</c:v>
                </c:pt>
                <c:pt idx="2">
                  <c:v>3.4207525655644244</c:v>
                </c:pt>
                <c:pt idx="3">
                  <c:v>3.6446469248291606</c:v>
                </c:pt>
                <c:pt idx="4">
                  <c:v>3.86363636363637</c:v>
                </c:pt>
                <c:pt idx="5">
                  <c:v>4.4318181818181879</c:v>
                </c:pt>
                <c:pt idx="6">
                  <c:v>4.7511312217194437</c:v>
                </c:pt>
                <c:pt idx="7">
                  <c:v>5.0904977375565608</c:v>
                </c:pt>
                <c:pt idx="8">
                  <c:v>5.3167420814479502</c:v>
                </c:pt>
                <c:pt idx="9">
                  <c:v>5.9887005649717482</c:v>
                </c:pt>
                <c:pt idx="10">
                  <c:v>6.0879368658399002</c:v>
                </c:pt>
                <c:pt idx="11">
                  <c:v>6.6441441441441516</c:v>
                </c:pt>
                <c:pt idx="12">
                  <c:v>6.3829787234042588</c:v>
                </c:pt>
                <c:pt idx="13">
                  <c:v>6.2291434927697376</c:v>
                </c:pt>
                <c:pt idx="14">
                  <c:v>6.61521499448732</c:v>
                </c:pt>
                <c:pt idx="15">
                  <c:v>6.593406593406594</c:v>
                </c:pt>
                <c:pt idx="16">
                  <c:v>6.2363238512034878</c:v>
                </c:pt>
                <c:pt idx="17">
                  <c:v>5.7671381936887887</c:v>
                </c:pt>
                <c:pt idx="18">
                  <c:v>5.2915766738660972</c:v>
                </c:pt>
                <c:pt idx="19">
                  <c:v>5.1668460710441302</c:v>
                </c:pt>
                <c:pt idx="20">
                  <c:v>6.0150375939849718</c:v>
                </c:pt>
                <c:pt idx="21">
                  <c:v>5.9701492537313525</c:v>
                </c:pt>
                <c:pt idx="22">
                  <c:v>5.9511158342189256</c:v>
                </c:pt>
                <c:pt idx="23">
                  <c:v>5.5966209081309364</c:v>
                </c:pt>
                <c:pt idx="24">
                  <c:v>5.3684210526315734</c:v>
                </c:pt>
                <c:pt idx="25">
                  <c:v>5.863874345549732</c:v>
                </c:pt>
                <c:pt idx="26">
                  <c:v>5.7911065149948229</c:v>
                </c:pt>
              </c:numCache>
            </c:numRef>
          </c:val>
        </c:ser>
        <c:marker val="1"/>
        <c:axId val="90757376"/>
        <c:axId val="84082688"/>
      </c:lineChart>
      <c:dateAx>
        <c:axId val="90757376"/>
        <c:scaling>
          <c:orientation val="minMax"/>
        </c:scaling>
        <c:axPos val="b"/>
        <c:numFmt formatCode="mmm\-yy" sourceLinked="1"/>
        <c:tickLblPos val="nextTo"/>
        <c:crossAx val="84082688"/>
        <c:crosses val="autoZero"/>
        <c:auto val="1"/>
        <c:lblOffset val="100"/>
      </c:dateAx>
      <c:valAx>
        <c:axId val="84082688"/>
        <c:scaling>
          <c:orientation val="minMax"/>
        </c:scaling>
        <c:axPos val="l"/>
        <c:numFmt formatCode="0.00" sourceLinked="1"/>
        <c:tickLblPos val="nextTo"/>
        <c:crossAx val="90757376"/>
        <c:crosses val="autoZero"/>
        <c:crossBetween val="between"/>
      </c:valAx>
    </c:plotArea>
    <c:legend>
      <c:legendPos val="r"/>
      <c:layout>
        <c:manualLayout>
          <c:xMode val="edge"/>
          <c:yMode val="edge"/>
          <c:x val="8.9573338495773022E-2"/>
          <c:y val="3.4626625160227062E-2"/>
          <c:w val="0.33202053867007925"/>
          <c:h val="9.35374473539652E-2"/>
        </c:manualLayout>
      </c:layout>
    </c:legend>
    <c:plotVisOnly val="1"/>
  </c:chart>
  <c:printSettings>
    <c:headerFooter/>
    <c:pageMargins b="0.75000000000000255" l="0.70000000000000062" r="0.70000000000000062" t="0.75000000000000255" header="0.30000000000000032" footer="0.30000000000000032"/>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8174586811198321E-2"/>
          <c:y val="4.2315914011843037E-2"/>
          <c:w val="0.9156908665105975"/>
          <c:h val="0.9291855229696756"/>
        </c:manualLayout>
      </c:layout>
      <c:lineChart>
        <c:grouping val="standard"/>
        <c:ser>
          <c:idx val="0"/>
          <c:order val="0"/>
          <c:tx>
            <c:strRef>
              <c:f>Electricity!$E$3</c:f>
              <c:strCache>
                <c:ptCount val="1"/>
                <c:pt idx="0">
                  <c:v>KwaZulu-Natal</c:v>
                </c:pt>
              </c:strCache>
            </c:strRef>
          </c:tx>
          <c:spPr>
            <a:ln w="38100">
              <a:solidFill>
                <a:srgbClr val="0000FF"/>
              </a:solidFill>
              <a:prstDash val="solid"/>
            </a:ln>
          </c:spPr>
          <c:marker>
            <c:symbol val="none"/>
          </c:marker>
          <c:cat>
            <c:strRef>
              <c:f>Electricity!$A$157:$A$167</c:f>
              <c:strCache>
                <c:ptCount val="11"/>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pt idx="10">
                  <c:v>Year-on Year 2013</c:v>
                </c:pt>
              </c:strCache>
            </c:strRef>
          </c:cat>
          <c:val>
            <c:numRef>
              <c:f>Electricity!$E$157:$E$167</c:f>
              <c:numCache>
                <c:formatCode>#,##0.00</c:formatCode>
                <c:ptCount val="11"/>
                <c:pt idx="0">
                  <c:v>4.2546971750511524</c:v>
                </c:pt>
                <c:pt idx="1">
                  <c:v>7.7338771348457858</c:v>
                </c:pt>
                <c:pt idx="2">
                  <c:v>1.8573727049025133</c:v>
                </c:pt>
                <c:pt idx="3">
                  <c:v>0.29036679133081755</c:v>
                </c:pt>
                <c:pt idx="4">
                  <c:v>4.4007967758364665E-2</c:v>
                </c:pt>
                <c:pt idx="5">
                  <c:v>-4.5192508045285074</c:v>
                </c:pt>
                <c:pt idx="6">
                  <c:v>2.0368080308430931</c:v>
                </c:pt>
                <c:pt idx="7">
                  <c:v>7.9516975503284626E-2</c:v>
                </c:pt>
                <c:pt idx="8">
                  <c:v>-0.45462183646033522</c:v>
                </c:pt>
                <c:pt idx="9">
                  <c:v>-3.7422087013003744</c:v>
                </c:pt>
                <c:pt idx="10">
                  <c:v>0.28707367843173243</c:v>
                </c:pt>
              </c:numCache>
            </c:numRef>
          </c:val>
        </c:ser>
        <c:ser>
          <c:idx val="1"/>
          <c:order val="1"/>
          <c:tx>
            <c:strRef>
              <c:f>Electricity!$K$3</c:f>
              <c:strCache>
                <c:ptCount val="1"/>
                <c:pt idx="0">
                  <c:v>South Africa</c:v>
                </c:pt>
              </c:strCache>
            </c:strRef>
          </c:tx>
          <c:spPr>
            <a:ln w="38100">
              <a:solidFill>
                <a:srgbClr val="FF0000"/>
              </a:solidFill>
              <a:prstDash val="solid"/>
            </a:ln>
          </c:spPr>
          <c:marker>
            <c:symbol val="none"/>
          </c:marker>
          <c:cat>
            <c:strRef>
              <c:f>Electricity!$A$157:$A$167</c:f>
              <c:strCache>
                <c:ptCount val="11"/>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pt idx="10">
                  <c:v>Year-on Year 2013</c:v>
                </c:pt>
              </c:strCache>
            </c:strRef>
          </c:cat>
          <c:val>
            <c:numRef>
              <c:f>Electricity!$K$157:$K$167</c:f>
              <c:numCache>
                <c:formatCode>#,##0.00</c:formatCode>
                <c:ptCount val="11"/>
                <c:pt idx="0">
                  <c:v>3.0225920523825054</c:v>
                </c:pt>
                <c:pt idx="1">
                  <c:v>4.0273173116587477</c:v>
                </c:pt>
                <c:pt idx="2">
                  <c:v>0.63201593992176197</c:v>
                </c:pt>
                <c:pt idx="3">
                  <c:v>4.4649198766285085</c:v>
                </c:pt>
                <c:pt idx="4">
                  <c:v>4.5167088890544669</c:v>
                </c:pt>
                <c:pt idx="5">
                  <c:v>-2.4782230935460152</c:v>
                </c:pt>
                <c:pt idx="6">
                  <c:v>-2.2807746958281743</c:v>
                </c:pt>
                <c:pt idx="7">
                  <c:v>3.7446775759201683</c:v>
                </c:pt>
                <c:pt idx="8">
                  <c:v>0.36948289035601845</c:v>
                </c:pt>
                <c:pt idx="9">
                  <c:v>-1.8554091949988112</c:v>
                </c:pt>
                <c:pt idx="10">
                  <c:v>-2.8730354406751655</c:v>
                </c:pt>
              </c:numCache>
            </c:numRef>
          </c:val>
        </c:ser>
        <c:marker val="1"/>
        <c:axId val="85571072"/>
        <c:axId val="85572608"/>
      </c:lineChart>
      <c:catAx>
        <c:axId val="85571072"/>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5572608"/>
        <c:crosses val="autoZero"/>
        <c:auto val="1"/>
        <c:lblAlgn val="ctr"/>
        <c:lblOffset val="100"/>
        <c:tickLblSkip val="1"/>
        <c:tickMarkSkip val="1"/>
      </c:catAx>
      <c:valAx>
        <c:axId val="85572608"/>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5571072"/>
        <c:crosses val="autoZero"/>
        <c:crossBetween val="between"/>
      </c:valAx>
      <c:spPr>
        <a:solidFill>
          <a:srgbClr val="FFFF99"/>
        </a:solidFill>
        <a:ln w="12700">
          <a:solidFill>
            <a:srgbClr val="808080"/>
          </a:solidFill>
          <a:prstDash val="solid"/>
        </a:ln>
      </c:spPr>
    </c:plotArea>
    <c:legend>
      <c:legendPos val="r"/>
      <c:layout>
        <c:manualLayout>
          <c:xMode val="edge"/>
          <c:yMode val="edge"/>
          <c:x val="0.8231850117096019"/>
          <c:y val="9.942775393419169E-2"/>
          <c:w val="0.16393442622950868"/>
          <c:h val="0.1051502145922746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67289719641E-2"/>
          <c:y val="1.256281407035175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549"/>
        </c:manualLayout>
      </c:layout>
      <c:pie3DChart>
        <c:varyColors val="1"/>
        <c:ser>
          <c:idx val="0"/>
          <c:order val="0"/>
          <c:tx>
            <c:strRef>
              <c:f>Electricity!$A$144</c:f>
              <c:strCache>
                <c:ptCount val="1"/>
                <c:pt idx="0">
                  <c:v>Average 2002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Electricity!$B$3:$K$3</c:f>
              <c:strCache>
                <c:ptCount val="10"/>
                <c:pt idx="0">
                  <c:v>Eastern Cape</c:v>
                </c:pt>
                <c:pt idx="1">
                  <c:v>Free State</c:v>
                </c:pt>
                <c:pt idx="2">
                  <c:v>Gauteng</c:v>
                </c:pt>
                <c:pt idx="3">
                  <c:v>KwaZulu-Natal</c:v>
                </c:pt>
                <c:pt idx="4">
                  <c:v>Limpopo</c:v>
                </c:pt>
                <c:pt idx="5">
                  <c:v>Mpumalanga</c:v>
                </c:pt>
                <c:pt idx="6">
                  <c:v>Northern Cape</c:v>
                </c:pt>
                <c:pt idx="7">
                  <c:v>North west</c:v>
                </c:pt>
                <c:pt idx="8">
                  <c:v>Western Cape</c:v>
                </c:pt>
                <c:pt idx="9">
                  <c:v>South Africa</c:v>
                </c:pt>
              </c:strCache>
            </c:strRef>
          </c:cat>
          <c:val>
            <c:numRef>
              <c:f>Electricity!$B$144:$K$144</c:f>
              <c:numCache>
                <c:formatCode>#,##0</c:formatCode>
                <c:ptCount val="10"/>
                <c:pt idx="0">
                  <c:v>582.66666666666663</c:v>
                </c:pt>
                <c:pt idx="1">
                  <c:v>783.75</c:v>
                </c:pt>
                <c:pt idx="2">
                  <c:v>4333.916666666667</c:v>
                </c:pt>
                <c:pt idx="3">
                  <c:v>3135.75</c:v>
                </c:pt>
                <c:pt idx="4">
                  <c:v>714.25</c:v>
                </c:pt>
                <c:pt idx="5">
                  <c:v>2126.5</c:v>
                </c:pt>
                <c:pt idx="6">
                  <c:v>347.91666666666669</c:v>
                </c:pt>
                <c:pt idx="7">
                  <c:v>2216.75</c:v>
                </c:pt>
                <c:pt idx="8">
                  <c:v>1641.6666666666667</c:v>
                </c:pt>
                <c:pt idx="9">
                  <c:v>15883.166666666666</c:v>
                </c:pt>
              </c:numCache>
            </c:numRef>
          </c:val>
        </c:ser>
        <c:dLbls>
          <c:showPercent val="1"/>
        </c:dLbls>
      </c:pie3DChart>
      <c:spPr>
        <a:noFill/>
        <a:ln w="25400">
          <a:noFill/>
        </a:ln>
      </c:spPr>
    </c:plotArea>
    <c:legend>
      <c:legendPos val="b"/>
      <c:layout>
        <c:manualLayout>
          <c:xMode val="edge"/>
          <c:yMode val="edge"/>
          <c:x val="5.8411214953275753E-3"/>
          <c:y val="0.84924623115580888"/>
          <c:w val="0.89999991425754133"/>
          <c:h val="5.2649572649572388E-2"/>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7944030886126575E-2"/>
          <c:y val="1.9125382540000905E-2"/>
          <c:w val="0.92998833138856474"/>
          <c:h val="0.76328682463113462"/>
        </c:manualLayout>
      </c:layout>
      <c:pie3DChart>
        <c:varyColors val="1"/>
        <c:ser>
          <c:idx val="0"/>
          <c:order val="0"/>
          <c:tx>
            <c:strRef>
              <c:f>Electricity!$A$150</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Electricity!$B$150:$K$150</c:f>
              <c:numCache>
                <c:formatCode>#,##0</c:formatCode>
                <c:ptCount val="10"/>
                <c:pt idx="0">
                  <c:v>786</c:v>
                </c:pt>
                <c:pt idx="1">
                  <c:v>765.5</c:v>
                </c:pt>
                <c:pt idx="2">
                  <c:v>5039.416666666667</c:v>
                </c:pt>
                <c:pt idx="3">
                  <c:v>3436.75</c:v>
                </c:pt>
                <c:pt idx="4">
                  <c:v>951.75</c:v>
                </c:pt>
                <c:pt idx="5">
                  <c:v>2801.0833333333335</c:v>
                </c:pt>
                <c:pt idx="6">
                  <c:v>397.33333333333331</c:v>
                </c:pt>
                <c:pt idx="7">
                  <c:v>2124.5</c:v>
                </c:pt>
                <c:pt idx="8">
                  <c:v>1937.0833333333333</c:v>
                </c:pt>
                <c:pt idx="9">
                  <c:v>18239.416666666668</c:v>
                </c:pt>
              </c:numCache>
            </c:numRef>
          </c:val>
        </c:ser>
        <c:dLbls>
          <c:showPercent val="1"/>
        </c:dLbls>
      </c:pie3DChart>
      <c:spPr>
        <a:noFill/>
        <a:ln w="25400">
          <a:noFill/>
        </a:ln>
      </c:spPr>
    </c:plotArea>
    <c:legend>
      <c:legendPos val="b"/>
      <c:layout>
        <c:manualLayout>
          <c:xMode val="edge"/>
          <c:yMode val="edge"/>
          <c:x val="7.0011668611437124E-3"/>
          <c:y val="0.85507449250007883"/>
          <c:w val="0.98833138856475256"/>
          <c:h val="0.13768141301177719"/>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Electricity!$A$151</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Electricity!$B$151:$K$151</c:f>
              <c:numCache>
                <c:formatCode>#,##0</c:formatCode>
                <c:ptCount val="10"/>
                <c:pt idx="0">
                  <c:v>739.41666666666663</c:v>
                </c:pt>
                <c:pt idx="1">
                  <c:v>728.33333333333337</c:v>
                </c:pt>
                <c:pt idx="2">
                  <c:v>4997.083333333333</c:v>
                </c:pt>
                <c:pt idx="3">
                  <c:v>3506.75</c:v>
                </c:pt>
                <c:pt idx="4">
                  <c:v>924.75</c:v>
                </c:pt>
                <c:pt idx="5">
                  <c:v>2627</c:v>
                </c:pt>
                <c:pt idx="6">
                  <c:v>385.75</c:v>
                </c:pt>
                <c:pt idx="7">
                  <c:v>2032.4166666666667</c:v>
                </c:pt>
                <c:pt idx="8">
                  <c:v>1881.9166666666667</c:v>
                </c:pt>
                <c:pt idx="9">
                  <c:v>17823.416666666668</c:v>
                </c:pt>
              </c:numCache>
            </c:numRef>
          </c:val>
        </c:ser>
        <c:dLbls>
          <c:showPercent val="1"/>
        </c:dLbls>
      </c:pie3DChart>
      <c:spPr>
        <a:noFill/>
        <a:ln w="25400">
          <a:noFill/>
        </a:ln>
      </c:spPr>
    </c:plotArea>
    <c:legend>
      <c:legendPos val="b"/>
      <c:layout>
        <c:manualLayout>
          <c:xMode val="edge"/>
          <c:yMode val="edge"/>
          <c:x val="7.0011668611437124E-3"/>
          <c:y val="0.85507449250007883"/>
          <c:w val="0.98833138856475256"/>
          <c:h val="0.13768141301177628"/>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Electricity!$A$152</c:f>
              <c:strCache>
                <c:ptCount val="1"/>
                <c:pt idx="0">
                  <c:v>Average 2010</c:v>
                </c:pt>
              </c:strCache>
            </c:strRef>
          </c:tx>
          <c:spPr>
            <a:solidFill>
              <a:srgbClr val="9999FF"/>
            </a:solidFill>
            <a:ln w="12700">
              <a:solidFill>
                <a:srgbClr val="000000"/>
              </a:solidFill>
              <a:prstDash val="solid"/>
            </a:ln>
          </c:spPr>
          <c:explosion val="36"/>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Electricity!$B$152:$K$152</c:f>
              <c:numCache>
                <c:formatCode>#,##0</c:formatCode>
                <c:ptCount val="10"/>
                <c:pt idx="0">
                  <c:v>798.61538461538464</c:v>
                </c:pt>
                <c:pt idx="1">
                  <c:v>745.46153846153845</c:v>
                </c:pt>
                <c:pt idx="2">
                  <c:v>5089.0769230769229</c:v>
                </c:pt>
                <c:pt idx="3">
                  <c:v>3509.5384615384614</c:v>
                </c:pt>
                <c:pt idx="4">
                  <c:v>1011.2307692307693</c:v>
                </c:pt>
                <c:pt idx="5">
                  <c:v>2862.1538461538462</c:v>
                </c:pt>
                <c:pt idx="6">
                  <c:v>395.30769230769232</c:v>
                </c:pt>
                <c:pt idx="7">
                  <c:v>2161.5384615384614</c:v>
                </c:pt>
                <c:pt idx="8">
                  <c:v>1917.9230769230769</c:v>
                </c:pt>
                <c:pt idx="9">
                  <c:v>18490.846153846152</c:v>
                </c:pt>
              </c:numCache>
            </c:numRef>
          </c:val>
        </c:ser>
        <c:dLbls>
          <c:showPercent val="1"/>
        </c:dLbls>
      </c:pie3DChart>
      <c:spPr>
        <a:noFill/>
        <a:ln w="25400">
          <a:noFill/>
        </a:ln>
      </c:spPr>
    </c:plotArea>
    <c:legend>
      <c:legendPos val="b"/>
      <c:layout>
        <c:manualLayout>
          <c:xMode val="edge"/>
          <c:yMode val="edge"/>
          <c:x val="7.0011668611437124E-3"/>
          <c:y val="0.85507449250007928"/>
          <c:w val="0.98833138856475256"/>
          <c:h val="0.13768141301177628"/>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1265507436570428"/>
          <c:y val="4.0935164983130636E-2"/>
          <c:w val="0.8241106345556739"/>
          <c:h val="0.83055495108928368"/>
        </c:manualLayout>
      </c:layout>
      <c:lineChart>
        <c:grouping val="standard"/>
        <c:ser>
          <c:idx val="0"/>
          <c:order val="0"/>
          <c:tx>
            <c:strRef>
              <c:f>Electricity!$E$3</c:f>
              <c:strCache>
                <c:ptCount val="1"/>
                <c:pt idx="0">
                  <c:v>KwaZulu-Natal</c:v>
                </c:pt>
              </c:strCache>
            </c:strRef>
          </c:tx>
          <c:spPr>
            <a:ln w="44450">
              <a:solidFill>
                <a:srgbClr val="FF0000"/>
              </a:solidFill>
            </a:ln>
          </c:spPr>
          <c:marker>
            <c:symbol val="none"/>
          </c:marker>
          <c:trendline>
            <c:trendlineType val="poly"/>
            <c:order val="6"/>
          </c:trendline>
          <c:cat>
            <c:numRef>
              <c:f>Electricity!$A$88:$A$142</c:f>
              <c:numCache>
                <c:formatCode>mmm\-yy</c:formatCode>
                <c:ptCount val="55"/>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41214</c:v>
                </c:pt>
                <c:pt idx="48">
                  <c:v>41244</c:v>
                </c:pt>
                <c:pt idx="49">
                  <c:v>41275</c:v>
                </c:pt>
                <c:pt idx="50">
                  <c:v>41306</c:v>
                </c:pt>
                <c:pt idx="51">
                  <c:v>41334</c:v>
                </c:pt>
                <c:pt idx="52">
                  <c:v>41365</c:v>
                </c:pt>
                <c:pt idx="53">
                  <c:v>41395</c:v>
                </c:pt>
                <c:pt idx="54">
                  <c:v>41426</c:v>
                </c:pt>
              </c:numCache>
            </c:numRef>
          </c:cat>
          <c:val>
            <c:numRef>
              <c:f>Electricity!$E$88:$E$142</c:f>
              <c:numCache>
                <c:formatCode>General</c:formatCode>
                <c:ptCount val="55"/>
                <c:pt idx="0">
                  <c:v>3368</c:v>
                </c:pt>
                <c:pt idx="1">
                  <c:v>3196</c:v>
                </c:pt>
                <c:pt idx="2">
                  <c:v>3553</c:v>
                </c:pt>
                <c:pt idx="3">
                  <c:v>3410</c:v>
                </c:pt>
                <c:pt idx="4">
                  <c:v>3583</c:v>
                </c:pt>
                <c:pt idx="5">
                  <c:v>3529</c:v>
                </c:pt>
                <c:pt idx="6">
                  <c:v>3689</c:v>
                </c:pt>
                <c:pt idx="7">
                  <c:v>3620</c:v>
                </c:pt>
                <c:pt idx="8">
                  <c:v>3515</c:v>
                </c:pt>
                <c:pt idx="9">
                  <c:v>3629</c:v>
                </c:pt>
                <c:pt idx="10">
                  <c:v>3490</c:v>
                </c:pt>
                <c:pt idx="11">
                  <c:v>3499</c:v>
                </c:pt>
                <c:pt idx="12">
                  <c:v>3540</c:v>
                </c:pt>
                <c:pt idx="13">
                  <c:v>3281</c:v>
                </c:pt>
                <c:pt idx="14">
                  <c:v>3629</c:v>
                </c:pt>
                <c:pt idx="15">
                  <c:v>3432</c:v>
                </c:pt>
                <c:pt idx="16">
                  <c:v>3550</c:v>
                </c:pt>
                <c:pt idx="17">
                  <c:v>3559</c:v>
                </c:pt>
                <c:pt idx="18">
                  <c:v>3684</c:v>
                </c:pt>
                <c:pt idx="19">
                  <c:v>3595</c:v>
                </c:pt>
                <c:pt idx="20">
                  <c:v>3474</c:v>
                </c:pt>
                <c:pt idx="21">
                  <c:v>3577</c:v>
                </c:pt>
                <c:pt idx="22">
                  <c:v>3433</c:v>
                </c:pt>
                <c:pt idx="23">
                  <c:v>3371</c:v>
                </c:pt>
                <c:pt idx="24">
                  <c:v>3417</c:v>
                </c:pt>
                <c:pt idx="25">
                  <c:v>3256</c:v>
                </c:pt>
                <c:pt idx="26">
                  <c:v>3631</c:v>
                </c:pt>
                <c:pt idx="27">
                  <c:v>3432</c:v>
                </c:pt>
                <c:pt idx="28">
                  <c:v>3624</c:v>
                </c:pt>
                <c:pt idx="29">
                  <c:v>3527</c:v>
                </c:pt>
                <c:pt idx="30">
                  <c:v>3639</c:v>
                </c:pt>
                <c:pt idx="31">
                  <c:v>3574</c:v>
                </c:pt>
                <c:pt idx="32">
                  <c:v>3381</c:v>
                </c:pt>
                <c:pt idx="33">
                  <c:v>3547</c:v>
                </c:pt>
                <c:pt idx="34">
                  <c:v>3429</c:v>
                </c:pt>
                <c:pt idx="35">
                  <c:v>3466</c:v>
                </c:pt>
                <c:pt idx="36">
                  <c:v>3527</c:v>
                </c:pt>
                <c:pt idx="37">
                  <c:v>3271</c:v>
                </c:pt>
                <c:pt idx="38">
                  <c:v>3282</c:v>
                </c:pt>
                <c:pt idx="39">
                  <c:v>3154</c:v>
                </c:pt>
                <c:pt idx="40">
                  <c:v>3318</c:v>
                </c:pt>
                <c:pt idx="41">
                  <c:v>3315</c:v>
                </c:pt>
                <c:pt idx="42">
                  <c:v>3441</c:v>
                </c:pt>
                <c:pt idx="43">
                  <c:v>3436</c:v>
                </c:pt>
                <c:pt idx="44">
                  <c:v>3316</c:v>
                </c:pt>
                <c:pt idx="45">
                  <c:v>3458</c:v>
                </c:pt>
                <c:pt idx="46">
                  <c:v>3422</c:v>
                </c:pt>
                <c:pt idx="47">
                  <c:v>3422</c:v>
                </c:pt>
                <c:pt idx="48">
                  <c:v>3355</c:v>
                </c:pt>
                <c:pt idx="49">
                  <c:v>3409</c:v>
                </c:pt>
                <c:pt idx="50">
                  <c:v>3137</c:v>
                </c:pt>
                <c:pt idx="51">
                  <c:v>3454</c:v>
                </c:pt>
                <c:pt idx="52">
                  <c:v>3352</c:v>
                </c:pt>
                <c:pt idx="53">
                  <c:v>3455</c:v>
                </c:pt>
                <c:pt idx="54">
                  <c:v>3428</c:v>
                </c:pt>
              </c:numCache>
            </c:numRef>
          </c:val>
        </c:ser>
        <c:marker val="1"/>
        <c:axId val="92281856"/>
        <c:axId val="92287744"/>
      </c:lineChart>
      <c:dateAx>
        <c:axId val="92281856"/>
        <c:scaling>
          <c:orientation val="minMax"/>
        </c:scaling>
        <c:axPos val="b"/>
        <c:numFmt formatCode="mmm\-yy" sourceLinked="1"/>
        <c:tickLblPos val="nextTo"/>
        <c:txPr>
          <a:bodyPr/>
          <a:lstStyle/>
          <a:p>
            <a:pPr>
              <a:defRPr lang="en-ZA"/>
            </a:pPr>
            <a:endParaRPr lang="en-US"/>
          </a:p>
        </c:txPr>
        <c:crossAx val="92287744"/>
        <c:crosses val="autoZero"/>
        <c:auto val="1"/>
        <c:lblOffset val="100"/>
      </c:dateAx>
      <c:valAx>
        <c:axId val="92287744"/>
        <c:scaling>
          <c:orientation val="minMax"/>
        </c:scaling>
        <c:axPos val="l"/>
        <c:numFmt formatCode="General" sourceLinked="1"/>
        <c:tickLblPos val="nextTo"/>
        <c:txPr>
          <a:bodyPr/>
          <a:lstStyle/>
          <a:p>
            <a:pPr>
              <a:defRPr lang="en-ZA"/>
            </a:pPr>
            <a:endParaRPr lang="en-US"/>
          </a:p>
        </c:txPr>
        <c:crossAx val="92281856"/>
        <c:crosses val="autoZero"/>
        <c:crossBetween val="between"/>
      </c:valAx>
      <c:spPr>
        <a:solidFill>
          <a:schemeClr val="tx2">
            <a:lumMod val="40000"/>
            <a:lumOff val="60000"/>
          </a:schemeClr>
        </a:solidFill>
      </c:spPr>
    </c:plotArea>
    <c:legend>
      <c:legendPos val="r"/>
      <c:layout>
        <c:manualLayout>
          <c:xMode val="edge"/>
          <c:yMode val="edge"/>
          <c:x val="0.18396076138151121"/>
          <c:y val="0.63526583350540311"/>
          <c:w val="0.24033399970081459"/>
          <c:h val="0.14308932451693582"/>
        </c:manualLayout>
      </c:layout>
      <c:txPr>
        <a:bodyPr/>
        <a:lstStyle/>
        <a:p>
          <a:pPr>
            <a:defRPr lang="en-ZA"/>
          </a:pPr>
          <a:endParaRPr lang="en-US"/>
        </a:p>
      </c:txPr>
    </c:legend>
    <c:plotVisOnly val="1"/>
  </c:chart>
  <c:spPr>
    <a:solidFill>
      <a:schemeClr val="accent1">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2011</a:t>
            </a:r>
          </a:p>
        </c:rich>
      </c:tx>
      <c:layout>
        <c:manualLayout>
          <c:xMode val="edge"/>
          <c:yMode val="edge"/>
          <c:x val="1.6336056009334889E-2"/>
          <c:y val="1.2077294685990338E-2"/>
        </c:manualLayout>
      </c:layout>
      <c:spPr>
        <a:noFill/>
        <a:ln w="25400">
          <a:noFill/>
        </a:ln>
      </c:spPr>
    </c:title>
    <c:view3D>
      <c:perspective val="0"/>
    </c:view3D>
    <c:plotArea>
      <c:layout>
        <c:manualLayout>
          <c:layoutTarget val="inner"/>
          <c:xMode val="edge"/>
          <c:yMode val="edge"/>
          <c:x val="5.3282629686054017E-2"/>
          <c:y val="2.8985687133935838E-2"/>
          <c:w val="0.92998833138856474"/>
          <c:h val="0.76328682463113462"/>
        </c:manualLayout>
      </c:layout>
      <c:pie3DChart>
        <c:varyColors val="1"/>
        <c:ser>
          <c:idx val="0"/>
          <c:order val="0"/>
          <c:tx>
            <c:strRef>
              <c:f>Electricity!$A$153</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Electricity!$B$153:$K$153</c:f>
              <c:numCache>
                <c:formatCode>#,##0</c:formatCode>
                <c:ptCount val="10"/>
                <c:pt idx="0">
                  <c:v>809.16666666666663</c:v>
                </c:pt>
                <c:pt idx="1">
                  <c:v>733.66666666666663</c:v>
                </c:pt>
                <c:pt idx="2">
                  <c:v>5104.666666666667</c:v>
                </c:pt>
                <c:pt idx="3">
                  <c:v>3493.5833333333335</c:v>
                </c:pt>
                <c:pt idx="4">
                  <c:v>1010.75</c:v>
                </c:pt>
                <c:pt idx="5">
                  <c:v>2929.3333333333335</c:v>
                </c:pt>
                <c:pt idx="6">
                  <c:v>415.41666666666669</c:v>
                </c:pt>
                <c:pt idx="7">
                  <c:v>2164.3333333333335</c:v>
                </c:pt>
                <c:pt idx="8">
                  <c:v>1898.25</c:v>
                </c:pt>
                <c:pt idx="9">
                  <c:v>18559.166666666668</c:v>
                </c:pt>
              </c:numCache>
            </c:numRef>
          </c:val>
        </c:ser>
        <c:dLbls>
          <c:showPercent val="1"/>
        </c:dLbls>
      </c:pie3DChart>
      <c:spPr>
        <a:noFill/>
        <a:ln w="25400">
          <a:noFill/>
        </a:ln>
      </c:spPr>
    </c:plotArea>
    <c:legend>
      <c:legendPos val="b"/>
      <c:layout>
        <c:manualLayout>
          <c:xMode val="edge"/>
          <c:yMode val="edge"/>
          <c:x val="7.0011668611437124E-3"/>
          <c:y val="0.85507449250007983"/>
          <c:w val="0.98833138856475256"/>
          <c:h val="0.13768141301177628"/>
        </c:manualLayout>
      </c:layout>
      <c:spPr>
        <a:solidFill>
          <a:srgbClr val="FFFFFF"/>
        </a:solidFill>
        <a:ln w="25400">
          <a:noFill/>
        </a:ln>
      </c:spPr>
      <c:txPr>
        <a:bodyPr/>
        <a:lstStyle/>
        <a:p>
          <a:pPr rtl="0">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2012</a:t>
            </a:r>
          </a:p>
        </c:rich>
      </c:tx>
      <c:layout>
        <c:manualLayout>
          <c:xMode val="edge"/>
          <c:yMode val="edge"/>
          <c:x val="1.6336056009334889E-2"/>
          <c:y val="1.2077294685990338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Electricity!$A$154</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Electricity!$B$154:$K$154</c:f>
              <c:numCache>
                <c:formatCode>#,##0</c:formatCode>
                <c:ptCount val="10"/>
                <c:pt idx="0">
                  <c:v>807.69230769230774</c:v>
                </c:pt>
                <c:pt idx="1">
                  <c:v>692.61538461538464</c:v>
                </c:pt>
                <c:pt idx="2">
                  <c:v>4658.3076923076924</c:v>
                </c:pt>
                <c:pt idx="3">
                  <c:v>3362.8461538461538</c:v>
                </c:pt>
                <c:pt idx="4">
                  <c:v>1057.2307692307693</c:v>
                </c:pt>
                <c:pt idx="5">
                  <c:v>2957</c:v>
                </c:pt>
                <c:pt idx="6">
                  <c:v>465.07692307692309</c:v>
                </c:pt>
                <c:pt idx="7">
                  <c:v>2199.7692307692309</c:v>
                </c:pt>
                <c:pt idx="8">
                  <c:v>1908.8461538461538</c:v>
                </c:pt>
                <c:pt idx="9">
                  <c:v>18214.81818181818</c:v>
                </c:pt>
              </c:numCache>
            </c:numRef>
          </c:val>
        </c:ser>
        <c:dLbls>
          <c:showPercent val="1"/>
        </c:dLbls>
      </c:pie3DChart>
      <c:spPr>
        <a:noFill/>
        <a:ln w="25400">
          <a:noFill/>
        </a:ln>
      </c:spPr>
    </c:plotArea>
    <c:legend>
      <c:legendPos val="b"/>
      <c:layout>
        <c:manualLayout>
          <c:xMode val="edge"/>
          <c:yMode val="edge"/>
          <c:x val="7.0011668611437124E-3"/>
          <c:y val="0.85507449250008027"/>
          <c:w val="0.98833138856475256"/>
          <c:h val="0.13768141301177628"/>
        </c:manualLayout>
      </c:layout>
      <c:spPr>
        <a:solidFill>
          <a:srgbClr val="FFFFFF"/>
        </a:solidFill>
        <a:ln w="25400">
          <a:noFill/>
        </a:ln>
      </c:spPr>
      <c:txPr>
        <a:bodyPr/>
        <a:lstStyle/>
        <a:p>
          <a:pPr rtl="0">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lang val="en-ZA"/>
  <c:style val="13"/>
  <c:chart>
    <c:title>
      <c:layout>
        <c:manualLayout>
          <c:xMode val="edge"/>
          <c:yMode val="edge"/>
          <c:x val="6.2366932206383022E-2"/>
          <c:y val="1.6981137121122321E-2"/>
        </c:manualLayout>
      </c:layout>
      <c:txPr>
        <a:bodyPr/>
        <a:lstStyle/>
        <a:p>
          <a:pPr>
            <a:defRPr sz="1200">
              <a:latin typeface="Arial" pitchFamily="34" charset="0"/>
              <a:cs typeface="Arial" pitchFamily="34" charset="0"/>
            </a:defRPr>
          </a:pPr>
          <a:endParaRPr lang="en-US"/>
        </a:p>
      </c:txPr>
    </c:title>
    <c:view3D>
      <c:rotX val="30"/>
      <c:perspective val="30"/>
    </c:view3D>
    <c:plotArea>
      <c:layout>
        <c:manualLayout>
          <c:layoutTarget val="inner"/>
          <c:xMode val="edge"/>
          <c:yMode val="edge"/>
          <c:x val="6.9919905166471868E-2"/>
          <c:y val="3.1764977496650804E-3"/>
          <c:w val="0.8893037693603415"/>
          <c:h val="0.89734991750109316"/>
        </c:manualLayout>
      </c:layout>
      <c:pie3DChart>
        <c:varyColors val="1"/>
        <c:ser>
          <c:idx val="0"/>
          <c:order val="0"/>
          <c:tx>
            <c:strRef>
              <c:f>Electricity!$A$155</c:f>
              <c:strCache>
                <c:ptCount val="1"/>
                <c:pt idx="0">
                  <c:v>Average 2013</c:v>
                </c:pt>
              </c:strCache>
            </c:strRef>
          </c:tx>
          <c:explosion val="25"/>
          <c:dPt>
            <c:idx val="2"/>
            <c:spPr>
              <a:solidFill>
                <a:srgbClr val="FFFF99"/>
              </a:solidFill>
            </c:spPr>
          </c:dPt>
          <c:dPt>
            <c:idx val="3"/>
            <c:spPr>
              <a:solidFill>
                <a:schemeClr val="tx2">
                  <a:lumMod val="60000"/>
                  <a:lumOff val="40000"/>
                </a:schemeClr>
              </a:solidFill>
            </c:spPr>
          </c:dPt>
          <c:dPt>
            <c:idx val="4"/>
            <c:spPr>
              <a:solidFill>
                <a:schemeClr val="accent2">
                  <a:lumMod val="75000"/>
                </a:schemeClr>
              </a:solidFill>
            </c:spPr>
          </c:dPt>
          <c:dPt>
            <c:idx val="5"/>
            <c:spPr>
              <a:solidFill>
                <a:srgbClr val="00FF00"/>
              </a:solidFill>
            </c:spPr>
          </c:dPt>
          <c:dPt>
            <c:idx val="6"/>
            <c:spPr>
              <a:solidFill>
                <a:schemeClr val="tx1"/>
              </a:solidFill>
            </c:spPr>
          </c:dPt>
          <c:dPt>
            <c:idx val="7"/>
            <c:spPr>
              <a:solidFill>
                <a:srgbClr val="0000FF"/>
              </a:solidFill>
            </c:spPr>
          </c:dPt>
          <c:dPt>
            <c:idx val="8"/>
            <c:spPr>
              <a:solidFill>
                <a:srgbClr val="C00000"/>
              </a:solidFill>
            </c:spPr>
          </c:dPt>
          <c:dPt>
            <c:idx val="9"/>
            <c:spPr>
              <a:solidFill>
                <a:srgbClr val="6666FF"/>
              </a:solidFill>
            </c:spPr>
          </c:dPt>
          <c:dLbls>
            <c:dLbl>
              <c:idx val="2"/>
              <c:spPr>
                <a:solidFill>
                  <a:schemeClr val="tx2">
                    <a:lumMod val="60000"/>
                    <a:lumOff val="40000"/>
                  </a:schemeClr>
                </a:solidFill>
              </c:spPr>
              <c:txPr>
                <a:bodyPr/>
                <a:lstStyle/>
                <a:p>
                  <a:pPr>
                    <a:defRPr/>
                  </a:pPr>
                  <a:endParaRPr lang="en-US"/>
                </a:p>
              </c:txPr>
            </c:dLbl>
            <c:dLblPos val="bestFit"/>
            <c:showPercent val="1"/>
            <c:showLeaderLines val="1"/>
          </c:dLbls>
          <c:cat>
            <c:strRef>
              <c:f>Electricity!$B$3:$K$3</c:f>
              <c:strCache>
                <c:ptCount val="10"/>
                <c:pt idx="0">
                  <c:v>Eastern Cape</c:v>
                </c:pt>
                <c:pt idx="1">
                  <c:v>Free State</c:v>
                </c:pt>
                <c:pt idx="2">
                  <c:v>Gauteng</c:v>
                </c:pt>
                <c:pt idx="3">
                  <c:v>KwaZulu-Natal</c:v>
                </c:pt>
                <c:pt idx="4">
                  <c:v>Limpopo</c:v>
                </c:pt>
                <c:pt idx="5">
                  <c:v>Mpumalanga</c:v>
                </c:pt>
                <c:pt idx="6">
                  <c:v>Northern Cape</c:v>
                </c:pt>
                <c:pt idx="7">
                  <c:v>North west</c:v>
                </c:pt>
                <c:pt idx="8">
                  <c:v>Western Cape</c:v>
                </c:pt>
                <c:pt idx="9">
                  <c:v>South Africa</c:v>
                </c:pt>
              </c:strCache>
            </c:strRef>
          </c:cat>
          <c:val>
            <c:numRef>
              <c:f>Electricity!$B$155:$K$155</c:f>
              <c:numCache>
                <c:formatCode>#,##0</c:formatCode>
                <c:ptCount val="10"/>
                <c:pt idx="0">
                  <c:v>819</c:v>
                </c:pt>
                <c:pt idx="1">
                  <c:v>584.83333333333337</c:v>
                </c:pt>
                <c:pt idx="2">
                  <c:v>3571.5</c:v>
                </c:pt>
                <c:pt idx="3">
                  <c:v>3372.5</c:v>
                </c:pt>
                <c:pt idx="4">
                  <c:v>1276.6666666666667</c:v>
                </c:pt>
                <c:pt idx="5">
                  <c:v>3322</c:v>
                </c:pt>
                <c:pt idx="6">
                  <c:v>582.16666666666663</c:v>
                </c:pt>
                <c:pt idx="7">
                  <c:v>2273</c:v>
                </c:pt>
                <c:pt idx="8">
                  <c:v>1898.1666666666667</c:v>
                </c:pt>
                <c:pt idx="9">
                  <c:v>17691.5</c:v>
                </c:pt>
              </c:numCache>
            </c:numRef>
          </c:val>
        </c:ser>
        <c:dLbls>
          <c:showVal val="1"/>
        </c:dLbls>
      </c:pie3DChart>
    </c:plotArea>
    <c:legend>
      <c:legendPos val="r"/>
      <c:layout>
        <c:manualLayout>
          <c:xMode val="edge"/>
          <c:yMode val="edge"/>
          <c:x val="1.1383209465063297E-2"/>
          <c:y val="0.84831966968345562"/>
          <c:w val="0.97935038352223658"/>
          <c:h val="0.14102589244566704"/>
        </c:manualLayout>
      </c:layout>
    </c:legend>
    <c:plotVisOnly val="1"/>
  </c:chart>
  <c:printSettings>
    <c:headerFooter/>
    <c:pageMargins b="0.75000000000000278" l="0.70000000000000062" r="0.70000000000000062" t="0.75000000000000278" header="0.30000000000000032" footer="0.30000000000000032"/>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8311411304657024E-2"/>
          <c:y val="1.5325984251968572E-2"/>
          <c:w val="0.91951679117032037"/>
          <c:h val="0.91646622878069672"/>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Approved'!$C$252:$C$272</c:f>
              <c:numCache>
                <c:formatCode>#,##0</c:formatCode>
                <c:ptCount val="21"/>
                <c:pt idx="0">
                  <c:v>8362.8333333333339</c:v>
                </c:pt>
                <c:pt idx="1">
                  <c:v>8597.75</c:v>
                </c:pt>
                <c:pt idx="2">
                  <c:v>9236.1666666666661</c:v>
                </c:pt>
                <c:pt idx="3">
                  <c:v>12336.083333333334</c:v>
                </c:pt>
                <c:pt idx="4">
                  <c:v>10219.25</c:v>
                </c:pt>
                <c:pt idx="5">
                  <c:v>10805.666666666666</c:v>
                </c:pt>
                <c:pt idx="6">
                  <c:v>13502.666666666666</c:v>
                </c:pt>
                <c:pt idx="7">
                  <c:v>8646.6666666666661</c:v>
                </c:pt>
                <c:pt idx="8">
                  <c:v>8365.9166666666661</c:v>
                </c:pt>
                <c:pt idx="9">
                  <c:v>7953.166666666667</c:v>
                </c:pt>
                <c:pt idx="10">
                  <c:v>29804.666666666668</c:v>
                </c:pt>
                <c:pt idx="11">
                  <c:v>13668.166666666666</c:v>
                </c:pt>
                <c:pt idx="12">
                  <c:v>9015.1666666666661</c:v>
                </c:pt>
                <c:pt idx="13">
                  <c:v>5352.833333333333</c:v>
                </c:pt>
                <c:pt idx="14">
                  <c:v>7592.25</c:v>
                </c:pt>
                <c:pt idx="15">
                  <c:v>10405.416666666666</c:v>
                </c:pt>
                <c:pt idx="16">
                  <c:v>2825.5833333333335</c:v>
                </c:pt>
                <c:pt idx="17">
                  <c:v>2627.25</c:v>
                </c:pt>
                <c:pt idx="18">
                  <c:v>2832.75</c:v>
                </c:pt>
                <c:pt idx="19">
                  <c:v>3180</c:v>
                </c:pt>
                <c:pt idx="20">
                  <c:v>2209</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Approved'!$F$252:$F$272</c:f>
              <c:numCache>
                <c:formatCode>#,##0</c:formatCode>
                <c:ptCount val="21"/>
                <c:pt idx="0">
                  <c:v>49150.666666666664</c:v>
                </c:pt>
                <c:pt idx="1">
                  <c:v>46004</c:v>
                </c:pt>
                <c:pt idx="2">
                  <c:v>53843.666666666664</c:v>
                </c:pt>
                <c:pt idx="3">
                  <c:v>42175.083333333336</c:v>
                </c:pt>
                <c:pt idx="4">
                  <c:v>33807.833333333336</c:v>
                </c:pt>
                <c:pt idx="5">
                  <c:v>35337.083333333336</c:v>
                </c:pt>
                <c:pt idx="6">
                  <c:v>28354.25</c:v>
                </c:pt>
                <c:pt idx="7">
                  <c:v>33005.416666666664</c:v>
                </c:pt>
                <c:pt idx="8">
                  <c:v>29737.916666666668</c:v>
                </c:pt>
                <c:pt idx="9">
                  <c:v>36527.083333333336</c:v>
                </c:pt>
                <c:pt idx="10">
                  <c:v>43954.916666666664</c:v>
                </c:pt>
                <c:pt idx="11">
                  <c:v>50620.5</c:v>
                </c:pt>
                <c:pt idx="12">
                  <c:v>51747.583333333336</c:v>
                </c:pt>
                <c:pt idx="13">
                  <c:v>56357.083333333336</c:v>
                </c:pt>
                <c:pt idx="14">
                  <c:v>51162.916666666664</c:v>
                </c:pt>
                <c:pt idx="15">
                  <c:v>51678.5</c:v>
                </c:pt>
                <c:pt idx="16">
                  <c:v>33376.583333333336</c:v>
                </c:pt>
                <c:pt idx="17">
                  <c:v>36099.916666666664</c:v>
                </c:pt>
                <c:pt idx="18">
                  <c:v>31869.833333333332</c:v>
                </c:pt>
                <c:pt idx="19">
                  <c:v>31344</c:v>
                </c:pt>
                <c:pt idx="20">
                  <c:v>29645</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Approved'!$I$252:$I$272</c:f>
              <c:numCache>
                <c:formatCode>#,##0</c:formatCode>
                <c:ptCount val="21"/>
                <c:pt idx="0">
                  <c:v>36251.333333333336</c:v>
                </c:pt>
                <c:pt idx="1">
                  <c:v>30730.25</c:v>
                </c:pt>
                <c:pt idx="2">
                  <c:v>40228.083333333336</c:v>
                </c:pt>
                <c:pt idx="3">
                  <c:v>27082.333333333332</c:v>
                </c:pt>
                <c:pt idx="4">
                  <c:v>26253.916666666668</c:v>
                </c:pt>
                <c:pt idx="5">
                  <c:v>14789.5</c:v>
                </c:pt>
                <c:pt idx="6">
                  <c:v>8151</c:v>
                </c:pt>
                <c:pt idx="7">
                  <c:v>9747</c:v>
                </c:pt>
                <c:pt idx="8">
                  <c:v>10102.916666666666</c:v>
                </c:pt>
                <c:pt idx="9">
                  <c:v>15495.666666666666</c:v>
                </c:pt>
                <c:pt idx="10">
                  <c:v>29153.916666666668</c:v>
                </c:pt>
                <c:pt idx="11">
                  <c:v>43213.25</c:v>
                </c:pt>
                <c:pt idx="12">
                  <c:v>86738.583333333328</c:v>
                </c:pt>
                <c:pt idx="13">
                  <c:v>62931.5</c:v>
                </c:pt>
                <c:pt idx="14">
                  <c:v>62257.333333333336</c:v>
                </c:pt>
                <c:pt idx="15">
                  <c:v>61256.083333333336</c:v>
                </c:pt>
                <c:pt idx="16">
                  <c:v>25177.166666666668</c:v>
                </c:pt>
                <c:pt idx="17">
                  <c:v>18194.666666666668</c:v>
                </c:pt>
                <c:pt idx="18">
                  <c:v>18829.75</c:v>
                </c:pt>
                <c:pt idx="19">
                  <c:v>16717.916666666668</c:v>
                </c:pt>
                <c:pt idx="20">
                  <c:v>20292.5</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Approved'!$K$252:$K$272</c:f>
              <c:numCache>
                <c:formatCode>#,##0</c:formatCode>
                <c:ptCount val="21"/>
                <c:pt idx="0">
                  <c:v>749</c:v>
                </c:pt>
                <c:pt idx="1">
                  <c:v>976.66666666666663</c:v>
                </c:pt>
                <c:pt idx="2">
                  <c:v>564.08333333333337</c:v>
                </c:pt>
                <c:pt idx="3">
                  <c:v>2702.5</c:v>
                </c:pt>
                <c:pt idx="4">
                  <c:v>2061.5833333333335</c:v>
                </c:pt>
                <c:pt idx="5">
                  <c:v>1157.5833333333333</c:v>
                </c:pt>
                <c:pt idx="6">
                  <c:v>568.25</c:v>
                </c:pt>
                <c:pt idx="7">
                  <c:v>1034.3333333333333</c:v>
                </c:pt>
                <c:pt idx="8">
                  <c:v>1691.6666666666667</c:v>
                </c:pt>
                <c:pt idx="9">
                  <c:v>5879.333333333333</c:v>
                </c:pt>
                <c:pt idx="10">
                  <c:v>2207.1666666666665</c:v>
                </c:pt>
                <c:pt idx="11">
                  <c:v>5505.416666666667</c:v>
                </c:pt>
                <c:pt idx="12">
                  <c:v>853.83333333333337</c:v>
                </c:pt>
                <c:pt idx="13">
                  <c:v>2518.0833333333335</c:v>
                </c:pt>
                <c:pt idx="14">
                  <c:v>2044.3333333333333</c:v>
                </c:pt>
                <c:pt idx="15">
                  <c:v>2785.1666666666665</c:v>
                </c:pt>
                <c:pt idx="16">
                  <c:v>5419.833333333333</c:v>
                </c:pt>
                <c:pt idx="17">
                  <c:v>2973.5</c:v>
                </c:pt>
                <c:pt idx="18">
                  <c:v>151.33333333333334</c:v>
                </c:pt>
                <c:pt idx="19">
                  <c:v>296.66666666666669</c:v>
                </c:pt>
                <c:pt idx="20">
                  <c:v>529.33333333333337</c:v>
                </c:pt>
              </c:numCache>
            </c:numRef>
          </c:val>
        </c:ser>
        <c:marker val="1"/>
        <c:axId val="92603904"/>
        <c:axId val="92605440"/>
      </c:lineChart>
      <c:catAx>
        <c:axId val="92603904"/>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mn-lt"/>
                <a:ea typeface="Arial"/>
                <a:cs typeface="Arial"/>
              </a:defRPr>
            </a:pPr>
            <a:endParaRPr lang="en-US"/>
          </a:p>
        </c:txPr>
        <c:crossAx val="92605440"/>
        <c:crosses val="autoZero"/>
        <c:auto val="1"/>
        <c:lblAlgn val="ctr"/>
        <c:lblOffset val="100"/>
        <c:tickLblSkip val="1"/>
        <c:tickMarkSkip val="1"/>
      </c:catAx>
      <c:valAx>
        <c:axId val="92605440"/>
        <c:scaling>
          <c:orientation val="minMax"/>
          <c:max val="80000"/>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2603904"/>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1819077554821778"/>
          <c:y val="3.9941902687003358E-2"/>
          <c:w val="0.38888938277879093"/>
          <c:h val="0.21786538120644744"/>
        </c:manualLayout>
      </c:layout>
      <c:spPr>
        <a:solidFill>
          <a:srgbClr val="FFFFFF"/>
        </a:solidFill>
        <a:ln w="3175">
          <a:solidFill>
            <a:srgbClr val="000000"/>
          </a:solidFill>
          <a:prstDash val="solid"/>
        </a:ln>
      </c:spPr>
      <c:txPr>
        <a:bodyPr/>
        <a:lstStyle/>
        <a:p>
          <a:pPr>
            <a:defRPr lang="en-ZA" sz="92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2224555263925345E-2"/>
          <c:y val="5.2173913043478522E-2"/>
          <c:w val="0.9167723173300546"/>
          <c:h val="0.9326096855996176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Approved'!$D$252:$D$272</c:f>
              <c:numCache>
                <c:formatCode>#,##0</c:formatCode>
                <c:ptCount val="21"/>
                <c:pt idx="0">
                  <c:v>7002.666666666667</c:v>
                </c:pt>
                <c:pt idx="1">
                  <c:v>7902.916666666667</c:v>
                </c:pt>
                <c:pt idx="2">
                  <c:v>9582.1666666666661</c:v>
                </c:pt>
                <c:pt idx="3">
                  <c:v>13226</c:v>
                </c:pt>
                <c:pt idx="4">
                  <c:v>11608.666666666666</c:v>
                </c:pt>
                <c:pt idx="5">
                  <c:v>10853.75</c:v>
                </c:pt>
                <c:pt idx="6">
                  <c:v>12713.166666666666</c:v>
                </c:pt>
                <c:pt idx="7">
                  <c:v>9060.4166666666661</c:v>
                </c:pt>
                <c:pt idx="8">
                  <c:v>8356.25</c:v>
                </c:pt>
                <c:pt idx="9">
                  <c:v>7887.166666666667</c:v>
                </c:pt>
                <c:pt idx="10">
                  <c:v>18388.25</c:v>
                </c:pt>
                <c:pt idx="11">
                  <c:v>13124.583333333334</c:v>
                </c:pt>
                <c:pt idx="12">
                  <c:v>11437.083333333334</c:v>
                </c:pt>
                <c:pt idx="13">
                  <c:v>13410.833333333334</c:v>
                </c:pt>
                <c:pt idx="14">
                  <c:v>20070.666666666668</c:v>
                </c:pt>
                <c:pt idx="15">
                  <c:v>27466.416666666668</c:v>
                </c:pt>
                <c:pt idx="16">
                  <c:v>13705.75</c:v>
                </c:pt>
                <c:pt idx="17">
                  <c:v>14611.25</c:v>
                </c:pt>
                <c:pt idx="18">
                  <c:v>14846.083333333334</c:v>
                </c:pt>
                <c:pt idx="19">
                  <c:v>12536</c:v>
                </c:pt>
                <c:pt idx="20">
                  <c:v>11879.333333333334</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Approved'!$G$252:$G$272</c:f>
              <c:numCache>
                <c:formatCode>#,##0</c:formatCode>
                <c:ptCount val="21"/>
                <c:pt idx="0">
                  <c:v>42072.5</c:v>
                </c:pt>
                <c:pt idx="1">
                  <c:v>43885.416666666664</c:v>
                </c:pt>
                <c:pt idx="2">
                  <c:v>54860.083333333336</c:v>
                </c:pt>
                <c:pt idx="3">
                  <c:v>42982.416666666664</c:v>
                </c:pt>
                <c:pt idx="4">
                  <c:v>40045.833333333336</c:v>
                </c:pt>
                <c:pt idx="5">
                  <c:v>42286.416666666664</c:v>
                </c:pt>
                <c:pt idx="6">
                  <c:v>38590.333333333336</c:v>
                </c:pt>
                <c:pt idx="7">
                  <c:v>48559.333333333336</c:v>
                </c:pt>
                <c:pt idx="8">
                  <c:v>43928.5</c:v>
                </c:pt>
                <c:pt idx="9">
                  <c:v>59042</c:v>
                </c:pt>
                <c:pt idx="10">
                  <c:v>80922.666666666672</c:v>
                </c:pt>
                <c:pt idx="11">
                  <c:v>102830.33333333333</c:v>
                </c:pt>
                <c:pt idx="12">
                  <c:v>129995.08333333333</c:v>
                </c:pt>
                <c:pt idx="13">
                  <c:v>177164.08333333334</c:v>
                </c:pt>
                <c:pt idx="14">
                  <c:v>203159</c:v>
                </c:pt>
                <c:pt idx="15">
                  <c:v>240907</c:v>
                </c:pt>
                <c:pt idx="16">
                  <c:v>193269.91666666666</c:v>
                </c:pt>
                <c:pt idx="17">
                  <c:v>233918.08333333334</c:v>
                </c:pt>
                <c:pt idx="18">
                  <c:v>218805.58333333334</c:v>
                </c:pt>
                <c:pt idx="19">
                  <c:v>219948.16666666666</c:v>
                </c:pt>
                <c:pt idx="20">
                  <c:v>211855.66666666666</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Approved'!$J$252:$J$272</c:f>
              <c:numCache>
                <c:formatCode>#,##0</c:formatCode>
                <c:ptCount val="21"/>
                <c:pt idx="0">
                  <c:v>37568.5</c:v>
                </c:pt>
                <c:pt idx="1">
                  <c:v>32276.333333333332</c:v>
                </c:pt>
                <c:pt idx="2">
                  <c:v>45983.666666666664</c:v>
                </c:pt>
                <c:pt idx="3">
                  <c:v>33921</c:v>
                </c:pt>
                <c:pt idx="4">
                  <c:v>36993.583333333336</c:v>
                </c:pt>
                <c:pt idx="5">
                  <c:v>21509.583333333332</c:v>
                </c:pt>
                <c:pt idx="6">
                  <c:v>12462.666666666666</c:v>
                </c:pt>
                <c:pt idx="7">
                  <c:v>15927</c:v>
                </c:pt>
                <c:pt idx="8">
                  <c:v>17016.916666666668</c:v>
                </c:pt>
                <c:pt idx="9">
                  <c:v>27388.75</c:v>
                </c:pt>
                <c:pt idx="10">
                  <c:v>68202.333333333328</c:v>
                </c:pt>
                <c:pt idx="11">
                  <c:v>105660.91666666667</c:v>
                </c:pt>
                <c:pt idx="12">
                  <c:v>259275.41666666666</c:v>
                </c:pt>
                <c:pt idx="13">
                  <c:v>225838.58333333334</c:v>
                </c:pt>
                <c:pt idx="14">
                  <c:v>257618.58333333334</c:v>
                </c:pt>
                <c:pt idx="15">
                  <c:v>290795.41666666669</c:v>
                </c:pt>
                <c:pt idx="16">
                  <c:v>141464.66666666666</c:v>
                </c:pt>
                <c:pt idx="17">
                  <c:v>117949.33333333333</c:v>
                </c:pt>
                <c:pt idx="18">
                  <c:v>129461.33333333333</c:v>
                </c:pt>
                <c:pt idx="19">
                  <c:v>114040.33333333333</c:v>
                </c:pt>
                <c:pt idx="20">
                  <c:v>131922.16666666666</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Approved'!$L$252:$L$272</c:f>
              <c:numCache>
                <c:formatCode>#,##0</c:formatCode>
                <c:ptCount val="21"/>
                <c:pt idx="0">
                  <c:v>689.33333333333337</c:v>
                </c:pt>
                <c:pt idx="1">
                  <c:v>1638.5833333333333</c:v>
                </c:pt>
                <c:pt idx="2">
                  <c:v>616.66666666666663</c:v>
                </c:pt>
                <c:pt idx="3">
                  <c:v>18173.583333333332</c:v>
                </c:pt>
                <c:pt idx="4">
                  <c:v>4863.166666666667</c:v>
                </c:pt>
                <c:pt idx="5">
                  <c:v>2381.5</c:v>
                </c:pt>
                <c:pt idx="6">
                  <c:v>805.75</c:v>
                </c:pt>
                <c:pt idx="7">
                  <c:v>2071.25</c:v>
                </c:pt>
                <c:pt idx="8">
                  <c:v>6879.833333333333</c:v>
                </c:pt>
                <c:pt idx="9">
                  <c:v>41644.166666666664</c:v>
                </c:pt>
                <c:pt idx="10">
                  <c:v>5816.5</c:v>
                </c:pt>
                <c:pt idx="11">
                  <c:v>66929.25</c:v>
                </c:pt>
                <c:pt idx="12">
                  <c:v>2795.5</c:v>
                </c:pt>
                <c:pt idx="13">
                  <c:v>12914.083333333334</c:v>
                </c:pt>
                <c:pt idx="14">
                  <c:v>9034.6666666666661</c:v>
                </c:pt>
                <c:pt idx="15">
                  <c:v>13261.333333333334</c:v>
                </c:pt>
                <c:pt idx="16">
                  <c:v>29687.75</c:v>
                </c:pt>
                <c:pt idx="17">
                  <c:v>17233.5</c:v>
                </c:pt>
                <c:pt idx="18">
                  <c:v>680.75</c:v>
                </c:pt>
                <c:pt idx="19">
                  <c:v>1357.1666666666667</c:v>
                </c:pt>
                <c:pt idx="20">
                  <c:v>2514.5</c:v>
                </c:pt>
              </c:numCache>
            </c:numRef>
          </c:val>
        </c:ser>
        <c:marker val="1"/>
        <c:axId val="92755456"/>
        <c:axId val="92756992"/>
      </c:lineChart>
      <c:catAx>
        <c:axId val="9275545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mn-lt"/>
                <a:ea typeface="Arial"/>
                <a:cs typeface="Arial"/>
              </a:defRPr>
            </a:pPr>
            <a:endParaRPr lang="en-US"/>
          </a:p>
        </c:txPr>
        <c:crossAx val="92756992"/>
        <c:crosses val="autoZero"/>
        <c:auto val="1"/>
        <c:lblAlgn val="ctr"/>
        <c:lblOffset val="100"/>
        <c:tickLblSkip val="1"/>
        <c:tickMarkSkip val="1"/>
      </c:catAx>
      <c:valAx>
        <c:axId val="92756992"/>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2755456"/>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17348816246454044"/>
          <c:y val="5.2173913043478522E-2"/>
          <c:w val="0.3883987380365333"/>
          <c:h val="0.21739153258017807"/>
        </c:manualLayout>
      </c:layout>
      <c:spPr>
        <a:solidFill>
          <a:srgbClr val="FFFFFF"/>
        </a:solidFill>
        <a:ln w="3175">
          <a:solidFill>
            <a:srgbClr val="000000"/>
          </a:solidFill>
          <a:prstDash val="solid"/>
        </a:ln>
      </c:spPr>
      <c:txPr>
        <a:bodyPr/>
        <a:lstStyle/>
        <a:p>
          <a:pPr>
            <a:defRPr lang="en-ZA" sz="920" b="0" i="0" u="none" strike="noStrike" baseline="0">
              <a:solidFill>
                <a:srgbClr val="000000"/>
              </a:solidFill>
              <a:latin typeface="Arial"/>
              <a:ea typeface="Arial"/>
              <a:cs typeface="Arial"/>
            </a:defRPr>
          </a:pPr>
          <a:endParaRPr lang="en-US"/>
        </a:p>
      </c:txPr>
    </c:legend>
    <c:plotVisOnly val="1"/>
    <c:dispBlanksAs val="span"/>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8188947240520926E-2"/>
          <c:y val="4.5642694473518104E-2"/>
          <c:w val="0.90180754150442533"/>
          <c:h val="0.8547627453956731"/>
        </c:manualLayout>
      </c:layout>
      <c:lineChart>
        <c:grouping val="standard"/>
        <c:ser>
          <c:idx val="0"/>
          <c:order val="0"/>
          <c:tx>
            <c:strRef>
              <c:f>'Building Plans Approved'!$K$4</c:f>
              <c:strCache>
                <c:ptCount val="1"/>
                <c:pt idx="0">
                  <c:v>Square metres</c:v>
                </c:pt>
              </c:strCache>
            </c:strRef>
          </c:tx>
          <c:spPr>
            <a:ln w="38100">
              <a:solidFill>
                <a:srgbClr val="FF0000"/>
              </a:solidFill>
              <a:headEnd type="none" w="med" len="med"/>
              <a:tailEnd type="none" w="med" len="med"/>
            </a:ln>
          </c:spPr>
          <c:marker>
            <c:symbol val="none"/>
          </c:marker>
          <c:trendline>
            <c:trendlineType val="poly"/>
            <c:order val="4"/>
          </c:trendline>
          <c:cat>
            <c:numRef>
              <c:f>'Building Plans Approved'!$A$197:$A$250</c:f>
              <c:numCache>
                <c:formatCode>mmm\-yy</c:formatCode>
                <c:ptCount val="30"/>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numCache>
            </c:numRef>
          </c:cat>
          <c:val>
            <c:numRef>
              <c:f>'Building Plans Approved'!$P$197:$P$250</c:f>
              <c:numCache>
                <c:formatCode>#,##0</c:formatCode>
                <c:ptCount val="30"/>
                <c:pt idx="0">
                  <c:v>44485</c:v>
                </c:pt>
                <c:pt idx="1">
                  <c:v>40594</c:v>
                </c:pt>
                <c:pt idx="2">
                  <c:v>47571</c:v>
                </c:pt>
                <c:pt idx="3">
                  <c:v>59553</c:v>
                </c:pt>
                <c:pt idx="4">
                  <c:v>55596</c:v>
                </c:pt>
                <c:pt idx="5">
                  <c:v>60530</c:v>
                </c:pt>
                <c:pt idx="6">
                  <c:v>67078</c:v>
                </c:pt>
                <c:pt idx="7">
                  <c:v>49941</c:v>
                </c:pt>
                <c:pt idx="8">
                  <c:v>78597</c:v>
                </c:pt>
                <c:pt idx="9">
                  <c:v>36948</c:v>
                </c:pt>
                <c:pt idx="10">
                  <c:v>48942</c:v>
                </c:pt>
                <c:pt idx="11">
                  <c:v>54369</c:v>
                </c:pt>
                <c:pt idx="12">
                  <c:v>34558</c:v>
                </c:pt>
                <c:pt idx="13">
                  <c:v>55605</c:v>
                </c:pt>
                <c:pt idx="14">
                  <c:v>43010</c:v>
                </c:pt>
                <c:pt idx="15">
                  <c:v>40808</c:v>
                </c:pt>
                <c:pt idx="16">
                  <c:v>51852</c:v>
                </c:pt>
                <c:pt idx="17">
                  <c:v>53472</c:v>
                </c:pt>
                <c:pt idx="18">
                  <c:v>42219</c:v>
                </c:pt>
                <c:pt idx="19">
                  <c:v>53225</c:v>
                </c:pt>
                <c:pt idx="20">
                  <c:v>76967</c:v>
                </c:pt>
                <c:pt idx="21">
                  <c:v>47488</c:v>
                </c:pt>
                <c:pt idx="22">
                  <c:v>90690</c:v>
                </c:pt>
                <c:pt idx="23">
                  <c:v>28569</c:v>
                </c:pt>
                <c:pt idx="24">
                  <c:v>31882</c:v>
                </c:pt>
                <c:pt idx="25">
                  <c:v>36523</c:v>
                </c:pt>
                <c:pt idx="26">
                  <c:v>78449</c:v>
                </c:pt>
                <c:pt idx="27">
                  <c:v>37401</c:v>
                </c:pt>
                <c:pt idx="28">
                  <c:v>85983</c:v>
                </c:pt>
                <c:pt idx="29">
                  <c:v>45817</c:v>
                </c:pt>
              </c:numCache>
            </c:numRef>
          </c:val>
        </c:ser>
        <c:marker val="1"/>
        <c:axId val="92789760"/>
        <c:axId val="92955392"/>
      </c:lineChart>
      <c:dateAx>
        <c:axId val="92789760"/>
        <c:scaling>
          <c:orientation val="minMax"/>
        </c:scaling>
        <c:axPos val="b"/>
        <c:numFmt formatCode="mmm\-yy" sourceLinked="1"/>
        <c:majorTickMark val="none"/>
        <c:tickLblPos val="nextTo"/>
        <c:txPr>
          <a:bodyPr/>
          <a:lstStyle/>
          <a:p>
            <a:pPr>
              <a:defRPr lang="en-ZA"/>
            </a:pPr>
            <a:endParaRPr lang="en-US"/>
          </a:p>
        </c:txPr>
        <c:crossAx val="92955392"/>
        <c:crosses val="autoZero"/>
        <c:auto val="1"/>
        <c:lblOffset val="100"/>
      </c:dateAx>
      <c:valAx>
        <c:axId val="92955392"/>
        <c:scaling>
          <c:orientation val="minMax"/>
        </c:scaling>
        <c:axPos val="l"/>
        <c:numFmt formatCode="#,##0" sourceLinked="1"/>
        <c:majorTickMark val="none"/>
        <c:tickLblPos val="nextTo"/>
        <c:txPr>
          <a:bodyPr/>
          <a:lstStyle/>
          <a:p>
            <a:pPr>
              <a:defRPr lang="en-ZA"/>
            </a:pPr>
            <a:endParaRPr lang="en-US"/>
          </a:p>
        </c:txPr>
        <c:crossAx val="92789760"/>
        <c:crosses val="autoZero"/>
        <c:crossBetween val="between"/>
      </c:valAx>
      <c:spPr>
        <a:solidFill>
          <a:schemeClr val="accent6">
            <a:lumMod val="40000"/>
            <a:lumOff val="60000"/>
          </a:schemeClr>
        </a:solidFill>
      </c:spPr>
    </c:plotArea>
    <c:legend>
      <c:legendPos val="l"/>
      <c:layout>
        <c:manualLayout>
          <c:xMode val="edge"/>
          <c:yMode val="edge"/>
          <c:x val="0.59742425625465967"/>
          <c:y val="4.7821179106868353E-2"/>
          <c:w val="0.36439907608735045"/>
          <c:h val="0.11975610758371258"/>
        </c:manualLayout>
      </c:layout>
      <c:txPr>
        <a:bodyPr/>
        <a:lstStyle/>
        <a:p>
          <a:pPr>
            <a:defRPr lang="en-ZA" sz="1400" b="1"/>
          </a:pPr>
          <a:endParaRPr lang="en-US"/>
        </a:p>
      </c:txPr>
    </c:legend>
    <c:plotVisOnly val="1"/>
  </c:chart>
  <c:spPr>
    <a:solidFill>
      <a:schemeClr val="accent6">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9532222728357324E-2"/>
          <c:y val="1.5964406888163401E-2"/>
          <c:w val="0.92541087231356034"/>
          <c:h val="0.7409024745269287"/>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Approved1'!$B$252:$B$272</c:f>
              <c:numCache>
                <c:formatCode>#,##0</c:formatCode>
                <c:ptCount val="21"/>
                <c:pt idx="0">
                  <c:v>3840.0833333333335</c:v>
                </c:pt>
                <c:pt idx="1">
                  <c:v>14243.75</c:v>
                </c:pt>
                <c:pt idx="2">
                  <c:v>5982.916666666667</c:v>
                </c:pt>
                <c:pt idx="3">
                  <c:v>7401</c:v>
                </c:pt>
                <c:pt idx="4">
                  <c:v>8324.8333333333339</c:v>
                </c:pt>
                <c:pt idx="5">
                  <c:v>7065.166666666667</c:v>
                </c:pt>
                <c:pt idx="6">
                  <c:v>9990.25</c:v>
                </c:pt>
                <c:pt idx="7">
                  <c:v>4690.666666666667</c:v>
                </c:pt>
                <c:pt idx="8">
                  <c:v>11529.75</c:v>
                </c:pt>
                <c:pt idx="9">
                  <c:v>4412.583333333333</c:v>
                </c:pt>
                <c:pt idx="10">
                  <c:v>2711.0833333333335</c:v>
                </c:pt>
                <c:pt idx="11">
                  <c:v>6691.416666666667</c:v>
                </c:pt>
                <c:pt idx="12">
                  <c:v>5342.583333333333</c:v>
                </c:pt>
                <c:pt idx="13">
                  <c:v>13978.25</c:v>
                </c:pt>
                <c:pt idx="14">
                  <c:v>10468</c:v>
                </c:pt>
                <c:pt idx="15">
                  <c:v>20702.416666666668</c:v>
                </c:pt>
                <c:pt idx="16">
                  <c:v>15723.833333333334</c:v>
                </c:pt>
                <c:pt idx="17">
                  <c:v>9268.5</c:v>
                </c:pt>
                <c:pt idx="18">
                  <c:v>9726.0833333333339</c:v>
                </c:pt>
                <c:pt idx="19">
                  <c:v>4297.916666666667</c:v>
                </c:pt>
                <c:pt idx="20">
                  <c:v>9050.3333333333339</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Approved1'!$D$252:$D$272</c:f>
              <c:numCache>
                <c:formatCode>#,##0</c:formatCode>
                <c:ptCount val="21"/>
                <c:pt idx="0">
                  <c:v>7911.75</c:v>
                </c:pt>
                <c:pt idx="1">
                  <c:v>9089</c:v>
                </c:pt>
                <c:pt idx="2">
                  <c:v>12454.333333333334</c:v>
                </c:pt>
                <c:pt idx="3">
                  <c:v>6991.166666666667</c:v>
                </c:pt>
                <c:pt idx="4">
                  <c:v>9341.1666666666661</c:v>
                </c:pt>
                <c:pt idx="5">
                  <c:v>8364.5</c:v>
                </c:pt>
                <c:pt idx="6">
                  <c:v>26515.833333333332</c:v>
                </c:pt>
                <c:pt idx="7">
                  <c:v>7060.75</c:v>
                </c:pt>
                <c:pt idx="8">
                  <c:v>3186</c:v>
                </c:pt>
                <c:pt idx="9">
                  <c:v>10516.583333333334</c:v>
                </c:pt>
                <c:pt idx="10">
                  <c:v>11288.083333333334</c:v>
                </c:pt>
                <c:pt idx="11">
                  <c:v>7099.083333333333</c:v>
                </c:pt>
                <c:pt idx="12">
                  <c:v>13125.25</c:v>
                </c:pt>
                <c:pt idx="13">
                  <c:v>9684.8333333333339</c:v>
                </c:pt>
                <c:pt idx="14">
                  <c:v>16172.166666666666</c:v>
                </c:pt>
                <c:pt idx="15">
                  <c:v>22294</c:v>
                </c:pt>
                <c:pt idx="16">
                  <c:v>12915.75</c:v>
                </c:pt>
                <c:pt idx="17">
                  <c:v>4207</c:v>
                </c:pt>
                <c:pt idx="18">
                  <c:v>15873.5</c:v>
                </c:pt>
                <c:pt idx="19">
                  <c:v>10522.666666666666</c:v>
                </c:pt>
                <c:pt idx="20">
                  <c:v>8463.8333333333339</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Approved1'!$F$252:$F$272</c:f>
              <c:numCache>
                <c:formatCode>#,##0</c:formatCode>
                <c:ptCount val="21"/>
                <c:pt idx="0">
                  <c:v>19273.166666666668</c:v>
                </c:pt>
                <c:pt idx="1">
                  <c:v>29577.666666666668</c:v>
                </c:pt>
                <c:pt idx="2">
                  <c:v>51713.583333333336</c:v>
                </c:pt>
                <c:pt idx="3">
                  <c:v>33714.916666666664</c:v>
                </c:pt>
                <c:pt idx="4">
                  <c:v>19005.25</c:v>
                </c:pt>
                <c:pt idx="5">
                  <c:v>18962.166666666668</c:v>
                </c:pt>
                <c:pt idx="6">
                  <c:v>8909.75</c:v>
                </c:pt>
                <c:pt idx="7">
                  <c:v>14173.083333333334</c:v>
                </c:pt>
                <c:pt idx="8">
                  <c:v>11034</c:v>
                </c:pt>
                <c:pt idx="9">
                  <c:v>13680.166666666666</c:v>
                </c:pt>
                <c:pt idx="10">
                  <c:v>14080.916666666666</c:v>
                </c:pt>
                <c:pt idx="11">
                  <c:v>15809</c:v>
                </c:pt>
                <c:pt idx="12">
                  <c:v>30065.666666666668</c:v>
                </c:pt>
                <c:pt idx="13">
                  <c:v>37507.5</c:v>
                </c:pt>
                <c:pt idx="14">
                  <c:v>32661.916666666668</c:v>
                </c:pt>
                <c:pt idx="15">
                  <c:v>47463.75</c:v>
                </c:pt>
                <c:pt idx="16">
                  <c:v>26641.916666666668</c:v>
                </c:pt>
                <c:pt idx="17">
                  <c:v>19789.833333333332</c:v>
                </c:pt>
                <c:pt idx="18">
                  <c:v>31643.833333333332</c:v>
                </c:pt>
                <c:pt idx="19">
                  <c:v>33712.833333333336</c:v>
                </c:pt>
                <c:pt idx="20">
                  <c:v>33269.833333333336</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Approved1'!$H$252:$H$272</c:f>
              <c:numCache>
                <c:formatCode>#,##0</c:formatCode>
                <c:ptCount val="21"/>
                <c:pt idx="0">
                  <c:v>4569</c:v>
                </c:pt>
                <c:pt idx="1">
                  <c:v>7634.166666666667</c:v>
                </c:pt>
                <c:pt idx="2">
                  <c:v>6208.583333333333</c:v>
                </c:pt>
                <c:pt idx="3">
                  <c:v>8724.4166666666661</c:v>
                </c:pt>
                <c:pt idx="4">
                  <c:v>7786.416666666667</c:v>
                </c:pt>
                <c:pt idx="5">
                  <c:v>6520.666666666667</c:v>
                </c:pt>
                <c:pt idx="6">
                  <c:v>7421.75</c:v>
                </c:pt>
                <c:pt idx="7">
                  <c:v>2261.8333333333335</c:v>
                </c:pt>
                <c:pt idx="8">
                  <c:v>2507</c:v>
                </c:pt>
                <c:pt idx="9">
                  <c:v>3559.5</c:v>
                </c:pt>
                <c:pt idx="10">
                  <c:v>2315</c:v>
                </c:pt>
                <c:pt idx="11">
                  <c:v>1419.0833333333333</c:v>
                </c:pt>
                <c:pt idx="12">
                  <c:v>5841.083333333333</c:v>
                </c:pt>
                <c:pt idx="13">
                  <c:v>2317.0833333333335</c:v>
                </c:pt>
                <c:pt idx="14">
                  <c:v>2456.3333333333335</c:v>
                </c:pt>
                <c:pt idx="15">
                  <c:v>1271.25</c:v>
                </c:pt>
                <c:pt idx="16">
                  <c:v>5853.416666666667</c:v>
                </c:pt>
                <c:pt idx="17">
                  <c:v>8493.75</c:v>
                </c:pt>
                <c:pt idx="18">
                  <c:v>13671.583333333334</c:v>
                </c:pt>
                <c:pt idx="19">
                  <c:v>7408</c:v>
                </c:pt>
                <c:pt idx="20">
                  <c:v>4713.166666666667</c:v>
                </c:pt>
              </c:numCache>
            </c:numRef>
          </c:val>
        </c:ser>
        <c:marker val="1"/>
        <c:axId val="93027712"/>
        <c:axId val="93041792"/>
      </c:lineChart>
      <c:catAx>
        <c:axId val="93027712"/>
        <c:scaling>
          <c:orientation val="minMax"/>
        </c:scaling>
        <c:axPos val="b"/>
        <c:numFmt formatCode="General" sourceLinked="1"/>
        <c:tickLblPos val="nextTo"/>
        <c:spPr>
          <a:ln w="3175">
            <a:solidFill>
              <a:srgbClr val="000000"/>
            </a:solidFill>
            <a:prstDash val="solid"/>
          </a:ln>
        </c:spPr>
        <c:txPr>
          <a:bodyPr rot="-2700000" vert="horz"/>
          <a:lstStyle/>
          <a:p>
            <a:pPr>
              <a:defRPr lang="en-ZA" sz="850" b="0" i="0" u="none" strike="noStrike" baseline="0">
                <a:solidFill>
                  <a:srgbClr val="000000"/>
                </a:solidFill>
                <a:latin typeface="Arial"/>
                <a:ea typeface="Arial"/>
                <a:cs typeface="Arial"/>
              </a:defRPr>
            </a:pPr>
            <a:endParaRPr lang="en-US"/>
          </a:p>
        </c:txPr>
        <c:crossAx val="93041792"/>
        <c:crosses val="autoZero"/>
        <c:auto val="1"/>
        <c:lblAlgn val="ctr"/>
        <c:lblOffset val="100"/>
        <c:tickLblSkip val="1"/>
        <c:tickMarkSkip val="1"/>
      </c:catAx>
      <c:valAx>
        <c:axId val="93041792"/>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3027712"/>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1522429014555094"/>
          <c:y val="3.5987666175874691E-2"/>
          <c:w val="0.38938049066183761"/>
          <c:h val="0.2183406113537122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4150669182881102E-2"/>
          <c:y val="4.3572984749455403E-2"/>
          <c:w val="0.91666779694873168"/>
          <c:h val="0.89106943395423555"/>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Approved1'!$C$252:$C$272</c:f>
              <c:numCache>
                <c:formatCode>#,##0</c:formatCode>
                <c:ptCount val="21"/>
                <c:pt idx="0">
                  <c:v>4589.833333333333</c:v>
                </c:pt>
                <c:pt idx="1">
                  <c:v>27548</c:v>
                </c:pt>
                <c:pt idx="2">
                  <c:v>7632.833333333333</c:v>
                </c:pt>
                <c:pt idx="3">
                  <c:v>11382</c:v>
                </c:pt>
                <c:pt idx="4">
                  <c:v>12204</c:v>
                </c:pt>
                <c:pt idx="5">
                  <c:v>12456.75</c:v>
                </c:pt>
                <c:pt idx="6">
                  <c:v>20132</c:v>
                </c:pt>
                <c:pt idx="7">
                  <c:v>8566.1666666666661</c:v>
                </c:pt>
                <c:pt idx="8">
                  <c:v>23872.666666666668</c:v>
                </c:pt>
                <c:pt idx="9">
                  <c:v>10190.5</c:v>
                </c:pt>
                <c:pt idx="10">
                  <c:v>5636.166666666667</c:v>
                </c:pt>
                <c:pt idx="11">
                  <c:v>15010.916666666666</c:v>
                </c:pt>
                <c:pt idx="12">
                  <c:v>12175.833333333334</c:v>
                </c:pt>
                <c:pt idx="13">
                  <c:v>53851.083333333336</c:v>
                </c:pt>
                <c:pt idx="14">
                  <c:v>46490.833333333336</c:v>
                </c:pt>
                <c:pt idx="15">
                  <c:v>99056.25</c:v>
                </c:pt>
                <c:pt idx="16">
                  <c:v>88906.916666666672</c:v>
                </c:pt>
                <c:pt idx="17">
                  <c:v>65719.666666666672</c:v>
                </c:pt>
                <c:pt idx="18">
                  <c:v>66793.083333333328</c:v>
                </c:pt>
                <c:pt idx="19">
                  <c:v>31424.666666666668</c:v>
                </c:pt>
                <c:pt idx="20">
                  <c:v>47044.833333333336</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Approved1'!$E$252:$E$272</c:f>
              <c:numCache>
                <c:formatCode>#,##0</c:formatCode>
                <c:ptCount val="21"/>
                <c:pt idx="0">
                  <c:v>8521.9166666666661</c:v>
                </c:pt>
                <c:pt idx="1">
                  <c:v>7273</c:v>
                </c:pt>
                <c:pt idx="2">
                  <c:v>14592.083333333334</c:v>
                </c:pt>
                <c:pt idx="3">
                  <c:v>7548.666666666667</c:v>
                </c:pt>
                <c:pt idx="4">
                  <c:v>10886.083333333334</c:v>
                </c:pt>
                <c:pt idx="5">
                  <c:v>13279.583333333334</c:v>
                </c:pt>
                <c:pt idx="6">
                  <c:v>89936.583333333328</c:v>
                </c:pt>
                <c:pt idx="7">
                  <c:v>28239.25</c:v>
                </c:pt>
                <c:pt idx="8">
                  <c:v>4859.333333333333</c:v>
                </c:pt>
                <c:pt idx="9">
                  <c:v>24836.833333333332</c:v>
                </c:pt>
                <c:pt idx="10">
                  <c:v>58835.75</c:v>
                </c:pt>
                <c:pt idx="11">
                  <c:v>28198.75</c:v>
                </c:pt>
                <c:pt idx="12">
                  <c:v>39097.666666666664</c:v>
                </c:pt>
                <c:pt idx="13">
                  <c:v>32899.916666666664</c:v>
                </c:pt>
                <c:pt idx="14">
                  <c:v>71490</c:v>
                </c:pt>
                <c:pt idx="15">
                  <c:v>118539.16666666667</c:v>
                </c:pt>
                <c:pt idx="16">
                  <c:v>69732.25</c:v>
                </c:pt>
                <c:pt idx="17">
                  <c:v>23878</c:v>
                </c:pt>
                <c:pt idx="18">
                  <c:v>96060.333333333328</c:v>
                </c:pt>
                <c:pt idx="19">
                  <c:v>71320.166666666672</c:v>
                </c:pt>
                <c:pt idx="20">
                  <c:v>60240.333333333336</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Approved1'!$G$252:$G$272</c:f>
              <c:numCache>
                <c:formatCode>#,##0</c:formatCode>
                <c:ptCount val="21"/>
                <c:pt idx="0">
                  <c:v>14460.416666666666</c:v>
                </c:pt>
                <c:pt idx="1">
                  <c:v>23658.416666666668</c:v>
                </c:pt>
                <c:pt idx="2">
                  <c:v>62975.083333333336</c:v>
                </c:pt>
                <c:pt idx="3">
                  <c:v>31883.166666666668</c:v>
                </c:pt>
                <c:pt idx="4">
                  <c:v>19974</c:v>
                </c:pt>
                <c:pt idx="5">
                  <c:v>21669.333333333332</c:v>
                </c:pt>
                <c:pt idx="6">
                  <c:v>11261.833333333334</c:v>
                </c:pt>
                <c:pt idx="7">
                  <c:v>18105.833333333332</c:v>
                </c:pt>
                <c:pt idx="8">
                  <c:v>16001.25</c:v>
                </c:pt>
                <c:pt idx="9">
                  <c:v>25362.833333333332</c:v>
                </c:pt>
                <c:pt idx="10">
                  <c:v>19439.166666666668</c:v>
                </c:pt>
                <c:pt idx="11">
                  <c:v>28292.416666666668</c:v>
                </c:pt>
                <c:pt idx="12">
                  <c:v>55472.5</c:v>
                </c:pt>
                <c:pt idx="13">
                  <c:v>90039.166666666672</c:v>
                </c:pt>
                <c:pt idx="14">
                  <c:v>88731.916666666672</c:v>
                </c:pt>
                <c:pt idx="15">
                  <c:v>146946.25</c:v>
                </c:pt>
                <c:pt idx="16">
                  <c:v>94567.833333333328</c:v>
                </c:pt>
                <c:pt idx="17">
                  <c:v>78350.416666666672</c:v>
                </c:pt>
                <c:pt idx="18">
                  <c:v>124647.66666666667</c:v>
                </c:pt>
                <c:pt idx="19">
                  <c:v>143682.75</c:v>
                </c:pt>
                <c:pt idx="20">
                  <c:v>139543.83333333334</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Approved1'!$A$252:$A$272</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Approved1'!$I$252:$I$272</c:f>
              <c:numCache>
                <c:formatCode>#,##0</c:formatCode>
                <c:ptCount val="21"/>
                <c:pt idx="0">
                  <c:v>4149.25</c:v>
                </c:pt>
                <c:pt idx="1">
                  <c:v>6637.666666666667</c:v>
                </c:pt>
                <c:pt idx="2">
                  <c:v>9236.3333333333339</c:v>
                </c:pt>
                <c:pt idx="3">
                  <c:v>10698.916666666666</c:v>
                </c:pt>
                <c:pt idx="4">
                  <c:v>10343.75</c:v>
                </c:pt>
                <c:pt idx="5">
                  <c:v>7928.083333333333</c:v>
                </c:pt>
                <c:pt idx="6">
                  <c:v>9889.5833333333339</c:v>
                </c:pt>
                <c:pt idx="7">
                  <c:v>3139.25</c:v>
                </c:pt>
                <c:pt idx="8">
                  <c:v>2968.8333333333335</c:v>
                </c:pt>
                <c:pt idx="9">
                  <c:v>5344.333333333333</c:v>
                </c:pt>
                <c:pt idx="10">
                  <c:v>4410.916666666667</c:v>
                </c:pt>
                <c:pt idx="11">
                  <c:v>3187.8333333333335</c:v>
                </c:pt>
                <c:pt idx="12">
                  <c:v>14887.666666666666</c:v>
                </c:pt>
                <c:pt idx="13">
                  <c:v>6535</c:v>
                </c:pt>
                <c:pt idx="14">
                  <c:v>9256.4166666666661</c:v>
                </c:pt>
                <c:pt idx="15">
                  <c:v>5552.416666666667</c:v>
                </c:pt>
                <c:pt idx="16">
                  <c:v>29423.416666666668</c:v>
                </c:pt>
                <c:pt idx="17">
                  <c:v>51534</c:v>
                </c:pt>
                <c:pt idx="18">
                  <c:v>95800.833333333328</c:v>
                </c:pt>
                <c:pt idx="19">
                  <c:v>40232.916666666664</c:v>
                </c:pt>
                <c:pt idx="20">
                  <c:v>34171.666666666664</c:v>
                </c:pt>
              </c:numCache>
            </c:numRef>
          </c:val>
        </c:ser>
        <c:marker val="1"/>
        <c:axId val="93191552"/>
        <c:axId val="93209728"/>
      </c:lineChart>
      <c:catAx>
        <c:axId val="93191552"/>
        <c:scaling>
          <c:orientation val="minMax"/>
        </c:scaling>
        <c:axPos val="b"/>
        <c:numFmt formatCode="General"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mn-lt"/>
                <a:ea typeface="Arial"/>
                <a:cs typeface="Arial"/>
              </a:defRPr>
            </a:pPr>
            <a:endParaRPr lang="en-US"/>
          </a:p>
        </c:txPr>
        <c:crossAx val="93209728"/>
        <c:crosses val="autoZero"/>
        <c:auto val="1"/>
        <c:lblAlgn val="ctr"/>
        <c:lblOffset val="100"/>
        <c:tickLblSkip val="1"/>
        <c:tickMarkSkip val="1"/>
      </c:catAx>
      <c:valAx>
        <c:axId val="93209728"/>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3191552"/>
        <c:crosses val="autoZero"/>
        <c:crossBetween val="midCat"/>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3921086310492537"/>
          <c:y val="0.10893246187363879"/>
          <c:w val="0.38888939502399816"/>
          <c:h val="0.2178653812064475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0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546000456107351"/>
          <c:y val="2.9018249189439602E-2"/>
          <c:w val="0.8592917809134526"/>
          <c:h val="0.85537407594692849"/>
        </c:manualLayout>
      </c:layout>
      <c:lineChart>
        <c:grouping val="standard"/>
        <c:ser>
          <c:idx val="0"/>
          <c:order val="0"/>
          <c:tx>
            <c:strRef>
              <c:f>'Building Plans Approved1'!$H$4</c:f>
              <c:strCache>
                <c:ptCount val="1"/>
                <c:pt idx="0">
                  <c:v>Square metres</c:v>
                </c:pt>
              </c:strCache>
            </c:strRef>
          </c:tx>
          <c:spPr>
            <a:ln w="41275">
              <a:solidFill>
                <a:srgbClr val="FF0000"/>
              </a:solidFill>
            </a:ln>
          </c:spPr>
          <c:marker>
            <c:symbol val="none"/>
          </c:marker>
          <c:trendline>
            <c:trendlineType val="poly"/>
            <c:order val="6"/>
          </c:trendline>
          <c:cat>
            <c:numRef>
              <c:f>'Building Plans Approved1'!$A$197:$A$250</c:f>
              <c:numCache>
                <c:formatCode>mmm\-yy</c:formatCode>
                <c:ptCount val="30"/>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pt idx="28">
                  <c:v>41395</c:v>
                </c:pt>
                <c:pt idx="29">
                  <c:v>41426</c:v>
                </c:pt>
              </c:numCache>
            </c:numRef>
          </c:cat>
          <c:val>
            <c:numRef>
              <c:f>'Building Plans Approved1'!$K$197:$K$250</c:f>
              <c:numCache>
                <c:formatCode>#,##0</c:formatCode>
                <c:ptCount val="30"/>
                <c:pt idx="0">
                  <c:v>130977</c:v>
                </c:pt>
                <c:pt idx="1">
                  <c:v>44594</c:v>
                </c:pt>
                <c:pt idx="2">
                  <c:v>72704</c:v>
                </c:pt>
                <c:pt idx="3">
                  <c:v>33350</c:v>
                </c:pt>
                <c:pt idx="4">
                  <c:v>52807</c:v>
                </c:pt>
                <c:pt idx="5">
                  <c:v>53121</c:v>
                </c:pt>
                <c:pt idx="6">
                  <c:v>106685</c:v>
                </c:pt>
                <c:pt idx="7">
                  <c:v>24979</c:v>
                </c:pt>
                <c:pt idx="8">
                  <c:v>71430</c:v>
                </c:pt>
                <c:pt idx="9">
                  <c:v>177334</c:v>
                </c:pt>
                <c:pt idx="10">
                  <c:v>52781</c:v>
                </c:pt>
                <c:pt idx="11">
                  <c:v>30218</c:v>
                </c:pt>
                <c:pt idx="12">
                  <c:v>24711</c:v>
                </c:pt>
                <c:pt idx="13">
                  <c:v>26695</c:v>
                </c:pt>
                <c:pt idx="14">
                  <c:v>33821</c:v>
                </c:pt>
                <c:pt idx="15">
                  <c:v>35069</c:v>
                </c:pt>
                <c:pt idx="16">
                  <c:v>105656</c:v>
                </c:pt>
                <c:pt idx="17">
                  <c:v>108727</c:v>
                </c:pt>
                <c:pt idx="18">
                  <c:v>45325</c:v>
                </c:pt>
                <c:pt idx="19">
                  <c:v>35328</c:v>
                </c:pt>
                <c:pt idx="20">
                  <c:v>42740</c:v>
                </c:pt>
                <c:pt idx="21">
                  <c:v>114805</c:v>
                </c:pt>
                <c:pt idx="22">
                  <c:v>9816</c:v>
                </c:pt>
                <c:pt idx="23">
                  <c:v>88604</c:v>
                </c:pt>
                <c:pt idx="24">
                  <c:v>50338</c:v>
                </c:pt>
                <c:pt idx="25">
                  <c:v>50770</c:v>
                </c:pt>
                <c:pt idx="26">
                  <c:v>70980</c:v>
                </c:pt>
                <c:pt idx="27">
                  <c:v>61343</c:v>
                </c:pt>
                <c:pt idx="28">
                  <c:v>64329</c:v>
                </c:pt>
                <c:pt idx="29">
                  <c:v>35223</c:v>
                </c:pt>
              </c:numCache>
            </c:numRef>
          </c:val>
        </c:ser>
        <c:marker val="1"/>
        <c:axId val="93222400"/>
        <c:axId val="93223936"/>
      </c:lineChart>
      <c:dateAx>
        <c:axId val="93222400"/>
        <c:scaling>
          <c:orientation val="minMax"/>
        </c:scaling>
        <c:axPos val="b"/>
        <c:numFmt formatCode="mmm\-yy" sourceLinked="1"/>
        <c:tickLblPos val="nextTo"/>
        <c:txPr>
          <a:bodyPr/>
          <a:lstStyle/>
          <a:p>
            <a:pPr>
              <a:defRPr lang="en-ZA"/>
            </a:pPr>
            <a:endParaRPr lang="en-US"/>
          </a:p>
        </c:txPr>
        <c:crossAx val="93223936"/>
        <c:crosses val="autoZero"/>
        <c:auto val="1"/>
        <c:lblOffset val="100"/>
      </c:dateAx>
      <c:valAx>
        <c:axId val="93223936"/>
        <c:scaling>
          <c:orientation val="minMax"/>
        </c:scaling>
        <c:axPos val="l"/>
        <c:numFmt formatCode="#,##0" sourceLinked="1"/>
        <c:tickLblPos val="nextTo"/>
        <c:txPr>
          <a:bodyPr/>
          <a:lstStyle/>
          <a:p>
            <a:pPr>
              <a:defRPr lang="en-ZA"/>
            </a:pPr>
            <a:endParaRPr lang="en-US"/>
          </a:p>
        </c:txPr>
        <c:crossAx val="93222400"/>
        <c:crosses val="autoZero"/>
        <c:crossBetween val="between"/>
      </c:valAx>
      <c:spPr>
        <a:solidFill>
          <a:schemeClr val="accent6">
            <a:lumMod val="40000"/>
            <a:lumOff val="60000"/>
          </a:schemeClr>
        </a:solidFill>
      </c:spPr>
    </c:plotArea>
    <c:legend>
      <c:legendPos val="r"/>
      <c:layout>
        <c:manualLayout>
          <c:xMode val="edge"/>
          <c:yMode val="edge"/>
          <c:x val="0.11589551695978871"/>
          <c:y val="4.6854757613129683E-2"/>
          <c:w val="0.50571879292290456"/>
          <c:h val="0.14550563532499641"/>
        </c:manualLayout>
      </c:layout>
      <c:txPr>
        <a:bodyPr/>
        <a:lstStyle/>
        <a:p>
          <a:pPr>
            <a:defRPr lang="en-ZA" sz="1200" b="1"/>
          </a:pPr>
          <a:endParaRPr lang="en-US"/>
        </a:p>
      </c:txPr>
    </c:legend>
    <c:plotVisOnly val="1"/>
  </c:chart>
  <c:spPr>
    <a:solidFill>
      <a:schemeClr val="accent6">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9806"/>
          <c:h val="0.9291855229696756"/>
        </c:manualLayout>
      </c:layout>
      <c:lineChart>
        <c:grouping val="standard"/>
        <c:ser>
          <c:idx val="0"/>
          <c:order val="0"/>
          <c:tx>
            <c:strRef>
              <c:f>'Cement Sales'!$F$3</c:f>
              <c:strCache>
                <c:ptCount val="1"/>
                <c:pt idx="0">
                  <c:v>KZN</c:v>
                </c:pt>
              </c:strCache>
            </c:strRef>
          </c:tx>
          <c:spPr>
            <a:ln w="38100">
              <a:solidFill>
                <a:srgbClr val="0000FF"/>
              </a:solidFill>
              <a:prstDash val="solid"/>
            </a:ln>
          </c:spPr>
          <c:marker>
            <c:symbol val="none"/>
          </c:marker>
          <c:cat>
            <c:strRef>
              <c:f>'Cement Sales'!$A$141:$A$150</c:f>
              <c:strCache>
                <c:ptCount val="10"/>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strCache>
            </c:strRef>
          </c:cat>
          <c:val>
            <c:numRef>
              <c:f>'Cement Sales'!$F$141:$F$150</c:f>
              <c:numCache>
                <c:formatCode>#,##0.00</c:formatCode>
                <c:ptCount val="10"/>
                <c:pt idx="0">
                  <c:v>-77.40357376471529</c:v>
                </c:pt>
                <c:pt idx="1">
                  <c:v>12.286892268895185</c:v>
                </c:pt>
                <c:pt idx="2">
                  <c:v>14.660915140669605</c:v>
                </c:pt>
                <c:pt idx="3">
                  <c:v>7.4094371157072372</c:v>
                </c:pt>
                <c:pt idx="4">
                  <c:v>6.6324910276206834</c:v>
                </c:pt>
                <c:pt idx="5">
                  <c:v>1.5624758905697773</c:v>
                </c:pt>
                <c:pt idx="6">
                  <c:v>-4.0820733491125578</c:v>
                </c:pt>
                <c:pt idx="7">
                  <c:v>-7.9237528753644453</c:v>
                </c:pt>
                <c:pt idx="8">
                  <c:v>3.2640718049441908</c:v>
                </c:pt>
                <c:pt idx="9">
                  <c:v>3.5621391644542171</c:v>
                </c:pt>
              </c:numCache>
            </c:numRef>
          </c:val>
        </c:ser>
        <c:ser>
          <c:idx val="1"/>
          <c:order val="1"/>
          <c:tx>
            <c:strRef>
              <c:f>'Cement Sales'!$L$3</c:f>
              <c:strCache>
                <c:ptCount val="1"/>
                <c:pt idx="0">
                  <c:v>South Africa</c:v>
                </c:pt>
              </c:strCache>
            </c:strRef>
          </c:tx>
          <c:spPr>
            <a:ln w="38100">
              <a:solidFill>
                <a:srgbClr val="FF0000"/>
              </a:solidFill>
              <a:prstDash val="solid"/>
            </a:ln>
          </c:spPr>
          <c:marker>
            <c:symbol val="none"/>
          </c:marker>
          <c:cat>
            <c:strRef>
              <c:f>'Cement Sales'!$A$141:$A$150</c:f>
              <c:strCache>
                <c:ptCount val="10"/>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strCache>
            </c:strRef>
          </c:cat>
          <c:val>
            <c:numRef>
              <c:f>'Cement Sales'!$L$141:$L$150</c:f>
              <c:numCache>
                <c:formatCode>#,##0.00</c:formatCode>
                <c:ptCount val="10"/>
                <c:pt idx="0">
                  <c:v>-74.964570035411256</c:v>
                </c:pt>
                <c:pt idx="1">
                  <c:v>17.404874782987626</c:v>
                </c:pt>
                <c:pt idx="2">
                  <c:v>11.64197090288101</c:v>
                </c:pt>
                <c:pt idx="3">
                  <c:v>11.036077125378153</c:v>
                </c:pt>
                <c:pt idx="4">
                  <c:v>6.582493885841421</c:v>
                </c:pt>
                <c:pt idx="5">
                  <c:v>-4.6120412817592067</c:v>
                </c:pt>
                <c:pt idx="6">
                  <c:v>-12.588238076793537</c:v>
                </c:pt>
                <c:pt idx="7">
                  <c:v>-7.6970076287306206</c:v>
                </c:pt>
                <c:pt idx="8">
                  <c:v>3.2638375389153333</c:v>
                </c:pt>
                <c:pt idx="9">
                  <c:v>2.9788370544594986</c:v>
                </c:pt>
              </c:numCache>
            </c:numRef>
          </c:val>
        </c:ser>
        <c:marker val="1"/>
        <c:axId val="91078656"/>
        <c:axId val="91080192"/>
      </c:lineChart>
      <c:catAx>
        <c:axId val="91078656"/>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91080192"/>
        <c:crosses val="autoZero"/>
        <c:auto val="1"/>
        <c:lblAlgn val="ctr"/>
        <c:lblOffset val="100"/>
        <c:tickLblSkip val="1"/>
        <c:tickMarkSkip val="1"/>
      </c:catAx>
      <c:valAx>
        <c:axId val="91080192"/>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91078656"/>
        <c:crosses val="autoZero"/>
        <c:crossBetween val="between"/>
      </c:valAx>
      <c:spPr>
        <a:solidFill>
          <a:srgbClr val="FFFF99"/>
        </a:solidFill>
        <a:ln w="12700">
          <a:solidFill>
            <a:srgbClr val="808080"/>
          </a:solidFill>
          <a:prstDash val="solid"/>
        </a:ln>
      </c:spPr>
    </c:plotArea>
    <c:legend>
      <c:legendPos val="r"/>
      <c:layout>
        <c:manualLayout>
          <c:xMode val="edge"/>
          <c:yMode val="edge"/>
          <c:x val="0.82318505058662561"/>
          <c:y val="1.0729613733905579E-2"/>
          <c:w val="0.16393442806828606"/>
          <c:h val="0.1051502145922746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83241834161E-2"/>
          <c:y val="1.2562725433969545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527"/>
        </c:manualLayout>
      </c:layout>
      <c:pie3DChart>
        <c:varyColors val="1"/>
        <c:ser>
          <c:idx val="0"/>
          <c:order val="0"/>
          <c:tx>
            <c:strRef>
              <c:f>'Cement Sales'!$A$127</c:f>
              <c:strCache>
                <c:ptCount val="1"/>
                <c:pt idx="0">
                  <c:v>Q4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92D050"/>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7030A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C000"/>
              </a:solidFill>
              <a:ln w="12700">
                <a:solidFill>
                  <a:srgbClr val="000000"/>
                </a:solidFill>
                <a:prstDash val="solid"/>
              </a:ln>
            </c:spPr>
          </c:dPt>
          <c:dPt>
            <c:idx val="9"/>
            <c:spPr>
              <a:solidFill>
                <a:schemeClr val="bg1">
                  <a:lumMod val="50000"/>
                </a:schemeClr>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Sales'!$B$127:$K$127</c:f>
              <c:numCache>
                <c:formatCode>#,##0</c:formatCode>
                <c:ptCount val="10"/>
                <c:pt idx="0">
                  <c:v>334930.13233730977</c:v>
                </c:pt>
                <c:pt idx="1">
                  <c:v>261491.96422046304</c:v>
                </c:pt>
                <c:pt idx="2">
                  <c:v>1015437.331870517</c:v>
                </c:pt>
                <c:pt idx="3">
                  <c:v>117242.44263871854</c:v>
                </c:pt>
                <c:pt idx="4">
                  <c:v>531143.72489835357</c:v>
                </c:pt>
                <c:pt idx="5">
                  <c:v>93461.434520385024</c:v>
                </c:pt>
                <c:pt idx="6">
                  <c:v>125604.99494406658</c:v>
                </c:pt>
                <c:pt idx="7">
                  <c:v>215187.03424090389</c:v>
                </c:pt>
                <c:pt idx="8">
                  <c:v>55406.41470844009</c:v>
                </c:pt>
                <c:pt idx="9">
                  <c:v>280956.52562084218</c:v>
                </c:pt>
              </c:numCache>
            </c:numRef>
          </c:val>
        </c:ser>
        <c:dLbls>
          <c:showPercent val="1"/>
        </c:dLbls>
      </c:pie3DChart>
      <c:spPr>
        <a:noFill/>
        <a:ln w="25400">
          <a:noFill/>
        </a:ln>
      </c:spPr>
    </c:plotArea>
    <c:legend>
      <c:legendPos val="b"/>
      <c:layout>
        <c:manualLayout>
          <c:xMode val="edge"/>
          <c:yMode val="edge"/>
          <c:x val="0.15935922188831494"/>
          <c:y val="0.72315636601762756"/>
          <c:w val="0.73362311054405116"/>
          <c:h val="0.24247828176408406"/>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558E-2"/>
          <c:y val="1.2077247052525455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'Cement Sales'!$A$135</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Sales'!$B$135:$K$135</c:f>
              <c:numCache>
                <c:formatCode>#,##0</c:formatCode>
                <c:ptCount val="10"/>
                <c:pt idx="0">
                  <c:v>91572.079999999973</c:v>
                </c:pt>
                <c:pt idx="1">
                  <c:v>95048.792499999967</c:v>
                </c:pt>
                <c:pt idx="2">
                  <c:v>404819.18250000011</c:v>
                </c:pt>
                <c:pt idx="3">
                  <c:v>44412.119999999944</c:v>
                </c:pt>
                <c:pt idx="4">
                  <c:v>179746.96</c:v>
                </c:pt>
                <c:pt idx="5">
                  <c:v>38374.309166666666</c:v>
                </c:pt>
                <c:pt idx="6">
                  <c:v>40893.044166666594</c:v>
                </c:pt>
                <c:pt idx="7">
                  <c:v>75871.791666666628</c:v>
                </c:pt>
                <c:pt idx="8">
                  <c:v>20931.527499999949</c:v>
                </c:pt>
                <c:pt idx="9">
                  <c:v>131068.09583333333</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568E-2"/>
          <c:y val="1.207724705252545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Sales'!$A$136</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Sales'!$B$136:$K$136</c:f>
              <c:numCache>
                <c:formatCode>#,##0</c:formatCode>
                <c:ptCount val="10"/>
                <c:pt idx="0">
                  <c:v>108408.23583333334</c:v>
                </c:pt>
                <c:pt idx="1">
                  <c:v>84416.972499999974</c:v>
                </c:pt>
                <c:pt idx="2">
                  <c:v>328358.74000000005</c:v>
                </c:pt>
                <c:pt idx="3">
                  <c:v>37870.576666666624</c:v>
                </c:pt>
                <c:pt idx="4">
                  <c:v>172409.55724999998</c:v>
                </c:pt>
                <c:pt idx="5">
                  <c:v>30297.077499999999</c:v>
                </c:pt>
                <c:pt idx="6">
                  <c:v>40641.464999999982</c:v>
                </c:pt>
                <c:pt idx="7">
                  <c:v>69728.176666666652</c:v>
                </c:pt>
                <c:pt idx="8">
                  <c:v>18057.577499999985</c:v>
                </c:pt>
                <c:pt idx="9">
                  <c:v>91216.604166666672</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575E-2"/>
          <c:y val="1.2077247052525443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Sales'!$A$137</c:f>
              <c:strCache>
                <c:ptCount val="1"/>
                <c:pt idx="0">
                  <c:v>Average 2010</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Sales'!$B$137:$K$137</c:f>
              <c:numCache>
                <c:formatCode>#,##0</c:formatCode>
                <c:ptCount val="10"/>
                <c:pt idx="0">
                  <c:v>100103.91666666667</c:v>
                </c:pt>
                <c:pt idx="1">
                  <c:v>78154.75</c:v>
                </c:pt>
                <c:pt idx="2">
                  <c:v>303493.91666666669</c:v>
                </c:pt>
                <c:pt idx="3">
                  <c:v>35041</c:v>
                </c:pt>
                <c:pt idx="4">
                  <c:v>158748.25</c:v>
                </c:pt>
                <c:pt idx="5">
                  <c:v>27934.166666666668</c:v>
                </c:pt>
                <c:pt idx="6">
                  <c:v>37541.583333333336</c:v>
                </c:pt>
                <c:pt idx="7">
                  <c:v>64315.833333333336</c:v>
                </c:pt>
                <c:pt idx="8">
                  <c:v>16560.416666666668</c:v>
                </c:pt>
                <c:pt idx="9">
                  <c:v>83972.333333333328</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582E-2"/>
          <c:y val="1.2077247052525436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Sales'!$A$138</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Sales'!$B$138:$K$138</c:f>
              <c:numCache>
                <c:formatCode>#,##0</c:formatCode>
                <c:ptCount val="10"/>
                <c:pt idx="0">
                  <c:v>103371.39050680738</c:v>
                </c:pt>
                <c:pt idx="1">
                  <c:v>80705.751253824899</c:v>
                </c:pt>
                <c:pt idx="2">
                  <c:v>313400.19554366276</c:v>
                </c:pt>
                <c:pt idx="3">
                  <c:v>36185.201484867626</c:v>
                </c:pt>
                <c:pt idx="4">
                  <c:v>163929.90686909232</c:v>
                </c:pt>
                <c:pt idx="5">
                  <c:v>28845.533776588494</c:v>
                </c:pt>
                <c:pt idx="6">
                  <c:v>38766.183536130622</c:v>
                </c:pt>
                <c:pt idx="7">
                  <c:v>66414.397514153694</c:v>
                </c:pt>
                <c:pt idx="8">
                  <c:v>17100.396704946652</c:v>
                </c:pt>
                <c:pt idx="9">
                  <c:v>86713.209476592237</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589E-2"/>
          <c:y val="1.2077247052525431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Sales'!$A$139</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Sales'!$B$3:$L$3</c:f>
              <c:strCache>
                <c:ptCount val="11"/>
                <c:pt idx="0">
                  <c:v>Limpopo</c:v>
                </c:pt>
                <c:pt idx="1">
                  <c:v>Mpumalanga</c:v>
                </c:pt>
                <c:pt idx="2">
                  <c:v>Gauteng</c:v>
                </c:pt>
                <c:pt idx="3">
                  <c:v>Free State</c:v>
                </c:pt>
                <c:pt idx="4">
                  <c:v>KZN</c:v>
                </c:pt>
                <c:pt idx="5">
                  <c:v>E Cape</c:v>
                </c:pt>
                <c:pt idx="6">
                  <c:v>Brdr/T'kei</c:v>
                </c:pt>
                <c:pt idx="7">
                  <c:v>N W Prov</c:v>
                </c:pt>
                <c:pt idx="8">
                  <c:v>N Cape</c:v>
                </c:pt>
                <c:pt idx="9">
                  <c:v>W Cape</c:v>
                </c:pt>
                <c:pt idx="10">
                  <c:v>South Africa</c:v>
                </c:pt>
              </c:strCache>
            </c:strRef>
          </c:cat>
          <c:val>
            <c:numRef>
              <c:f>'Cement Sales'!$B$139:$K$139</c:f>
              <c:numCache>
                <c:formatCode>#,##0</c:formatCode>
                <c:ptCount val="10"/>
                <c:pt idx="0">
                  <c:v>106705.86680585165</c:v>
                </c:pt>
                <c:pt idx="1">
                  <c:v>82997.203106250905</c:v>
                </c:pt>
                <c:pt idx="2">
                  <c:v>324242.27092044958</c:v>
                </c:pt>
                <c:pt idx="3">
                  <c:v>37543.237897773019</c:v>
                </c:pt>
                <c:pt idx="4">
                  <c:v>169769.31828392958</c:v>
                </c:pt>
                <c:pt idx="5">
                  <c:v>29989.384976003534</c:v>
                </c:pt>
                <c:pt idx="6">
                  <c:v>40021.243369661606</c:v>
                </c:pt>
                <c:pt idx="7">
                  <c:v>68685.274397758214</c:v>
                </c:pt>
                <c:pt idx="8">
                  <c:v>17739.690345053965</c:v>
                </c:pt>
                <c:pt idx="9">
                  <c:v>90096.890971928326</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rtl="0">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392816437209714E-2"/>
          <c:y val="1.8975286732484484E-2"/>
          <c:w val="0.93161558388262256"/>
          <c:h val="0.94349160217633765"/>
        </c:manualLayout>
      </c:layout>
      <c:lineChart>
        <c:grouping val="standard"/>
        <c:ser>
          <c:idx val="0"/>
          <c:order val="0"/>
          <c:tx>
            <c:strRef>
              <c:f>'House Prices'!$F$2</c:f>
              <c:strCache>
                <c:ptCount val="1"/>
                <c:pt idx="0">
                  <c:v>KZN</c:v>
                </c:pt>
              </c:strCache>
            </c:strRef>
          </c:tx>
          <c:spPr>
            <a:ln w="38100">
              <a:solidFill>
                <a:srgbClr val="0000FF"/>
              </a:solidFill>
              <a:prstDash val="solid"/>
            </a:ln>
          </c:spPr>
          <c:marker>
            <c:symbol val="none"/>
          </c:marker>
          <c:cat>
            <c:strRef>
              <c:f>'House Prices'!$A$93:$A$109</c:f>
              <c:strCache>
                <c:ptCount val="17"/>
                <c:pt idx="0">
                  <c:v>Year-on-Year 1997</c:v>
                </c:pt>
                <c:pt idx="1">
                  <c:v>Year-on-Year 1998</c:v>
                </c:pt>
                <c:pt idx="2">
                  <c:v>Year-on-Year 1999</c:v>
                </c:pt>
                <c:pt idx="3">
                  <c:v>Year-on-Year 2000</c:v>
                </c:pt>
                <c:pt idx="4">
                  <c:v>Year-on-Year 2001</c:v>
                </c:pt>
                <c:pt idx="5">
                  <c:v>Year-on-Year 2002</c:v>
                </c:pt>
                <c:pt idx="6">
                  <c:v>Year-on-Year 2003</c:v>
                </c:pt>
                <c:pt idx="7">
                  <c:v>Year-on-Year 2004</c:v>
                </c:pt>
                <c:pt idx="8">
                  <c:v>Year-on-Year 2005</c:v>
                </c:pt>
                <c:pt idx="9">
                  <c:v>Year-on-Year 2006</c:v>
                </c:pt>
                <c:pt idx="10">
                  <c:v>Year-on-Year 2007</c:v>
                </c:pt>
                <c:pt idx="11">
                  <c:v>Year-on-Year 2008</c:v>
                </c:pt>
                <c:pt idx="12">
                  <c:v>Year-on-Year 2009</c:v>
                </c:pt>
                <c:pt idx="13">
                  <c:v>Year-on-Year 2010</c:v>
                </c:pt>
                <c:pt idx="14">
                  <c:v>Year-on-Year 2011</c:v>
                </c:pt>
                <c:pt idx="15">
                  <c:v>Year-on-Year 2012</c:v>
                </c:pt>
                <c:pt idx="16">
                  <c:v>Year-on-Year 2013</c:v>
                </c:pt>
              </c:strCache>
            </c:strRef>
          </c:cat>
          <c:val>
            <c:numRef>
              <c:f>'House Prices'!$F$93:$F$109</c:f>
              <c:numCache>
                <c:formatCode>#,##0.00</c:formatCode>
                <c:ptCount val="17"/>
                <c:pt idx="0">
                  <c:v>3.4989207217742084</c:v>
                </c:pt>
                <c:pt idx="1">
                  <c:v>14.273647909988954</c:v>
                </c:pt>
                <c:pt idx="2">
                  <c:v>3.8906144075473152</c:v>
                </c:pt>
                <c:pt idx="3">
                  <c:v>6.6233534678625468</c:v>
                </c:pt>
                <c:pt idx="4">
                  <c:v>11.953020722544858</c:v>
                </c:pt>
                <c:pt idx="5">
                  <c:v>13.787940531363668</c:v>
                </c:pt>
                <c:pt idx="6">
                  <c:v>40.130463503481081</c:v>
                </c:pt>
                <c:pt idx="7">
                  <c:v>32.929426011222709</c:v>
                </c:pt>
                <c:pt idx="8">
                  <c:v>24.463088153625424</c:v>
                </c:pt>
                <c:pt idx="9">
                  <c:v>19.595445374806872</c:v>
                </c:pt>
                <c:pt idx="10">
                  <c:v>8.1480480815942737</c:v>
                </c:pt>
                <c:pt idx="11">
                  <c:v>-3.5734288180711546</c:v>
                </c:pt>
                <c:pt idx="12">
                  <c:v>-0.58906286364719529</c:v>
                </c:pt>
                <c:pt idx="13">
                  <c:v>9.0826992728307303</c:v>
                </c:pt>
                <c:pt idx="14">
                  <c:v>3.7469851579501565</c:v>
                </c:pt>
                <c:pt idx="15">
                  <c:v>-2.330454513187191</c:v>
                </c:pt>
                <c:pt idx="16">
                  <c:v>15.767909557245016</c:v>
                </c:pt>
              </c:numCache>
            </c:numRef>
          </c:val>
        </c:ser>
        <c:ser>
          <c:idx val="1"/>
          <c:order val="1"/>
          <c:tx>
            <c:strRef>
              <c:f>'House Prices'!$K$2</c:f>
              <c:strCache>
                <c:ptCount val="1"/>
                <c:pt idx="0">
                  <c:v>South Africa</c:v>
                </c:pt>
              </c:strCache>
            </c:strRef>
          </c:tx>
          <c:spPr>
            <a:ln w="38100">
              <a:solidFill>
                <a:srgbClr val="FF0000"/>
              </a:solidFill>
              <a:prstDash val="solid"/>
            </a:ln>
          </c:spPr>
          <c:marker>
            <c:symbol val="none"/>
          </c:marker>
          <c:cat>
            <c:strRef>
              <c:f>'House Prices'!$A$93:$A$109</c:f>
              <c:strCache>
                <c:ptCount val="17"/>
                <c:pt idx="0">
                  <c:v>Year-on-Year 1997</c:v>
                </c:pt>
                <c:pt idx="1">
                  <c:v>Year-on-Year 1998</c:v>
                </c:pt>
                <c:pt idx="2">
                  <c:v>Year-on-Year 1999</c:v>
                </c:pt>
                <c:pt idx="3">
                  <c:v>Year-on-Year 2000</c:v>
                </c:pt>
                <c:pt idx="4">
                  <c:v>Year-on-Year 2001</c:v>
                </c:pt>
                <c:pt idx="5">
                  <c:v>Year-on-Year 2002</c:v>
                </c:pt>
                <c:pt idx="6">
                  <c:v>Year-on-Year 2003</c:v>
                </c:pt>
                <c:pt idx="7">
                  <c:v>Year-on-Year 2004</c:v>
                </c:pt>
                <c:pt idx="8">
                  <c:v>Year-on-Year 2005</c:v>
                </c:pt>
                <c:pt idx="9">
                  <c:v>Year-on-Year 2006</c:v>
                </c:pt>
                <c:pt idx="10">
                  <c:v>Year-on-Year 2007</c:v>
                </c:pt>
                <c:pt idx="11">
                  <c:v>Year-on-Year 2008</c:v>
                </c:pt>
                <c:pt idx="12">
                  <c:v>Year-on-Year 2009</c:v>
                </c:pt>
                <c:pt idx="13">
                  <c:v>Year-on-Year 2010</c:v>
                </c:pt>
                <c:pt idx="14">
                  <c:v>Year-on-Year 2011</c:v>
                </c:pt>
                <c:pt idx="15">
                  <c:v>Year-on-Year 2012</c:v>
                </c:pt>
                <c:pt idx="16">
                  <c:v>Year-on-Year 2013</c:v>
                </c:pt>
              </c:strCache>
            </c:strRef>
          </c:cat>
          <c:val>
            <c:numRef>
              <c:f>'House Prices'!$K$93:$K$109</c:f>
              <c:numCache>
                <c:formatCode>#,##0.00</c:formatCode>
                <c:ptCount val="17"/>
                <c:pt idx="0">
                  <c:v>8.936101549957403</c:v>
                </c:pt>
                <c:pt idx="1">
                  <c:v>13.808469351228597</c:v>
                </c:pt>
                <c:pt idx="2">
                  <c:v>4.900303897179958</c:v>
                </c:pt>
                <c:pt idx="3">
                  <c:v>17.1179994770111</c:v>
                </c:pt>
                <c:pt idx="4">
                  <c:v>14.279966902428946</c:v>
                </c:pt>
                <c:pt idx="5">
                  <c:v>15.271612521083453</c:v>
                </c:pt>
                <c:pt idx="6">
                  <c:v>21.175708298086732</c:v>
                </c:pt>
                <c:pt idx="7">
                  <c:v>32.238387513186453</c:v>
                </c:pt>
                <c:pt idx="8">
                  <c:v>22.714098278441782</c:v>
                </c:pt>
                <c:pt idx="9">
                  <c:v>15.313550926250189</c:v>
                </c:pt>
                <c:pt idx="10">
                  <c:v>14.538998773495695</c:v>
                </c:pt>
                <c:pt idx="11">
                  <c:v>4.1428296083028435</c:v>
                </c:pt>
                <c:pt idx="12">
                  <c:v>-0.39623917971322475</c:v>
                </c:pt>
                <c:pt idx="13">
                  <c:v>7.4544416298305656</c:v>
                </c:pt>
                <c:pt idx="14">
                  <c:v>1.7359212143975387</c:v>
                </c:pt>
                <c:pt idx="15">
                  <c:v>0.59608013757449474</c:v>
                </c:pt>
                <c:pt idx="16">
                  <c:v>8.2088048141430132</c:v>
                </c:pt>
              </c:numCache>
            </c:numRef>
          </c:val>
        </c:ser>
        <c:marker val="1"/>
        <c:axId val="98089216"/>
        <c:axId val="97980416"/>
      </c:lineChart>
      <c:catAx>
        <c:axId val="9808921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7980416"/>
        <c:crosses val="autoZero"/>
        <c:auto val="1"/>
        <c:lblAlgn val="ctr"/>
        <c:lblOffset val="100"/>
        <c:tickLblSkip val="1"/>
        <c:tickMarkSkip val="1"/>
      </c:catAx>
      <c:valAx>
        <c:axId val="97980416"/>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98089216"/>
        <c:crosses val="autoZero"/>
        <c:crossBetween val="between"/>
      </c:valAx>
      <c:spPr>
        <a:solidFill>
          <a:srgbClr val="FFFF99"/>
        </a:solidFill>
        <a:ln w="12700">
          <a:solidFill>
            <a:srgbClr val="808080"/>
          </a:solidFill>
          <a:prstDash val="solid"/>
        </a:ln>
      </c:spPr>
    </c:plotArea>
    <c:legend>
      <c:legendPos val="r"/>
      <c:layout>
        <c:manualLayout>
          <c:xMode val="edge"/>
          <c:yMode val="edge"/>
          <c:x val="0.82752810621799311"/>
          <c:y val="1.0729613733905579E-2"/>
          <c:w val="0.15959133772774881"/>
          <c:h val="0.16237482117310467"/>
        </c:manualLayout>
      </c:layout>
      <c:spPr>
        <a:solidFill>
          <a:srgbClr val="FFFFFF"/>
        </a:solidFill>
        <a:ln w="3175">
          <a:solidFill>
            <a:srgbClr val="000000"/>
          </a:solidFill>
          <a:prstDash val="solid"/>
        </a:ln>
      </c:spPr>
      <c:txPr>
        <a:bodyPr/>
        <a:lstStyle/>
        <a:p>
          <a:pPr>
            <a:defRPr lang="en-ZA" sz="925" b="1"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62469483889E-2"/>
          <c:y val="1.2562725433969545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504"/>
        </c:manualLayout>
      </c:layout>
      <c:pie3DChart>
        <c:varyColors val="1"/>
        <c:ser>
          <c:idx val="0"/>
          <c:order val="0"/>
          <c:tx>
            <c:strRef>
              <c:f>'House Prices'!$A$74</c:f>
              <c:strCache>
                <c:ptCount val="1"/>
                <c:pt idx="0">
                  <c:v>Average 1996</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92D050"/>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7030A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C000"/>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dLbl>
              <c:idx val="6"/>
              <c:layout>
                <c:manualLayout>
                  <c:x val="1.7416818530871414E-3"/>
                  <c:y val="-0.11605950664617615"/>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Prices'!$B$74:$J$74</c:f>
              <c:numCache>
                <c:formatCode>#,##0</c:formatCode>
                <c:ptCount val="9"/>
                <c:pt idx="0">
                  <c:v>163463.79999999999</c:v>
                </c:pt>
                <c:pt idx="1">
                  <c:v>145293.375</c:v>
                </c:pt>
                <c:pt idx="2">
                  <c:v>192091.5</c:v>
                </c:pt>
                <c:pt idx="3">
                  <c:v>133658.40000000002</c:v>
                </c:pt>
                <c:pt idx="4">
                  <c:v>176761.65</c:v>
                </c:pt>
                <c:pt idx="5">
                  <c:v>159735.72499999998</c:v>
                </c:pt>
                <c:pt idx="6">
                  <c:v>146049.17499999999</c:v>
                </c:pt>
                <c:pt idx="7">
                  <c:v>131930.17499999999</c:v>
                </c:pt>
                <c:pt idx="8">
                  <c:v>192415.97499999998</c:v>
                </c:pt>
              </c:numCache>
            </c:numRef>
          </c:val>
        </c:ser>
        <c:dLbls>
          <c:showPercent val="1"/>
        </c:dLbls>
      </c:pie3DChart>
      <c:spPr>
        <a:noFill/>
        <a:ln w="25400">
          <a:noFill/>
        </a:ln>
      </c:spPr>
    </c:plotArea>
    <c:legend>
      <c:legendPos val="b"/>
      <c:layout>
        <c:manualLayout>
          <c:xMode val="edge"/>
          <c:yMode val="edge"/>
          <c:x val="0.15935919036321344"/>
          <c:y val="0.72315636601762756"/>
          <c:w val="0.73362307877456834"/>
          <c:h val="0.24247828176408454"/>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95242996593E-2"/>
          <c:y val="1.2077247052525455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Prices'!$A$86</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Prices'!$B$86:$J$86</c:f>
              <c:numCache>
                <c:formatCode>#,##0</c:formatCode>
                <c:ptCount val="9"/>
                <c:pt idx="0">
                  <c:v>835394.02500000002</c:v>
                </c:pt>
                <c:pt idx="1">
                  <c:v>798400.45</c:v>
                </c:pt>
                <c:pt idx="2">
                  <c:v>994046.25</c:v>
                </c:pt>
                <c:pt idx="3">
                  <c:v>727167.64999999991</c:v>
                </c:pt>
                <c:pt idx="4">
                  <c:v>853011.67500000005</c:v>
                </c:pt>
                <c:pt idx="5">
                  <c:v>865301.39999999991</c:v>
                </c:pt>
                <c:pt idx="6">
                  <c:v>789591.1</c:v>
                </c:pt>
                <c:pt idx="7">
                  <c:v>664516</c:v>
                </c:pt>
                <c:pt idx="8">
                  <c:v>1103170.5750000002</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lang="en-ZA"/>
              <a:t>Average 2009</a:t>
            </a:r>
          </a:p>
        </c:rich>
      </c:tx>
      <c:layout>
        <c:manualLayout>
          <c:xMode val="edge"/>
          <c:yMode val="edge"/>
          <c:x val="1.6336095242996593E-2"/>
          <c:y val="1.2077247052525455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Prices'!$A$87</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Prices'!$B$87:$J$87</c:f>
              <c:numCache>
                <c:formatCode>#,##0</c:formatCode>
                <c:ptCount val="9"/>
                <c:pt idx="0">
                  <c:v>834126.72500000009</c:v>
                </c:pt>
                <c:pt idx="1">
                  <c:v>808736.85</c:v>
                </c:pt>
                <c:pt idx="2">
                  <c:v>1019544.625</c:v>
                </c:pt>
                <c:pt idx="3">
                  <c:v>751466.67499999993</c:v>
                </c:pt>
                <c:pt idx="4">
                  <c:v>847986.90000000014</c:v>
                </c:pt>
                <c:pt idx="5">
                  <c:v>826158.59999999986</c:v>
                </c:pt>
                <c:pt idx="6">
                  <c:v>786166.15</c:v>
                </c:pt>
                <c:pt idx="7">
                  <c:v>695252.05</c:v>
                </c:pt>
                <c:pt idx="8">
                  <c:v>1096876.6499999999</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lang="en-ZA"/>
              <a:t>Average 2010</a:t>
            </a:r>
          </a:p>
        </c:rich>
      </c:tx>
      <c:layout>
        <c:manualLayout>
          <c:xMode val="edge"/>
          <c:yMode val="edge"/>
          <c:x val="1.6336095242996593E-2"/>
          <c:y val="1.207724705252545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Prices'!$A$88</c:f>
              <c:strCache>
                <c:ptCount val="1"/>
                <c:pt idx="0">
                  <c:v>Average 2010</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Prices'!$B$88:$J$88</c:f>
              <c:numCache>
                <c:formatCode>#,##0</c:formatCode>
                <c:ptCount val="9"/>
                <c:pt idx="0">
                  <c:v>889236.32499999995</c:v>
                </c:pt>
                <c:pt idx="1">
                  <c:v>854779.625</c:v>
                </c:pt>
                <c:pt idx="2">
                  <c:v>1081130.7250000001</c:v>
                </c:pt>
                <c:pt idx="3">
                  <c:v>835893.97500000009</c:v>
                </c:pt>
                <c:pt idx="4">
                  <c:v>925007</c:v>
                </c:pt>
                <c:pt idx="5">
                  <c:v>909977.72499999998</c:v>
                </c:pt>
                <c:pt idx="6">
                  <c:v>837068.92500000005</c:v>
                </c:pt>
                <c:pt idx="7">
                  <c:v>781401.75000000012</c:v>
                </c:pt>
                <c:pt idx="8">
                  <c:v>1173695.575</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098316029080436"/>
          <c:y val="3.3447449503594649E-2"/>
          <c:w val="0.83982842682260062"/>
          <c:h val="0.79534055632081124"/>
        </c:manualLayout>
      </c:layout>
      <c:lineChart>
        <c:grouping val="standard"/>
        <c:ser>
          <c:idx val="0"/>
          <c:order val="0"/>
          <c:spPr>
            <a:ln w="41275">
              <a:solidFill>
                <a:srgbClr val="FF0000"/>
              </a:solidFill>
            </a:ln>
          </c:spPr>
          <c:marker>
            <c:symbol val="none"/>
          </c:marker>
          <c:cat>
            <c:numRef>
              <c:f>'House Prices'!$A$47:$A$72</c:f>
              <c:numCache>
                <c:formatCode>dd\-mmm\-yyyy</c:formatCode>
                <c:ptCount val="18"/>
                <c:pt idx="0">
                  <c:v>39903</c:v>
                </c:pt>
                <c:pt idx="1">
                  <c:v>39994</c:v>
                </c:pt>
                <c:pt idx="2">
                  <c:v>40086</c:v>
                </c:pt>
                <c:pt idx="3">
                  <c:v>40178</c:v>
                </c:pt>
                <c:pt idx="4">
                  <c:v>40268</c:v>
                </c:pt>
                <c:pt idx="5">
                  <c:v>40359</c:v>
                </c:pt>
                <c:pt idx="6">
                  <c:v>40451</c:v>
                </c:pt>
                <c:pt idx="7">
                  <c:v>40543</c:v>
                </c:pt>
                <c:pt idx="8">
                  <c:v>40633</c:v>
                </c:pt>
                <c:pt idx="9">
                  <c:v>40724</c:v>
                </c:pt>
                <c:pt idx="10">
                  <c:v>40816</c:v>
                </c:pt>
                <c:pt idx="11">
                  <c:v>40908</c:v>
                </c:pt>
                <c:pt idx="12">
                  <c:v>40999</c:v>
                </c:pt>
                <c:pt idx="13">
                  <c:v>41090</c:v>
                </c:pt>
                <c:pt idx="14">
                  <c:v>41182</c:v>
                </c:pt>
                <c:pt idx="15">
                  <c:v>41274</c:v>
                </c:pt>
                <c:pt idx="16" formatCode="[$-409]d\-mmm\-yyyy;@">
                  <c:v>41364</c:v>
                </c:pt>
                <c:pt idx="17" formatCode="[$-409]d\-mmm\-yyyy;@">
                  <c:v>41455</c:v>
                </c:pt>
              </c:numCache>
            </c:numRef>
          </c:cat>
          <c:val>
            <c:numRef>
              <c:f>'House Prices'!$F$47:$F$72</c:f>
              <c:numCache>
                <c:formatCode>#,##0</c:formatCode>
                <c:ptCount val="18"/>
                <c:pt idx="0">
                  <c:v>820852.9</c:v>
                </c:pt>
                <c:pt idx="1">
                  <c:v>804048.3</c:v>
                </c:pt>
                <c:pt idx="2">
                  <c:v>859964.1</c:v>
                </c:pt>
                <c:pt idx="3">
                  <c:v>907082.3</c:v>
                </c:pt>
                <c:pt idx="4">
                  <c:v>947689.4</c:v>
                </c:pt>
                <c:pt idx="5">
                  <c:v>967219.5</c:v>
                </c:pt>
                <c:pt idx="6">
                  <c:v>904222.1</c:v>
                </c:pt>
                <c:pt idx="7">
                  <c:v>880897</c:v>
                </c:pt>
                <c:pt idx="8">
                  <c:v>941456.1</c:v>
                </c:pt>
                <c:pt idx="9">
                  <c:v>976603.5</c:v>
                </c:pt>
                <c:pt idx="10">
                  <c:v>981507.6</c:v>
                </c:pt>
                <c:pt idx="11">
                  <c:v>939100.3</c:v>
                </c:pt>
                <c:pt idx="12">
                  <c:v>881852.5</c:v>
                </c:pt>
                <c:pt idx="13">
                  <c:v>890245.3</c:v>
                </c:pt>
                <c:pt idx="14">
                  <c:v>944741.4</c:v>
                </c:pt>
                <c:pt idx="15">
                  <c:v>1032369.9</c:v>
                </c:pt>
                <c:pt idx="16">
                  <c:v>1122700.5</c:v>
                </c:pt>
                <c:pt idx="17">
                  <c:v>1047490</c:v>
                </c:pt>
              </c:numCache>
            </c:numRef>
          </c:val>
        </c:ser>
        <c:marker val="1"/>
        <c:axId val="98180096"/>
        <c:axId val="98210560"/>
      </c:lineChart>
      <c:dateAx>
        <c:axId val="98180096"/>
        <c:scaling>
          <c:orientation val="minMax"/>
        </c:scaling>
        <c:axPos val="b"/>
        <c:numFmt formatCode="dd\-mmm\-yyyy" sourceLinked="1"/>
        <c:tickLblPos val="nextTo"/>
        <c:txPr>
          <a:bodyPr/>
          <a:lstStyle/>
          <a:p>
            <a:pPr>
              <a:defRPr lang="en-ZA" sz="800"/>
            </a:pPr>
            <a:endParaRPr lang="en-US"/>
          </a:p>
        </c:txPr>
        <c:crossAx val="98210560"/>
        <c:crosses val="autoZero"/>
        <c:auto val="1"/>
        <c:lblOffset val="100"/>
      </c:dateAx>
      <c:valAx>
        <c:axId val="98210560"/>
        <c:scaling>
          <c:orientation val="minMax"/>
          <c:min val="750000"/>
        </c:scaling>
        <c:axPos val="l"/>
        <c:numFmt formatCode="#,##0" sourceLinked="1"/>
        <c:tickLblPos val="nextTo"/>
        <c:txPr>
          <a:bodyPr/>
          <a:lstStyle/>
          <a:p>
            <a:pPr>
              <a:defRPr lang="en-ZA" sz="900"/>
            </a:pPr>
            <a:endParaRPr lang="en-US"/>
          </a:p>
        </c:txPr>
        <c:crossAx val="98180096"/>
        <c:crosses val="autoZero"/>
        <c:crossBetween val="between"/>
      </c:valAx>
      <c:spPr>
        <a:solidFill>
          <a:schemeClr val="tx2">
            <a:lumMod val="40000"/>
            <a:lumOff val="60000"/>
          </a:schemeClr>
        </a:solidFill>
      </c:spPr>
    </c:plotArea>
    <c:legend>
      <c:legendPos val="r"/>
      <c:layout>
        <c:manualLayout>
          <c:xMode val="edge"/>
          <c:yMode val="edge"/>
          <c:x val="0.12637427715633784"/>
          <c:y val="6.1585904895047484E-2"/>
          <c:w val="0.11705014749262536"/>
          <c:h val="8.4900800443423727E-2"/>
        </c:manualLayout>
      </c:layout>
      <c:txPr>
        <a:bodyPr/>
        <a:lstStyle/>
        <a:p>
          <a:pPr>
            <a:defRPr lang="en-ZA" sz="1200"/>
          </a:pPr>
          <a:endParaRPr lang="en-US"/>
        </a:p>
      </c:txPr>
    </c:legend>
    <c:plotVisOnly val="1"/>
  </c:chart>
  <c:spPr>
    <a:solidFill>
      <a:schemeClr val="accent1">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a:t>Average 2011</a:t>
            </a:r>
          </a:p>
        </c:rich>
      </c:tx>
      <c:layout>
        <c:manualLayout>
          <c:xMode val="edge"/>
          <c:yMode val="edge"/>
          <c:x val="1.6336095242996593E-2"/>
          <c:y val="1.2077247052525443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Prices'!$A$89</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Prices'!$B$89:$J$89</c:f>
              <c:numCache>
                <c:formatCode>#,##0</c:formatCode>
                <c:ptCount val="9"/>
                <c:pt idx="0">
                  <c:v>879257.1</c:v>
                </c:pt>
                <c:pt idx="1">
                  <c:v>903172.52500000002</c:v>
                </c:pt>
                <c:pt idx="2">
                  <c:v>1119069.075</c:v>
                </c:pt>
                <c:pt idx="3">
                  <c:v>890956.65</c:v>
                </c:pt>
                <c:pt idx="4">
                  <c:v>959666.875</c:v>
                </c:pt>
                <c:pt idx="5">
                  <c:v>889183.85</c:v>
                </c:pt>
                <c:pt idx="6">
                  <c:v>849664.42500000005</c:v>
                </c:pt>
                <c:pt idx="7">
                  <c:v>773932.12500000012</c:v>
                </c:pt>
                <c:pt idx="8">
                  <c:v>1161854.4750000001</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a:t>Average 2012</a:t>
            </a:r>
          </a:p>
        </c:rich>
      </c:tx>
      <c:layout>
        <c:manualLayout>
          <c:xMode val="edge"/>
          <c:yMode val="edge"/>
          <c:x val="1.6336095242996593E-2"/>
          <c:y val="1.2077247052525436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Prices'!$A$90</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Prices'!$B$90:$J$90</c:f>
              <c:numCache>
                <c:formatCode>#,##0</c:formatCode>
                <c:ptCount val="9"/>
                <c:pt idx="0">
                  <c:v>919599.57500000007</c:v>
                </c:pt>
                <c:pt idx="1">
                  <c:v>929066.125</c:v>
                </c:pt>
                <c:pt idx="2">
                  <c:v>1101426.5999999999</c:v>
                </c:pt>
                <c:pt idx="3">
                  <c:v>873938.85000000009</c:v>
                </c:pt>
                <c:pt idx="4">
                  <c:v>937302.27500000002</c:v>
                </c:pt>
                <c:pt idx="5">
                  <c:v>913235.89999999991</c:v>
                </c:pt>
                <c:pt idx="6">
                  <c:v>872795.375</c:v>
                </c:pt>
                <c:pt idx="7">
                  <c:v>867495.42500000005</c:v>
                </c:pt>
                <c:pt idx="8">
                  <c:v>1194174.1499999999</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4076225669859591E-2"/>
          <c:y val="1.5711951676469885E-2"/>
        </c:manualLayout>
      </c:layout>
      <c:txPr>
        <a:bodyPr/>
        <a:lstStyle/>
        <a:p>
          <a:pPr>
            <a:defRPr lang="en-ZA" sz="1200">
              <a:latin typeface="Arial" pitchFamily="34" charset="0"/>
              <a:cs typeface="Arial" pitchFamily="34" charset="0"/>
            </a:defRPr>
          </a:pPr>
          <a:endParaRPr lang="en-US"/>
        </a:p>
      </c:txPr>
    </c:title>
    <c:view3D>
      <c:rotX val="30"/>
      <c:perspective val="30"/>
    </c:view3D>
    <c:plotArea>
      <c:layout>
        <c:manualLayout>
          <c:layoutTarget val="inner"/>
          <c:xMode val="edge"/>
          <c:yMode val="edge"/>
          <c:x val="1.9874895788434398E-2"/>
          <c:y val="7.8567911001711857E-2"/>
          <c:w val="0.86095975503062161"/>
          <c:h val="0.75455577229876392"/>
        </c:manualLayout>
      </c:layout>
      <c:pie3DChart>
        <c:varyColors val="1"/>
        <c:ser>
          <c:idx val="0"/>
          <c:order val="0"/>
          <c:tx>
            <c:strRef>
              <c:f>'House Prices'!$A$91</c:f>
              <c:strCache>
                <c:ptCount val="1"/>
                <c:pt idx="0">
                  <c:v>Average 2013</c:v>
                </c:pt>
              </c:strCache>
            </c:strRef>
          </c:tx>
          <c:explosion val="25"/>
          <c:dPt>
            <c:idx val="0"/>
            <c:spPr>
              <a:solidFill>
                <a:srgbClr val="808000"/>
              </a:solidFill>
            </c:spPr>
          </c:dPt>
          <c:dPt>
            <c:idx val="1"/>
            <c:spPr>
              <a:solidFill>
                <a:srgbClr val="FFFF99"/>
              </a:solidFill>
            </c:spPr>
          </c:dPt>
          <c:dPt>
            <c:idx val="2"/>
            <c:spPr>
              <a:solidFill>
                <a:srgbClr val="99CCFF"/>
              </a:solidFill>
            </c:spPr>
          </c:dPt>
          <c:dPt>
            <c:idx val="3"/>
            <c:spPr>
              <a:solidFill>
                <a:srgbClr val="FF9900"/>
              </a:solidFill>
            </c:spPr>
          </c:dPt>
          <c:dPt>
            <c:idx val="4"/>
            <c:spPr>
              <a:solidFill>
                <a:srgbClr val="993300"/>
              </a:solidFill>
            </c:spPr>
          </c:dPt>
          <c:dPt>
            <c:idx val="5"/>
            <c:spPr>
              <a:solidFill>
                <a:srgbClr val="00FF00"/>
              </a:solidFill>
            </c:spPr>
          </c:dPt>
          <c:dPt>
            <c:idx val="6"/>
            <c:spPr>
              <a:solidFill>
                <a:srgbClr val="000000"/>
              </a:solidFill>
            </c:spPr>
          </c:dPt>
          <c:dPt>
            <c:idx val="7"/>
            <c:spPr>
              <a:solidFill>
                <a:srgbClr val="0000FF"/>
              </a:solidFill>
            </c:spPr>
          </c:dPt>
          <c:dPt>
            <c:idx val="8"/>
            <c:spPr>
              <a:solidFill>
                <a:srgbClr val="FF0000"/>
              </a:solidFill>
            </c:spPr>
          </c:dPt>
          <c:dLbls>
            <c:txPr>
              <a:bodyPr/>
              <a:lstStyle/>
              <a:p>
                <a:pPr>
                  <a:defRPr lang="en-ZA" sz="1200" b="1">
                    <a:latin typeface="Arial" pitchFamily="34" charset="0"/>
                    <a:cs typeface="Arial" pitchFamily="34" charset="0"/>
                  </a:defRPr>
                </a:pPr>
                <a:endParaRPr lang="en-US"/>
              </a:p>
            </c:txPr>
            <c:showPercent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Prices'!$B$91:$J$91</c:f>
              <c:numCache>
                <c:formatCode>#,##0</c:formatCode>
                <c:ptCount val="9"/>
                <c:pt idx="0">
                  <c:v>1024644.8</c:v>
                </c:pt>
                <c:pt idx="1">
                  <c:v>1029805.45</c:v>
                </c:pt>
                <c:pt idx="2">
                  <c:v>1126303.6499999999</c:v>
                </c:pt>
                <c:pt idx="3">
                  <c:v>1091895.6499999999</c:v>
                </c:pt>
                <c:pt idx="4">
                  <c:v>1085095.25</c:v>
                </c:pt>
                <c:pt idx="5">
                  <c:v>988766.55</c:v>
                </c:pt>
                <c:pt idx="6">
                  <c:v>891975.6</c:v>
                </c:pt>
                <c:pt idx="7">
                  <c:v>1022681.05</c:v>
                </c:pt>
                <c:pt idx="8">
                  <c:v>1306747.6499999999</c:v>
                </c:pt>
              </c:numCache>
            </c:numRef>
          </c:val>
        </c:ser>
      </c:pie3DChart>
    </c:plotArea>
    <c:legend>
      <c:legendPos val="r"/>
      <c:legendEntry>
        <c:idx val="0"/>
        <c:txPr>
          <a:bodyPr/>
          <a:lstStyle/>
          <a:p>
            <a:pPr rtl="0">
              <a:defRPr sz="1290" baseline="0">
                <a:latin typeface="Arial" pitchFamily="34" charset="0"/>
                <a:cs typeface="Arial" pitchFamily="34" charset="0"/>
              </a:defRPr>
            </a:pPr>
            <a:endParaRPr lang="en-US"/>
          </a:p>
        </c:txPr>
      </c:legendEntry>
      <c:legendEntry>
        <c:idx val="1"/>
        <c:txPr>
          <a:bodyPr/>
          <a:lstStyle/>
          <a:p>
            <a:pPr rtl="0">
              <a:defRPr sz="1290" baseline="0">
                <a:latin typeface="Arial" pitchFamily="34" charset="0"/>
                <a:cs typeface="Arial" pitchFamily="34" charset="0"/>
              </a:defRPr>
            </a:pPr>
            <a:endParaRPr lang="en-US"/>
          </a:p>
        </c:txPr>
      </c:legendEntry>
      <c:legendEntry>
        <c:idx val="2"/>
        <c:txPr>
          <a:bodyPr/>
          <a:lstStyle/>
          <a:p>
            <a:pPr rtl="0">
              <a:defRPr sz="1290" baseline="0">
                <a:latin typeface="Arial" pitchFamily="34" charset="0"/>
                <a:cs typeface="Arial" pitchFamily="34" charset="0"/>
              </a:defRPr>
            </a:pPr>
            <a:endParaRPr lang="en-US"/>
          </a:p>
        </c:txPr>
      </c:legendEntry>
      <c:legendEntry>
        <c:idx val="3"/>
        <c:txPr>
          <a:bodyPr/>
          <a:lstStyle/>
          <a:p>
            <a:pPr rtl="0">
              <a:defRPr sz="1290" baseline="0">
                <a:latin typeface="Arial" pitchFamily="34" charset="0"/>
                <a:cs typeface="Arial" pitchFamily="34" charset="0"/>
              </a:defRPr>
            </a:pPr>
            <a:endParaRPr lang="en-US"/>
          </a:p>
        </c:txPr>
      </c:legendEntry>
      <c:legendEntry>
        <c:idx val="4"/>
        <c:txPr>
          <a:bodyPr/>
          <a:lstStyle/>
          <a:p>
            <a:pPr rtl="0">
              <a:defRPr sz="1290" baseline="0">
                <a:latin typeface="Arial" pitchFamily="34" charset="0"/>
                <a:cs typeface="Arial" pitchFamily="34" charset="0"/>
              </a:defRPr>
            </a:pPr>
            <a:endParaRPr lang="en-US"/>
          </a:p>
        </c:txPr>
      </c:legendEntry>
      <c:legendEntry>
        <c:idx val="5"/>
        <c:txPr>
          <a:bodyPr/>
          <a:lstStyle/>
          <a:p>
            <a:pPr rtl="0">
              <a:defRPr sz="1290" baseline="0">
                <a:latin typeface="Arial" pitchFamily="34" charset="0"/>
                <a:cs typeface="Arial" pitchFamily="34" charset="0"/>
              </a:defRPr>
            </a:pPr>
            <a:endParaRPr lang="en-US"/>
          </a:p>
        </c:txPr>
      </c:legendEntry>
      <c:legendEntry>
        <c:idx val="6"/>
        <c:txPr>
          <a:bodyPr/>
          <a:lstStyle/>
          <a:p>
            <a:pPr rtl="0">
              <a:defRPr sz="1290" baseline="0">
                <a:latin typeface="Arial" pitchFamily="34" charset="0"/>
                <a:cs typeface="Arial" pitchFamily="34" charset="0"/>
              </a:defRPr>
            </a:pPr>
            <a:endParaRPr lang="en-US"/>
          </a:p>
        </c:txPr>
      </c:legendEntry>
      <c:legendEntry>
        <c:idx val="7"/>
        <c:txPr>
          <a:bodyPr/>
          <a:lstStyle/>
          <a:p>
            <a:pPr rtl="0">
              <a:defRPr sz="1290" baseline="0">
                <a:latin typeface="Arial" pitchFamily="34" charset="0"/>
                <a:cs typeface="Arial" pitchFamily="34" charset="0"/>
              </a:defRPr>
            </a:pPr>
            <a:endParaRPr lang="en-US"/>
          </a:p>
        </c:txPr>
      </c:legendEntry>
      <c:legendEntry>
        <c:idx val="8"/>
        <c:txPr>
          <a:bodyPr/>
          <a:lstStyle/>
          <a:p>
            <a:pPr rtl="0">
              <a:defRPr sz="1290" baseline="0">
                <a:latin typeface="Arial" pitchFamily="34" charset="0"/>
                <a:cs typeface="Arial" pitchFamily="34" charset="0"/>
              </a:defRPr>
            </a:pPr>
            <a:endParaRPr lang="en-US"/>
          </a:p>
        </c:txPr>
      </c:legendEntry>
      <c:layout>
        <c:manualLayout>
          <c:xMode val="edge"/>
          <c:yMode val="edge"/>
          <c:x val="0.12389165108640932"/>
          <c:y val="0.84479862399536265"/>
          <c:w val="0.73954658474333457"/>
          <c:h val="0.10527290916656409"/>
        </c:manualLayout>
      </c:layout>
      <c:txPr>
        <a:bodyPr/>
        <a:lstStyle/>
        <a:p>
          <a:pPr rtl="0">
            <a:defRPr lang="en-ZA">
              <a:latin typeface="Arial" pitchFamily="34" charset="0"/>
              <a:cs typeface="Arial" pitchFamily="34" charset="0"/>
            </a:defRPr>
          </a:pPr>
          <a:endParaRPr lang="en-US"/>
        </a:p>
      </c:txPr>
    </c:legend>
    <c:plotVisOnly val="1"/>
  </c:chart>
  <c:spPr>
    <a:ln>
      <a:solidFill>
        <a:srgbClr val="000000"/>
      </a:solidFill>
    </a:ln>
  </c:spPr>
  <c:printSettings>
    <c:headerFooter alignWithMargins="0"/>
    <c:pageMargins b="1" l="0.75000000000001465" r="0.75000000000001465" t="1" header="0.5" footer="0.5"/>
    <c:pageSetup/>
  </c:printSettings>
</c:chartSpace>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hyperlink" Target="#'Cover Page '!A1"/></Relationships>
</file>

<file path=xl/drawings/_rels/drawing6.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chart" Target="../charts/chart16.xml"/><Relationship Id="rId1" Type="http://schemas.openxmlformats.org/officeDocument/2006/relationships/hyperlink" Target="#'Cover Page '!A1"/><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7.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5.xml"/><Relationship Id="rId5" Type="http://schemas.openxmlformats.org/officeDocument/2006/relationships/chart" Target="../charts/chart24.xml"/><Relationship Id="rId4" Type="http://schemas.openxmlformats.org/officeDocument/2006/relationships/hyperlink" Target="#'Cover Page '!A1"/></Relationships>
</file>

<file path=xl/drawings/_rels/drawing8.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27.xml"/><Relationship Id="rId1" Type="http://schemas.openxmlformats.org/officeDocument/2006/relationships/chart" Target="../charts/chart26.xml"/><Relationship Id="rId6" Type="http://schemas.openxmlformats.org/officeDocument/2006/relationships/chart" Target="../charts/chart30.xml"/><Relationship Id="rId5" Type="http://schemas.openxmlformats.org/officeDocument/2006/relationships/chart" Target="../charts/chart29.xml"/><Relationship Id="rId4" Type="http://schemas.openxmlformats.org/officeDocument/2006/relationships/chart" Target="../charts/chart28.xml"/></Relationships>
</file>

<file path=xl/drawings/_rels/drawing9.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32.xml"/><Relationship Id="rId1" Type="http://schemas.openxmlformats.org/officeDocument/2006/relationships/chart" Target="../charts/chart31.xml"/><Relationship Id="rId5" Type="http://schemas.openxmlformats.org/officeDocument/2006/relationships/chart" Target="../charts/chart34.xml"/><Relationship Id="rId4" Type="http://schemas.openxmlformats.org/officeDocument/2006/relationships/chart" Target="../charts/chart33.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35.xml"/><Relationship Id="rId1" Type="http://schemas.openxmlformats.org/officeDocument/2006/relationships/hyperlink" Target="#'Cover Page '!A1"/></Relationships>
</file>

<file path=xl/drawings/_rels/drawing11.xml.rels><?xml version="1.0" encoding="UTF-8" standalone="yes"?>
<Relationships xmlns="http://schemas.openxmlformats.org/package/2006/relationships"><Relationship Id="rId3" Type="http://schemas.openxmlformats.org/officeDocument/2006/relationships/hyperlink" Target="#'Cover Page '!A1"/><Relationship Id="rId7" Type="http://schemas.openxmlformats.org/officeDocument/2006/relationships/chart" Target="../charts/chart41.xml"/><Relationship Id="rId2" Type="http://schemas.openxmlformats.org/officeDocument/2006/relationships/chart" Target="../charts/chart37.xml"/><Relationship Id="rId1" Type="http://schemas.openxmlformats.org/officeDocument/2006/relationships/chart" Target="../charts/chart36.xml"/><Relationship Id="rId6" Type="http://schemas.openxmlformats.org/officeDocument/2006/relationships/chart" Target="../charts/chart40.xml"/><Relationship Id="rId5" Type="http://schemas.openxmlformats.org/officeDocument/2006/relationships/chart" Target="../charts/chart39.xml"/><Relationship Id="rId4" Type="http://schemas.openxmlformats.org/officeDocument/2006/relationships/chart" Target="../charts/chart38.xml"/></Relationships>
</file>

<file path=xl/drawings/_rels/drawing13.xml.rels><?xml version="1.0" encoding="UTF-8" standalone="yes"?>
<Relationships xmlns="http://schemas.openxmlformats.org/package/2006/relationships"><Relationship Id="rId8" Type="http://schemas.openxmlformats.org/officeDocument/2006/relationships/hyperlink" Target="#'Cover Page '!A1"/><Relationship Id="rId3" Type="http://schemas.openxmlformats.org/officeDocument/2006/relationships/chart" Target="../charts/chart44.xml"/><Relationship Id="rId7" Type="http://schemas.openxmlformats.org/officeDocument/2006/relationships/chart" Target="../charts/chart48.xml"/><Relationship Id="rId2" Type="http://schemas.openxmlformats.org/officeDocument/2006/relationships/chart" Target="../charts/chart43.xml"/><Relationship Id="rId1" Type="http://schemas.openxmlformats.org/officeDocument/2006/relationships/chart" Target="../charts/chart42.xml"/><Relationship Id="rId6" Type="http://schemas.openxmlformats.org/officeDocument/2006/relationships/chart" Target="../charts/chart47.xml"/><Relationship Id="rId5" Type="http://schemas.openxmlformats.org/officeDocument/2006/relationships/chart" Target="../charts/chart46.xml"/><Relationship Id="rId4" Type="http://schemas.openxmlformats.org/officeDocument/2006/relationships/chart" Target="../charts/chart45.xml"/><Relationship Id="rId9" Type="http://schemas.openxmlformats.org/officeDocument/2006/relationships/chart" Target="../charts/chart49.xml"/></Relationships>
</file>

<file path=xl/drawings/_rels/drawing14.xml.rels><?xml version="1.0" encoding="UTF-8" standalone="yes"?>
<Relationships xmlns="http://schemas.openxmlformats.org/package/2006/relationships"><Relationship Id="rId8" Type="http://schemas.openxmlformats.org/officeDocument/2006/relationships/chart" Target="../charts/chart57.xml"/><Relationship Id="rId13" Type="http://schemas.openxmlformats.org/officeDocument/2006/relationships/hyperlink" Target="#'Cover Page '!A1"/><Relationship Id="rId3" Type="http://schemas.openxmlformats.org/officeDocument/2006/relationships/chart" Target="../charts/chart52.xml"/><Relationship Id="rId7" Type="http://schemas.openxmlformats.org/officeDocument/2006/relationships/chart" Target="../charts/chart56.xml"/><Relationship Id="rId12" Type="http://schemas.openxmlformats.org/officeDocument/2006/relationships/chart" Target="../charts/chart61.xml"/><Relationship Id="rId2" Type="http://schemas.openxmlformats.org/officeDocument/2006/relationships/chart" Target="../charts/chart51.xml"/><Relationship Id="rId1" Type="http://schemas.openxmlformats.org/officeDocument/2006/relationships/chart" Target="../charts/chart50.xml"/><Relationship Id="rId6" Type="http://schemas.openxmlformats.org/officeDocument/2006/relationships/chart" Target="../charts/chart55.xml"/><Relationship Id="rId11" Type="http://schemas.openxmlformats.org/officeDocument/2006/relationships/chart" Target="../charts/chart60.xml"/><Relationship Id="rId5" Type="http://schemas.openxmlformats.org/officeDocument/2006/relationships/chart" Target="../charts/chart54.xml"/><Relationship Id="rId10" Type="http://schemas.openxmlformats.org/officeDocument/2006/relationships/chart" Target="../charts/chart59.xml"/><Relationship Id="rId4" Type="http://schemas.openxmlformats.org/officeDocument/2006/relationships/chart" Target="../charts/chart53.xml"/><Relationship Id="rId9" Type="http://schemas.openxmlformats.org/officeDocument/2006/relationships/chart" Target="../charts/chart58.xml"/><Relationship Id="rId14" Type="http://schemas.openxmlformats.org/officeDocument/2006/relationships/chart" Target="../charts/chart62.xml"/></Relationships>
</file>

<file path=xl/drawings/_rels/drawing15.xml.rels><?xml version="1.0" encoding="UTF-8" standalone="yes"?>
<Relationships xmlns="http://schemas.openxmlformats.org/package/2006/relationships"><Relationship Id="rId8" Type="http://schemas.openxmlformats.org/officeDocument/2006/relationships/hyperlink" Target="#'Cover Page '!A1"/><Relationship Id="rId3" Type="http://schemas.openxmlformats.org/officeDocument/2006/relationships/chart" Target="../charts/chart65.xml"/><Relationship Id="rId7" Type="http://schemas.openxmlformats.org/officeDocument/2006/relationships/chart" Target="../charts/chart69.xml"/><Relationship Id="rId2" Type="http://schemas.openxmlformats.org/officeDocument/2006/relationships/chart" Target="../charts/chart64.xml"/><Relationship Id="rId1" Type="http://schemas.openxmlformats.org/officeDocument/2006/relationships/chart" Target="../charts/chart63.xml"/><Relationship Id="rId6" Type="http://schemas.openxmlformats.org/officeDocument/2006/relationships/chart" Target="../charts/chart68.xml"/><Relationship Id="rId5" Type="http://schemas.openxmlformats.org/officeDocument/2006/relationships/chart" Target="../charts/chart67.xml"/><Relationship Id="rId4" Type="http://schemas.openxmlformats.org/officeDocument/2006/relationships/chart" Target="../charts/chart66.xml"/><Relationship Id="rId9" Type="http://schemas.openxmlformats.org/officeDocument/2006/relationships/chart" Target="../charts/chart70.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72.xml"/><Relationship Id="rId2" Type="http://schemas.openxmlformats.org/officeDocument/2006/relationships/chart" Target="../charts/chart71.xml"/><Relationship Id="rId1" Type="http://schemas.openxmlformats.org/officeDocument/2006/relationships/hyperlink" Target="#'Cover Page '!A1"/><Relationship Id="rId4" Type="http://schemas.openxmlformats.org/officeDocument/2006/relationships/chart" Target="../charts/chart73.xml"/></Relationships>
</file>

<file path=xl/drawings/_rels/drawing17.xml.rels><?xml version="1.0" encoding="UTF-8" standalone="yes"?>
<Relationships xmlns="http://schemas.openxmlformats.org/package/2006/relationships"><Relationship Id="rId8" Type="http://schemas.openxmlformats.org/officeDocument/2006/relationships/chart" Target="../charts/chart80.xml"/><Relationship Id="rId3" Type="http://schemas.openxmlformats.org/officeDocument/2006/relationships/chart" Target="../charts/chart75.xml"/><Relationship Id="rId7" Type="http://schemas.openxmlformats.org/officeDocument/2006/relationships/chart" Target="../charts/chart79.xml"/><Relationship Id="rId2" Type="http://schemas.openxmlformats.org/officeDocument/2006/relationships/chart" Target="../charts/chart74.xml"/><Relationship Id="rId1" Type="http://schemas.openxmlformats.org/officeDocument/2006/relationships/hyperlink" Target="#'Cover Page '!A1"/><Relationship Id="rId6" Type="http://schemas.openxmlformats.org/officeDocument/2006/relationships/chart" Target="../charts/chart78.xml"/><Relationship Id="rId11" Type="http://schemas.openxmlformats.org/officeDocument/2006/relationships/chart" Target="../charts/chart83.xml"/><Relationship Id="rId5" Type="http://schemas.openxmlformats.org/officeDocument/2006/relationships/chart" Target="../charts/chart77.xml"/><Relationship Id="rId10" Type="http://schemas.openxmlformats.org/officeDocument/2006/relationships/chart" Target="../charts/chart82.xml"/><Relationship Id="rId4" Type="http://schemas.openxmlformats.org/officeDocument/2006/relationships/chart" Target="../charts/chart76.xml"/><Relationship Id="rId9" Type="http://schemas.openxmlformats.org/officeDocument/2006/relationships/chart" Target="../charts/chart81.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85.xml"/><Relationship Id="rId2" Type="http://schemas.openxmlformats.org/officeDocument/2006/relationships/chart" Target="../charts/chart84.xml"/><Relationship Id="rId1" Type="http://schemas.openxmlformats.org/officeDocument/2006/relationships/hyperlink" Target="#'Cover Page '!A1"/></Relationships>
</file>

<file path=xl/drawings/_rels/drawing19.xml.rels><?xml version="1.0" encoding="UTF-8" standalone="yes"?>
<Relationships xmlns="http://schemas.openxmlformats.org/package/2006/relationships"><Relationship Id="rId8" Type="http://schemas.openxmlformats.org/officeDocument/2006/relationships/chart" Target="../charts/chart92.xml"/><Relationship Id="rId3" Type="http://schemas.openxmlformats.org/officeDocument/2006/relationships/chart" Target="../charts/chart87.xml"/><Relationship Id="rId7" Type="http://schemas.openxmlformats.org/officeDocument/2006/relationships/chart" Target="../charts/chart91.xml"/><Relationship Id="rId2" Type="http://schemas.openxmlformats.org/officeDocument/2006/relationships/chart" Target="../charts/chart86.xml"/><Relationship Id="rId1" Type="http://schemas.openxmlformats.org/officeDocument/2006/relationships/hyperlink" Target="#'Cover Page '!A1"/><Relationship Id="rId6" Type="http://schemas.openxmlformats.org/officeDocument/2006/relationships/chart" Target="../charts/chart90.xml"/><Relationship Id="rId5" Type="http://schemas.openxmlformats.org/officeDocument/2006/relationships/chart" Target="../charts/chart89.xml"/><Relationship Id="rId10" Type="http://schemas.openxmlformats.org/officeDocument/2006/relationships/chart" Target="../charts/chart94.xml"/><Relationship Id="rId4" Type="http://schemas.openxmlformats.org/officeDocument/2006/relationships/chart" Target="../charts/chart88.xml"/><Relationship Id="rId9" Type="http://schemas.openxmlformats.org/officeDocument/2006/relationships/chart" Target="../charts/chart93.xml"/></Relationships>
</file>

<file path=xl/drawings/_rels/drawing20.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96.xml"/><Relationship Id="rId1" Type="http://schemas.openxmlformats.org/officeDocument/2006/relationships/chart" Target="../charts/chart95.xml"/><Relationship Id="rId4" Type="http://schemas.openxmlformats.org/officeDocument/2006/relationships/chart" Target="../charts/chart97.xml"/></Relationships>
</file>

<file path=xl/drawings/_rels/drawing23.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99.xml"/><Relationship Id="rId1" Type="http://schemas.openxmlformats.org/officeDocument/2006/relationships/chart" Target="../charts/chart98.xml"/><Relationship Id="rId4" Type="http://schemas.openxmlformats.org/officeDocument/2006/relationships/chart" Target="../charts/chart100.xml"/></Relationships>
</file>

<file path=xl/drawings/_rels/drawing26.xml.rels><?xml version="1.0" encoding="UTF-8" standalone="yes"?>
<Relationships xmlns="http://schemas.openxmlformats.org/package/2006/relationships"><Relationship Id="rId8" Type="http://schemas.openxmlformats.org/officeDocument/2006/relationships/chart" Target="../charts/chart107.xml"/><Relationship Id="rId3" Type="http://schemas.openxmlformats.org/officeDocument/2006/relationships/chart" Target="../charts/chart102.xml"/><Relationship Id="rId7" Type="http://schemas.openxmlformats.org/officeDocument/2006/relationships/chart" Target="../charts/chart106.xml"/><Relationship Id="rId2" Type="http://schemas.openxmlformats.org/officeDocument/2006/relationships/chart" Target="../charts/chart101.xml"/><Relationship Id="rId1" Type="http://schemas.openxmlformats.org/officeDocument/2006/relationships/hyperlink" Target="#'Cover Page '!A1"/><Relationship Id="rId6" Type="http://schemas.openxmlformats.org/officeDocument/2006/relationships/chart" Target="../charts/chart105.xml"/><Relationship Id="rId5" Type="http://schemas.openxmlformats.org/officeDocument/2006/relationships/chart" Target="../charts/chart104.xml"/><Relationship Id="rId4" Type="http://schemas.openxmlformats.org/officeDocument/2006/relationships/chart" Target="../charts/chart103.xml"/></Relationships>
</file>

<file path=xl/drawings/_rels/drawing27.xml.rels><?xml version="1.0" encoding="UTF-8" standalone="yes"?>
<Relationships xmlns="http://schemas.openxmlformats.org/package/2006/relationships"><Relationship Id="rId8" Type="http://schemas.openxmlformats.org/officeDocument/2006/relationships/chart" Target="../charts/chart114.xml"/><Relationship Id="rId3" Type="http://schemas.openxmlformats.org/officeDocument/2006/relationships/chart" Target="../charts/chart109.xml"/><Relationship Id="rId7" Type="http://schemas.openxmlformats.org/officeDocument/2006/relationships/chart" Target="../charts/chart113.xml"/><Relationship Id="rId2" Type="http://schemas.openxmlformats.org/officeDocument/2006/relationships/chart" Target="../charts/chart108.xml"/><Relationship Id="rId1" Type="http://schemas.openxmlformats.org/officeDocument/2006/relationships/hyperlink" Target="#'Cover Page '!A1"/><Relationship Id="rId6" Type="http://schemas.openxmlformats.org/officeDocument/2006/relationships/chart" Target="../charts/chart112.xml"/><Relationship Id="rId5" Type="http://schemas.openxmlformats.org/officeDocument/2006/relationships/chart" Target="../charts/chart111.xml"/><Relationship Id="rId10" Type="http://schemas.openxmlformats.org/officeDocument/2006/relationships/chart" Target="../charts/chart116.xml"/><Relationship Id="rId4" Type="http://schemas.openxmlformats.org/officeDocument/2006/relationships/chart" Target="../charts/chart110.xml"/><Relationship Id="rId9" Type="http://schemas.openxmlformats.org/officeDocument/2006/relationships/chart" Target="../charts/chart115.xml"/></Relationships>
</file>

<file path=xl/drawings/drawing1.xml><?xml version="1.0" encoding="utf-8"?>
<xdr:wsDr xmlns:xdr="http://schemas.openxmlformats.org/drawingml/2006/spreadsheetDrawing" xmlns:a="http://schemas.openxmlformats.org/drawingml/2006/main">
  <xdr:twoCellAnchor>
    <xdr:from>
      <xdr:col>11</xdr:col>
      <xdr:colOff>457200</xdr:colOff>
      <xdr:row>10</xdr:row>
      <xdr:rowOff>9525</xdr:rowOff>
    </xdr:from>
    <xdr:to>
      <xdr:col>12</xdr:col>
      <xdr:colOff>304800</xdr:colOff>
      <xdr:row>12</xdr:row>
      <xdr:rowOff>38100</xdr:rowOff>
    </xdr:to>
    <xdr:sp macro="" textlink="">
      <xdr:nvSpPr>
        <xdr:cNvPr id="1039" name="AutoShape 1"/>
        <xdr:cNvSpPr>
          <a:spLocks noChangeArrowheads="1"/>
        </xdr:cNvSpPr>
      </xdr:nvSpPr>
      <xdr:spPr bwMode="auto">
        <a:xfrm>
          <a:off x="8810625" y="1581150"/>
          <a:ext cx="542925" cy="4953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95250</xdr:rowOff>
    </xdr:from>
    <xdr:to>
      <xdr:col>10</xdr:col>
      <xdr:colOff>571500</xdr:colOff>
      <xdr:row>26</xdr:row>
      <xdr:rowOff>85725</xdr:rowOff>
    </xdr:to>
    <xdr:graphicFrame macro="">
      <xdr:nvGraphicFramePr>
        <xdr:cNvPr id="22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28</xdr:row>
      <xdr:rowOff>57150</xdr:rowOff>
    </xdr:from>
    <xdr:to>
      <xdr:col>10</xdr:col>
      <xdr:colOff>581025</xdr:colOff>
      <xdr:row>52</xdr:row>
      <xdr:rowOff>152400</xdr:rowOff>
    </xdr:to>
    <xdr:graphicFrame macro="">
      <xdr:nvGraphicFramePr>
        <xdr:cNvPr id="2218"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55</xdr:row>
      <xdr:rowOff>47625</xdr:rowOff>
    </xdr:from>
    <xdr:to>
      <xdr:col>10</xdr:col>
      <xdr:colOff>590550</xdr:colOff>
      <xdr:row>81</xdr:row>
      <xdr:rowOff>85725</xdr:rowOff>
    </xdr:to>
    <xdr:graphicFrame macro="">
      <xdr:nvGraphicFramePr>
        <xdr:cNvPr id="221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84</xdr:row>
      <xdr:rowOff>28575</xdr:rowOff>
    </xdr:from>
    <xdr:to>
      <xdr:col>10</xdr:col>
      <xdr:colOff>600075</xdr:colOff>
      <xdr:row>108</xdr:row>
      <xdr:rowOff>133350</xdr:rowOff>
    </xdr:to>
    <xdr:graphicFrame macro="">
      <xdr:nvGraphicFramePr>
        <xdr:cNvPr id="222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120</xdr:row>
      <xdr:rowOff>0</xdr:rowOff>
    </xdr:from>
    <xdr:to>
      <xdr:col>10</xdr:col>
      <xdr:colOff>590550</xdr:colOff>
      <xdr:row>139</xdr:row>
      <xdr:rowOff>9525</xdr:rowOff>
    </xdr:to>
    <xdr:graphicFrame macro="">
      <xdr:nvGraphicFramePr>
        <xdr:cNvPr id="222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141</xdr:row>
      <xdr:rowOff>38100</xdr:rowOff>
    </xdr:from>
    <xdr:to>
      <xdr:col>11</xdr:col>
      <xdr:colOff>38100</xdr:colOff>
      <xdr:row>164</xdr:row>
      <xdr:rowOff>152400</xdr:rowOff>
    </xdr:to>
    <xdr:graphicFrame macro="">
      <xdr:nvGraphicFramePr>
        <xdr:cNvPr id="22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168</xdr:row>
      <xdr:rowOff>57150</xdr:rowOff>
    </xdr:from>
    <xdr:to>
      <xdr:col>11</xdr:col>
      <xdr:colOff>19050</xdr:colOff>
      <xdr:row>195</xdr:row>
      <xdr:rowOff>57150</xdr:rowOff>
    </xdr:to>
    <xdr:graphicFrame macro="">
      <xdr:nvGraphicFramePr>
        <xdr:cNvPr id="2223" name="Chart 10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197</xdr:row>
      <xdr:rowOff>57150</xdr:rowOff>
    </xdr:from>
    <xdr:to>
      <xdr:col>11</xdr:col>
      <xdr:colOff>28575</xdr:colOff>
      <xdr:row>225</xdr:row>
      <xdr:rowOff>0</xdr:rowOff>
    </xdr:to>
    <xdr:graphicFrame macro="">
      <xdr:nvGraphicFramePr>
        <xdr:cNvPr id="222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228</xdr:row>
      <xdr:rowOff>0</xdr:rowOff>
    </xdr:from>
    <xdr:to>
      <xdr:col>11</xdr:col>
      <xdr:colOff>19050</xdr:colOff>
      <xdr:row>255</xdr:row>
      <xdr:rowOff>0</xdr:rowOff>
    </xdr:to>
    <xdr:graphicFrame macro="">
      <xdr:nvGraphicFramePr>
        <xdr:cNvPr id="22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257</xdr:row>
      <xdr:rowOff>0</xdr:rowOff>
    </xdr:from>
    <xdr:to>
      <xdr:col>11</xdr:col>
      <xdr:colOff>19050</xdr:colOff>
      <xdr:row>283</xdr:row>
      <xdr:rowOff>152400</xdr:rowOff>
    </xdr:to>
    <xdr:graphicFrame macro="">
      <xdr:nvGraphicFramePr>
        <xdr:cNvPr id="222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287</xdr:row>
      <xdr:rowOff>0</xdr:rowOff>
    </xdr:from>
    <xdr:to>
      <xdr:col>11</xdr:col>
      <xdr:colOff>0</xdr:colOff>
      <xdr:row>324</xdr:row>
      <xdr:rowOff>66675</xdr:rowOff>
    </xdr:to>
    <xdr:graphicFrame macro="">
      <xdr:nvGraphicFramePr>
        <xdr:cNvPr id="222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0</xdr:colOff>
      <xdr:row>328</xdr:row>
      <xdr:rowOff>0</xdr:rowOff>
    </xdr:from>
    <xdr:to>
      <xdr:col>11</xdr:col>
      <xdr:colOff>28575</xdr:colOff>
      <xdr:row>358</xdr:row>
      <xdr:rowOff>57150</xdr:rowOff>
    </xdr:to>
    <xdr:graphicFrame macro="">
      <xdr:nvGraphicFramePr>
        <xdr:cNvPr id="222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10241"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4.xml><?xml version="1.0" encoding="utf-8"?>
<c:userShapes xmlns:c="http://schemas.openxmlformats.org/drawingml/2006/chart">
  <cdr:relSizeAnchor xmlns:cdr="http://schemas.openxmlformats.org/drawingml/2006/chartDrawing">
    <cdr:from>
      <cdr:x>0.0742</cdr:x>
      <cdr:y>0.03975</cdr:y>
    </cdr:from>
    <cdr:to>
      <cdr:x>0.24427</cdr:x>
      <cdr:y>0.0916</cdr:y>
    </cdr:to>
    <cdr:sp macro="" textlink="">
      <cdr:nvSpPr>
        <cdr:cNvPr id="6145" name="Text Box 1"/>
        <cdr:cNvSpPr txBox="1">
          <a:spLocks xmlns:a="http://schemas.openxmlformats.org/drawingml/2006/main" noChangeArrowheads="1"/>
        </cdr:cNvSpPr>
      </cdr:nvSpPr>
      <cdr:spPr bwMode="auto">
        <a:xfrm xmlns:a="http://schemas.openxmlformats.org/drawingml/2006/main">
          <a:off x="562888" y="176963"/>
          <a:ext cx="1283013" cy="22666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5.xml><?xml version="1.0" encoding="utf-8"?>
<xdr:wsDr xmlns:xdr="http://schemas.openxmlformats.org/drawingml/2006/spreadsheetDrawing" xmlns:a="http://schemas.openxmlformats.org/drawingml/2006/main">
  <xdr:twoCellAnchor>
    <xdr:from>
      <xdr:col>7</xdr:col>
      <xdr:colOff>238125</xdr:colOff>
      <xdr:row>23</xdr:row>
      <xdr:rowOff>19050</xdr:rowOff>
    </xdr:from>
    <xdr:to>
      <xdr:col>16</xdr:col>
      <xdr:colOff>228600</xdr:colOff>
      <xdr:row>43</xdr:row>
      <xdr:rowOff>114300</xdr:rowOff>
    </xdr:to>
    <xdr:graphicFrame macro="">
      <xdr:nvGraphicFramePr>
        <xdr:cNvPr id="1544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257175</xdr:colOff>
      <xdr:row>45</xdr:row>
      <xdr:rowOff>0</xdr:rowOff>
    </xdr:from>
    <xdr:to>
      <xdr:col>16</xdr:col>
      <xdr:colOff>257175</xdr:colOff>
      <xdr:row>65</xdr:row>
      <xdr:rowOff>133350</xdr:rowOff>
    </xdr:to>
    <xdr:graphicFrame macro="">
      <xdr:nvGraphicFramePr>
        <xdr:cNvPr id="1544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609599</xdr:colOff>
      <xdr:row>49</xdr:row>
      <xdr:rowOff>0</xdr:rowOff>
    </xdr:from>
    <xdr:to>
      <xdr:col>9</xdr:col>
      <xdr:colOff>628649</xdr:colOff>
      <xdr:row>62</xdr:row>
      <xdr:rowOff>95250</xdr:rowOff>
    </xdr:to>
    <xdr:sp macro="" textlink="">
      <xdr:nvSpPr>
        <xdr:cNvPr id="15447" name="Line 3"/>
        <xdr:cNvSpPr>
          <a:spLocks noChangeShapeType="1"/>
        </xdr:cNvSpPr>
      </xdr:nvSpPr>
      <xdr:spPr bwMode="auto">
        <a:xfrm flipH="1">
          <a:off x="7400924" y="8820150"/>
          <a:ext cx="19050" cy="2200275"/>
        </a:xfrm>
        <a:prstGeom prst="line">
          <a:avLst/>
        </a:prstGeom>
        <a:noFill/>
        <a:ln w="28575">
          <a:solidFill>
            <a:srgbClr val="33CCCC"/>
          </a:solidFill>
          <a:round/>
          <a:headEnd/>
          <a:tailEnd/>
        </a:ln>
      </xdr:spPr>
    </xdr:sp>
    <xdr:clientData/>
  </xdr:twoCellAnchor>
  <xdr:twoCellAnchor>
    <xdr:from>
      <xdr:col>8</xdr:col>
      <xdr:colOff>609599</xdr:colOff>
      <xdr:row>48</xdr:row>
      <xdr:rowOff>47624</xdr:rowOff>
    </xdr:from>
    <xdr:to>
      <xdr:col>9</xdr:col>
      <xdr:colOff>9524</xdr:colOff>
      <xdr:row>62</xdr:row>
      <xdr:rowOff>76199</xdr:rowOff>
    </xdr:to>
    <xdr:sp macro="" textlink="">
      <xdr:nvSpPr>
        <xdr:cNvPr id="15448" name="Line 4"/>
        <xdr:cNvSpPr>
          <a:spLocks noChangeShapeType="1"/>
        </xdr:cNvSpPr>
      </xdr:nvSpPr>
      <xdr:spPr bwMode="auto">
        <a:xfrm flipH="1">
          <a:off x="6791324" y="8705849"/>
          <a:ext cx="9525" cy="2295525"/>
        </a:xfrm>
        <a:prstGeom prst="line">
          <a:avLst/>
        </a:prstGeom>
        <a:noFill/>
        <a:ln w="38100">
          <a:solidFill>
            <a:srgbClr val="FF9900"/>
          </a:solidFill>
          <a:round/>
          <a:headEnd/>
          <a:tailEnd/>
        </a:ln>
      </xdr:spPr>
    </xdr:sp>
    <xdr:clientData/>
  </xdr:twoCellAnchor>
  <xdr:twoCellAnchor>
    <xdr:from>
      <xdr:col>0</xdr:col>
      <xdr:colOff>47625</xdr:colOff>
      <xdr:row>23</xdr:row>
      <xdr:rowOff>9525</xdr:rowOff>
    </xdr:from>
    <xdr:to>
      <xdr:col>7</xdr:col>
      <xdr:colOff>142875</xdr:colOff>
      <xdr:row>43</xdr:row>
      <xdr:rowOff>95250</xdr:rowOff>
    </xdr:to>
    <xdr:graphicFrame macro="">
      <xdr:nvGraphicFramePr>
        <xdr:cNvPr id="15449"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190500</xdr:colOff>
      <xdr:row>0</xdr:row>
      <xdr:rowOff>285750</xdr:rowOff>
    </xdr:from>
    <xdr:to>
      <xdr:col>5</xdr:col>
      <xdr:colOff>495300</xdr:colOff>
      <xdr:row>0</xdr:row>
      <xdr:rowOff>800100</xdr:rowOff>
    </xdr:to>
    <xdr:sp macro="" textlink="">
      <xdr:nvSpPr>
        <xdr:cNvPr id="15450" name="AutoShape 6">
          <a:hlinkClick xmlns:r="http://schemas.openxmlformats.org/officeDocument/2006/relationships" r:id="rId4"/>
        </xdr:cNvPr>
        <xdr:cNvSpPr>
          <a:spLocks noChangeArrowheads="1"/>
        </xdr:cNvSpPr>
      </xdr:nvSpPr>
      <xdr:spPr bwMode="auto">
        <a:xfrm>
          <a:off x="3771900" y="28575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371475</xdr:colOff>
      <xdr:row>0</xdr:row>
      <xdr:rowOff>28575</xdr:rowOff>
    </xdr:from>
    <xdr:to>
      <xdr:col>1</xdr:col>
      <xdr:colOff>1285875</xdr:colOff>
      <xdr:row>1</xdr:row>
      <xdr:rowOff>133350</xdr:rowOff>
    </xdr:to>
    <xdr:sp macro="" textlink="">
      <xdr:nvSpPr>
        <xdr:cNvPr id="2" name="AutoShape 1">
          <a:hlinkClick xmlns:r="http://schemas.openxmlformats.org/officeDocument/2006/relationships" r:id="rId1"/>
        </xdr:cNvPr>
        <xdr:cNvSpPr>
          <a:spLocks noChangeArrowheads="1"/>
        </xdr:cNvSpPr>
      </xdr:nvSpPr>
      <xdr:spPr bwMode="auto">
        <a:xfrm>
          <a:off x="447675" y="28575"/>
          <a:ext cx="447675"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20</xdr:col>
      <xdr:colOff>76200</xdr:colOff>
      <xdr:row>5</xdr:row>
      <xdr:rowOff>66675</xdr:rowOff>
    </xdr:from>
    <xdr:to>
      <xdr:col>20</xdr:col>
      <xdr:colOff>238125</xdr:colOff>
      <xdr:row>5</xdr:row>
      <xdr:rowOff>66675</xdr:rowOff>
    </xdr:to>
    <xdr:sp macro="" textlink="">
      <xdr:nvSpPr>
        <xdr:cNvPr id="3" name="Line 2"/>
        <xdr:cNvSpPr>
          <a:spLocks noChangeShapeType="1"/>
        </xdr:cNvSpPr>
      </xdr:nvSpPr>
      <xdr:spPr bwMode="auto">
        <a:xfrm flipH="1">
          <a:off x="16125825" y="504825"/>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14</xdr:row>
      <xdr:rowOff>57150</xdr:rowOff>
    </xdr:from>
    <xdr:to>
      <xdr:col>20</xdr:col>
      <xdr:colOff>228600</xdr:colOff>
      <xdr:row>14</xdr:row>
      <xdr:rowOff>66675</xdr:rowOff>
    </xdr:to>
    <xdr:sp macro="" textlink="">
      <xdr:nvSpPr>
        <xdr:cNvPr id="4" name="Line 3"/>
        <xdr:cNvSpPr>
          <a:spLocks noChangeShapeType="1"/>
        </xdr:cNvSpPr>
      </xdr:nvSpPr>
      <xdr:spPr bwMode="auto">
        <a:xfrm flipH="1">
          <a:off x="16106775" y="504825"/>
          <a:ext cx="171450" cy="0"/>
        </a:xfrm>
        <a:prstGeom prst="line">
          <a:avLst/>
        </a:prstGeom>
        <a:noFill/>
        <a:ln w="9525">
          <a:solidFill>
            <a:srgbClr val="000000"/>
          </a:solidFill>
          <a:round/>
          <a:headEnd/>
          <a:tailEnd type="triangle" w="med" len="med"/>
        </a:ln>
      </xdr:spPr>
    </xdr:sp>
    <xdr:clientData/>
  </xdr:twoCellAnchor>
  <xdr:twoCellAnchor>
    <xdr:from>
      <xdr:col>20</xdr:col>
      <xdr:colOff>76200</xdr:colOff>
      <xdr:row>50</xdr:row>
      <xdr:rowOff>66675</xdr:rowOff>
    </xdr:from>
    <xdr:to>
      <xdr:col>20</xdr:col>
      <xdr:colOff>238125</xdr:colOff>
      <xdr:row>50</xdr:row>
      <xdr:rowOff>66675</xdr:rowOff>
    </xdr:to>
    <xdr:sp macro="" textlink="">
      <xdr:nvSpPr>
        <xdr:cNvPr id="5" name="Line 2"/>
        <xdr:cNvSpPr>
          <a:spLocks noChangeShapeType="1"/>
        </xdr:cNvSpPr>
      </xdr:nvSpPr>
      <xdr:spPr bwMode="auto">
        <a:xfrm flipH="1">
          <a:off x="16125825" y="1571625"/>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59</xdr:row>
      <xdr:rowOff>57150</xdr:rowOff>
    </xdr:from>
    <xdr:to>
      <xdr:col>20</xdr:col>
      <xdr:colOff>228600</xdr:colOff>
      <xdr:row>59</xdr:row>
      <xdr:rowOff>66675</xdr:rowOff>
    </xdr:to>
    <xdr:sp macro="" textlink="">
      <xdr:nvSpPr>
        <xdr:cNvPr id="6" name="Line 3"/>
        <xdr:cNvSpPr>
          <a:spLocks noChangeShapeType="1"/>
        </xdr:cNvSpPr>
      </xdr:nvSpPr>
      <xdr:spPr bwMode="auto">
        <a:xfrm flipH="1">
          <a:off x="16106775" y="3019425"/>
          <a:ext cx="171450" cy="9525"/>
        </a:xfrm>
        <a:prstGeom prst="line">
          <a:avLst/>
        </a:prstGeom>
        <a:noFill/>
        <a:ln w="9525">
          <a:solidFill>
            <a:srgbClr val="000000"/>
          </a:solidFill>
          <a:round/>
          <a:headEnd/>
          <a:tailEnd type="triangle" w="med" len="med"/>
        </a:ln>
      </xdr:spPr>
    </xdr:sp>
    <xdr:clientData/>
  </xdr:twoCellAnchor>
  <xdr:twoCellAnchor>
    <xdr:from>
      <xdr:col>1</xdr:col>
      <xdr:colOff>123825</xdr:colOff>
      <xdr:row>246</xdr:row>
      <xdr:rowOff>114300</xdr:rowOff>
    </xdr:from>
    <xdr:to>
      <xdr:col>14</xdr:col>
      <xdr:colOff>438150</xdr:colOff>
      <xdr:row>342</xdr:row>
      <xdr:rowOff>66675</xdr:rowOff>
    </xdr:to>
    <xdr:graphicFrame macro="">
      <xdr:nvGraphicFramePr>
        <xdr:cNvPr id="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278</xdr:row>
      <xdr:rowOff>76199</xdr:rowOff>
    </xdr:from>
    <xdr:to>
      <xdr:col>12</xdr:col>
      <xdr:colOff>257175</xdr:colOff>
      <xdr:row>306</xdr:row>
      <xdr:rowOff>66674</xdr:rowOff>
    </xdr:to>
    <xdr:graphicFrame macro="">
      <xdr:nvGraphicFramePr>
        <xdr:cNvPr id="8"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76200</xdr:colOff>
      <xdr:row>140</xdr:row>
      <xdr:rowOff>66675</xdr:rowOff>
    </xdr:from>
    <xdr:to>
      <xdr:col>20</xdr:col>
      <xdr:colOff>238125</xdr:colOff>
      <xdr:row>140</xdr:row>
      <xdr:rowOff>66675</xdr:rowOff>
    </xdr:to>
    <xdr:sp macro="" textlink="">
      <xdr:nvSpPr>
        <xdr:cNvPr id="9" name="Line 2"/>
        <xdr:cNvSpPr>
          <a:spLocks noChangeShapeType="1"/>
        </xdr:cNvSpPr>
      </xdr:nvSpPr>
      <xdr:spPr bwMode="auto">
        <a:xfrm flipH="1">
          <a:off x="16125825" y="9067800"/>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149</xdr:row>
      <xdr:rowOff>57150</xdr:rowOff>
    </xdr:from>
    <xdr:to>
      <xdr:col>20</xdr:col>
      <xdr:colOff>228600</xdr:colOff>
      <xdr:row>149</xdr:row>
      <xdr:rowOff>66675</xdr:rowOff>
    </xdr:to>
    <xdr:sp macro="" textlink="">
      <xdr:nvSpPr>
        <xdr:cNvPr id="10" name="Line 3"/>
        <xdr:cNvSpPr>
          <a:spLocks noChangeShapeType="1"/>
        </xdr:cNvSpPr>
      </xdr:nvSpPr>
      <xdr:spPr bwMode="auto">
        <a:xfrm flipH="1">
          <a:off x="16106775" y="10515600"/>
          <a:ext cx="171450" cy="9525"/>
        </a:xfrm>
        <a:prstGeom prst="line">
          <a:avLst/>
        </a:prstGeom>
        <a:noFill/>
        <a:ln w="9525">
          <a:solidFill>
            <a:srgbClr val="000000"/>
          </a:solidFill>
          <a:round/>
          <a:headEnd/>
          <a:tailEnd type="triangle" w="med" len="med"/>
        </a:ln>
      </xdr:spPr>
    </xdr:sp>
    <xdr:clientData/>
  </xdr:twoCellAnchor>
  <xdr:twoCellAnchor>
    <xdr:from>
      <xdr:col>20</xdr:col>
      <xdr:colOff>76200</xdr:colOff>
      <xdr:row>95</xdr:row>
      <xdr:rowOff>66675</xdr:rowOff>
    </xdr:from>
    <xdr:to>
      <xdr:col>20</xdr:col>
      <xdr:colOff>238125</xdr:colOff>
      <xdr:row>95</xdr:row>
      <xdr:rowOff>66675</xdr:rowOff>
    </xdr:to>
    <xdr:sp macro="" textlink="">
      <xdr:nvSpPr>
        <xdr:cNvPr id="11" name="Line 2"/>
        <xdr:cNvSpPr>
          <a:spLocks noChangeShapeType="1"/>
        </xdr:cNvSpPr>
      </xdr:nvSpPr>
      <xdr:spPr bwMode="auto">
        <a:xfrm flipH="1">
          <a:off x="16125825" y="15220950"/>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104</xdr:row>
      <xdr:rowOff>57150</xdr:rowOff>
    </xdr:from>
    <xdr:to>
      <xdr:col>20</xdr:col>
      <xdr:colOff>228600</xdr:colOff>
      <xdr:row>104</xdr:row>
      <xdr:rowOff>66675</xdr:rowOff>
    </xdr:to>
    <xdr:sp macro="" textlink="">
      <xdr:nvSpPr>
        <xdr:cNvPr id="12" name="Line 3"/>
        <xdr:cNvSpPr>
          <a:spLocks noChangeShapeType="1"/>
        </xdr:cNvSpPr>
      </xdr:nvSpPr>
      <xdr:spPr bwMode="auto">
        <a:xfrm flipH="1">
          <a:off x="16106775" y="16668750"/>
          <a:ext cx="171450" cy="9525"/>
        </a:xfrm>
        <a:prstGeom prst="line">
          <a:avLst/>
        </a:prstGeom>
        <a:noFill/>
        <a:ln w="9525">
          <a:solidFill>
            <a:srgbClr val="000000"/>
          </a:solidFill>
          <a:round/>
          <a:headEnd/>
          <a:tailEnd type="triangle" w="med" len="med"/>
        </a:ln>
      </xdr:spPr>
    </xdr:sp>
    <xdr:clientData/>
  </xdr:twoCellAnchor>
  <xdr:twoCellAnchor>
    <xdr:from>
      <xdr:col>1</xdr:col>
      <xdr:colOff>80962</xdr:colOff>
      <xdr:row>343</xdr:row>
      <xdr:rowOff>28575</xdr:rowOff>
    </xdr:from>
    <xdr:to>
      <xdr:col>14</xdr:col>
      <xdr:colOff>385762</xdr:colOff>
      <xdr:row>372</xdr:row>
      <xdr:rowOff>28576</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72495</xdr:colOff>
      <xdr:row>372</xdr:row>
      <xdr:rowOff>100015</xdr:rowOff>
    </xdr:from>
    <xdr:to>
      <xdr:col>14</xdr:col>
      <xdr:colOff>291570</xdr:colOff>
      <xdr:row>400</xdr:row>
      <xdr:rowOff>3</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317499</xdr:colOff>
      <xdr:row>400</xdr:row>
      <xdr:rowOff>148165</xdr:rowOff>
    </xdr:from>
    <xdr:to>
      <xdr:col>12</xdr:col>
      <xdr:colOff>709083</xdr:colOff>
      <xdr:row>422</xdr:row>
      <xdr:rowOff>74083</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152400</xdr:colOff>
      <xdr:row>225</xdr:row>
      <xdr:rowOff>66675</xdr:rowOff>
    </xdr:from>
    <xdr:to>
      <xdr:col>5</xdr:col>
      <xdr:colOff>438150</xdr:colOff>
      <xdr:row>249</xdr:row>
      <xdr:rowOff>38100</xdr:rowOff>
    </xdr:to>
    <xdr:graphicFrame macro="">
      <xdr:nvGraphicFramePr>
        <xdr:cNvPr id="2053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95249</xdr:colOff>
      <xdr:row>250</xdr:row>
      <xdr:rowOff>9525</xdr:rowOff>
    </xdr:from>
    <xdr:to>
      <xdr:col>5</xdr:col>
      <xdr:colOff>238125</xdr:colOff>
      <xdr:row>273</xdr:row>
      <xdr:rowOff>152400</xdr:rowOff>
    </xdr:to>
    <xdr:graphicFrame macro="">
      <xdr:nvGraphicFramePr>
        <xdr:cNvPr id="2053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275</xdr:row>
      <xdr:rowOff>0</xdr:rowOff>
    </xdr:from>
    <xdr:to>
      <xdr:col>5</xdr:col>
      <xdr:colOff>238125</xdr:colOff>
      <xdr:row>298</xdr:row>
      <xdr:rowOff>152400</xdr:rowOff>
    </xdr:to>
    <xdr:graphicFrame macro="">
      <xdr:nvGraphicFramePr>
        <xdr:cNvPr id="2053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371475</xdr:colOff>
      <xdr:row>0</xdr:row>
      <xdr:rowOff>104775</xdr:rowOff>
    </xdr:from>
    <xdr:to>
      <xdr:col>0</xdr:col>
      <xdr:colOff>1285875</xdr:colOff>
      <xdr:row>1</xdr:row>
      <xdr:rowOff>104775</xdr:rowOff>
    </xdr:to>
    <xdr:sp macro="" textlink="">
      <xdr:nvSpPr>
        <xdr:cNvPr id="20540" name="AutoShape 4">
          <a:hlinkClick xmlns:r="http://schemas.openxmlformats.org/officeDocument/2006/relationships" r:id="rId4"/>
        </xdr:cNvPr>
        <xdr:cNvSpPr>
          <a:spLocks noChangeArrowheads="1"/>
        </xdr:cNvSpPr>
      </xdr:nvSpPr>
      <xdr:spPr bwMode="auto">
        <a:xfrm>
          <a:off x="371475" y="1047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3</xdr:col>
      <xdr:colOff>80432</xdr:colOff>
      <xdr:row>3</xdr:row>
      <xdr:rowOff>74083</xdr:rowOff>
    </xdr:from>
    <xdr:to>
      <xdr:col>15</xdr:col>
      <xdr:colOff>470958</xdr:colOff>
      <xdr:row>181</xdr:row>
      <xdr:rowOff>104775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99481</xdr:colOff>
      <xdr:row>182</xdr:row>
      <xdr:rowOff>92076</xdr:rowOff>
    </xdr:from>
    <xdr:to>
      <xdr:col>15</xdr:col>
      <xdr:colOff>451908</xdr:colOff>
      <xdr:row>212</xdr:row>
      <xdr:rowOff>10584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162982</xdr:colOff>
      <xdr:row>224</xdr:row>
      <xdr:rowOff>109008</xdr:rowOff>
    </xdr:from>
    <xdr:to>
      <xdr:col>5</xdr:col>
      <xdr:colOff>162982</xdr:colOff>
      <xdr:row>248</xdr:row>
      <xdr:rowOff>80433</xdr:rowOff>
    </xdr:to>
    <xdr:graphicFrame macro="">
      <xdr:nvGraphicFramePr>
        <xdr:cNvPr id="2461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167216</xdr:colOff>
      <xdr:row>249</xdr:row>
      <xdr:rowOff>63501</xdr:rowOff>
    </xdr:from>
    <xdr:to>
      <xdr:col>5</xdr:col>
      <xdr:colOff>158749</xdr:colOff>
      <xdr:row>274</xdr:row>
      <xdr:rowOff>146051</xdr:rowOff>
    </xdr:to>
    <xdr:graphicFrame macro="">
      <xdr:nvGraphicFramePr>
        <xdr:cNvPr id="2462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342900</xdr:colOff>
      <xdr:row>0</xdr:row>
      <xdr:rowOff>38100</xdr:rowOff>
    </xdr:from>
    <xdr:to>
      <xdr:col>0</xdr:col>
      <xdr:colOff>1257300</xdr:colOff>
      <xdr:row>1</xdr:row>
      <xdr:rowOff>76200</xdr:rowOff>
    </xdr:to>
    <xdr:sp macro="" textlink="">
      <xdr:nvSpPr>
        <xdr:cNvPr id="24621" name="AutoShape 4">
          <a:hlinkClick xmlns:r="http://schemas.openxmlformats.org/officeDocument/2006/relationships" r:id="rId3"/>
        </xdr:cNvPr>
        <xdr:cNvSpPr>
          <a:spLocks noChangeArrowheads="1"/>
        </xdr:cNvSpPr>
      </xdr:nvSpPr>
      <xdr:spPr bwMode="auto">
        <a:xfrm>
          <a:off x="342900" y="3810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4</xdr:col>
      <xdr:colOff>20108</xdr:colOff>
      <xdr:row>4</xdr:row>
      <xdr:rowOff>8466</xdr:rowOff>
    </xdr:from>
    <xdr:to>
      <xdr:col>14</xdr:col>
      <xdr:colOff>496359</xdr:colOff>
      <xdr:row>167</xdr:row>
      <xdr:rowOff>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10583</xdr:colOff>
      <xdr:row>167</xdr:row>
      <xdr:rowOff>63501</xdr:rowOff>
    </xdr:from>
    <xdr:to>
      <xdr:col>14</xdr:col>
      <xdr:colOff>442384</xdr:colOff>
      <xdr:row>192</xdr:row>
      <xdr:rowOff>63501</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1735667</xdr:colOff>
      <xdr:row>193</xdr:row>
      <xdr:rowOff>63501</xdr:rowOff>
    </xdr:from>
    <xdr:to>
      <xdr:col>14</xdr:col>
      <xdr:colOff>342900</xdr:colOff>
      <xdr:row>217</xdr:row>
      <xdr:rowOff>52917</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131232</xdr:colOff>
      <xdr:row>226</xdr:row>
      <xdr:rowOff>56092</xdr:rowOff>
    </xdr:from>
    <xdr:to>
      <xdr:col>4</xdr:col>
      <xdr:colOff>836082</xdr:colOff>
      <xdr:row>250</xdr:row>
      <xdr:rowOff>27517</xdr:rowOff>
    </xdr:to>
    <xdr:graphicFrame macro="">
      <xdr:nvGraphicFramePr>
        <xdr:cNvPr id="2770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129116</xdr:colOff>
      <xdr:row>250</xdr:row>
      <xdr:rowOff>135467</xdr:rowOff>
    </xdr:from>
    <xdr:to>
      <xdr:col>4</xdr:col>
      <xdr:colOff>814916</xdr:colOff>
      <xdr:row>276</xdr:row>
      <xdr:rowOff>62442</xdr:rowOff>
    </xdr:to>
    <xdr:graphicFrame macro="">
      <xdr:nvGraphicFramePr>
        <xdr:cNvPr id="2770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342900</xdr:colOff>
      <xdr:row>0</xdr:row>
      <xdr:rowOff>38100</xdr:rowOff>
    </xdr:from>
    <xdr:to>
      <xdr:col>0</xdr:col>
      <xdr:colOff>1257300</xdr:colOff>
      <xdr:row>1</xdr:row>
      <xdr:rowOff>76200</xdr:rowOff>
    </xdr:to>
    <xdr:sp macro="" textlink="">
      <xdr:nvSpPr>
        <xdr:cNvPr id="27707" name="AutoShape 3">
          <a:hlinkClick xmlns:r="http://schemas.openxmlformats.org/officeDocument/2006/relationships" r:id="rId3"/>
        </xdr:cNvPr>
        <xdr:cNvSpPr>
          <a:spLocks noChangeArrowheads="1"/>
        </xdr:cNvSpPr>
      </xdr:nvSpPr>
      <xdr:spPr bwMode="auto">
        <a:xfrm>
          <a:off x="342900" y="3810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102657</xdr:colOff>
      <xdr:row>276</xdr:row>
      <xdr:rowOff>157691</xdr:rowOff>
    </xdr:from>
    <xdr:to>
      <xdr:col>4</xdr:col>
      <xdr:colOff>826557</xdr:colOff>
      <xdr:row>304</xdr:row>
      <xdr:rowOff>141816</xdr:rowOff>
    </xdr:to>
    <xdr:graphicFrame macro="">
      <xdr:nvGraphicFramePr>
        <xdr:cNvPr id="2770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58207</xdr:colOff>
      <xdr:row>161</xdr:row>
      <xdr:rowOff>48681</xdr:rowOff>
    </xdr:from>
    <xdr:to>
      <xdr:col>17</xdr:col>
      <xdr:colOff>143932</xdr:colOff>
      <xdr:row>194</xdr:row>
      <xdr:rowOff>31748</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371475</xdr:colOff>
      <xdr:row>0</xdr:row>
      <xdr:rowOff>28575</xdr:rowOff>
    </xdr:from>
    <xdr:to>
      <xdr:col>1</xdr:col>
      <xdr:colOff>676275</xdr:colOff>
      <xdr:row>2</xdr:row>
      <xdr:rowOff>47625</xdr:rowOff>
    </xdr:to>
    <xdr:sp macro="" textlink="">
      <xdr:nvSpPr>
        <xdr:cNvPr id="31774" name="AutoShape 2">
          <a:hlinkClick xmlns:r="http://schemas.openxmlformats.org/officeDocument/2006/relationships" r:id="rId1"/>
        </xdr:cNvPr>
        <xdr:cNvSpPr>
          <a:spLocks noChangeArrowheads="1"/>
        </xdr:cNvSpPr>
      </xdr:nvSpPr>
      <xdr:spPr bwMode="auto">
        <a:xfrm>
          <a:off x="371475" y="285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0</xdr:colOff>
      <xdr:row>66</xdr:row>
      <xdr:rowOff>63500</xdr:rowOff>
    </xdr:from>
    <xdr:to>
      <xdr:col>11</xdr:col>
      <xdr:colOff>371475</xdr:colOff>
      <xdr:row>93</xdr:row>
      <xdr:rowOff>133350</xdr:rowOff>
    </xdr:to>
    <xdr:graphicFrame macro="">
      <xdr:nvGraphicFramePr>
        <xdr:cNvPr id="3177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142873</xdr:colOff>
      <xdr:row>1</xdr:row>
      <xdr:rowOff>297391</xdr:rowOff>
    </xdr:from>
    <xdr:to>
      <xdr:col>19</xdr:col>
      <xdr:colOff>116417</xdr:colOff>
      <xdr:row>31</xdr:row>
      <xdr:rowOff>63500</xdr:rowOff>
    </xdr:to>
    <xdr:graphicFrame macro="">
      <xdr:nvGraphicFramePr>
        <xdr:cNvPr id="3383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246</xdr:row>
      <xdr:rowOff>152400</xdr:rowOff>
    </xdr:from>
    <xdr:to>
      <xdr:col>9</xdr:col>
      <xdr:colOff>180975</xdr:colOff>
      <xdr:row>274</xdr:row>
      <xdr:rowOff>133350</xdr:rowOff>
    </xdr:to>
    <xdr:graphicFrame macro="">
      <xdr:nvGraphicFramePr>
        <xdr:cNvPr id="3383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371475</xdr:colOff>
      <xdr:row>0</xdr:row>
      <xdr:rowOff>104775</xdr:rowOff>
    </xdr:from>
    <xdr:to>
      <xdr:col>0</xdr:col>
      <xdr:colOff>1285875</xdr:colOff>
      <xdr:row>1</xdr:row>
      <xdr:rowOff>123825</xdr:rowOff>
    </xdr:to>
    <xdr:sp macro="" textlink="">
      <xdr:nvSpPr>
        <xdr:cNvPr id="33837" name="AutoShape 3">
          <a:hlinkClick xmlns:r="http://schemas.openxmlformats.org/officeDocument/2006/relationships" r:id="rId3"/>
        </xdr:cNvPr>
        <xdr:cNvSpPr>
          <a:spLocks noChangeArrowheads="1"/>
        </xdr:cNvSpPr>
      </xdr:nvSpPr>
      <xdr:spPr bwMode="auto">
        <a:xfrm>
          <a:off x="371475" y="1047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19</xdr:col>
      <xdr:colOff>328083</xdr:colOff>
      <xdr:row>0</xdr:row>
      <xdr:rowOff>481541</xdr:rowOff>
    </xdr:from>
    <xdr:to>
      <xdr:col>34</xdr:col>
      <xdr:colOff>243417</xdr:colOff>
      <xdr:row>26</xdr:row>
      <xdr:rowOff>21167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283634</xdr:colOff>
      <xdr:row>32</xdr:row>
      <xdr:rowOff>21167</xdr:rowOff>
    </xdr:from>
    <xdr:to>
      <xdr:col>32</xdr:col>
      <xdr:colOff>582083</xdr:colOff>
      <xdr:row>59</xdr:row>
      <xdr:rowOff>137583</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456141</xdr:colOff>
      <xdr:row>60</xdr:row>
      <xdr:rowOff>127000</xdr:rowOff>
    </xdr:from>
    <xdr:to>
      <xdr:col>17</xdr:col>
      <xdr:colOff>518584</xdr:colOff>
      <xdr:row>84</xdr:row>
      <xdr:rowOff>105834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509057</xdr:colOff>
      <xdr:row>34</xdr:row>
      <xdr:rowOff>0</xdr:rowOff>
    </xdr:from>
    <xdr:to>
      <xdr:col>15</xdr:col>
      <xdr:colOff>347132</xdr:colOff>
      <xdr:row>57</xdr:row>
      <xdr:rowOff>74082</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0.27031</cdr:x>
      <cdr:y>0.37474</cdr:y>
    </cdr:from>
    <cdr:to>
      <cdr:x>0.30919</cdr:x>
      <cdr:y>0.50257</cdr:y>
    </cdr:to>
    <cdr:sp macro="" textlink="">
      <cdr:nvSpPr>
        <cdr:cNvPr id="2" name="Down Arrow 1"/>
        <cdr:cNvSpPr/>
      </cdr:nvSpPr>
      <cdr:spPr>
        <a:xfrm xmlns:a="http://schemas.openxmlformats.org/drawingml/2006/main">
          <a:off x="1647825" y="1695451"/>
          <a:ext cx="236982" cy="578357"/>
        </a:xfrm>
        <a:prstGeom xmlns:a="http://schemas.openxmlformats.org/drawingml/2006/main" prst="downArrow">
          <a:avLst/>
        </a:prstGeom>
        <a:solidFill xmlns:a="http://schemas.openxmlformats.org/drawingml/2006/main">
          <a:srgbClr val="FF0000"/>
        </a:solidFill>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13.xml><?xml version="1.0" encoding="utf-8"?>
<xdr:wsDr xmlns:xdr="http://schemas.openxmlformats.org/drawingml/2006/spreadsheetDrawing" xmlns:a="http://schemas.openxmlformats.org/drawingml/2006/main">
  <xdr:twoCellAnchor>
    <xdr:from>
      <xdr:col>0</xdr:col>
      <xdr:colOff>31750</xdr:colOff>
      <xdr:row>314</xdr:row>
      <xdr:rowOff>135467</xdr:rowOff>
    </xdr:from>
    <xdr:to>
      <xdr:col>7</xdr:col>
      <xdr:colOff>955675</xdr:colOff>
      <xdr:row>337</xdr:row>
      <xdr:rowOff>110067</xdr:rowOff>
    </xdr:to>
    <xdr:graphicFrame macro="">
      <xdr:nvGraphicFramePr>
        <xdr:cNvPr id="3697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336</xdr:row>
      <xdr:rowOff>152400</xdr:rowOff>
    </xdr:from>
    <xdr:to>
      <xdr:col>8</xdr:col>
      <xdr:colOff>9525</xdr:colOff>
      <xdr:row>359</xdr:row>
      <xdr:rowOff>133350</xdr:rowOff>
    </xdr:to>
    <xdr:graphicFrame macro="">
      <xdr:nvGraphicFramePr>
        <xdr:cNvPr id="36979"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361</xdr:row>
      <xdr:rowOff>9525</xdr:rowOff>
    </xdr:from>
    <xdr:to>
      <xdr:col>7</xdr:col>
      <xdr:colOff>1000125</xdr:colOff>
      <xdr:row>384</xdr:row>
      <xdr:rowOff>0</xdr:rowOff>
    </xdr:to>
    <xdr:graphicFrame macro="">
      <xdr:nvGraphicFramePr>
        <xdr:cNvPr id="3698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385</xdr:row>
      <xdr:rowOff>0</xdr:rowOff>
    </xdr:from>
    <xdr:to>
      <xdr:col>7</xdr:col>
      <xdr:colOff>990600</xdr:colOff>
      <xdr:row>408</xdr:row>
      <xdr:rowOff>0</xdr:rowOff>
    </xdr:to>
    <xdr:graphicFrame macro="">
      <xdr:nvGraphicFramePr>
        <xdr:cNvPr id="36981"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409</xdr:row>
      <xdr:rowOff>0</xdr:rowOff>
    </xdr:from>
    <xdr:to>
      <xdr:col>7</xdr:col>
      <xdr:colOff>1000125</xdr:colOff>
      <xdr:row>432</xdr:row>
      <xdr:rowOff>9525</xdr:rowOff>
    </xdr:to>
    <xdr:graphicFrame macro="">
      <xdr:nvGraphicFramePr>
        <xdr:cNvPr id="3698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38100</xdr:colOff>
      <xdr:row>433</xdr:row>
      <xdr:rowOff>0</xdr:rowOff>
    </xdr:from>
    <xdr:to>
      <xdr:col>8</xdr:col>
      <xdr:colOff>9525</xdr:colOff>
      <xdr:row>456</xdr:row>
      <xdr:rowOff>19050</xdr:rowOff>
    </xdr:to>
    <xdr:graphicFrame macro="">
      <xdr:nvGraphicFramePr>
        <xdr:cNvPr id="36983"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66675</xdr:colOff>
      <xdr:row>456</xdr:row>
      <xdr:rowOff>152400</xdr:rowOff>
    </xdr:from>
    <xdr:to>
      <xdr:col>8</xdr:col>
      <xdr:colOff>28575</xdr:colOff>
      <xdr:row>480</xdr:row>
      <xdr:rowOff>19050</xdr:rowOff>
    </xdr:to>
    <xdr:graphicFrame macro="">
      <xdr:nvGraphicFramePr>
        <xdr:cNvPr id="36984"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85725</xdr:colOff>
      <xdr:row>0</xdr:row>
      <xdr:rowOff>114300</xdr:rowOff>
    </xdr:from>
    <xdr:to>
      <xdr:col>0</xdr:col>
      <xdr:colOff>1000125</xdr:colOff>
      <xdr:row>3</xdr:row>
      <xdr:rowOff>266700</xdr:rowOff>
    </xdr:to>
    <xdr:sp macro="" textlink="">
      <xdr:nvSpPr>
        <xdr:cNvPr id="36985" name="AutoShape 8">
          <a:hlinkClick xmlns:r="http://schemas.openxmlformats.org/officeDocument/2006/relationships" r:id="rId8"/>
        </xdr:cNvPr>
        <xdr:cNvSpPr>
          <a:spLocks noChangeArrowheads="1"/>
        </xdr:cNvSpPr>
      </xdr:nvSpPr>
      <xdr:spPr bwMode="auto">
        <a:xfrm>
          <a:off x="85725" y="114300"/>
          <a:ext cx="914400" cy="7810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26457</xdr:colOff>
      <xdr:row>258</xdr:row>
      <xdr:rowOff>4233</xdr:rowOff>
    </xdr:from>
    <xdr:to>
      <xdr:col>18</xdr:col>
      <xdr:colOff>578908</xdr:colOff>
      <xdr:row>288</xdr:row>
      <xdr:rowOff>114299</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127000</xdr:colOff>
      <xdr:row>300</xdr:row>
      <xdr:rowOff>7409</xdr:rowOff>
    </xdr:from>
    <xdr:to>
      <xdr:col>8</xdr:col>
      <xdr:colOff>0</xdr:colOff>
      <xdr:row>321</xdr:row>
      <xdr:rowOff>156634</xdr:rowOff>
    </xdr:to>
    <xdr:graphicFrame macro="">
      <xdr:nvGraphicFramePr>
        <xdr:cNvPr id="45239"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344</xdr:row>
      <xdr:rowOff>0</xdr:rowOff>
    </xdr:from>
    <xdr:to>
      <xdr:col>7</xdr:col>
      <xdr:colOff>1247775</xdr:colOff>
      <xdr:row>344</xdr:row>
      <xdr:rowOff>0</xdr:rowOff>
    </xdr:to>
    <xdr:graphicFrame macro="">
      <xdr:nvGraphicFramePr>
        <xdr:cNvPr id="45240"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66675</xdr:colOff>
      <xdr:row>344</xdr:row>
      <xdr:rowOff>0</xdr:rowOff>
    </xdr:from>
    <xdr:to>
      <xdr:col>8</xdr:col>
      <xdr:colOff>9525</xdr:colOff>
      <xdr:row>344</xdr:row>
      <xdr:rowOff>0</xdr:rowOff>
    </xdr:to>
    <xdr:graphicFrame macro="">
      <xdr:nvGraphicFramePr>
        <xdr:cNvPr id="45241"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344</xdr:row>
      <xdr:rowOff>0</xdr:rowOff>
    </xdr:from>
    <xdr:to>
      <xdr:col>7</xdr:col>
      <xdr:colOff>1238250</xdr:colOff>
      <xdr:row>344</xdr:row>
      <xdr:rowOff>0</xdr:rowOff>
    </xdr:to>
    <xdr:graphicFrame macro="">
      <xdr:nvGraphicFramePr>
        <xdr:cNvPr id="45242"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38100</xdr:colOff>
      <xdr:row>344</xdr:row>
      <xdr:rowOff>0</xdr:rowOff>
    </xdr:from>
    <xdr:to>
      <xdr:col>7</xdr:col>
      <xdr:colOff>1257300</xdr:colOff>
      <xdr:row>344</xdr:row>
      <xdr:rowOff>0</xdr:rowOff>
    </xdr:to>
    <xdr:graphicFrame macro="">
      <xdr:nvGraphicFramePr>
        <xdr:cNvPr id="45243"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344</xdr:row>
      <xdr:rowOff>0</xdr:rowOff>
    </xdr:from>
    <xdr:to>
      <xdr:col>7</xdr:col>
      <xdr:colOff>1247775</xdr:colOff>
      <xdr:row>344</xdr:row>
      <xdr:rowOff>0</xdr:rowOff>
    </xdr:to>
    <xdr:graphicFrame macro="">
      <xdr:nvGraphicFramePr>
        <xdr:cNvPr id="45244"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116417</xdr:colOff>
      <xdr:row>322</xdr:row>
      <xdr:rowOff>76201</xdr:rowOff>
    </xdr:from>
    <xdr:to>
      <xdr:col>7</xdr:col>
      <xdr:colOff>1268942</xdr:colOff>
      <xdr:row>345</xdr:row>
      <xdr:rowOff>19051</xdr:rowOff>
    </xdr:to>
    <xdr:graphicFrame macro="">
      <xdr:nvGraphicFramePr>
        <xdr:cNvPr id="45245"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105834</xdr:colOff>
      <xdr:row>345</xdr:row>
      <xdr:rowOff>137583</xdr:rowOff>
    </xdr:from>
    <xdr:to>
      <xdr:col>7</xdr:col>
      <xdr:colOff>1267884</xdr:colOff>
      <xdr:row>368</xdr:row>
      <xdr:rowOff>93133</xdr:rowOff>
    </xdr:to>
    <xdr:graphicFrame macro="">
      <xdr:nvGraphicFramePr>
        <xdr:cNvPr id="45246"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158749</xdr:colOff>
      <xdr:row>377</xdr:row>
      <xdr:rowOff>84667</xdr:rowOff>
    </xdr:from>
    <xdr:to>
      <xdr:col>8</xdr:col>
      <xdr:colOff>60324</xdr:colOff>
      <xdr:row>400</xdr:row>
      <xdr:rowOff>49742</xdr:rowOff>
    </xdr:to>
    <xdr:graphicFrame macro="">
      <xdr:nvGraphicFramePr>
        <xdr:cNvPr id="45247"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169333</xdr:colOff>
      <xdr:row>407</xdr:row>
      <xdr:rowOff>127000</xdr:rowOff>
    </xdr:from>
    <xdr:to>
      <xdr:col>8</xdr:col>
      <xdr:colOff>80433</xdr:colOff>
      <xdr:row>430</xdr:row>
      <xdr:rowOff>101600</xdr:rowOff>
    </xdr:to>
    <xdr:graphicFrame macro="">
      <xdr:nvGraphicFramePr>
        <xdr:cNvPr id="45248"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232833</xdr:colOff>
      <xdr:row>433</xdr:row>
      <xdr:rowOff>127000</xdr:rowOff>
    </xdr:from>
    <xdr:to>
      <xdr:col>8</xdr:col>
      <xdr:colOff>153458</xdr:colOff>
      <xdr:row>452</xdr:row>
      <xdr:rowOff>58208</xdr:rowOff>
    </xdr:to>
    <xdr:graphicFrame macro="">
      <xdr:nvGraphicFramePr>
        <xdr:cNvPr id="45249"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179916</xdr:colOff>
      <xdr:row>461</xdr:row>
      <xdr:rowOff>42334</xdr:rowOff>
    </xdr:from>
    <xdr:to>
      <xdr:col>8</xdr:col>
      <xdr:colOff>110066</xdr:colOff>
      <xdr:row>484</xdr:row>
      <xdr:rowOff>35984</xdr:rowOff>
    </xdr:to>
    <xdr:graphicFrame macro="">
      <xdr:nvGraphicFramePr>
        <xdr:cNvPr id="45250"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66675</xdr:colOff>
      <xdr:row>0</xdr:row>
      <xdr:rowOff>57150</xdr:rowOff>
    </xdr:from>
    <xdr:to>
      <xdr:col>0</xdr:col>
      <xdr:colOff>1009650</xdr:colOff>
      <xdr:row>3</xdr:row>
      <xdr:rowOff>95250</xdr:rowOff>
    </xdr:to>
    <xdr:sp macro="" textlink="">
      <xdr:nvSpPr>
        <xdr:cNvPr id="45251" name="AutoShape 22">
          <a:hlinkClick xmlns:r="http://schemas.openxmlformats.org/officeDocument/2006/relationships" r:id="rId13"/>
        </xdr:cNvPr>
        <xdr:cNvSpPr>
          <a:spLocks noChangeArrowheads="1"/>
        </xdr:cNvSpPr>
      </xdr:nvSpPr>
      <xdr:spPr bwMode="auto">
        <a:xfrm>
          <a:off x="66675" y="57150"/>
          <a:ext cx="942975" cy="5429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70909</xdr:colOff>
      <xdr:row>3</xdr:row>
      <xdr:rowOff>285750</xdr:rowOff>
    </xdr:from>
    <xdr:to>
      <xdr:col>18</xdr:col>
      <xdr:colOff>432859</xdr:colOff>
      <xdr:row>266</xdr:row>
      <xdr:rowOff>4234</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63500</xdr:colOff>
      <xdr:row>319</xdr:row>
      <xdr:rowOff>137583</xdr:rowOff>
    </xdr:from>
    <xdr:to>
      <xdr:col>8</xdr:col>
      <xdr:colOff>73025</xdr:colOff>
      <xdr:row>340</xdr:row>
      <xdr:rowOff>52916</xdr:rowOff>
    </xdr:to>
    <xdr:graphicFrame macro="">
      <xdr:nvGraphicFramePr>
        <xdr:cNvPr id="5848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338666</xdr:colOff>
      <xdr:row>344</xdr:row>
      <xdr:rowOff>42333</xdr:rowOff>
    </xdr:from>
    <xdr:to>
      <xdr:col>8</xdr:col>
      <xdr:colOff>357716</xdr:colOff>
      <xdr:row>366</xdr:row>
      <xdr:rowOff>51858</xdr:rowOff>
    </xdr:to>
    <xdr:graphicFrame macro="">
      <xdr:nvGraphicFramePr>
        <xdr:cNvPr id="5848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169333</xdr:colOff>
      <xdr:row>368</xdr:row>
      <xdr:rowOff>116417</xdr:rowOff>
    </xdr:from>
    <xdr:to>
      <xdr:col>8</xdr:col>
      <xdr:colOff>197908</xdr:colOff>
      <xdr:row>390</xdr:row>
      <xdr:rowOff>135467</xdr:rowOff>
    </xdr:to>
    <xdr:graphicFrame macro="">
      <xdr:nvGraphicFramePr>
        <xdr:cNvPr id="5848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201083</xdr:colOff>
      <xdr:row>393</xdr:row>
      <xdr:rowOff>74083</xdr:rowOff>
    </xdr:from>
    <xdr:to>
      <xdr:col>8</xdr:col>
      <xdr:colOff>239183</xdr:colOff>
      <xdr:row>415</xdr:row>
      <xdr:rowOff>102658</xdr:rowOff>
    </xdr:to>
    <xdr:graphicFrame macro="">
      <xdr:nvGraphicFramePr>
        <xdr:cNvPr id="58484"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190500</xdr:colOff>
      <xdr:row>417</xdr:row>
      <xdr:rowOff>95250</xdr:rowOff>
    </xdr:from>
    <xdr:to>
      <xdr:col>8</xdr:col>
      <xdr:colOff>238125</xdr:colOff>
      <xdr:row>439</xdr:row>
      <xdr:rowOff>133350</xdr:rowOff>
    </xdr:to>
    <xdr:graphicFrame macro="">
      <xdr:nvGraphicFramePr>
        <xdr:cNvPr id="58485"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190500</xdr:colOff>
      <xdr:row>442</xdr:row>
      <xdr:rowOff>137582</xdr:rowOff>
    </xdr:from>
    <xdr:to>
      <xdr:col>8</xdr:col>
      <xdr:colOff>247650</xdr:colOff>
      <xdr:row>465</xdr:row>
      <xdr:rowOff>26457</xdr:rowOff>
    </xdr:to>
    <xdr:graphicFrame macro="">
      <xdr:nvGraphicFramePr>
        <xdr:cNvPr id="5848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158750</xdr:colOff>
      <xdr:row>467</xdr:row>
      <xdr:rowOff>52917</xdr:rowOff>
    </xdr:from>
    <xdr:to>
      <xdr:col>8</xdr:col>
      <xdr:colOff>225425</xdr:colOff>
      <xdr:row>489</xdr:row>
      <xdr:rowOff>110067</xdr:rowOff>
    </xdr:to>
    <xdr:graphicFrame macro="">
      <xdr:nvGraphicFramePr>
        <xdr:cNvPr id="5848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161925</xdr:colOff>
      <xdr:row>0</xdr:row>
      <xdr:rowOff>85725</xdr:rowOff>
    </xdr:from>
    <xdr:to>
      <xdr:col>0</xdr:col>
      <xdr:colOff>1104900</xdr:colOff>
      <xdr:row>3</xdr:row>
      <xdr:rowOff>123825</xdr:rowOff>
    </xdr:to>
    <xdr:sp macro="" textlink="">
      <xdr:nvSpPr>
        <xdr:cNvPr id="58488" name="AutoShape 8">
          <a:hlinkClick xmlns:r="http://schemas.openxmlformats.org/officeDocument/2006/relationships" r:id="rId8"/>
        </xdr:cNvPr>
        <xdr:cNvSpPr>
          <a:spLocks noChangeArrowheads="1"/>
        </xdr:cNvSpPr>
      </xdr:nvSpPr>
      <xdr:spPr bwMode="auto">
        <a:xfrm>
          <a:off x="161925" y="85725"/>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19050</xdr:colOff>
      <xdr:row>247</xdr:row>
      <xdr:rowOff>141815</xdr:rowOff>
    </xdr:from>
    <xdr:to>
      <xdr:col>19</xdr:col>
      <xdr:colOff>200025</xdr:colOff>
      <xdr:row>273</xdr:row>
      <xdr:rowOff>132290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180975</xdr:colOff>
      <xdr:row>0</xdr:row>
      <xdr:rowOff>57150</xdr:rowOff>
    </xdr:from>
    <xdr:to>
      <xdr:col>1</xdr:col>
      <xdr:colOff>409575</xdr:colOff>
      <xdr:row>2</xdr:row>
      <xdr:rowOff>9525</xdr:rowOff>
    </xdr:to>
    <xdr:sp macro="" textlink="">
      <xdr:nvSpPr>
        <xdr:cNvPr id="66617" name="AutoShape 8">
          <a:hlinkClick xmlns:r="http://schemas.openxmlformats.org/officeDocument/2006/relationships" r:id="rId1"/>
        </xdr:cNvPr>
        <xdr:cNvSpPr>
          <a:spLocks noChangeArrowheads="1"/>
        </xdr:cNvSpPr>
      </xdr:nvSpPr>
      <xdr:spPr bwMode="auto">
        <a:xfrm>
          <a:off x="180975" y="571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47624</xdr:colOff>
      <xdr:row>2</xdr:row>
      <xdr:rowOff>142875</xdr:rowOff>
    </xdr:from>
    <xdr:to>
      <xdr:col>9</xdr:col>
      <xdr:colOff>514350</xdr:colOff>
      <xdr:row>26</xdr:row>
      <xdr:rowOff>142875</xdr:rowOff>
    </xdr:to>
    <xdr:graphicFrame macro="">
      <xdr:nvGraphicFramePr>
        <xdr:cNvPr id="6661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19050</xdr:colOff>
      <xdr:row>28</xdr:row>
      <xdr:rowOff>9525</xdr:rowOff>
    </xdr:from>
    <xdr:to>
      <xdr:col>9</xdr:col>
      <xdr:colOff>419100</xdr:colOff>
      <xdr:row>53</xdr:row>
      <xdr:rowOff>47625</xdr:rowOff>
    </xdr:to>
    <xdr:graphicFrame macro="">
      <xdr:nvGraphicFramePr>
        <xdr:cNvPr id="66619"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95249</xdr:colOff>
      <xdr:row>54</xdr:row>
      <xdr:rowOff>66675</xdr:rowOff>
    </xdr:from>
    <xdr:to>
      <xdr:col>9</xdr:col>
      <xdr:colOff>400050</xdr:colOff>
      <xdr:row>87</xdr:row>
      <xdr:rowOff>9525</xdr:rowOff>
    </xdr:to>
    <xdr:graphicFrame macro="">
      <xdr:nvGraphicFramePr>
        <xdr:cNvPr id="66620"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123825</xdr:colOff>
      <xdr:row>0</xdr:row>
      <xdr:rowOff>247650</xdr:rowOff>
    </xdr:from>
    <xdr:to>
      <xdr:col>0</xdr:col>
      <xdr:colOff>962025</xdr:colOff>
      <xdr:row>1</xdr:row>
      <xdr:rowOff>457200</xdr:rowOff>
    </xdr:to>
    <xdr:sp macro="" textlink="">
      <xdr:nvSpPr>
        <xdr:cNvPr id="70755" name="AutoShape 1025">
          <a:hlinkClick xmlns:r="http://schemas.openxmlformats.org/officeDocument/2006/relationships" r:id="rId1"/>
        </xdr:cNvPr>
        <xdr:cNvSpPr>
          <a:spLocks noChangeArrowheads="1"/>
        </xdr:cNvSpPr>
      </xdr:nvSpPr>
      <xdr:spPr bwMode="auto">
        <a:xfrm>
          <a:off x="123825" y="2476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28575</xdr:colOff>
      <xdr:row>337</xdr:row>
      <xdr:rowOff>38100</xdr:rowOff>
    </xdr:from>
    <xdr:to>
      <xdr:col>13</xdr:col>
      <xdr:colOff>9525</xdr:colOff>
      <xdr:row>363</xdr:row>
      <xdr:rowOff>123825</xdr:rowOff>
    </xdr:to>
    <xdr:graphicFrame macro="">
      <xdr:nvGraphicFramePr>
        <xdr:cNvPr id="70756" name="Chart 10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392</xdr:row>
      <xdr:rowOff>9525</xdr:rowOff>
    </xdr:from>
    <xdr:to>
      <xdr:col>11</xdr:col>
      <xdr:colOff>28575</xdr:colOff>
      <xdr:row>415</xdr:row>
      <xdr:rowOff>95250</xdr:rowOff>
    </xdr:to>
    <xdr:graphicFrame macro="">
      <xdr:nvGraphicFramePr>
        <xdr:cNvPr id="70757"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416</xdr:row>
      <xdr:rowOff>66675</xdr:rowOff>
    </xdr:from>
    <xdr:to>
      <xdr:col>11</xdr:col>
      <xdr:colOff>47625</xdr:colOff>
      <xdr:row>440</xdr:row>
      <xdr:rowOff>0</xdr:rowOff>
    </xdr:to>
    <xdr:graphicFrame macro="">
      <xdr:nvGraphicFramePr>
        <xdr:cNvPr id="70758" name="Chart 10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76200</xdr:colOff>
      <xdr:row>440</xdr:row>
      <xdr:rowOff>133350</xdr:rowOff>
    </xdr:from>
    <xdr:to>
      <xdr:col>11</xdr:col>
      <xdr:colOff>66675</xdr:colOff>
      <xdr:row>464</xdr:row>
      <xdr:rowOff>133350</xdr:rowOff>
    </xdr:to>
    <xdr:graphicFrame macro="">
      <xdr:nvGraphicFramePr>
        <xdr:cNvPr id="70759"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47625</xdr:colOff>
      <xdr:row>364</xdr:row>
      <xdr:rowOff>152400</xdr:rowOff>
    </xdr:from>
    <xdr:to>
      <xdr:col>13</xdr:col>
      <xdr:colOff>9525</xdr:colOff>
      <xdr:row>391</xdr:row>
      <xdr:rowOff>85725</xdr:rowOff>
    </xdr:to>
    <xdr:graphicFrame macro="">
      <xdr:nvGraphicFramePr>
        <xdr:cNvPr id="70760" name="Chart 10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57150</xdr:colOff>
      <xdr:row>466</xdr:row>
      <xdr:rowOff>0</xdr:rowOff>
    </xdr:from>
    <xdr:to>
      <xdr:col>11</xdr:col>
      <xdr:colOff>47625</xdr:colOff>
      <xdr:row>490</xdr:row>
      <xdr:rowOff>19050</xdr:rowOff>
    </xdr:to>
    <xdr:graphicFrame macro="">
      <xdr:nvGraphicFramePr>
        <xdr:cNvPr id="70761"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57150</xdr:colOff>
      <xdr:row>494</xdr:row>
      <xdr:rowOff>0</xdr:rowOff>
    </xdr:from>
    <xdr:to>
      <xdr:col>11</xdr:col>
      <xdr:colOff>47625</xdr:colOff>
      <xdr:row>518</xdr:row>
      <xdr:rowOff>19050</xdr:rowOff>
    </xdr:to>
    <xdr:graphicFrame macro="">
      <xdr:nvGraphicFramePr>
        <xdr:cNvPr id="9"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201082</xdr:colOff>
      <xdr:row>1</xdr:row>
      <xdr:rowOff>476250</xdr:rowOff>
    </xdr:from>
    <xdr:to>
      <xdr:col>30</xdr:col>
      <xdr:colOff>39158</xdr:colOff>
      <xdr:row>257</xdr:row>
      <xdr:rowOff>1058</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522</xdr:row>
      <xdr:rowOff>0</xdr:rowOff>
    </xdr:from>
    <xdr:to>
      <xdr:col>10</xdr:col>
      <xdr:colOff>828675</xdr:colOff>
      <xdr:row>545</xdr:row>
      <xdr:rowOff>104775</xdr:rowOff>
    </xdr:to>
    <xdr:graphicFrame macro="">
      <xdr:nvGraphicFramePr>
        <xdr:cNvPr id="17"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547</xdr:row>
      <xdr:rowOff>0</xdr:rowOff>
    </xdr:from>
    <xdr:to>
      <xdr:col>10</xdr:col>
      <xdr:colOff>828675</xdr:colOff>
      <xdr:row>570</xdr:row>
      <xdr:rowOff>123825</xdr:rowOff>
    </xdr:to>
    <xdr:graphicFrame macro="">
      <xdr:nvGraphicFramePr>
        <xdr:cNvPr id="12"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28575</xdr:colOff>
      <xdr:row>0</xdr:row>
      <xdr:rowOff>104775</xdr:rowOff>
    </xdr:from>
    <xdr:to>
      <xdr:col>1</xdr:col>
      <xdr:colOff>9525</xdr:colOff>
      <xdr:row>0</xdr:row>
      <xdr:rowOff>685800</xdr:rowOff>
    </xdr:to>
    <xdr:sp macro="" textlink="">
      <xdr:nvSpPr>
        <xdr:cNvPr id="77853" name="AutoShape 2">
          <a:hlinkClick xmlns:r="http://schemas.openxmlformats.org/officeDocument/2006/relationships" r:id="rId1"/>
        </xdr:cNvPr>
        <xdr:cNvSpPr>
          <a:spLocks noChangeArrowheads="1"/>
        </xdr:cNvSpPr>
      </xdr:nvSpPr>
      <xdr:spPr bwMode="auto">
        <a:xfrm>
          <a:off x="28575" y="104775"/>
          <a:ext cx="952500" cy="5810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47624</xdr:colOff>
      <xdr:row>117</xdr:row>
      <xdr:rowOff>38100</xdr:rowOff>
    </xdr:from>
    <xdr:to>
      <xdr:col>12</xdr:col>
      <xdr:colOff>371474</xdr:colOff>
      <xdr:row>154</xdr:row>
      <xdr:rowOff>142876</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201083</xdr:colOff>
      <xdr:row>156</xdr:row>
      <xdr:rowOff>42334</xdr:rowOff>
    </xdr:from>
    <xdr:to>
      <xdr:col>12</xdr:col>
      <xdr:colOff>476250</xdr:colOff>
      <xdr:row>182</xdr:row>
      <xdr:rowOff>10584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152400</xdr:colOff>
      <xdr:row>0</xdr:row>
      <xdr:rowOff>95250</xdr:rowOff>
    </xdr:from>
    <xdr:to>
      <xdr:col>0</xdr:col>
      <xdr:colOff>990600</xdr:colOff>
      <xdr:row>1</xdr:row>
      <xdr:rowOff>142875</xdr:rowOff>
    </xdr:to>
    <xdr:sp macro="" textlink="">
      <xdr:nvSpPr>
        <xdr:cNvPr id="79943" name="AutoShape 1">
          <a:hlinkClick xmlns:r="http://schemas.openxmlformats.org/officeDocument/2006/relationships" r:id="rId1"/>
        </xdr:cNvPr>
        <xdr:cNvSpPr>
          <a:spLocks noChangeArrowheads="1"/>
        </xdr:cNvSpPr>
      </xdr:nvSpPr>
      <xdr:spPr bwMode="auto">
        <a:xfrm>
          <a:off x="152400" y="952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167</xdr:row>
      <xdr:rowOff>85725</xdr:rowOff>
    </xdr:from>
    <xdr:to>
      <xdr:col>9</xdr:col>
      <xdr:colOff>895350</xdr:colOff>
      <xdr:row>194</xdr:row>
      <xdr:rowOff>152400</xdr:rowOff>
    </xdr:to>
    <xdr:graphicFrame macro="">
      <xdr:nvGraphicFramePr>
        <xdr:cNvPr id="7994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195</xdr:row>
      <xdr:rowOff>152400</xdr:rowOff>
    </xdr:from>
    <xdr:to>
      <xdr:col>9</xdr:col>
      <xdr:colOff>304800</xdr:colOff>
      <xdr:row>219</xdr:row>
      <xdr:rowOff>57150</xdr:rowOff>
    </xdr:to>
    <xdr:graphicFrame macro="">
      <xdr:nvGraphicFramePr>
        <xdr:cNvPr id="7994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57150</xdr:colOff>
      <xdr:row>219</xdr:row>
      <xdr:rowOff>142875</xdr:rowOff>
    </xdr:from>
    <xdr:to>
      <xdr:col>9</xdr:col>
      <xdr:colOff>314325</xdr:colOff>
      <xdr:row>244</xdr:row>
      <xdr:rowOff>38100</xdr:rowOff>
    </xdr:to>
    <xdr:graphicFrame macro="">
      <xdr:nvGraphicFramePr>
        <xdr:cNvPr id="7994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245</xdr:row>
      <xdr:rowOff>9525</xdr:rowOff>
    </xdr:from>
    <xdr:to>
      <xdr:col>9</xdr:col>
      <xdr:colOff>304800</xdr:colOff>
      <xdr:row>269</xdr:row>
      <xdr:rowOff>66675</xdr:rowOff>
    </xdr:to>
    <xdr:graphicFrame macro="">
      <xdr:nvGraphicFramePr>
        <xdr:cNvPr id="7994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271</xdr:row>
      <xdr:rowOff>0</xdr:rowOff>
    </xdr:from>
    <xdr:to>
      <xdr:col>9</xdr:col>
      <xdr:colOff>257175</xdr:colOff>
      <xdr:row>295</xdr:row>
      <xdr:rowOff>57150</xdr:rowOff>
    </xdr:to>
    <xdr:graphicFrame macro="">
      <xdr:nvGraphicFramePr>
        <xdr:cNvPr id="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240240</xdr:colOff>
      <xdr:row>88</xdr:row>
      <xdr:rowOff>103715</xdr:rowOff>
    </xdr:from>
    <xdr:to>
      <xdr:col>24</xdr:col>
      <xdr:colOff>211667</xdr:colOff>
      <xdr:row>118</xdr:row>
      <xdr:rowOff>42332</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297</xdr:row>
      <xdr:rowOff>0</xdr:rowOff>
    </xdr:from>
    <xdr:to>
      <xdr:col>9</xdr:col>
      <xdr:colOff>257175</xdr:colOff>
      <xdr:row>321</xdr:row>
      <xdr:rowOff>57150</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28575</xdr:colOff>
      <xdr:row>323</xdr:row>
      <xdr:rowOff>57150</xdr:rowOff>
    </xdr:from>
    <xdr:to>
      <xdr:col>9</xdr:col>
      <xdr:colOff>285750</xdr:colOff>
      <xdr:row>349</xdr:row>
      <xdr:rowOff>66675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95249</xdr:colOff>
      <xdr:row>350</xdr:row>
      <xdr:rowOff>42334</xdr:rowOff>
    </xdr:from>
    <xdr:to>
      <xdr:col>9</xdr:col>
      <xdr:colOff>402168</xdr:colOff>
      <xdr:row>378</xdr:row>
      <xdr:rowOff>84666</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114300</xdr:colOff>
      <xdr:row>295</xdr:row>
      <xdr:rowOff>152400</xdr:rowOff>
    </xdr:from>
    <xdr:to>
      <xdr:col>10</xdr:col>
      <xdr:colOff>28575</xdr:colOff>
      <xdr:row>322</xdr:row>
      <xdr:rowOff>152400</xdr:rowOff>
    </xdr:to>
    <xdr:graphicFrame macro="">
      <xdr:nvGraphicFramePr>
        <xdr:cNvPr id="8503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324</xdr:row>
      <xdr:rowOff>9525</xdr:rowOff>
    </xdr:from>
    <xdr:to>
      <xdr:col>10</xdr:col>
      <xdr:colOff>19050</xdr:colOff>
      <xdr:row>351</xdr:row>
      <xdr:rowOff>19050</xdr:rowOff>
    </xdr:to>
    <xdr:graphicFrame macro="">
      <xdr:nvGraphicFramePr>
        <xdr:cNvPr id="85036"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400050</xdr:colOff>
      <xdr:row>0</xdr:row>
      <xdr:rowOff>161925</xdr:rowOff>
    </xdr:from>
    <xdr:to>
      <xdr:col>0</xdr:col>
      <xdr:colOff>1343025</xdr:colOff>
      <xdr:row>1</xdr:row>
      <xdr:rowOff>371475</xdr:rowOff>
    </xdr:to>
    <xdr:sp macro="" textlink="">
      <xdr:nvSpPr>
        <xdr:cNvPr id="85037" name="AutoShape 4">
          <a:hlinkClick xmlns:r="http://schemas.openxmlformats.org/officeDocument/2006/relationships" r:id="rId3"/>
        </xdr:cNvPr>
        <xdr:cNvSpPr>
          <a:spLocks noChangeArrowheads="1"/>
        </xdr:cNvSpPr>
      </xdr:nvSpPr>
      <xdr:spPr bwMode="auto">
        <a:xfrm>
          <a:off x="400050" y="161925"/>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12</xdr:col>
      <xdr:colOff>60855</xdr:colOff>
      <xdr:row>220</xdr:row>
      <xdr:rowOff>52917</xdr:rowOff>
    </xdr:from>
    <xdr:to>
      <xdr:col>27</xdr:col>
      <xdr:colOff>527844</xdr:colOff>
      <xdr:row>250</xdr:row>
      <xdr:rowOff>21167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1.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10241"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22.xml><?xml version="1.0" encoding="utf-8"?>
<c:userShapes xmlns:c="http://schemas.openxmlformats.org/drawingml/2006/chart">
  <cdr:relSizeAnchor xmlns:cdr="http://schemas.openxmlformats.org/drawingml/2006/chartDrawing">
    <cdr:from>
      <cdr:x>0.08282</cdr:x>
      <cdr:y>0.0402</cdr:y>
    </cdr:from>
    <cdr:to>
      <cdr:x>0.25117</cdr:x>
      <cdr:y>0.10061</cdr:y>
    </cdr:to>
    <cdr:sp macro="" textlink="">
      <cdr:nvSpPr>
        <cdr:cNvPr id="15361" name="Text Box 1"/>
        <cdr:cNvSpPr txBox="1">
          <a:spLocks xmlns:a="http://schemas.openxmlformats.org/drawingml/2006/main" noChangeArrowheads="1"/>
        </cdr:cNvSpPr>
      </cdr:nvSpPr>
      <cdr:spPr bwMode="auto">
        <a:xfrm xmlns:a="http://schemas.openxmlformats.org/drawingml/2006/main">
          <a:off x="629539" y="179673"/>
          <a:ext cx="1273226" cy="26526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R'000</a:t>
          </a:r>
        </a:p>
      </cdr:txBody>
    </cdr:sp>
  </cdr:relSizeAnchor>
</c:userShapes>
</file>

<file path=xl/drawings/drawing23.xml><?xml version="1.0" encoding="utf-8"?>
<xdr:wsDr xmlns:xdr="http://schemas.openxmlformats.org/drawingml/2006/spreadsheetDrawing" xmlns:a="http://schemas.openxmlformats.org/drawingml/2006/main">
  <xdr:twoCellAnchor>
    <xdr:from>
      <xdr:col>0</xdr:col>
      <xdr:colOff>142875</xdr:colOff>
      <xdr:row>294</xdr:row>
      <xdr:rowOff>76200</xdr:rowOff>
    </xdr:from>
    <xdr:to>
      <xdr:col>7</xdr:col>
      <xdr:colOff>590550</xdr:colOff>
      <xdr:row>323</xdr:row>
      <xdr:rowOff>66675</xdr:rowOff>
    </xdr:to>
    <xdr:graphicFrame macro="">
      <xdr:nvGraphicFramePr>
        <xdr:cNvPr id="8810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326</xdr:row>
      <xdr:rowOff>161924</xdr:rowOff>
    </xdr:from>
    <xdr:to>
      <xdr:col>7</xdr:col>
      <xdr:colOff>685800</xdr:colOff>
      <xdr:row>356</xdr:row>
      <xdr:rowOff>95249</xdr:rowOff>
    </xdr:to>
    <xdr:graphicFrame macro="">
      <xdr:nvGraphicFramePr>
        <xdr:cNvPr id="8810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361950</xdr:colOff>
      <xdr:row>0</xdr:row>
      <xdr:rowOff>171450</xdr:rowOff>
    </xdr:from>
    <xdr:to>
      <xdr:col>0</xdr:col>
      <xdr:colOff>1304925</xdr:colOff>
      <xdr:row>1</xdr:row>
      <xdr:rowOff>381000</xdr:rowOff>
    </xdr:to>
    <xdr:sp macro="" textlink="">
      <xdr:nvSpPr>
        <xdr:cNvPr id="88109" name="AutoShape 3">
          <a:hlinkClick xmlns:r="http://schemas.openxmlformats.org/officeDocument/2006/relationships" r:id="rId3"/>
        </xdr:cNvPr>
        <xdr:cNvSpPr>
          <a:spLocks noChangeArrowheads="1"/>
        </xdr:cNvSpPr>
      </xdr:nvSpPr>
      <xdr:spPr bwMode="auto">
        <a:xfrm>
          <a:off x="361950" y="171450"/>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9</xdr:col>
      <xdr:colOff>9525</xdr:colOff>
      <xdr:row>3</xdr:row>
      <xdr:rowOff>423332</xdr:rowOff>
    </xdr:from>
    <xdr:to>
      <xdr:col>23</xdr:col>
      <xdr:colOff>476250</xdr:colOff>
      <xdr:row>249</xdr:row>
      <xdr:rowOff>137582</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4.xml><?xml version="1.0" encoding="utf-8"?>
<c:userShapes xmlns:c="http://schemas.openxmlformats.org/drawingml/2006/chart">
  <cdr:relSizeAnchor xmlns:cdr="http://schemas.openxmlformats.org/drawingml/2006/chartDrawing">
    <cdr:from>
      <cdr:x>0.0742</cdr:x>
      <cdr:y>0.03975</cdr:y>
    </cdr:from>
    <cdr:to>
      <cdr:x>0.24427</cdr:x>
      <cdr:y>0.0916</cdr:y>
    </cdr:to>
    <cdr:sp macro="" textlink="">
      <cdr:nvSpPr>
        <cdr:cNvPr id="6145" name="Text Box 1"/>
        <cdr:cNvSpPr txBox="1">
          <a:spLocks xmlns:a="http://schemas.openxmlformats.org/drawingml/2006/main" noChangeArrowheads="1"/>
        </cdr:cNvSpPr>
      </cdr:nvSpPr>
      <cdr:spPr bwMode="auto">
        <a:xfrm xmlns:a="http://schemas.openxmlformats.org/drawingml/2006/main">
          <a:off x="562888" y="176963"/>
          <a:ext cx="1283013" cy="22666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25.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7169"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R'000</a:t>
          </a:r>
        </a:p>
      </cdr:txBody>
    </cdr:sp>
  </cdr:relSizeAnchor>
</c:userShapes>
</file>

<file path=xl/drawings/drawing26.xml><?xml version="1.0" encoding="utf-8"?>
<xdr:wsDr xmlns:xdr="http://schemas.openxmlformats.org/drawingml/2006/spreadsheetDrawing" xmlns:a="http://schemas.openxmlformats.org/drawingml/2006/main">
  <xdr:twoCellAnchor>
    <xdr:from>
      <xdr:col>0</xdr:col>
      <xdr:colOff>47625</xdr:colOff>
      <xdr:row>0</xdr:row>
      <xdr:rowOff>57150</xdr:rowOff>
    </xdr:from>
    <xdr:to>
      <xdr:col>0</xdr:col>
      <xdr:colOff>1028700</xdr:colOff>
      <xdr:row>1</xdr:row>
      <xdr:rowOff>76200</xdr:rowOff>
    </xdr:to>
    <xdr:sp macro="" textlink="">
      <xdr:nvSpPr>
        <xdr:cNvPr id="91193" name="AutoShape 3">
          <a:hlinkClick xmlns:r="http://schemas.openxmlformats.org/officeDocument/2006/relationships" r:id="rId1"/>
        </xdr:cNvPr>
        <xdr:cNvSpPr>
          <a:spLocks noChangeArrowheads="1"/>
        </xdr:cNvSpPr>
      </xdr:nvSpPr>
      <xdr:spPr bwMode="auto">
        <a:xfrm>
          <a:off x="47625" y="57150"/>
          <a:ext cx="981075" cy="6286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151</xdr:row>
      <xdr:rowOff>85725</xdr:rowOff>
    </xdr:from>
    <xdr:to>
      <xdr:col>10</xdr:col>
      <xdr:colOff>285750</xdr:colOff>
      <xdr:row>178</xdr:row>
      <xdr:rowOff>152400</xdr:rowOff>
    </xdr:to>
    <xdr:graphicFrame macro="">
      <xdr:nvGraphicFramePr>
        <xdr:cNvPr id="9119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123825</xdr:colOff>
      <xdr:row>179</xdr:row>
      <xdr:rowOff>142875</xdr:rowOff>
    </xdr:from>
    <xdr:to>
      <xdr:col>10</xdr:col>
      <xdr:colOff>371475</xdr:colOff>
      <xdr:row>209</xdr:row>
      <xdr:rowOff>19050</xdr:rowOff>
    </xdr:to>
    <xdr:graphicFrame macro="">
      <xdr:nvGraphicFramePr>
        <xdr:cNvPr id="9119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123825</xdr:colOff>
      <xdr:row>210</xdr:row>
      <xdr:rowOff>28575</xdr:rowOff>
    </xdr:from>
    <xdr:to>
      <xdr:col>10</xdr:col>
      <xdr:colOff>381000</xdr:colOff>
      <xdr:row>243</xdr:row>
      <xdr:rowOff>9525</xdr:rowOff>
    </xdr:to>
    <xdr:graphicFrame macro="">
      <xdr:nvGraphicFramePr>
        <xdr:cNvPr id="9119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152400</xdr:colOff>
      <xdr:row>244</xdr:row>
      <xdr:rowOff>85725</xdr:rowOff>
    </xdr:from>
    <xdr:to>
      <xdr:col>10</xdr:col>
      <xdr:colOff>409575</xdr:colOff>
      <xdr:row>277</xdr:row>
      <xdr:rowOff>66675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180975</xdr:colOff>
      <xdr:row>278</xdr:row>
      <xdr:rowOff>142875</xdr:rowOff>
    </xdr:from>
    <xdr:to>
      <xdr:col>10</xdr:col>
      <xdr:colOff>438150</xdr:colOff>
      <xdr:row>311</xdr:row>
      <xdr:rowOff>123825</xdr:rowOff>
    </xdr:to>
    <xdr:graphicFrame macro="">
      <xdr:nvGraphicFramePr>
        <xdr:cNvPr id="11"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171450</xdr:colOff>
      <xdr:row>313</xdr:row>
      <xdr:rowOff>0</xdr:rowOff>
    </xdr:from>
    <xdr:to>
      <xdr:col>10</xdr:col>
      <xdr:colOff>428625</xdr:colOff>
      <xdr:row>345</xdr:row>
      <xdr:rowOff>142875</xdr:rowOff>
    </xdr:to>
    <xdr:graphicFrame macro="">
      <xdr:nvGraphicFramePr>
        <xdr:cNvPr id="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161925</xdr:colOff>
      <xdr:row>347</xdr:row>
      <xdr:rowOff>114301</xdr:rowOff>
    </xdr:from>
    <xdr:to>
      <xdr:col>10</xdr:col>
      <xdr:colOff>257175</xdr:colOff>
      <xdr:row>380</xdr:row>
      <xdr:rowOff>142876</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200025</xdr:colOff>
      <xdr:row>0</xdr:row>
      <xdr:rowOff>171450</xdr:rowOff>
    </xdr:from>
    <xdr:to>
      <xdr:col>0</xdr:col>
      <xdr:colOff>981075</xdr:colOff>
      <xdr:row>0</xdr:row>
      <xdr:rowOff>609600</xdr:rowOff>
    </xdr:to>
    <xdr:sp macro="" textlink="">
      <xdr:nvSpPr>
        <xdr:cNvPr id="95303" name="AutoShape 3">
          <a:hlinkClick xmlns:r="http://schemas.openxmlformats.org/officeDocument/2006/relationships" r:id="rId1"/>
        </xdr:cNvPr>
        <xdr:cNvSpPr>
          <a:spLocks noChangeArrowheads="1"/>
        </xdr:cNvSpPr>
      </xdr:nvSpPr>
      <xdr:spPr bwMode="auto">
        <a:xfrm>
          <a:off x="200025" y="171450"/>
          <a:ext cx="781050" cy="4381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110</xdr:row>
      <xdr:rowOff>85725</xdr:rowOff>
    </xdr:from>
    <xdr:to>
      <xdr:col>10</xdr:col>
      <xdr:colOff>666750</xdr:colOff>
      <xdr:row>137</xdr:row>
      <xdr:rowOff>152400</xdr:rowOff>
    </xdr:to>
    <xdr:graphicFrame macro="">
      <xdr:nvGraphicFramePr>
        <xdr:cNvPr id="9530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138</xdr:row>
      <xdr:rowOff>152400</xdr:rowOff>
    </xdr:from>
    <xdr:to>
      <xdr:col>10</xdr:col>
      <xdr:colOff>687917</xdr:colOff>
      <xdr:row>168</xdr:row>
      <xdr:rowOff>28575</xdr:rowOff>
    </xdr:to>
    <xdr:graphicFrame macro="">
      <xdr:nvGraphicFramePr>
        <xdr:cNvPr id="9530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169</xdr:row>
      <xdr:rowOff>47625</xdr:rowOff>
    </xdr:from>
    <xdr:to>
      <xdr:col>10</xdr:col>
      <xdr:colOff>628650</xdr:colOff>
      <xdr:row>202</xdr:row>
      <xdr:rowOff>28575</xdr:rowOff>
    </xdr:to>
    <xdr:graphicFrame macro="">
      <xdr:nvGraphicFramePr>
        <xdr:cNvPr id="9530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38100</xdr:colOff>
      <xdr:row>203</xdr:row>
      <xdr:rowOff>0</xdr:rowOff>
    </xdr:from>
    <xdr:to>
      <xdr:col>10</xdr:col>
      <xdr:colOff>619125</xdr:colOff>
      <xdr:row>235</xdr:row>
      <xdr:rowOff>142875</xdr:rowOff>
    </xdr:to>
    <xdr:graphicFrame macro="">
      <xdr:nvGraphicFramePr>
        <xdr:cNvPr id="9530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238</xdr:row>
      <xdr:rowOff>0</xdr:rowOff>
    </xdr:from>
    <xdr:to>
      <xdr:col>10</xdr:col>
      <xdr:colOff>581025</xdr:colOff>
      <xdr:row>270</xdr:row>
      <xdr:rowOff>142875</xdr:rowOff>
    </xdr:to>
    <xdr:graphicFrame macro="">
      <xdr:nvGraphicFramePr>
        <xdr:cNvPr id="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7406</xdr:colOff>
      <xdr:row>2</xdr:row>
      <xdr:rowOff>8465</xdr:rowOff>
    </xdr:from>
    <xdr:to>
      <xdr:col>25</xdr:col>
      <xdr:colOff>64558</xdr:colOff>
      <xdr:row>88</xdr:row>
      <xdr:rowOff>59267</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272</xdr:row>
      <xdr:rowOff>0</xdr:rowOff>
    </xdr:from>
    <xdr:to>
      <xdr:col>10</xdr:col>
      <xdr:colOff>581025</xdr:colOff>
      <xdr:row>304</xdr:row>
      <xdr:rowOff>142875</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308</xdr:row>
      <xdr:rowOff>0</xdr:rowOff>
    </xdr:from>
    <xdr:to>
      <xdr:col>10</xdr:col>
      <xdr:colOff>581025</xdr:colOff>
      <xdr:row>340</xdr:row>
      <xdr:rowOff>142875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344</xdr:row>
      <xdr:rowOff>31751</xdr:rowOff>
    </xdr:from>
    <xdr:to>
      <xdr:col>10</xdr:col>
      <xdr:colOff>571499</xdr:colOff>
      <xdr:row>383</xdr:row>
      <xdr:rowOff>84666</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drawing" Target="../drawings/drawing23.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6.xml"/><Relationship Id="rId1" Type="http://schemas.openxmlformats.org/officeDocument/2006/relationships/printerSettings" Target="../printerSettings/printerSettings14.bin"/><Relationship Id="rId4" Type="http://schemas.openxmlformats.org/officeDocument/2006/relationships/comments" Target="../comments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dimension ref="A1:P32"/>
  <sheetViews>
    <sheetView tabSelected="1" workbookViewId="0">
      <selection sqref="A1:H4"/>
    </sheetView>
  </sheetViews>
  <sheetFormatPr defaultRowHeight="12.75"/>
  <cols>
    <col min="3" max="3" width="9.42578125" customWidth="1"/>
    <col min="4" max="4" width="11.85546875" customWidth="1"/>
    <col min="5" max="5" width="12" customWidth="1"/>
    <col min="6" max="6" width="14.5703125" customWidth="1"/>
    <col min="7" max="7" width="14.42578125" customWidth="1"/>
    <col min="8" max="8" width="10.42578125" customWidth="1"/>
    <col min="9" max="9" width="11.42578125" customWidth="1"/>
    <col min="10" max="10" width="18.28515625" customWidth="1"/>
    <col min="11" max="11" width="4.5703125" customWidth="1"/>
    <col min="12" max="12" width="10.42578125" customWidth="1"/>
    <col min="13" max="13" width="12.7109375" customWidth="1"/>
    <col min="14" max="14" width="9.42578125" customWidth="1"/>
    <col min="15" max="15" width="9.85546875" customWidth="1"/>
  </cols>
  <sheetData>
    <row r="1" spans="1:16" ht="5.25" customHeight="1">
      <c r="A1" s="321" t="s">
        <v>441</v>
      </c>
      <c r="B1" s="321"/>
      <c r="C1" s="321"/>
      <c r="D1" s="321"/>
      <c r="E1" s="321"/>
      <c r="F1" s="321"/>
      <c r="G1" s="321"/>
      <c r="H1" s="322"/>
      <c r="I1" s="41"/>
      <c r="J1" s="41"/>
      <c r="K1" s="41"/>
      <c r="L1" s="41"/>
      <c r="M1" s="41"/>
      <c r="N1" s="41"/>
      <c r="O1" s="41"/>
      <c r="P1" s="42"/>
    </row>
    <row r="2" spans="1:16" ht="8.25" customHeight="1">
      <c r="A2" s="323"/>
      <c r="B2" s="323"/>
      <c r="C2" s="323"/>
      <c r="D2" s="323"/>
      <c r="E2" s="323"/>
      <c r="F2" s="323"/>
      <c r="G2" s="323"/>
      <c r="H2" s="324"/>
      <c r="I2" s="41"/>
      <c r="J2" s="41"/>
      <c r="K2" s="41"/>
      <c r="L2" s="41"/>
      <c r="M2" s="41"/>
      <c r="N2" s="41"/>
      <c r="O2" s="41"/>
      <c r="P2" s="42"/>
    </row>
    <row r="3" spans="1:16" ht="6.75" customHeight="1">
      <c r="A3" s="323"/>
      <c r="B3" s="323"/>
      <c r="C3" s="323"/>
      <c r="D3" s="323"/>
      <c r="E3" s="323"/>
      <c r="F3" s="323"/>
      <c r="G3" s="323"/>
      <c r="H3" s="324"/>
      <c r="I3" s="41"/>
      <c r="J3" s="41"/>
      <c r="K3" s="41"/>
      <c r="L3" s="41"/>
      <c r="M3" s="41"/>
      <c r="N3" s="41"/>
      <c r="O3" s="41"/>
      <c r="P3" s="42"/>
    </row>
    <row r="4" spans="1:16" ht="7.5" customHeight="1" thickBot="1">
      <c r="A4" s="325"/>
      <c r="B4" s="325"/>
      <c r="C4" s="325"/>
      <c r="D4" s="325"/>
      <c r="E4" s="325"/>
      <c r="F4" s="325"/>
      <c r="G4" s="325"/>
      <c r="H4" s="326"/>
      <c r="I4" s="41"/>
      <c r="J4" s="41"/>
      <c r="K4" s="41"/>
      <c r="L4" s="41"/>
      <c r="M4" s="41"/>
      <c r="N4" s="41"/>
      <c r="O4" s="41"/>
      <c r="P4" s="42"/>
    </row>
    <row r="5" spans="1:16" ht="4.5" customHeight="1" thickBot="1">
      <c r="A5" s="41"/>
      <c r="B5" s="41"/>
      <c r="C5" s="41"/>
      <c r="D5" s="41"/>
      <c r="E5" s="41"/>
      <c r="F5" s="41"/>
      <c r="G5" s="41"/>
      <c r="H5" s="41"/>
      <c r="I5" s="41"/>
      <c r="J5" s="41"/>
      <c r="K5" s="41"/>
      <c r="L5" s="41"/>
      <c r="M5" s="41"/>
      <c r="N5" s="41"/>
      <c r="O5" s="41"/>
      <c r="P5" s="42"/>
    </row>
    <row r="6" spans="1:16" ht="18">
      <c r="A6" s="41"/>
      <c r="B6" s="41"/>
      <c r="C6" s="45"/>
      <c r="D6" s="334" t="s">
        <v>245</v>
      </c>
      <c r="E6" s="334"/>
      <c r="F6" s="334"/>
      <c r="G6" s="334"/>
      <c r="H6" s="334"/>
      <c r="I6" s="334"/>
      <c r="J6" s="335"/>
      <c r="K6" s="41"/>
      <c r="L6" s="41"/>
      <c r="M6" s="41"/>
      <c r="N6" s="41"/>
      <c r="O6" s="41"/>
      <c r="P6" s="42"/>
    </row>
    <row r="7" spans="1:16" ht="18.75" thickBot="1">
      <c r="A7" s="41"/>
      <c r="B7" s="41"/>
      <c r="C7" s="46"/>
      <c r="D7" s="330" t="s">
        <v>332</v>
      </c>
      <c r="E7" s="330"/>
      <c r="F7" s="330"/>
      <c r="G7" s="330"/>
      <c r="H7" s="330"/>
      <c r="I7" s="330"/>
      <c r="J7" s="333"/>
      <c r="K7" s="41"/>
      <c r="L7" s="342" t="s">
        <v>342</v>
      </c>
      <c r="M7" s="343"/>
      <c r="N7" s="41"/>
      <c r="O7" s="41"/>
      <c r="P7" s="42"/>
    </row>
    <row r="8" spans="1:16" ht="18">
      <c r="A8" s="78"/>
      <c r="B8" s="41"/>
      <c r="C8" s="46"/>
      <c r="D8" s="330" t="s">
        <v>52</v>
      </c>
      <c r="E8" s="330"/>
      <c r="F8" s="330"/>
      <c r="G8" s="330"/>
      <c r="H8" s="330"/>
      <c r="I8" s="330"/>
      <c r="J8" s="333"/>
      <c r="K8" s="41"/>
      <c r="L8" s="41"/>
      <c r="M8" s="41"/>
      <c r="N8" s="41"/>
      <c r="O8" s="41"/>
      <c r="P8" s="42"/>
    </row>
    <row r="9" spans="1:16" ht="18.75" thickBot="1">
      <c r="A9" s="79"/>
      <c r="B9" s="41"/>
      <c r="C9" s="46"/>
      <c r="D9" s="330" t="s">
        <v>222</v>
      </c>
      <c r="E9" s="330"/>
      <c r="F9" s="330"/>
      <c r="G9" s="330"/>
      <c r="H9" s="330"/>
      <c r="I9" s="330"/>
      <c r="J9" s="333"/>
      <c r="K9" s="41"/>
      <c r="L9" s="41"/>
      <c r="M9" s="41"/>
      <c r="N9" s="41"/>
      <c r="O9" s="41"/>
      <c r="P9" s="42"/>
    </row>
    <row r="10" spans="1:16" ht="18">
      <c r="A10" s="79"/>
      <c r="B10" s="41"/>
      <c r="C10" s="46"/>
      <c r="D10" s="330" t="s">
        <v>237</v>
      </c>
      <c r="E10" s="330"/>
      <c r="F10" s="330"/>
      <c r="G10" s="330"/>
      <c r="H10" s="330"/>
      <c r="I10" s="330"/>
      <c r="J10" s="333"/>
      <c r="K10" s="41"/>
      <c r="L10" s="336" t="s">
        <v>112</v>
      </c>
      <c r="M10" s="337"/>
      <c r="N10" s="337"/>
      <c r="O10" s="337"/>
      <c r="P10" s="338"/>
    </row>
    <row r="11" spans="1:16" ht="18">
      <c r="A11" s="79"/>
      <c r="B11" s="41"/>
      <c r="C11" s="46"/>
      <c r="D11" s="330" t="s">
        <v>341</v>
      </c>
      <c r="E11" s="330"/>
      <c r="F11" s="330"/>
      <c r="G11" s="330"/>
      <c r="H11" s="330"/>
      <c r="I11" s="330"/>
      <c r="J11" s="69"/>
      <c r="K11" s="41"/>
      <c r="L11" s="47"/>
      <c r="M11" s="48"/>
      <c r="N11" s="48"/>
      <c r="O11" s="48"/>
      <c r="P11" s="49"/>
    </row>
    <row r="12" spans="1:16" ht="18.75" thickBot="1">
      <c r="A12" s="79"/>
      <c r="B12" s="41"/>
      <c r="C12" s="46"/>
      <c r="D12" s="330" t="s">
        <v>107</v>
      </c>
      <c r="E12" s="330"/>
      <c r="F12" s="330"/>
      <c r="G12" s="330"/>
      <c r="H12" s="330"/>
      <c r="I12" s="330"/>
      <c r="J12" s="333"/>
      <c r="K12" s="41"/>
      <c r="L12" s="339" t="s">
        <v>111</v>
      </c>
      <c r="M12" s="340"/>
      <c r="N12" s="340"/>
      <c r="O12" s="340"/>
      <c r="P12" s="341"/>
    </row>
    <row r="13" spans="1:16" ht="18">
      <c r="A13" s="79"/>
      <c r="B13" s="41"/>
      <c r="C13" s="46"/>
      <c r="D13" s="330" t="s">
        <v>106</v>
      </c>
      <c r="E13" s="330"/>
      <c r="F13" s="330"/>
      <c r="G13" s="330"/>
      <c r="H13" s="330"/>
      <c r="I13" s="330"/>
      <c r="J13" s="333"/>
      <c r="K13" s="41"/>
      <c r="L13" s="41"/>
      <c r="M13" s="41"/>
      <c r="N13" s="41"/>
      <c r="O13" s="41"/>
      <c r="P13" s="42"/>
    </row>
    <row r="14" spans="1:16" ht="18">
      <c r="A14" s="79"/>
      <c r="B14" s="41"/>
      <c r="C14" s="46"/>
      <c r="D14" s="330" t="s">
        <v>28</v>
      </c>
      <c r="E14" s="330"/>
      <c r="F14" s="330"/>
      <c r="G14" s="330"/>
      <c r="H14" s="330"/>
      <c r="I14" s="330"/>
      <c r="J14" s="333"/>
      <c r="K14" s="41"/>
      <c r="L14" s="41"/>
      <c r="M14" s="41"/>
      <c r="N14" s="41"/>
      <c r="O14" s="41"/>
      <c r="P14" s="42"/>
    </row>
    <row r="15" spans="1:16" ht="18">
      <c r="A15" s="79"/>
      <c r="B15" s="41"/>
      <c r="C15" s="46"/>
      <c r="D15" s="330" t="s">
        <v>27</v>
      </c>
      <c r="E15" s="330"/>
      <c r="F15" s="330"/>
      <c r="G15" s="330"/>
      <c r="H15" s="330"/>
      <c r="I15" s="330"/>
      <c r="J15" s="333"/>
      <c r="K15" s="41"/>
      <c r="L15" s="41"/>
      <c r="M15" s="41"/>
      <c r="N15" s="41"/>
      <c r="O15" s="41"/>
      <c r="P15" s="42"/>
    </row>
    <row r="16" spans="1:16" ht="18">
      <c r="A16" s="79"/>
      <c r="B16" s="41"/>
      <c r="C16" s="46"/>
      <c r="D16" s="330" t="s">
        <v>108</v>
      </c>
      <c r="E16" s="330"/>
      <c r="F16" s="330"/>
      <c r="G16" s="330"/>
      <c r="H16" s="330"/>
      <c r="I16" s="330"/>
      <c r="J16" s="333"/>
      <c r="K16" s="41"/>
      <c r="L16" s="41"/>
      <c r="M16" s="41"/>
      <c r="N16" s="41"/>
      <c r="O16" s="41"/>
      <c r="P16" s="42"/>
    </row>
    <row r="17" spans="1:16" ht="18">
      <c r="A17" s="79"/>
      <c r="B17" s="41"/>
      <c r="C17" s="46"/>
      <c r="D17" s="327" t="s">
        <v>149</v>
      </c>
      <c r="E17" s="328"/>
      <c r="F17" s="328"/>
      <c r="G17" s="328"/>
      <c r="H17" s="328"/>
      <c r="I17" s="328"/>
      <c r="J17" s="329"/>
      <c r="K17" s="41"/>
      <c r="L17" s="41"/>
      <c r="M17" s="41"/>
      <c r="N17" s="41"/>
      <c r="O17" s="41"/>
      <c r="P17" s="42"/>
    </row>
    <row r="18" spans="1:16" ht="18">
      <c r="A18" s="79"/>
      <c r="B18" s="41"/>
      <c r="C18" s="46"/>
      <c r="D18" s="330" t="s">
        <v>202</v>
      </c>
      <c r="E18" s="331"/>
      <c r="F18" s="331"/>
      <c r="G18" s="331"/>
      <c r="H18" s="331"/>
      <c r="I18" s="331"/>
      <c r="J18" s="332"/>
      <c r="K18" s="41"/>
      <c r="L18" s="41"/>
      <c r="M18" s="41"/>
      <c r="N18" s="41"/>
      <c r="O18" s="41"/>
      <c r="P18" s="42"/>
    </row>
    <row r="19" spans="1:16" ht="18">
      <c r="A19" s="79"/>
      <c r="B19" s="41"/>
      <c r="C19" s="46"/>
      <c r="D19" s="330" t="s">
        <v>213</v>
      </c>
      <c r="E19" s="331"/>
      <c r="F19" s="331"/>
      <c r="G19" s="331"/>
      <c r="H19" s="331"/>
      <c r="I19" s="331"/>
      <c r="J19" s="332"/>
      <c r="K19" s="41"/>
      <c r="L19" s="41"/>
      <c r="M19" s="41"/>
      <c r="N19" s="41"/>
      <c r="O19" s="41"/>
      <c r="P19" s="42"/>
    </row>
    <row r="20" spans="1:16" ht="18">
      <c r="A20" s="79"/>
      <c r="B20" s="41"/>
      <c r="C20" s="46"/>
      <c r="D20" s="330" t="s">
        <v>400</v>
      </c>
      <c r="E20" s="331"/>
      <c r="F20" s="331"/>
      <c r="G20" s="331"/>
      <c r="H20" s="331"/>
      <c r="I20" s="331"/>
      <c r="J20" s="332"/>
      <c r="K20" s="41"/>
      <c r="L20" s="41"/>
      <c r="M20" s="41"/>
      <c r="N20" s="41"/>
      <c r="O20" s="41"/>
      <c r="P20" s="42"/>
    </row>
    <row r="21" spans="1:16" ht="18">
      <c r="A21" s="79"/>
      <c r="B21" s="41"/>
      <c r="C21" s="46"/>
      <c r="D21" s="330" t="s">
        <v>401</v>
      </c>
      <c r="E21" s="331"/>
      <c r="F21" s="331"/>
      <c r="G21" s="331"/>
      <c r="H21" s="331"/>
      <c r="I21" s="331"/>
      <c r="J21" s="332"/>
      <c r="K21" s="41"/>
      <c r="L21" s="41"/>
      <c r="M21" s="41"/>
      <c r="N21" s="41"/>
      <c r="O21" s="41"/>
      <c r="P21" s="42"/>
    </row>
    <row r="22" spans="1:16" ht="18">
      <c r="A22" s="79"/>
      <c r="B22" s="41"/>
      <c r="C22" s="46"/>
      <c r="D22" s="330" t="s">
        <v>110</v>
      </c>
      <c r="E22" s="330"/>
      <c r="F22" s="330"/>
      <c r="G22" s="330"/>
      <c r="H22" s="330"/>
      <c r="I22" s="330"/>
      <c r="J22" s="333"/>
      <c r="K22" s="41"/>
      <c r="L22" s="41"/>
      <c r="M22" s="41"/>
      <c r="N22" s="41"/>
      <c r="O22" s="41"/>
      <c r="P22" s="42"/>
    </row>
    <row r="23" spans="1:16" ht="18.75" thickBot="1">
      <c r="A23" s="79"/>
      <c r="B23" s="41"/>
      <c r="C23" s="143"/>
      <c r="D23" s="344" t="s">
        <v>109</v>
      </c>
      <c r="E23" s="344"/>
      <c r="F23" s="344"/>
      <c r="G23" s="344"/>
      <c r="H23" s="344"/>
      <c r="I23" s="344"/>
      <c r="J23" s="345"/>
      <c r="K23" s="41"/>
      <c r="L23" s="41"/>
      <c r="M23" s="41"/>
      <c r="N23" s="41"/>
      <c r="O23" s="41"/>
      <c r="P23" s="42"/>
    </row>
    <row r="24" spans="1:16">
      <c r="A24" s="79"/>
      <c r="B24" s="41"/>
      <c r="C24" s="41"/>
      <c r="D24" s="41"/>
      <c r="E24" s="41"/>
      <c r="F24" s="41"/>
      <c r="G24" s="41"/>
      <c r="H24" s="41"/>
      <c r="I24" s="41"/>
      <c r="J24" s="41"/>
      <c r="K24" s="41"/>
      <c r="L24" s="41"/>
      <c r="M24" s="41"/>
      <c r="N24" s="41"/>
      <c r="O24" s="41"/>
      <c r="P24" s="42"/>
    </row>
    <row r="25" spans="1:16" ht="13.5" thickBot="1">
      <c r="A25" s="80"/>
      <c r="B25" s="41"/>
      <c r="C25" s="41"/>
      <c r="D25" s="41"/>
      <c r="E25" s="41"/>
      <c r="F25" s="41"/>
      <c r="G25" s="41"/>
      <c r="H25" s="41"/>
      <c r="I25" s="41"/>
      <c r="J25" s="41"/>
      <c r="K25" s="41"/>
      <c r="L25" s="41"/>
      <c r="M25" s="41"/>
      <c r="N25" s="41"/>
      <c r="O25" s="41"/>
      <c r="P25" s="42"/>
    </row>
    <row r="26" spans="1:16">
      <c r="A26" s="41"/>
      <c r="B26" s="41"/>
      <c r="C26" s="41"/>
      <c r="D26" s="41"/>
      <c r="E26" s="41"/>
      <c r="F26" s="41"/>
      <c r="G26" s="41"/>
      <c r="H26" s="41"/>
      <c r="I26" s="41"/>
      <c r="J26" s="41"/>
      <c r="K26" s="41"/>
      <c r="L26" s="41"/>
      <c r="M26" s="41"/>
      <c r="N26" s="41"/>
      <c r="O26" s="41"/>
      <c r="P26" s="42"/>
    </row>
    <row r="27" spans="1:16">
      <c r="A27" s="41"/>
      <c r="B27" s="41"/>
      <c r="C27" s="41"/>
      <c r="D27" s="41"/>
      <c r="E27" s="41"/>
      <c r="F27" s="41"/>
      <c r="G27" s="41"/>
      <c r="H27" s="41"/>
      <c r="I27" s="41"/>
      <c r="J27" s="41"/>
      <c r="K27" s="41"/>
      <c r="L27" s="41"/>
      <c r="M27" s="41"/>
      <c r="N27" s="41"/>
      <c r="O27" s="41"/>
      <c r="P27" s="42"/>
    </row>
    <row r="28" spans="1:16">
      <c r="A28" s="41"/>
      <c r="B28" s="41"/>
      <c r="C28" s="41"/>
      <c r="D28" s="41"/>
      <c r="E28" s="41"/>
      <c r="F28" s="41"/>
      <c r="G28" s="41"/>
      <c r="H28" s="41"/>
      <c r="I28" s="41"/>
      <c r="J28" s="41"/>
      <c r="K28" s="41"/>
      <c r="L28" s="41"/>
      <c r="M28" s="41"/>
      <c r="N28" s="41"/>
      <c r="O28" s="41"/>
      <c r="P28" s="42"/>
    </row>
    <row r="29" spans="1:16">
      <c r="A29" s="41"/>
      <c r="B29" s="41"/>
      <c r="C29" s="41"/>
      <c r="D29" s="41"/>
      <c r="E29" s="41"/>
      <c r="F29" s="41"/>
      <c r="G29" s="41"/>
      <c r="H29" s="41"/>
      <c r="I29" s="41"/>
      <c r="J29" s="41"/>
      <c r="K29" s="41"/>
      <c r="L29" s="41"/>
      <c r="M29" s="41"/>
      <c r="N29" s="41"/>
      <c r="O29" s="41"/>
      <c r="P29" s="42"/>
    </row>
    <row r="30" spans="1:16">
      <c r="A30" s="41"/>
      <c r="B30" s="41"/>
      <c r="C30" s="41"/>
      <c r="D30" s="41"/>
      <c r="E30" s="41"/>
      <c r="F30" s="41"/>
      <c r="G30" s="41"/>
      <c r="H30" s="41"/>
      <c r="I30" s="41"/>
      <c r="J30" s="41"/>
      <c r="K30" s="41"/>
      <c r="L30" s="41"/>
      <c r="M30" s="41"/>
      <c r="N30" s="41"/>
      <c r="O30" s="41"/>
      <c r="P30" s="42"/>
    </row>
    <row r="31" spans="1:16">
      <c r="A31" s="41"/>
      <c r="B31" s="41"/>
      <c r="C31" s="41"/>
      <c r="D31" s="41"/>
      <c r="E31" s="41"/>
      <c r="F31" s="41"/>
      <c r="G31" s="41"/>
      <c r="H31" s="41"/>
      <c r="I31" s="41"/>
      <c r="J31" s="41"/>
      <c r="K31" s="41"/>
      <c r="L31" s="41"/>
      <c r="M31" s="41"/>
      <c r="N31" s="41"/>
      <c r="O31" s="41"/>
      <c r="P31" s="42"/>
    </row>
    <row r="32" spans="1:16" ht="13.5" thickBot="1">
      <c r="A32" s="43"/>
      <c r="B32" s="43"/>
      <c r="C32" s="43"/>
      <c r="D32" s="43"/>
      <c r="E32" s="43"/>
      <c r="F32" s="43"/>
      <c r="G32" s="43"/>
      <c r="H32" s="43"/>
      <c r="I32" s="43"/>
      <c r="J32" s="43"/>
      <c r="K32" s="43"/>
      <c r="L32" s="43"/>
      <c r="M32" s="43"/>
      <c r="N32" s="43"/>
      <c r="O32" s="43"/>
      <c r="P32" s="44"/>
    </row>
  </sheetData>
  <mergeCells count="22">
    <mergeCell ref="D23:J23"/>
    <mergeCell ref="D12:J12"/>
    <mergeCell ref="D13:J13"/>
    <mergeCell ref="D14:J14"/>
    <mergeCell ref="D15:J15"/>
    <mergeCell ref="D16:J16"/>
    <mergeCell ref="D22:J22"/>
    <mergeCell ref="D20:J20"/>
    <mergeCell ref="L10:P10"/>
    <mergeCell ref="L12:P12"/>
    <mergeCell ref="D21:J21"/>
    <mergeCell ref="D11:I11"/>
    <mergeCell ref="D7:J7"/>
    <mergeCell ref="D19:J19"/>
    <mergeCell ref="L7:M7"/>
    <mergeCell ref="A1:H4"/>
    <mergeCell ref="D17:J17"/>
    <mergeCell ref="D18:J18"/>
    <mergeCell ref="D9:J9"/>
    <mergeCell ref="D8:J8"/>
    <mergeCell ref="D10:J10"/>
    <mergeCell ref="D6:J6"/>
  </mergeCells>
  <phoneticPr fontId="13" type="noConversion"/>
  <hyperlinks>
    <hyperlink ref="D12:J12" location="Employment!A1" display="Labour Force Characteristics by Province (KZN)"/>
    <hyperlink ref="D13:J13" location="PSCE!A1" display="Credit extended to the domestic private sector "/>
    <hyperlink ref="D14:J14" location="'PSCE Yearly'!A1" display="Credit extended to the domestic private sector - Year-on-Year Change"/>
    <hyperlink ref="D15:J15" location="'PSCE Monthly'!A1" display="Credit extended to the domestic private sector - Month-on-Month Change"/>
    <hyperlink ref="D16:J16" location="'Survey Results'!A1" display="Economic Surveys"/>
    <hyperlink ref="D22:J22" location="'Building Plans Approved'!A1" display="Building Plans Approved - Residential (KZN)"/>
    <hyperlink ref="D23:J23" location="'Building Plans Approved1'!A1" display="Building Plans Approved - Commercial and Industrial (KZN) "/>
    <hyperlink ref="D17:J17" location="'Civil Cases for Debt'!A1" display="Civil Cases Recorded and Summonses Issued for Debt"/>
    <hyperlink ref="D18:J18" location="Inflation!A1" display="KZN - Consumer Price Index Reclassified (Base 2008 = 100) "/>
    <hyperlink ref="D8:J8" location="Manufacturing!A1" display="Manufacturing"/>
    <hyperlink ref="D9:J9" location="Retail!A1" display="Retail and Trade"/>
    <hyperlink ref="D10:J10" location="Monetary!A1" display="Monetary Indicators"/>
    <hyperlink ref="D6:J6" location="'National Government'!A1" display="National Government Financial Position"/>
    <hyperlink ref="D7:J7" location="'KZN Population'!A1" display="KZN Population Estimates"/>
    <hyperlink ref="D19:J19" location="Electricity!A1" display="Electricity generated and available for distribution - Gigawatt-hours"/>
    <hyperlink ref="D11:I11" location="Trade!A1" display="Trade Statistics"/>
    <hyperlink ref="L7:M7" location="'Summary page'!A1" display="SUMMARY PAGE"/>
    <hyperlink ref="D20:J20" location="'Cement Sales'!A1" display="Cementitious Sales"/>
    <hyperlink ref="D21:J21" location="'House Prices'!A1" display="House prices"/>
  </hyperlinks>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K400"/>
  <sheetViews>
    <sheetView view="pageBreakPreview" zoomScale="80" zoomScaleSheetLayoutView="80" workbookViewId="0">
      <selection sqref="A1:K2"/>
    </sheetView>
  </sheetViews>
  <sheetFormatPr defaultRowHeight="12.75"/>
  <cols>
    <col min="1" max="1" width="10.5703125" customWidth="1"/>
    <col min="2" max="2" width="10" customWidth="1"/>
    <col min="3" max="3" width="12.42578125" customWidth="1"/>
    <col min="4" max="4" width="12" customWidth="1"/>
    <col min="5" max="5" width="11.85546875" customWidth="1"/>
    <col min="6" max="6" width="11.28515625" customWidth="1"/>
    <col min="7" max="7" width="12" customWidth="1"/>
    <col min="8" max="9" width="12.28515625" customWidth="1"/>
    <col min="10" max="10" width="11.5703125" customWidth="1"/>
  </cols>
  <sheetData>
    <row r="1" spans="1:11">
      <c r="A1" s="351" t="s">
        <v>342</v>
      </c>
      <c r="B1" s="352"/>
      <c r="C1" s="352"/>
      <c r="D1" s="352"/>
      <c r="E1" s="352"/>
      <c r="F1" s="352"/>
      <c r="G1" s="352"/>
      <c r="H1" s="352"/>
      <c r="I1" s="352"/>
      <c r="J1" s="352"/>
      <c r="K1" s="353"/>
    </row>
    <row r="2" spans="1:11" ht="13.5" thickBot="1">
      <c r="A2" s="354"/>
      <c r="B2" s="355"/>
      <c r="C2" s="355"/>
      <c r="D2" s="355"/>
      <c r="E2" s="355"/>
      <c r="F2" s="355"/>
      <c r="G2" s="355"/>
      <c r="H2" s="355"/>
      <c r="I2" s="355"/>
      <c r="J2" s="355"/>
      <c r="K2" s="356"/>
    </row>
    <row r="3" spans="1:11" ht="13.5" thickBot="1"/>
    <row r="4" spans="1:11" ht="15.75" thickBot="1">
      <c r="A4" s="132" t="s">
        <v>344</v>
      </c>
    </row>
    <row r="27" spans="1:1" ht="13.5" thickBot="1"/>
    <row r="28" spans="1:1" ht="15.75" thickBot="1">
      <c r="A28" s="132" t="s">
        <v>345</v>
      </c>
    </row>
    <row r="54" spans="1:1" ht="13.5" thickBot="1"/>
    <row r="55" spans="1:1" ht="15.75" thickBot="1">
      <c r="A55" s="132" t="s">
        <v>348</v>
      </c>
    </row>
    <row r="83" spans="1:1" ht="13.5" thickBot="1"/>
    <row r="84" spans="1:1" ht="15.75" thickBot="1">
      <c r="A84" s="132" t="s">
        <v>346</v>
      </c>
    </row>
    <row r="110" spans="1:1" ht="13.5" thickBot="1"/>
    <row r="111" spans="1:1" ht="15.75" thickBot="1">
      <c r="A111" s="132" t="s">
        <v>347</v>
      </c>
    </row>
    <row r="113" spans="1:7" ht="76.5">
      <c r="A113" s="1"/>
      <c r="B113" s="126" t="s">
        <v>31</v>
      </c>
      <c r="C113" s="126" t="s">
        <v>32</v>
      </c>
      <c r="D113" s="126" t="s">
        <v>33</v>
      </c>
      <c r="E113" s="126" t="s">
        <v>34</v>
      </c>
      <c r="F113" s="126" t="s">
        <v>35</v>
      </c>
      <c r="G113" s="126" t="s">
        <v>36</v>
      </c>
    </row>
    <row r="114" spans="1:7">
      <c r="A114" s="18" t="s">
        <v>37</v>
      </c>
      <c r="B114" s="19">
        <v>6250000</v>
      </c>
      <c r="C114" s="19">
        <f>SUM(D114:E114)</f>
        <v>3315000</v>
      </c>
      <c r="D114" s="19">
        <v>2562000</v>
      </c>
      <c r="E114" s="19">
        <v>753000</v>
      </c>
      <c r="F114" s="19">
        <f>B114-D114-E114</f>
        <v>2935000</v>
      </c>
      <c r="G114" s="19">
        <v>183000</v>
      </c>
    </row>
    <row r="115" spans="1:7">
      <c r="A115" s="18" t="s">
        <v>38</v>
      </c>
      <c r="B115" s="19">
        <v>6273000</v>
      </c>
      <c r="C115" s="19">
        <f>SUM(D115:E115)</f>
        <v>3359000</v>
      </c>
      <c r="D115" s="19">
        <v>2614000</v>
      </c>
      <c r="E115" s="19">
        <v>745000</v>
      </c>
      <c r="F115" s="19">
        <f>B115-D115-E115</f>
        <v>2914000</v>
      </c>
      <c r="G115" s="21">
        <v>167000</v>
      </c>
    </row>
    <row r="116" spans="1:7">
      <c r="A116" s="18" t="s">
        <v>39</v>
      </c>
      <c r="B116" s="19">
        <v>6295000</v>
      </c>
      <c r="C116" s="19">
        <f>SUM(D116:E116)</f>
        <v>3312000</v>
      </c>
      <c r="D116" s="19">
        <v>2583000</v>
      </c>
      <c r="E116" s="19">
        <v>729000</v>
      </c>
      <c r="F116" s="19">
        <f>B116-D116-E116</f>
        <v>2983000</v>
      </c>
      <c r="G116" s="21">
        <v>186000</v>
      </c>
    </row>
    <row r="117" spans="1:7">
      <c r="A117" s="18" t="s">
        <v>40</v>
      </c>
      <c r="B117" s="19">
        <v>6318000</v>
      </c>
      <c r="C117" s="19">
        <v>3321000</v>
      </c>
      <c r="D117" s="19">
        <v>2631000</v>
      </c>
      <c r="E117" s="19">
        <v>690000</v>
      </c>
      <c r="F117" s="19">
        <f>B117-D117-E117</f>
        <v>2997000</v>
      </c>
      <c r="G117" s="19">
        <v>224000</v>
      </c>
    </row>
    <row r="118" spans="1:7">
      <c r="A118" s="18" t="s">
        <v>41</v>
      </c>
      <c r="B118" s="19">
        <v>6340000</v>
      </c>
      <c r="C118" s="19">
        <v>3248000</v>
      </c>
      <c r="D118" s="19">
        <v>2514000</v>
      </c>
      <c r="E118" s="19">
        <v>733000</v>
      </c>
      <c r="F118" s="19">
        <f>B118-D118-E118</f>
        <v>3093000</v>
      </c>
      <c r="G118" s="19">
        <v>271000</v>
      </c>
    </row>
    <row r="119" spans="1:7">
      <c r="A119" s="18" t="s">
        <v>334</v>
      </c>
      <c r="B119" s="19">
        <v>6362000</v>
      </c>
      <c r="C119" s="19">
        <v>3043000</v>
      </c>
      <c r="D119" s="19">
        <v>2457000</v>
      </c>
      <c r="E119" s="19">
        <v>586000</v>
      </c>
      <c r="F119" s="19">
        <v>3319000</v>
      </c>
      <c r="G119" s="19">
        <v>448000</v>
      </c>
    </row>
    <row r="140" spans="1:1" ht="13.5" thickBot="1"/>
    <row r="141" spans="1:1" ht="15.75" thickBot="1">
      <c r="A141" s="132" t="s">
        <v>356</v>
      </c>
    </row>
    <row r="166" spans="1:1" ht="35.25" customHeight="1"/>
    <row r="167" spans="1:1" ht="13.5" thickBot="1"/>
    <row r="168" spans="1:1" ht="15.75" thickBot="1">
      <c r="A168" s="132" t="s">
        <v>352</v>
      </c>
    </row>
    <row r="196" spans="1:1" ht="13.5" thickBot="1"/>
    <row r="197" spans="1:1" ht="15.75" thickBot="1">
      <c r="A197" s="132" t="s">
        <v>349</v>
      </c>
    </row>
    <row r="226" spans="1:1" ht="13.5" thickBot="1"/>
    <row r="227" spans="1:1" ht="15.75" thickBot="1">
      <c r="A227" s="132" t="s">
        <v>353</v>
      </c>
    </row>
    <row r="285" spans="1:1" ht="13.5" thickBot="1"/>
    <row r="286" spans="1:1" ht="15.75" thickBot="1">
      <c r="A286" s="132" t="s">
        <v>350</v>
      </c>
    </row>
    <row r="326" spans="1:1" ht="13.5" thickBot="1"/>
    <row r="327" spans="1:1" ht="15.75" thickBot="1">
      <c r="A327" s="132" t="s">
        <v>351</v>
      </c>
    </row>
    <row r="360" spans="1:10" ht="18" hidden="1">
      <c r="A360" s="150">
        <f>Inflation!A79</f>
        <v>40210</v>
      </c>
      <c r="B360" s="151"/>
      <c r="C360" s="151"/>
    </row>
    <row r="361" spans="1:10" ht="13.5" hidden="1" thickBot="1"/>
    <row r="362" spans="1:10" ht="13.5" hidden="1" thickBot="1">
      <c r="A362" s="84" t="s">
        <v>246</v>
      </c>
      <c r="C362" s="346" t="s">
        <v>268</v>
      </c>
      <c r="D362" s="347"/>
      <c r="E362" s="348"/>
      <c r="F362" s="348"/>
      <c r="G362" s="348"/>
      <c r="H362" s="349"/>
      <c r="I362" s="346" t="s">
        <v>269</v>
      </c>
      <c r="J362" s="350"/>
    </row>
    <row r="363" spans="1:10" ht="25.5" hidden="1">
      <c r="C363" s="87" t="s">
        <v>265</v>
      </c>
      <c r="D363" s="108" t="s">
        <v>266</v>
      </c>
      <c r="E363" s="108" t="s">
        <v>294</v>
      </c>
      <c r="F363" s="108" t="s">
        <v>338</v>
      </c>
      <c r="G363" s="108" t="s">
        <v>340</v>
      </c>
      <c r="H363" s="88" t="s">
        <v>296</v>
      </c>
      <c r="I363" s="134" t="s">
        <v>354</v>
      </c>
      <c r="J363" s="88" t="str">
        <f>H363</f>
        <v>Year To Date</v>
      </c>
    </row>
    <row r="364" spans="1:10" hidden="1">
      <c r="C364" s="87"/>
      <c r="D364" s="108"/>
      <c r="E364" s="108"/>
      <c r="F364" s="108"/>
      <c r="G364" s="108"/>
      <c r="H364" s="88"/>
      <c r="I364" s="87"/>
      <c r="J364" s="88"/>
    </row>
    <row r="365" spans="1:10" hidden="1">
      <c r="A365" t="s">
        <v>247</v>
      </c>
      <c r="C365" s="89">
        <v>642990150</v>
      </c>
      <c r="D365" s="109">
        <v>24300741</v>
      </c>
      <c r="E365" s="109">
        <v>32435284</v>
      </c>
      <c r="F365" s="109">
        <v>65574859</v>
      </c>
      <c r="G365" s="109">
        <v>34978288</v>
      </c>
      <c r="H365" s="90">
        <f>SUM(D365:G365)</f>
        <v>157289172</v>
      </c>
      <c r="I365" s="89">
        <v>608347998</v>
      </c>
      <c r="J365" s="90">
        <v>174111002</v>
      </c>
    </row>
    <row r="366" spans="1:10" hidden="1">
      <c r="C366" s="89"/>
      <c r="D366" s="109"/>
      <c r="E366" s="109"/>
      <c r="F366" s="109"/>
      <c r="G366" s="109"/>
      <c r="H366" s="90"/>
      <c r="I366" s="89"/>
      <c r="J366" s="90"/>
    </row>
    <row r="367" spans="1:10" hidden="1">
      <c r="A367" t="s">
        <v>248</v>
      </c>
      <c r="C367" s="89">
        <f t="shared" ref="C367:I367" si="0">C369+C371+C378</f>
        <v>738562766</v>
      </c>
      <c r="D367" s="109">
        <f t="shared" si="0"/>
        <v>61667077</v>
      </c>
      <c r="E367" s="109">
        <f t="shared" si="0"/>
        <v>52349208</v>
      </c>
      <c r="F367" s="109">
        <f t="shared" si="0"/>
        <v>66052175</v>
      </c>
      <c r="G367" s="109">
        <f t="shared" si="0"/>
        <v>66614468</v>
      </c>
      <c r="H367" s="90">
        <f t="shared" si="0"/>
        <v>246682928</v>
      </c>
      <c r="I367" s="89">
        <f t="shared" si="0"/>
        <v>635636199</v>
      </c>
      <c r="J367" s="90">
        <v>193080773</v>
      </c>
    </row>
    <row r="368" spans="1:10" hidden="1">
      <c r="C368" s="89"/>
      <c r="D368" s="109"/>
      <c r="E368" s="109"/>
      <c r="F368" s="109"/>
      <c r="G368" s="109"/>
      <c r="H368" s="90"/>
      <c r="I368" s="89"/>
      <c r="J368" s="90"/>
    </row>
    <row r="369" spans="1:10" hidden="1">
      <c r="B369" s="131" t="s">
        <v>355</v>
      </c>
      <c r="C369" s="89">
        <v>429643150</v>
      </c>
      <c r="D369" s="109">
        <v>38846083</v>
      </c>
      <c r="E369" s="109">
        <v>30230480</v>
      </c>
      <c r="F369" s="109">
        <v>37791888</v>
      </c>
      <c r="G369" s="109">
        <v>42630424</v>
      </c>
      <c r="H369" s="90">
        <f>SUM(D369:G369)</f>
        <v>149498875</v>
      </c>
      <c r="I369" s="89">
        <v>368088226</v>
      </c>
      <c r="J369" s="90">
        <v>110706537</v>
      </c>
    </row>
    <row r="370" spans="1:10" hidden="1">
      <c r="C370" s="89"/>
      <c r="D370" s="109"/>
      <c r="E370" s="109"/>
      <c r="F370" s="109"/>
      <c r="G370" s="109"/>
      <c r="H370" s="90"/>
      <c r="I370" s="89"/>
      <c r="J370" s="90"/>
    </row>
    <row r="371" spans="1:10" hidden="1">
      <c r="B371" t="s">
        <v>250</v>
      </c>
      <c r="C371" s="89">
        <f>SUM(C373:C376)</f>
        <v>302919616</v>
      </c>
      <c r="D371" s="109">
        <f>SUM(D373:D376)</f>
        <v>22820994</v>
      </c>
      <c r="E371" s="109">
        <f>SUM(E373:E376)</f>
        <v>22118728</v>
      </c>
      <c r="F371" s="109">
        <f>SUM(F373:F376)</f>
        <v>28260287</v>
      </c>
      <c r="G371" s="109">
        <f>SUM(G373:G376)</f>
        <v>23984044</v>
      </c>
      <c r="H371" s="90">
        <f>SUM(D371:G371)</f>
        <v>97184053</v>
      </c>
      <c r="I371" s="89">
        <f>SUM(I373:I376)</f>
        <v>267547973</v>
      </c>
      <c r="J371" s="90">
        <v>82374236</v>
      </c>
    </row>
    <row r="372" spans="1:10" hidden="1">
      <c r="C372" s="89"/>
      <c r="D372" s="109"/>
      <c r="E372" s="109"/>
      <c r="F372" s="109"/>
      <c r="G372" s="109"/>
      <c r="H372" s="90"/>
      <c r="I372" s="89"/>
      <c r="J372" s="90"/>
    </row>
    <row r="373" spans="1:10" hidden="1">
      <c r="B373" s="86" t="s">
        <v>251</v>
      </c>
      <c r="C373" s="89">
        <v>55268000</v>
      </c>
      <c r="D373" s="109">
        <v>1893082</v>
      </c>
      <c r="E373" s="109">
        <v>1668775</v>
      </c>
      <c r="F373" s="109">
        <v>8766455</v>
      </c>
      <c r="G373" s="109">
        <v>3081896</v>
      </c>
      <c r="H373" s="90">
        <f>SUM(D373:G373)</f>
        <v>15410208</v>
      </c>
      <c r="I373" s="89">
        <v>54393684</v>
      </c>
      <c r="J373" s="90">
        <v>13142097</v>
      </c>
    </row>
    <row r="374" spans="1:10" hidden="1">
      <c r="B374" s="86" t="s">
        <v>252</v>
      </c>
      <c r="C374" s="89">
        <v>231050881</v>
      </c>
      <c r="D374" s="109">
        <v>20101427</v>
      </c>
      <c r="E374" s="109">
        <v>19639326</v>
      </c>
      <c r="F374" s="109">
        <v>18715121</v>
      </c>
      <c r="G374" s="109">
        <v>20101427</v>
      </c>
      <c r="H374" s="90">
        <f>SUM(D374:G374)</f>
        <v>78557301</v>
      </c>
      <c r="I374" s="89">
        <v>204009924</v>
      </c>
      <c r="J374" s="90">
        <v>66459003</v>
      </c>
    </row>
    <row r="375" spans="1:10" hidden="1">
      <c r="B375" s="86" t="s">
        <v>253</v>
      </c>
      <c r="C375" s="89">
        <v>6800104</v>
      </c>
      <c r="D375" s="109"/>
      <c r="E375" s="109"/>
      <c r="F375" s="109"/>
      <c r="G375" s="109"/>
      <c r="H375" s="90"/>
      <c r="I375" s="89"/>
      <c r="J375" s="90"/>
    </row>
    <row r="376" spans="1:10" hidden="1">
      <c r="B376" s="86" t="s">
        <v>82</v>
      </c>
      <c r="C376" s="89">
        <v>9800631</v>
      </c>
      <c r="D376" s="109">
        <v>826485</v>
      </c>
      <c r="E376" s="109">
        <v>810627</v>
      </c>
      <c r="F376" s="109">
        <v>778711</v>
      </c>
      <c r="G376" s="109">
        <v>800721</v>
      </c>
      <c r="H376" s="90">
        <f>SUM(D376:G376)</f>
        <v>3216544</v>
      </c>
      <c r="I376" s="89">
        <v>9144365</v>
      </c>
      <c r="J376" s="90">
        <v>2773136</v>
      </c>
    </row>
    <row r="377" spans="1:10" hidden="1">
      <c r="C377" s="89"/>
      <c r="D377" s="109"/>
      <c r="E377" s="109"/>
      <c r="F377" s="109"/>
      <c r="G377" s="109"/>
      <c r="H377" s="90"/>
      <c r="I377" s="89"/>
      <c r="J377" s="90"/>
    </row>
    <row r="378" spans="1:10" hidden="1">
      <c r="B378" t="s">
        <v>254</v>
      </c>
      <c r="C378" s="89">
        <v>6000000</v>
      </c>
      <c r="D378" s="109"/>
      <c r="E378" s="109"/>
      <c r="F378" s="109"/>
      <c r="G378" s="109"/>
      <c r="H378" s="90"/>
      <c r="I378" s="89"/>
      <c r="J378" s="90"/>
    </row>
    <row r="379" spans="1:10" hidden="1">
      <c r="C379" s="89"/>
      <c r="D379" s="109"/>
      <c r="E379" s="109"/>
      <c r="F379" s="109"/>
      <c r="G379" s="109"/>
      <c r="H379" s="90"/>
      <c r="I379" s="89"/>
      <c r="J379" s="90"/>
    </row>
    <row r="380" spans="1:10" hidden="1">
      <c r="A380" t="s">
        <v>255</v>
      </c>
      <c r="C380" s="89">
        <f>C365-C367</f>
        <v>-95572616</v>
      </c>
      <c r="D380" s="109">
        <f>D365-D367</f>
        <v>-37366336</v>
      </c>
      <c r="E380" s="109">
        <f>E365-E367</f>
        <v>-19913924</v>
      </c>
      <c r="F380" s="109">
        <f>F365-F367</f>
        <v>-477316</v>
      </c>
      <c r="G380" s="109">
        <f>G365-G367</f>
        <v>-31636180</v>
      </c>
      <c r="H380" s="90">
        <f>SUM(D380:G380)</f>
        <v>-89393756</v>
      </c>
      <c r="I380" s="89">
        <f>I365-I367</f>
        <v>-27288201</v>
      </c>
      <c r="J380" s="90">
        <f>J365-J367</f>
        <v>-18969771</v>
      </c>
    </row>
    <row r="381" spans="1:10" hidden="1">
      <c r="C381" s="89"/>
      <c r="D381" s="109"/>
      <c r="E381" s="109"/>
      <c r="F381" s="109"/>
      <c r="G381" s="109"/>
      <c r="H381" s="90"/>
      <c r="I381" s="89"/>
      <c r="J381" s="90"/>
    </row>
    <row r="382" spans="1:10" hidden="1">
      <c r="B382" t="s">
        <v>256</v>
      </c>
      <c r="C382" s="89">
        <v>6100000</v>
      </c>
      <c r="D382" s="109">
        <v>85</v>
      </c>
      <c r="E382" s="109">
        <v>269470</v>
      </c>
      <c r="F382" s="109">
        <v>3941127</v>
      </c>
      <c r="G382" s="109">
        <v>650164</v>
      </c>
      <c r="H382" s="90">
        <f>SUM(D382:G382)</f>
        <v>4860846</v>
      </c>
      <c r="I382" s="89">
        <v>8203424</v>
      </c>
      <c r="J382" s="90">
        <v>1705201</v>
      </c>
    </row>
    <row r="383" spans="1:10" hidden="1">
      <c r="C383" s="89"/>
      <c r="D383" s="109"/>
      <c r="E383" s="109"/>
      <c r="F383" s="109"/>
      <c r="G383" s="109"/>
      <c r="H383" s="90"/>
      <c r="I383" s="89"/>
      <c r="J383" s="90"/>
    </row>
    <row r="384" spans="1:10" hidden="1">
      <c r="B384" t="s">
        <v>257</v>
      </c>
      <c r="C384" s="89">
        <v>900000</v>
      </c>
      <c r="D384" s="109"/>
      <c r="E384" s="109"/>
      <c r="F384" s="109">
        <v>20270</v>
      </c>
      <c r="G384" s="109">
        <v>48999</v>
      </c>
      <c r="H384" s="90">
        <f>SUM(D384:G384)</f>
        <v>69269</v>
      </c>
      <c r="I384" s="89">
        <v>4284094</v>
      </c>
      <c r="J384" s="90">
        <v>152689</v>
      </c>
    </row>
    <row r="385" spans="1:10" hidden="1">
      <c r="C385" s="89"/>
      <c r="D385" s="109"/>
      <c r="E385" s="109"/>
      <c r="F385" s="109"/>
      <c r="G385" s="109"/>
      <c r="H385" s="90"/>
      <c r="I385" s="89"/>
      <c r="J385" s="90"/>
    </row>
    <row r="386" spans="1:10" hidden="1">
      <c r="A386" t="s">
        <v>258</v>
      </c>
      <c r="C386" s="89">
        <f>C365-C367+C382-C384</f>
        <v>-90372616</v>
      </c>
      <c r="D386" s="109">
        <f>D365-D367+D382-D384</f>
        <v>-37366251</v>
      </c>
      <c r="E386" s="109">
        <f>E365-E367+E382-E384</f>
        <v>-19644454</v>
      </c>
      <c r="F386" s="109">
        <f>F365-F367+F382-F384</f>
        <v>3443541</v>
      </c>
      <c r="G386" s="109">
        <f>G365-G367+G382-G384</f>
        <v>-31035015</v>
      </c>
      <c r="H386" s="90">
        <f>SUM(D386:G386)</f>
        <v>-84602179</v>
      </c>
      <c r="I386" s="89">
        <f>I365-I367+I382-I384</f>
        <v>-23368871</v>
      </c>
      <c r="J386" s="90">
        <f>J365-J367+J382-J384</f>
        <v>-17417259</v>
      </c>
    </row>
    <row r="387" spans="1:10" hidden="1">
      <c r="C387" s="89"/>
      <c r="D387" s="109"/>
      <c r="E387" s="109"/>
      <c r="F387" s="109"/>
      <c r="G387" s="109"/>
      <c r="H387" s="90"/>
      <c r="I387" s="89"/>
      <c r="J387" s="90"/>
    </row>
    <row r="388" spans="1:10" hidden="1">
      <c r="C388" s="89"/>
      <c r="D388" s="109"/>
      <c r="E388" s="109"/>
      <c r="F388" s="109"/>
      <c r="G388" s="109"/>
      <c r="H388" s="90"/>
      <c r="I388" s="89"/>
      <c r="J388" s="90"/>
    </row>
    <row r="389" spans="1:10" ht="63.75" hidden="1">
      <c r="A389" s="85" t="s">
        <v>259</v>
      </c>
      <c r="C389" s="89"/>
      <c r="D389" s="109"/>
      <c r="E389" s="109"/>
      <c r="F389" s="109"/>
      <c r="G389" s="109"/>
      <c r="H389" s="90"/>
      <c r="I389" s="89"/>
      <c r="J389" s="90"/>
    </row>
    <row r="390" spans="1:10" hidden="1">
      <c r="C390" s="89"/>
      <c r="D390" s="109"/>
      <c r="E390" s="109"/>
      <c r="F390" s="109"/>
      <c r="G390" s="109"/>
      <c r="H390" s="90"/>
      <c r="I390" s="89"/>
      <c r="J390" s="90"/>
    </row>
    <row r="391" spans="1:10" hidden="1">
      <c r="A391" t="s">
        <v>260</v>
      </c>
      <c r="C391" s="89">
        <v>15400000</v>
      </c>
      <c r="D391" s="109">
        <v>7336278</v>
      </c>
      <c r="E391" s="109">
        <v>10011803</v>
      </c>
      <c r="F391" s="109">
        <v>8812057</v>
      </c>
      <c r="G391" s="109">
        <v>1229482</v>
      </c>
      <c r="H391" s="90">
        <f>SUM(D391:G391)</f>
        <v>27389620</v>
      </c>
      <c r="I391" s="89">
        <v>12225111</v>
      </c>
      <c r="J391" s="90">
        <v>7258154</v>
      </c>
    </row>
    <row r="392" spans="1:10" hidden="1">
      <c r="C392" s="89"/>
      <c r="D392" s="109"/>
      <c r="E392" s="109"/>
      <c r="F392" s="109"/>
      <c r="G392" s="109"/>
      <c r="H392" s="90"/>
      <c r="I392" s="89"/>
      <c r="J392" s="90"/>
    </row>
    <row r="393" spans="1:10" hidden="1">
      <c r="A393" t="s">
        <v>261</v>
      </c>
      <c r="C393" s="89">
        <v>61521800</v>
      </c>
      <c r="D393" s="109">
        <v>9014812</v>
      </c>
      <c r="E393" s="109">
        <v>7916315</v>
      </c>
      <c r="F393" s="109">
        <v>7343895</v>
      </c>
      <c r="G393" s="109">
        <v>10721849</v>
      </c>
      <c r="H393" s="90">
        <f>SUM(D393:G393)</f>
        <v>34996871</v>
      </c>
      <c r="I393" s="89">
        <v>23059005</v>
      </c>
      <c r="J393" s="90">
        <v>8851530</v>
      </c>
    </row>
    <row r="394" spans="1:10" hidden="1">
      <c r="C394" s="89"/>
      <c r="D394" s="109"/>
      <c r="E394" s="109"/>
      <c r="F394" s="109"/>
      <c r="G394" s="109"/>
      <c r="H394" s="90"/>
      <c r="I394" s="89"/>
      <c r="J394" s="90"/>
    </row>
    <row r="395" spans="1:10" hidden="1">
      <c r="A395" t="s">
        <v>262</v>
      </c>
      <c r="C395" s="89">
        <v>3836800</v>
      </c>
      <c r="D395" s="109">
        <v>-796355</v>
      </c>
      <c r="E395" s="109">
        <v>6849714</v>
      </c>
      <c r="F395" s="109">
        <v>-80222</v>
      </c>
      <c r="G395" s="109">
        <v>-407091</v>
      </c>
      <c r="H395" s="90">
        <f>SUM(D395:G395)</f>
        <v>5566046</v>
      </c>
      <c r="I395" s="89">
        <v>-3954404</v>
      </c>
      <c r="J395" s="90">
        <v>-4464573</v>
      </c>
    </row>
    <row r="396" spans="1:10" hidden="1">
      <c r="C396" s="89"/>
      <c r="D396" s="109"/>
      <c r="E396" s="109"/>
      <c r="F396" s="109"/>
      <c r="G396" s="109"/>
      <c r="H396" s="90"/>
      <c r="I396" s="89"/>
      <c r="J396" s="90"/>
    </row>
    <row r="397" spans="1:10" hidden="1">
      <c r="A397" t="s">
        <v>263</v>
      </c>
      <c r="C397" s="89">
        <v>9614016</v>
      </c>
      <c r="D397" s="109">
        <v>21811516</v>
      </c>
      <c r="E397" s="109">
        <v>-5133378</v>
      </c>
      <c r="F397" s="109">
        <v>-19519271</v>
      </c>
      <c r="G397" s="109">
        <v>19490775</v>
      </c>
      <c r="H397" s="90">
        <f>SUM(D397:G397)</f>
        <v>16649642</v>
      </c>
      <c r="I397" s="89">
        <v>-7960841</v>
      </c>
      <c r="J397" s="90">
        <v>5772148</v>
      </c>
    </row>
    <row r="398" spans="1:10" hidden="1">
      <c r="C398" s="89"/>
      <c r="D398" s="109"/>
      <c r="E398" s="109"/>
      <c r="F398" s="109"/>
      <c r="G398" s="109"/>
      <c r="H398" s="90"/>
      <c r="I398" s="89"/>
      <c r="J398" s="90"/>
    </row>
    <row r="399" spans="1:10" ht="13.5" hidden="1" thickBot="1">
      <c r="A399" t="s">
        <v>264</v>
      </c>
      <c r="C399" s="91">
        <f t="shared" ref="C399:J399" si="1">SUM(C391:C397)</f>
        <v>90372616</v>
      </c>
      <c r="D399" s="110">
        <f t="shared" si="1"/>
        <v>37366251</v>
      </c>
      <c r="E399" s="110">
        <f t="shared" si="1"/>
        <v>19644454</v>
      </c>
      <c r="F399" s="110">
        <f t="shared" si="1"/>
        <v>-3443541</v>
      </c>
      <c r="G399" s="110">
        <f t="shared" si="1"/>
        <v>31035015</v>
      </c>
      <c r="H399" s="92">
        <f t="shared" si="1"/>
        <v>84602179</v>
      </c>
      <c r="I399" s="91">
        <f t="shared" si="1"/>
        <v>23368871</v>
      </c>
      <c r="J399" s="92">
        <f t="shared" si="1"/>
        <v>17417259</v>
      </c>
    </row>
    <row r="400" spans="1:10" hidden="1"/>
  </sheetData>
  <mergeCells count="3">
    <mergeCell ref="C362:H362"/>
    <mergeCell ref="I362:J362"/>
    <mergeCell ref="A1:K2"/>
  </mergeCells>
  <hyperlinks>
    <hyperlink ref="A1:K2" location="'Cover Page '!A1" display="SUMMARY PAGE"/>
  </hyperlinks>
  <pageMargins left="0.70866141732283472" right="0.70866141732283472" top="0.51181102362204722" bottom="0.74803149606299213" header="0.31496062992125984" footer="0.31496062992125984"/>
  <pageSetup paperSize="9" scale="65" orientation="portrait" r:id="rId1"/>
  <rowBreaks count="4" manualBreakCount="4">
    <brk id="82" max="10" man="1"/>
    <brk id="166" max="10" man="1"/>
    <brk id="256" max="10" man="1"/>
    <brk id="325" max="10" man="1"/>
  </rowBreaks>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dimension ref="A1:K23"/>
  <sheetViews>
    <sheetView workbookViewId="0">
      <pane xSplit="1" ySplit="1" topLeftCell="B2" activePane="bottomRight" state="frozen"/>
      <selection pane="topRight" activeCell="B1" sqref="B1"/>
      <selection pane="bottomLeft" activeCell="A2" sqref="A2"/>
      <selection pane="bottomRight"/>
    </sheetView>
  </sheetViews>
  <sheetFormatPr defaultRowHeight="12.75"/>
  <cols>
    <col min="1" max="1" width="9.140625" style="1"/>
    <col min="2" max="2" width="16.85546875" style="1" customWidth="1"/>
    <col min="3" max="3" width="13.5703125" style="1" customWidth="1"/>
    <col min="4" max="4" width="14.140625" style="1" customWidth="1"/>
    <col min="7" max="7" width="11.5703125" style="1" customWidth="1"/>
    <col min="8" max="8" width="9.140625" style="1"/>
    <col min="9" max="9" width="10.140625" style="1" bestFit="1" customWidth="1"/>
    <col min="10" max="10" width="15.28515625" customWidth="1"/>
  </cols>
  <sheetData>
    <row r="1" spans="1:11" ht="79.5" thickBot="1">
      <c r="B1" s="114" t="s">
        <v>307</v>
      </c>
      <c r="C1" s="115" t="s">
        <v>239</v>
      </c>
      <c r="D1" s="115" t="s">
        <v>312</v>
      </c>
      <c r="E1" s="116"/>
      <c r="F1" s="115"/>
      <c r="G1" s="115" t="s">
        <v>331</v>
      </c>
      <c r="H1" s="115">
        <v>2002</v>
      </c>
      <c r="I1" s="115">
        <v>2013</v>
      </c>
      <c r="J1" s="117" t="s">
        <v>330</v>
      </c>
      <c r="K1" s="111"/>
    </row>
    <row r="2" spans="1:11" s="121" customFormat="1" ht="15.75">
      <c r="A2" s="23"/>
      <c r="B2" s="118"/>
      <c r="C2" s="118"/>
      <c r="D2" s="118"/>
      <c r="E2" s="119"/>
      <c r="F2" s="118"/>
      <c r="G2" s="118"/>
      <c r="H2" s="118"/>
      <c r="I2" s="118"/>
      <c r="J2" s="118"/>
      <c r="K2" s="120"/>
    </row>
    <row r="3" spans="1:11">
      <c r="A3" s="1" t="s">
        <v>299</v>
      </c>
      <c r="B3" s="20">
        <v>9557165</v>
      </c>
      <c r="G3" s="17" t="s">
        <v>313</v>
      </c>
      <c r="H3" s="113">
        <v>1145046.91225217</v>
      </c>
      <c r="I3" s="113">
        <v>1171913.0940595977</v>
      </c>
      <c r="J3" s="7">
        <f>(I3-H3)/H3*100</f>
        <v>2.3462952932282142</v>
      </c>
    </row>
    <row r="4" spans="1:11">
      <c r="A4" s="1" t="s">
        <v>300</v>
      </c>
      <c r="B4" s="20">
        <v>9659485</v>
      </c>
      <c r="C4" s="7">
        <f t="shared" ref="C4:C15" si="0">(B4-B3)/B3*100</f>
        <v>1.070610374520059</v>
      </c>
      <c r="D4" s="125">
        <v>0</v>
      </c>
      <c r="G4" s="112" t="s">
        <v>328</v>
      </c>
      <c r="H4" s="113">
        <v>1170285.4178288216</v>
      </c>
      <c r="I4" s="113">
        <v>1139041.9267428075</v>
      </c>
      <c r="J4" s="7">
        <f t="shared" ref="J4:J11" si="1">(I4-H4)/H4*100</f>
        <v>-2.6697325806194132</v>
      </c>
    </row>
    <row r="5" spans="1:11">
      <c r="A5" s="1" t="s">
        <v>301</v>
      </c>
      <c r="B5" s="20">
        <v>9752211</v>
      </c>
      <c r="C5" s="7">
        <f t="shared" si="0"/>
        <v>0.95994765766497892</v>
      </c>
      <c r="D5" s="7">
        <f>C5-C4</f>
        <v>-0.11066271685508011</v>
      </c>
      <c r="G5" s="17" t="s">
        <v>329</v>
      </c>
      <c r="H5" s="113">
        <v>1089100.8240839355</v>
      </c>
      <c r="I5" s="113">
        <v>1108408.1561311972</v>
      </c>
      <c r="J5" s="7">
        <f t="shared" si="1"/>
        <v>1.7727772874932446</v>
      </c>
    </row>
    <row r="6" spans="1:11">
      <c r="A6" s="1" t="s">
        <v>302</v>
      </c>
      <c r="B6" s="20">
        <v>9835710</v>
      </c>
      <c r="C6" s="7">
        <f t="shared" si="0"/>
        <v>0.85620583886054147</v>
      </c>
      <c r="D6" s="7">
        <f t="shared" ref="D6:D15" si="2">C6-C5</f>
        <v>-0.10374181880443745</v>
      </c>
      <c r="G6" s="17" t="s">
        <v>314</v>
      </c>
      <c r="H6" s="113">
        <v>1021634.8803915116</v>
      </c>
      <c r="I6" s="113">
        <v>1110449.9214331382</v>
      </c>
      <c r="J6" s="7">
        <f t="shared" si="1"/>
        <v>8.6934229386912509</v>
      </c>
    </row>
    <row r="7" spans="1:11">
      <c r="A7" s="1" t="s">
        <v>303</v>
      </c>
      <c r="B7" s="20">
        <v>9910636</v>
      </c>
      <c r="C7" s="7">
        <f t="shared" si="0"/>
        <v>0.76177520484032168</v>
      </c>
      <c r="D7" s="7">
        <f t="shared" si="2"/>
        <v>-9.4430634020219784E-2</v>
      </c>
      <c r="G7" s="17" t="s">
        <v>315</v>
      </c>
      <c r="H7" s="113">
        <v>918057.56048047892</v>
      </c>
      <c r="I7" s="113">
        <v>1025367.0913945019</v>
      </c>
      <c r="J7" s="7">
        <f t="shared" si="1"/>
        <v>11.68875847586952</v>
      </c>
    </row>
    <row r="8" spans="1:11">
      <c r="A8" s="1" t="s">
        <v>304</v>
      </c>
      <c r="B8" s="20">
        <v>9974344</v>
      </c>
      <c r="C8" s="7">
        <f t="shared" si="0"/>
        <v>0.64282453719418209</v>
      </c>
      <c r="D8" s="7">
        <f t="shared" si="2"/>
        <v>-0.1189506676461396</v>
      </c>
      <c r="G8" s="17" t="s">
        <v>316</v>
      </c>
      <c r="H8" s="113">
        <v>827720.63709210535</v>
      </c>
      <c r="I8" s="113">
        <v>925927.13185582636</v>
      </c>
      <c r="J8" s="7">
        <f t="shared" si="1"/>
        <v>11.864690858588922</v>
      </c>
      <c r="K8" t="s">
        <v>333</v>
      </c>
    </row>
    <row r="9" spans="1:11">
      <c r="A9" s="1" t="s">
        <v>305</v>
      </c>
      <c r="B9" s="20">
        <v>10045594</v>
      </c>
      <c r="C9" s="7">
        <f t="shared" si="0"/>
        <v>0.71433269195447846</v>
      </c>
      <c r="D9" s="7">
        <f t="shared" si="2"/>
        <v>7.1508154760296372E-2</v>
      </c>
      <c r="G9" s="17" t="s">
        <v>317</v>
      </c>
      <c r="H9" s="113">
        <v>645983.31499856827</v>
      </c>
      <c r="I9" s="113">
        <v>814076.98947778228</v>
      </c>
      <c r="J9" s="7">
        <f t="shared" si="1"/>
        <v>26.021364728218494</v>
      </c>
    </row>
    <row r="10" spans="1:11">
      <c r="A10" s="1" t="s">
        <v>306</v>
      </c>
      <c r="B10" s="20">
        <v>10105436</v>
      </c>
      <c r="C10" s="7">
        <f t="shared" si="0"/>
        <v>0.59570394742212363</v>
      </c>
      <c r="D10" s="7">
        <f t="shared" si="2"/>
        <v>-0.11862874453235484</v>
      </c>
      <c r="G10" s="17" t="s">
        <v>318</v>
      </c>
      <c r="H10" s="113">
        <v>528731.73036242381</v>
      </c>
      <c r="I10" s="113">
        <v>682196.64402732346</v>
      </c>
      <c r="J10" s="7">
        <f t="shared" si="1"/>
        <v>29.025100036970692</v>
      </c>
    </row>
    <row r="11" spans="1:11">
      <c r="A11" s="1" t="s">
        <v>311</v>
      </c>
      <c r="B11" s="20">
        <v>10449300</v>
      </c>
      <c r="C11" s="7">
        <f t="shared" si="0"/>
        <v>3.4027626319141495</v>
      </c>
      <c r="D11" s="7">
        <f t="shared" si="2"/>
        <v>2.8070586844920258</v>
      </c>
      <c r="G11" s="17" t="s">
        <v>319</v>
      </c>
      <c r="H11" s="113">
        <v>463125.91273194342</v>
      </c>
      <c r="I11" s="113">
        <v>551103.98260533763</v>
      </c>
      <c r="J11" s="7">
        <f t="shared" si="1"/>
        <v>18.996576838989309</v>
      </c>
    </row>
    <row r="12" spans="1:11">
      <c r="A12" s="1">
        <v>2010</v>
      </c>
      <c r="B12" s="20">
        <v>10645400</v>
      </c>
      <c r="C12" s="7">
        <f t="shared" si="0"/>
        <v>1.8766807345946619</v>
      </c>
      <c r="D12" s="7">
        <f t="shared" si="2"/>
        <v>-1.5260818973194876</v>
      </c>
      <c r="G12" s="215" t="s">
        <v>320</v>
      </c>
      <c r="H12" s="113">
        <v>376947.14815060049</v>
      </c>
      <c r="I12" s="113">
        <v>434380.18697019445</v>
      </c>
      <c r="J12" s="7">
        <f>(I12-H12)/H12*100</f>
        <v>15.236363798313688</v>
      </c>
    </row>
    <row r="13" spans="1:11">
      <c r="A13" s="1">
        <v>2011</v>
      </c>
      <c r="B13" s="20">
        <v>10819130</v>
      </c>
      <c r="C13" s="7">
        <f t="shared" si="0"/>
        <v>1.6319724951622296</v>
      </c>
      <c r="D13" s="7">
        <f t="shared" si="2"/>
        <v>-0.24470823943243225</v>
      </c>
      <c r="G13" s="17" t="s">
        <v>321</v>
      </c>
      <c r="H13" s="113">
        <v>324416.96358729253</v>
      </c>
      <c r="I13" s="113">
        <v>393177.85299849999</v>
      </c>
      <c r="J13" s="7">
        <f t="shared" ref="J13:J19" si="3">(I13-H13)/H13*100</f>
        <v>21.195220080624921</v>
      </c>
    </row>
    <row r="14" spans="1:11">
      <c r="A14" s="1">
        <v>2012</v>
      </c>
      <c r="B14" s="20">
        <v>10267300</v>
      </c>
      <c r="C14" s="7">
        <f t="shared" si="0"/>
        <v>-5.1005025357861493</v>
      </c>
      <c r="D14" s="7">
        <f t="shared" si="2"/>
        <v>-6.732475030948379</v>
      </c>
      <c r="G14" s="17" t="s">
        <v>322</v>
      </c>
      <c r="H14" s="113">
        <v>254803.45937997071</v>
      </c>
      <c r="I14" s="113">
        <v>318384.16810614144</v>
      </c>
      <c r="J14" s="7">
        <f t="shared" si="3"/>
        <v>24.952843607730316</v>
      </c>
    </row>
    <row r="15" spans="1:11">
      <c r="A15" s="1">
        <v>2013</v>
      </c>
      <c r="B15" s="20">
        <v>10456900</v>
      </c>
      <c r="C15" s="7">
        <f t="shared" si="0"/>
        <v>1.8466393306906395</v>
      </c>
      <c r="D15" s="7">
        <f t="shared" si="2"/>
        <v>6.9471418664767892</v>
      </c>
      <c r="G15" s="17" t="s">
        <v>323</v>
      </c>
      <c r="H15" s="113">
        <v>197194.71949534339</v>
      </c>
      <c r="I15" s="113">
        <v>259125.65603598347</v>
      </c>
      <c r="J15" s="7">
        <f t="shared" si="3"/>
        <v>31.40598120433064</v>
      </c>
    </row>
    <row r="16" spans="1:11">
      <c r="G16" s="17" t="s">
        <v>324</v>
      </c>
      <c r="H16" s="113">
        <v>154317.96651411999</v>
      </c>
      <c r="I16" s="113">
        <v>215189.16028067295</v>
      </c>
      <c r="J16" s="7">
        <f t="shared" si="3"/>
        <v>39.445305781024068</v>
      </c>
    </row>
    <row r="17" spans="1:10">
      <c r="A17" s="1" t="s">
        <v>68</v>
      </c>
      <c r="B17" s="20">
        <f>AVERAGE(B3:B15)</f>
        <v>10113739.307692308</v>
      </c>
      <c r="C17" s="7">
        <f>AVERAGE(C4:C15)</f>
        <v>0.77157940908601808</v>
      </c>
      <c r="D17" s="7">
        <f>AVERAGE(D5:D15)</f>
        <v>7.0548086924598283E-2</v>
      </c>
      <c r="G17" s="17" t="s">
        <v>325</v>
      </c>
      <c r="H17" s="113">
        <v>106574.13374596459</v>
      </c>
      <c r="I17" s="113">
        <v>146969.87944410264</v>
      </c>
      <c r="J17" s="7">
        <f t="shared" si="3"/>
        <v>37.903893072616818</v>
      </c>
    </row>
    <row r="18" spans="1:10">
      <c r="A18" s="1" t="s">
        <v>310</v>
      </c>
      <c r="B18" s="20">
        <f>MEDIAN(B3:B15)</f>
        <v>10045594</v>
      </c>
      <c r="C18" s="7">
        <f>MEDIAN(C4:C15)</f>
        <v>0.90807674826276019</v>
      </c>
      <c r="D18" s="7">
        <f>MEDIAN(D5:D15)</f>
        <v>-0.11066271685508011</v>
      </c>
      <c r="G18" s="17" t="s">
        <v>326</v>
      </c>
      <c r="H18" s="113">
        <v>62354.824717522933</v>
      </c>
      <c r="I18" s="113">
        <v>93736.487179926145</v>
      </c>
      <c r="J18" s="7">
        <f t="shared" si="3"/>
        <v>50.327561026058575</v>
      </c>
    </row>
    <row r="19" spans="1:10">
      <c r="A19" s="1" t="s">
        <v>308</v>
      </c>
      <c r="B19" s="20">
        <f>STDEV(B3:B15)</f>
        <v>389839.70298153209</v>
      </c>
      <c r="C19" s="7">
        <f>STDEV(C4:C15)</f>
        <v>2.0159522362827422</v>
      </c>
      <c r="D19" s="7">
        <f>STDEV(D5:D15)</f>
        <v>3.2228543333211412</v>
      </c>
      <c r="G19" s="17" t="s">
        <v>327</v>
      </c>
      <c r="H19" s="113">
        <v>39794.950229830785</v>
      </c>
      <c r="I19" s="113">
        <v>67459.101217765783</v>
      </c>
      <c r="J19" s="7">
        <f t="shared" si="3"/>
        <v>69.516737244711038</v>
      </c>
    </row>
    <row r="20" spans="1:10">
      <c r="A20" s="1" t="s">
        <v>309</v>
      </c>
      <c r="B20" s="20">
        <f>MAX(B3:B15)-MIN(B3:B12)</f>
        <v>1261965</v>
      </c>
      <c r="C20" s="7">
        <f>MAX(C4:C15)-MIN(C4:C12)</f>
        <v>2.8070586844920258</v>
      </c>
      <c r="D20" s="7">
        <f>MAX(D5:D15)-MIN(D5:D12)</f>
        <v>8.4732237637962768</v>
      </c>
      <c r="G20" s="17"/>
      <c r="H20" s="113"/>
      <c r="I20" s="113"/>
      <c r="J20" s="7"/>
    </row>
    <row r="21" spans="1:10">
      <c r="G21" s="17"/>
      <c r="H21" s="113"/>
      <c r="I21" s="113"/>
      <c r="J21" s="7"/>
    </row>
    <row r="23" spans="1:10">
      <c r="G23" s="17"/>
      <c r="H23" s="113"/>
      <c r="I23" s="113"/>
      <c r="J23" s="7"/>
    </row>
  </sheetData>
  <phoneticPr fontId="13" type="noConversion"/>
  <pageMargins left="0.75" right="0.75" top="1" bottom="1" header="0.5" footer="0.5"/>
  <headerFooter alignWithMargins="0"/>
  <drawing r:id="rId1"/>
  <legacyDrawing r:id="rId2"/>
</worksheet>
</file>

<file path=xl/worksheets/sheet4.xml><?xml version="1.0" encoding="utf-8"?>
<worksheet xmlns="http://schemas.openxmlformats.org/spreadsheetml/2006/main" xmlns:r="http://schemas.openxmlformats.org/officeDocument/2006/relationships">
  <dimension ref="B1:AA425"/>
  <sheetViews>
    <sheetView zoomScale="70" zoomScaleNormal="70" workbookViewId="0">
      <selection activeCell="B1" sqref="B1:AA1"/>
    </sheetView>
  </sheetViews>
  <sheetFormatPr defaultRowHeight="12.75"/>
  <cols>
    <col min="1" max="1" width="1.140625" customWidth="1"/>
    <col min="2" max="2" width="12.28515625" customWidth="1"/>
    <col min="3" max="3" width="32.140625" customWidth="1"/>
    <col min="4" max="4" width="13.5703125" style="1" customWidth="1"/>
    <col min="5" max="5" width="13.140625" style="1" customWidth="1"/>
    <col min="6" max="17" width="12.28515625" style="1" customWidth="1"/>
    <col min="18" max="18" width="12.7109375" style="1" customWidth="1"/>
    <col min="19" max="19" width="13.28515625" style="1" bestFit="1" customWidth="1"/>
    <col min="20" max="20" width="12.7109375" style="1" bestFit="1" customWidth="1"/>
    <col min="21" max="21" width="4.5703125" customWidth="1"/>
    <col min="22" max="22" width="27" style="86" customWidth="1"/>
    <col min="23" max="23" width="15.7109375" style="1" customWidth="1"/>
  </cols>
  <sheetData>
    <row r="1" spans="2:27" ht="39.75" customHeight="1" thickBot="1">
      <c r="B1" s="364" t="s">
        <v>298</v>
      </c>
      <c r="C1" s="365"/>
      <c r="D1" s="365"/>
      <c r="E1" s="365"/>
      <c r="F1" s="365"/>
      <c r="G1" s="365"/>
      <c r="H1" s="365"/>
      <c r="I1" s="365"/>
      <c r="J1" s="365"/>
      <c r="K1" s="365"/>
      <c r="L1" s="365"/>
      <c r="M1" s="365"/>
      <c r="N1" s="365"/>
      <c r="O1" s="365"/>
      <c r="P1" s="365"/>
      <c r="Q1" s="365"/>
      <c r="R1" s="365"/>
      <c r="S1" s="365"/>
      <c r="T1" s="365"/>
      <c r="U1" s="365"/>
      <c r="V1" s="365"/>
      <c r="W1" s="365"/>
      <c r="X1" s="365"/>
      <c r="Y1" s="365"/>
      <c r="Z1" s="365"/>
      <c r="AA1" s="366"/>
    </row>
    <row r="2" spans="2:27" ht="13.5" thickBot="1"/>
    <row r="3" spans="2:27" ht="15" customHeight="1" thickBot="1">
      <c r="B3" s="241" t="s">
        <v>246</v>
      </c>
      <c r="D3" s="357" t="s">
        <v>268</v>
      </c>
      <c r="E3" s="358"/>
      <c r="F3" s="359"/>
      <c r="G3" s="348"/>
      <c r="H3" s="348"/>
      <c r="I3" s="348"/>
      <c r="J3" s="348"/>
      <c r="K3" s="348"/>
      <c r="L3" s="348"/>
      <c r="M3" s="348"/>
      <c r="N3" s="348"/>
      <c r="O3" s="348"/>
      <c r="P3" s="348"/>
      <c r="Q3" s="348"/>
      <c r="R3" s="349"/>
      <c r="S3" s="357" t="s">
        <v>269</v>
      </c>
      <c r="T3" s="360"/>
    </row>
    <row r="4" spans="2:27" ht="28.5" customHeight="1">
      <c r="D4" s="87" t="s">
        <v>395</v>
      </c>
      <c r="E4" s="108" t="s">
        <v>394</v>
      </c>
      <c r="F4" s="108" t="s">
        <v>266</v>
      </c>
      <c r="G4" s="108" t="s">
        <v>294</v>
      </c>
      <c r="H4" s="108" t="s">
        <v>338</v>
      </c>
      <c r="I4" s="108" t="s">
        <v>340</v>
      </c>
      <c r="J4" s="242" t="s">
        <v>357</v>
      </c>
      <c r="K4" s="242" t="s">
        <v>392</v>
      </c>
      <c r="L4" s="242" t="s">
        <v>393</v>
      </c>
      <c r="M4" s="242" t="s">
        <v>396</v>
      </c>
      <c r="N4" s="242" t="s">
        <v>397</v>
      </c>
      <c r="O4" s="242" t="s">
        <v>414</v>
      </c>
      <c r="P4" s="242" t="s">
        <v>416</v>
      </c>
      <c r="Q4" s="242" t="s">
        <v>417</v>
      </c>
      <c r="R4" s="88" t="s">
        <v>296</v>
      </c>
      <c r="S4" s="87" t="s">
        <v>267</v>
      </c>
      <c r="T4" s="88" t="str">
        <f>R4</f>
        <v>Year To Date</v>
      </c>
    </row>
    <row r="5" spans="2:27">
      <c r="D5" s="87"/>
      <c r="E5" s="108"/>
      <c r="F5" s="108"/>
      <c r="G5" s="108"/>
      <c r="H5" s="108"/>
      <c r="I5" s="108"/>
      <c r="J5" s="108"/>
      <c r="K5" s="108"/>
      <c r="L5" s="108"/>
      <c r="M5" s="108"/>
      <c r="N5" s="108"/>
      <c r="O5" s="108"/>
      <c r="P5" s="108"/>
      <c r="Q5" s="108"/>
      <c r="R5" s="88"/>
      <c r="S5" s="87"/>
      <c r="T5" s="88"/>
      <c r="V5" s="93" t="s">
        <v>274</v>
      </c>
      <c r="W5" s="94">
        <f>(R6-T6)/T6*100</f>
        <v>-4.7240537539097325</v>
      </c>
    </row>
    <row r="6" spans="2:27">
      <c r="B6" t="s">
        <v>247</v>
      </c>
      <c r="D6" s="89">
        <v>642990150</v>
      </c>
      <c r="E6" s="109">
        <v>570935394</v>
      </c>
      <c r="F6" s="109">
        <v>24300741</v>
      </c>
      <c r="G6" s="109">
        <v>32435284</v>
      </c>
      <c r="H6" s="109">
        <v>65574859</v>
      </c>
      <c r="I6" s="109">
        <v>34978288</v>
      </c>
      <c r="J6" s="109">
        <v>45333126</v>
      </c>
      <c r="K6" s="109">
        <v>58825063</v>
      </c>
      <c r="L6" s="109">
        <v>35718501</v>
      </c>
      <c r="M6" s="109">
        <v>40151274</v>
      </c>
      <c r="N6" s="109">
        <v>74163382</v>
      </c>
      <c r="O6" s="109">
        <v>39764075</v>
      </c>
      <c r="P6" s="109">
        <v>58568534</v>
      </c>
      <c r="Q6" s="109">
        <v>70210452</v>
      </c>
      <c r="R6" s="90">
        <f>SUM(F6:Q6)</f>
        <v>580023579</v>
      </c>
      <c r="S6" s="89">
        <v>608347998</v>
      </c>
      <c r="T6" s="90">
        <v>608782806</v>
      </c>
      <c r="V6" s="93" t="s">
        <v>270</v>
      </c>
      <c r="W6" s="95">
        <f>R6/12*12</f>
        <v>580023579</v>
      </c>
    </row>
    <row r="7" spans="2:27">
      <c r="D7" s="89"/>
      <c r="E7" s="109"/>
      <c r="F7" s="109"/>
      <c r="G7" s="109"/>
      <c r="H7" s="109"/>
      <c r="I7" s="109"/>
      <c r="J7" s="109"/>
      <c r="K7" s="109"/>
      <c r="L7" s="109"/>
      <c r="M7" s="109"/>
      <c r="N7" s="109"/>
      <c r="O7" s="109"/>
      <c r="P7" s="109"/>
      <c r="Q7" s="109"/>
      <c r="R7" s="90"/>
      <c r="S7" s="89"/>
      <c r="T7" s="90"/>
      <c r="V7" s="93" t="s">
        <v>271</v>
      </c>
      <c r="W7" s="95">
        <f>D6-W6</f>
        <v>62966571</v>
      </c>
    </row>
    <row r="8" spans="2:27">
      <c r="B8" t="s">
        <v>248</v>
      </c>
      <c r="D8" s="89">
        <f>D10+D12+D19</f>
        <v>738562766</v>
      </c>
      <c r="E8" s="109">
        <f t="shared" ref="E8:Q8" si="0">E10+E12+E19</f>
        <v>752522894</v>
      </c>
      <c r="F8" s="109">
        <f t="shared" si="0"/>
        <v>61667077</v>
      </c>
      <c r="G8" s="109">
        <f t="shared" si="0"/>
        <v>52349208</v>
      </c>
      <c r="H8" s="109">
        <f t="shared" si="0"/>
        <v>66052175</v>
      </c>
      <c r="I8" s="109">
        <f t="shared" si="0"/>
        <v>66614468</v>
      </c>
      <c r="J8" s="109">
        <f t="shared" si="0"/>
        <v>53886090</v>
      </c>
      <c r="K8" s="109">
        <f t="shared" si="0"/>
        <v>67381632</v>
      </c>
      <c r="L8" s="109">
        <f t="shared" si="0"/>
        <v>57858106</v>
      </c>
      <c r="M8" s="109">
        <f t="shared" si="0"/>
        <v>63656968</v>
      </c>
      <c r="N8" s="109">
        <f t="shared" si="0"/>
        <v>67872275</v>
      </c>
      <c r="O8" s="109">
        <f t="shared" si="0"/>
        <v>52828703</v>
      </c>
      <c r="P8" s="109">
        <f t="shared" si="0"/>
        <v>55525308</v>
      </c>
      <c r="Q8" s="109">
        <f t="shared" si="0"/>
        <v>81136433</v>
      </c>
      <c r="R8" s="90">
        <f>SUM(F8:Q8)</f>
        <v>746828443</v>
      </c>
      <c r="S8" s="89">
        <f>S10+S12+S19</f>
        <v>635636199</v>
      </c>
      <c r="T8" s="90">
        <f>T10+T12+T19</f>
        <v>635796335</v>
      </c>
    </row>
    <row r="9" spans="2:27">
      <c r="D9" s="89"/>
      <c r="E9" s="109"/>
      <c r="F9" s="109"/>
      <c r="G9" s="109"/>
      <c r="H9" s="109"/>
      <c r="I9" s="109"/>
      <c r="J9" s="109"/>
      <c r="K9" s="109"/>
      <c r="L9" s="109"/>
      <c r="M9" s="109"/>
      <c r="N9" s="109"/>
      <c r="O9" s="109"/>
      <c r="P9" s="109"/>
      <c r="Q9" s="109"/>
      <c r="R9" s="90"/>
      <c r="S9" s="89"/>
      <c r="T9" s="90"/>
      <c r="V9" s="243" t="s">
        <v>398</v>
      </c>
      <c r="W9" s="94">
        <f>(R8-T8)/T8*100</f>
        <v>17.463470908494621</v>
      </c>
    </row>
    <row r="10" spans="2:27">
      <c r="C10" t="s">
        <v>249</v>
      </c>
      <c r="D10" s="89">
        <v>429643150</v>
      </c>
      <c r="E10" s="109">
        <v>438881102</v>
      </c>
      <c r="F10" s="109">
        <v>38846083</v>
      </c>
      <c r="G10" s="109">
        <v>30230480</v>
      </c>
      <c r="H10" s="109">
        <v>37791888</v>
      </c>
      <c r="I10" s="109">
        <v>42630424</v>
      </c>
      <c r="J10" s="109">
        <v>31198699</v>
      </c>
      <c r="K10" s="109">
        <v>37395695</v>
      </c>
      <c r="L10" s="109">
        <v>33365721</v>
      </c>
      <c r="M10" s="109">
        <v>37712077</v>
      </c>
      <c r="N10" s="109">
        <v>37322945</v>
      </c>
      <c r="O10" s="109">
        <v>26944233</v>
      </c>
      <c r="P10" s="109">
        <v>32946403</v>
      </c>
      <c r="Q10" s="109">
        <v>46642729</v>
      </c>
      <c r="R10" s="90">
        <f>SUM(F10:Q10)</f>
        <v>433027377</v>
      </c>
      <c r="S10" s="89">
        <v>368088226</v>
      </c>
      <c r="T10" s="90">
        <v>368241460</v>
      </c>
    </row>
    <row r="11" spans="2:27">
      <c r="D11" s="89"/>
      <c r="E11" s="109"/>
      <c r="F11" s="109"/>
      <c r="G11" s="109"/>
      <c r="H11" s="109"/>
      <c r="I11" s="109"/>
      <c r="J11" s="109"/>
      <c r="K11" s="109"/>
      <c r="L11" s="109"/>
      <c r="M11" s="109"/>
      <c r="N11" s="109"/>
      <c r="O11" s="109"/>
      <c r="P11" s="109"/>
      <c r="Q11" s="109"/>
      <c r="R11" s="90"/>
      <c r="S11" s="89"/>
      <c r="T11" s="90"/>
    </row>
    <row r="12" spans="2:27">
      <c r="C12" t="s">
        <v>250</v>
      </c>
      <c r="D12" s="89">
        <f t="shared" ref="D12:Q12" si="1">SUM(D14:D17)</f>
        <v>302919616</v>
      </c>
      <c r="E12" s="109">
        <f t="shared" si="1"/>
        <v>316641792</v>
      </c>
      <c r="F12" s="109">
        <f t="shared" si="1"/>
        <v>22820994</v>
      </c>
      <c r="G12" s="109">
        <f t="shared" si="1"/>
        <v>22118728</v>
      </c>
      <c r="H12" s="109">
        <f t="shared" si="1"/>
        <v>28260287</v>
      </c>
      <c r="I12" s="109">
        <f t="shared" si="1"/>
        <v>23984044</v>
      </c>
      <c r="J12" s="109">
        <f t="shared" si="1"/>
        <v>22687391</v>
      </c>
      <c r="K12" s="109">
        <f t="shared" si="1"/>
        <v>29985937</v>
      </c>
      <c r="L12" s="109">
        <f t="shared" si="1"/>
        <v>24492385</v>
      </c>
      <c r="M12" s="109">
        <f t="shared" si="1"/>
        <v>25944891</v>
      </c>
      <c r="N12" s="109">
        <f t="shared" si="1"/>
        <v>30549330</v>
      </c>
      <c r="O12" s="109">
        <f t="shared" si="1"/>
        <v>25884470</v>
      </c>
      <c r="P12" s="109">
        <f t="shared" si="1"/>
        <v>22578905</v>
      </c>
      <c r="Q12" s="109">
        <f t="shared" si="1"/>
        <v>34493704</v>
      </c>
      <c r="R12" s="90">
        <f>SUM(F12:Q12)</f>
        <v>313801066</v>
      </c>
      <c r="S12" s="89">
        <f>SUM(S14:S17)</f>
        <v>267547973</v>
      </c>
      <c r="T12" s="244">
        <f>SUM(T14:T17)</f>
        <v>267554875</v>
      </c>
      <c r="V12" s="243" t="s">
        <v>399</v>
      </c>
      <c r="W12" s="94">
        <f>(R15-T15)/T15*100</f>
        <v>17.663934328998625</v>
      </c>
    </row>
    <row r="13" spans="2:27">
      <c r="D13" s="89"/>
      <c r="E13" s="109"/>
      <c r="F13" s="109"/>
      <c r="G13" s="109"/>
      <c r="H13" s="109"/>
      <c r="I13" s="109"/>
      <c r="J13" s="109"/>
      <c r="K13" s="109"/>
      <c r="L13" s="109"/>
      <c r="M13" s="109"/>
      <c r="N13" s="109"/>
      <c r="O13" s="109"/>
      <c r="P13" s="109"/>
      <c r="Q13" s="109"/>
      <c r="R13" s="90"/>
      <c r="S13" s="89"/>
      <c r="T13" s="90"/>
    </row>
    <row r="14" spans="2:27">
      <c r="C14" s="86" t="s">
        <v>251</v>
      </c>
      <c r="D14" s="89">
        <v>55268000</v>
      </c>
      <c r="E14" s="109">
        <v>59994954</v>
      </c>
      <c r="F14" s="109">
        <v>1893082</v>
      </c>
      <c r="G14" s="109">
        <v>1668775</v>
      </c>
      <c r="H14" s="109">
        <v>8766455</v>
      </c>
      <c r="I14" s="109">
        <v>3081896</v>
      </c>
      <c r="J14" s="109">
        <v>3188956</v>
      </c>
      <c r="K14" s="109">
        <v>9625403</v>
      </c>
      <c r="L14" s="109">
        <v>1282096</v>
      </c>
      <c r="M14" s="109">
        <v>1452993</v>
      </c>
      <c r="N14" s="109">
        <v>9499552</v>
      </c>
      <c r="O14" s="109">
        <v>3261558</v>
      </c>
      <c r="P14" s="109">
        <v>2405148</v>
      </c>
      <c r="Q14" s="109">
        <v>10861645</v>
      </c>
      <c r="R14" s="90">
        <f>SUM(F14:Q14)</f>
        <v>56987559</v>
      </c>
      <c r="S14" s="89">
        <v>54393684</v>
      </c>
      <c r="T14" s="90">
        <v>54393684</v>
      </c>
      <c r="V14" s="93" t="s">
        <v>272</v>
      </c>
      <c r="W14" s="95">
        <f>R15/12*12</f>
        <v>240046103</v>
      </c>
    </row>
    <row r="15" spans="2:27">
      <c r="C15" s="86" t="s">
        <v>252</v>
      </c>
      <c r="D15" s="89">
        <v>231050881</v>
      </c>
      <c r="E15" s="109">
        <v>240046103</v>
      </c>
      <c r="F15" s="109">
        <v>20101427</v>
      </c>
      <c r="G15" s="109">
        <v>19639326</v>
      </c>
      <c r="H15" s="109">
        <v>18715121</v>
      </c>
      <c r="I15" s="109">
        <v>20101427</v>
      </c>
      <c r="J15" s="109">
        <v>18715121</v>
      </c>
      <c r="K15" s="109">
        <v>19408275</v>
      </c>
      <c r="L15" s="109">
        <v>22370377</v>
      </c>
      <c r="M15" s="109">
        <v>22139326</v>
      </c>
      <c r="N15" s="109">
        <v>17927219</v>
      </c>
      <c r="O15" s="109">
        <v>21731685</v>
      </c>
      <c r="P15" s="109">
        <v>19251824</v>
      </c>
      <c r="Q15" s="109">
        <v>19944975</v>
      </c>
      <c r="R15" s="90">
        <f>SUM(F15:Q15)</f>
        <v>240046103</v>
      </c>
      <c r="S15" s="89">
        <v>204009924</v>
      </c>
      <c r="T15" s="90">
        <v>204009924</v>
      </c>
      <c r="V15" s="93" t="s">
        <v>273</v>
      </c>
      <c r="W15" s="95">
        <f>W14-D15</f>
        <v>8995222</v>
      </c>
    </row>
    <row r="16" spans="2:27">
      <c r="C16" s="86" t="s">
        <v>253</v>
      </c>
      <c r="D16" s="89">
        <v>6800104</v>
      </c>
      <c r="E16" s="109">
        <v>6800104</v>
      </c>
      <c r="F16" s="109"/>
      <c r="G16" s="109"/>
      <c r="H16" s="109"/>
      <c r="I16" s="109"/>
      <c r="J16" s="109"/>
      <c r="K16" s="109">
        <v>153731</v>
      </c>
      <c r="L16" s="109"/>
      <c r="M16" s="109">
        <v>1526390</v>
      </c>
      <c r="N16" s="109">
        <v>2266701</v>
      </c>
      <c r="O16" s="109"/>
      <c r="P16" s="109"/>
      <c r="Q16" s="109">
        <v>2853282</v>
      </c>
      <c r="R16" s="90">
        <f>SUM(F16:Q16)</f>
        <v>6800104</v>
      </c>
      <c r="S16" s="89"/>
      <c r="T16" s="90"/>
    </row>
    <row r="17" spans="2:23">
      <c r="C17" s="86" t="s">
        <v>82</v>
      </c>
      <c r="D17" s="89">
        <v>9800631</v>
      </c>
      <c r="E17" s="109">
        <v>9800631</v>
      </c>
      <c r="F17" s="109">
        <v>826485</v>
      </c>
      <c r="G17" s="109">
        <v>810627</v>
      </c>
      <c r="H17" s="109">
        <v>778711</v>
      </c>
      <c r="I17" s="109">
        <v>800721</v>
      </c>
      <c r="J17" s="109">
        <v>783314</v>
      </c>
      <c r="K17" s="109">
        <v>798528</v>
      </c>
      <c r="L17" s="109">
        <v>839912</v>
      </c>
      <c r="M17" s="109">
        <v>826182</v>
      </c>
      <c r="N17" s="109">
        <v>855858</v>
      </c>
      <c r="O17" s="109">
        <v>891227</v>
      </c>
      <c r="P17" s="109">
        <v>921933</v>
      </c>
      <c r="Q17" s="109">
        <v>833802</v>
      </c>
      <c r="R17" s="90">
        <f>SUM(F17:Q17)</f>
        <v>9967300</v>
      </c>
      <c r="S17" s="89">
        <v>9144365</v>
      </c>
      <c r="T17" s="90">
        <v>9151267</v>
      </c>
    </row>
    <row r="18" spans="2:23">
      <c r="D18" s="89"/>
      <c r="E18" s="109"/>
      <c r="F18" s="109"/>
      <c r="G18" s="109"/>
      <c r="H18" s="109"/>
      <c r="I18" s="109"/>
      <c r="J18" s="109"/>
      <c r="K18" s="109"/>
      <c r="L18" s="109"/>
      <c r="M18" s="109"/>
      <c r="N18" s="109"/>
      <c r="O18" s="109"/>
      <c r="P18" s="109"/>
      <c r="Q18" s="109"/>
      <c r="R18" s="90"/>
      <c r="S18" s="89"/>
      <c r="T18" s="90"/>
    </row>
    <row r="19" spans="2:23">
      <c r="C19" t="s">
        <v>254</v>
      </c>
      <c r="D19" s="89">
        <v>6000000</v>
      </c>
      <c r="E19" s="109">
        <v>-3000000</v>
      </c>
      <c r="F19" s="109"/>
      <c r="G19" s="109"/>
      <c r="H19" s="109"/>
      <c r="I19" s="109"/>
      <c r="J19" s="109"/>
      <c r="K19" s="109"/>
      <c r="L19" s="109"/>
      <c r="M19" s="109"/>
      <c r="N19" s="109"/>
      <c r="O19" s="109"/>
      <c r="P19" s="109"/>
      <c r="Q19" s="109"/>
      <c r="R19" s="90"/>
      <c r="S19" s="89"/>
      <c r="T19" s="90"/>
    </row>
    <row r="20" spans="2:23">
      <c r="D20" s="89"/>
      <c r="E20" s="109"/>
      <c r="F20" s="109"/>
      <c r="G20" s="109"/>
      <c r="H20" s="109"/>
      <c r="I20" s="109"/>
      <c r="J20" s="109"/>
      <c r="K20" s="109"/>
      <c r="L20" s="109"/>
      <c r="M20" s="109"/>
      <c r="N20" s="109"/>
      <c r="O20" s="109"/>
      <c r="P20" s="109"/>
      <c r="Q20" s="109"/>
      <c r="R20" s="90"/>
      <c r="S20" s="89"/>
      <c r="T20" s="90"/>
    </row>
    <row r="21" spans="2:23">
      <c r="B21" t="s">
        <v>255</v>
      </c>
      <c r="D21" s="89">
        <f t="shared" ref="D21:Q21" si="2">D6-D8</f>
        <v>-95572616</v>
      </c>
      <c r="E21" s="109">
        <f t="shared" si="2"/>
        <v>-181587500</v>
      </c>
      <c r="F21" s="109">
        <f t="shared" si="2"/>
        <v>-37366336</v>
      </c>
      <c r="G21" s="109">
        <f t="shared" si="2"/>
        <v>-19913924</v>
      </c>
      <c r="H21" s="109">
        <f t="shared" si="2"/>
        <v>-477316</v>
      </c>
      <c r="I21" s="109">
        <f t="shared" si="2"/>
        <v>-31636180</v>
      </c>
      <c r="J21" s="109">
        <f t="shared" si="2"/>
        <v>-8552964</v>
      </c>
      <c r="K21" s="109">
        <f t="shared" si="2"/>
        <v>-8556569</v>
      </c>
      <c r="L21" s="109">
        <f t="shared" si="2"/>
        <v>-22139605</v>
      </c>
      <c r="M21" s="109">
        <f t="shared" si="2"/>
        <v>-23505694</v>
      </c>
      <c r="N21" s="109">
        <f t="shared" si="2"/>
        <v>6291107</v>
      </c>
      <c r="O21" s="109">
        <f t="shared" si="2"/>
        <v>-13064628</v>
      </c>
      <c r="P21" s="109">
        <f t="shared" si="2"/>
        <v>3043226</v>
      </c>
      <c r="Q21" s="109">
        <f t="shared" si="2"/>
        <v>-10925981</v>
      </c>
      <c r="R21" s="90">
        <f>SUM(F21:Q21)</f>
        <v>-166804864</v>
      </c>
      <c r="S21" s="89">
        <f>S6-S8</f>
        <v>-27288201</v>
      </c>
      <c r="T21" s="90">
        <f>T6-T8</f>
        <v>-27013529</v>
      </c>
    </row>
    <row r="22" spans="2:23">
      <c r="D22" s="89"/>
      <c r="E22" s="109"/>
      <c r="F22" s="109"/>
      <c r="G22" s="109"/>
      <c r="H22" s="109"/>
      <c r="I22" s="109"/>
      <c r="J22" s="109"/>
      <c r="K22" s="109"/>
      <c r="L22" s="109"/>
      <c r="M22" s="109"/>
      <c r="N22" s="109"/>
      <c r="O22" s="109"/>
      <c r="P22" s="109"/>
      <c r="Q22" s="109"/>
      <c r="R22" s="90"/>
      <c r="S22" s="89"/>
      <c r="T22" s="90"/>
    </row>
    <row r="23" spans="2:23">
      <c r="C23" t="s">
        <v>256</v>
      </c>
      <c r="D23" s="89">
        <v>6100000</v>
      </c>
      <c r="E23" s="109">
        <v>6297000</v>
      </c>
      <c r="F23" s="109">
        <v>85</v>
      </c>
      <c r="G23" s="109">
        <v>269470</v>
      </c>
      <c r="H23" s="109">
        <v>3941127</v>
      </c>
      <c r="I23" s="109">
        <v>650164</v>
      </c>
      <c r="J23" s="109">
        <v>151953</v>
      </c>
      <c r="K23" s="109">
        <v>419035</v>
      </c>
      <c r="L23" s="109">
        <v>150335</v>
      </c>
      <c r="M23" s="109">
        <v>100663</v>
      </c>
      <c r="N23" s="109">
        <v>278308</v>
      </c>
      <c r="O23" s="109">
        <v>143</v>
      </c>
      <c r="P23" s="109">
        <v>283333</v>
      </c>
      <c r="Q23" s="109">
        <v>190032</v>
      </c>
      <c r="R23" s="90">
        <f>SUM(F23:Q23)</f>
        <v>6434648</v>
      </c>
      <c r="S23" s="89">
        <v>8203424</v>
      </c>
      <c r="T23" s="90">
        <v>8203424</v>
      </c>
    </row>
    <row r="24" spans="2:23">
      <c r="D24" s="89"/>
      <c r="E24" s="109"/>
      <c r="F24" s="109"/>
      <c r="G24" s="109"/>
      <c r="H24" s="109"/>
      <c r="I24" s="109"/>
      <c r="J24" s="109"/>
      <c r="K24" s="109"/>
      <c r="L24" s="109"/>
      <c r="M24" s="109"/>
      <c r="N24" s="109"/>
      <c r="O24" s="109"/>
      <c r="P24" s="109"/>
      <c r="Q24" s="109"/>
      <c r="R24" s="90"/>
      <c r="S24" s="89"/>
      <c r="T24" s="90"/>
    </row>
    <row r="25" spans="2:23">
      <c r="C25" t="s">
        <v>257</v>
      </c>
      <c r="D25" s="89">
        <v>-900000</v>
      </c>
      <c r="E25" s="109">
        <v>-553000</v>
      </c>
      <c r="F25" s="109"/>
      <c r="G25" s="109"/>
      <c r="H25" s="109">
        <v>-20270</v>
      </c>
      <c r="I25" s="109">
        <v>-48999</v>
      </c>
      <c r="J25" s="109">
        <v>-15127</v>
      </c>
      <c r="K25" s="109">
        <v>-28839</v>
      </c>
      <c r="L25" s="109">
        <v>-368071</v>
      </c>
      <c r="M25" s="109">
        <v>-85773</v>
      </c>
      <c r="N25" s="109">
        <v>-79902</v>
      </c>
      <c r="O25" s="109">
        <v>-13534</v>
      </c>
      <c r="P25" s="109">
        <v>-422</v>
      </c>
      <c r="Q25" s="109">
        <v>-10276</v>
      </c>
      <c r="R25" s="90">
        <f>SUM(F25:Q25)</f>
        <v>-671213</v>
      </c>
      <c r="S25" s="89">
        <v>-4284094</v>
      </c>
      <c r="T25" s="90">
        <v>4284094</v>
      </c>
    </row>
    <row r="26" spans="2:23">
      <c r="D26" s="89"/>
      <c r="E26" s="109"/>
      <c r="F26" s="109"/>
      <c r="G26" s="109"/>
      <c r="H26" s="109"/>
      <c r="I26" s="109"/>
      <c r="J26" s="109"/>
      <c r="K26" s="109"/>
      <c r="L26" s="109"/>
      <c r="M26" s="109"/>
      <c r="N26" s="109"/>
      <c r="O26" s="109"/>
      <c r="P26" s="109"/>
      <c r="Q26" s="109"/>
      <c r="R26" s="90"/>
      <c r="S26" s="89"/>
      <c r="T26" s="90"/>
      <c r="V26" s="93" t="s">
        <v>297</v>
      </c>
      <c r="W26" s="94">
        <f>(R27+T27)/T27*100</f>
        <v>797.3241591968615</v>
      </c>
    </row>
    <row r="27" spans="2:23">
      <c r="B27" t="s">
        <v>258</v>
      </c>
      <c r="D27" s="89">
        <f>D21+D23+D25</f>
        <v>-90372616</v>
      </c>
      <c r="E27" s="109">
        <f t="shared" ref="E27:Q27" si="3">E21+E23+E25</f>
        <v>-175843500</v>
      </c>
      <c r="F27" s="109">
        <f t="shared" si="3"/>
        <v>-37366251</v>
      </c>
      <c r="G27" s="109">
        <f t="shared" si="3"/>
        <v>-19644454</v>
      </c>
      <c r="H27" s="109">
        <f t="shared" si="3"/>
        <v>3443541</v>
      </c>
      <c r="I27" s="109">
        <f t="shared" si="3"/>
        <v>-31035015</v>
      </c>
      <c r="J27" s="109">
        <f t="shared" si="3"/>
        <v>-8416138</v>
      </c>
      <c r="K27" s="109">
        <f t="shared" si="3"/>
        <v>-8166373</v>
      </c>
      <c r="L27" s="109">
        <f t="shared" si="3"/>
        <v>-22357341</v>
      </c>
      <c r="M27" s="109">
        <f t="shared" si="3"/>
        <v>-23490804</v>
      </c>
      <c r="N27" s="109">
        <f t="shared" si="3"/>
        <v>6489513</v>
      </c>
      <c r="O27" s="109">
        <f t="shared" si="3"/>
        <v>-13078019</v>
      </c>
      <c r="P27" s="109">
        <f t="shared" si="3"/>
        <v>3326137</v>
      </c>
      <c r="Q27" s="109">
        <f t="shared" si="3"/>
        <v>-10746225</v>
      </c>
      <c r="R27" s="90">
        <f>SUM(F27:Q27)</f>
        <v>-161041429</v>
      </c>
      <c r="S27" s="89">
        <f>S21+S23+S25</f>
        <v>-23368871</v>
      </c>
      <c r="T27" s="90">
        <f>T6-T8+T23-T25</f>
        <v>-23094199</v>
      </c>
      <c r="V27" s="93" t="s">
        <v>295</v>
      </c>
      <c r="W27" s="94">
        <f>R27/D27*100</f>
        <v>178.1971532172976</v>
      </c>
    </row>
    <row r="28" spans="2:23">
      <c r="D28" s="89"/>
      <c r="E28" s="109"/>
      <c r="F28" s="109"/>
      <c r="G28" s="109"/>
      <c r="H28" s="109"/>
      <c r="I28" s="109"/>
      <c r="J28" s="109"/>
      <c r="K28" s="109"/>
      <c r="L28" s="109"/>
      <c r="M28" s="109"/>
      <c r="N28" s="109"/>
      <c r="O28" s="109"/>
      <c r="P28" s="109"/>
      <c r="Q28" s="109"/>
      <c r="R28" s="90"/>
      <c r="S28" s="89"/>
      <c r="T28" s="90"/>
      <c r="V28" s="93" t="s">
        <v>275</v>
      </c>
      <c r="W28" s="95">
        <f>R27/12*-12</f>
        <v>161041429</v>
      </c>
    </row>
    <row r="29" spans="2:23">
      <c r="D29" s="89"/>
      <c r="E29" s="109"/>
      <c r="F29" s="109"/>
      <c r="G29" s="109"/>
      <c r="H29" s="109"/>
      <c r="I29" s="109"/>
      <c r="J29" s="109"/>
      <c r="K29" s="109"/>
      <c r="L29" s="109"/>
      <c r="M29" s="109"/>
      <c r="N29" s="109"/>
      <c r="O29" s="109"/>
      <c r="P29" s="109"/>
      <c r="Q29" s="109"/>
      <c r="R29" s="90"/>
      <c r="S29" s="89"/>
      <c r="T29" s="90"/>
      <c r="V29" s="93" t="s">
        <v>276</v>
      </c>
      <c r="W29" s="95">
        <f>W28+D27</f>
        <v>70668813</v>
      </c>
    </row>
    <row r="30" spans="2:23">
      <c r="B30" s="361" t="s">
        <v>259</v>
      </c>
      <c r="C30" s="363"/>
      <c r="D30" s="89"/>
      <c r="E30" s="109"/>
      <c r="F30" s="109"/>
      <c r="G30" s="109"/>
      <c r="H30" s="109"/>
      <c r="I30" s="109"/>
      <c r="J30" s="109"/>
      <c r="K30" s="109"/>
      <c r="L30" s="109"/>
      <c r="M30" s="109"/>
      <c r="N30" s="109"/>
      <c r="O30" s="109"/>
      <c r="P30" s="109"/>
      <c r="Q30" s="109"/>
      <c r="R30" s="90"/>
      <c r="S30" s="89"/>
      <c r="T30" s="90"/>
      <c r="V30" s="96"/>
      <c r="W30" s="23"/>
    </row>
    <row r="31" spans="2:23">
      <c r="D31" s="89"/>
      <c r="E31" s="109"/>
      <c r="F31" s="109"/>
      <c r="G31" s="109"/>
      <c r="H31" s="109"/>
      <c r="I31" s="109"/>
      <c r="J31" s="109"/>
      <c r="K31" s="109"/>
      <c r="L31" s="109"/>
      <c r="M31" s="109"/>
      <c r="N31" s="109"/>
      <c r="O31" s="109"/>
      <c r="P31" s="109"/>
      <c r="Q31" s="109"/>
      <c r="R31" s="90"/>
      <c r="S31" s="89"/>
      <c r="T31" s="90"/>
    </row>
    <row r="32" spans="2:23">
      <c r="B32" t="s">
        <v>260</v>
      </c>
      <c r="D32" s="89">
        <v>15400000</v>
      </c>
      <c r="E32" s="109">
        <v>49700000</v>
      </c>
      <c r="F32" s="109">
        <v>7336278</v>
      </c>
      <c r="G32" s="109">
        <v>10011803</v>
      </c>
      <c r="H32" s="109">
        <v>8812057</v>
      </c>
      <c r="I32" s="109">
        <v>1229482</v>
      </c>
      <c r="J32" s="109">
        <v>4533046</v>
      </c>
      <c r="K32" s="109">
        <v>11395449</v>
      </c>
      <c r="L32" s="109">
        <v>905258</v>
      </c>
      <c r="M32" s="109">
        <v>2015884</v>
      </c>
      <c r="N32" s="109">
        <v>827286</v>
      </c>
      <c r="O32" s="109">
        <v>3115342</v>
      </c>
      <c r="P32" s="109">
        <v>-3409987</v>
      </c>
      <c r="Q32" s="109">
        <v>2998413</v>
      </c>
      <c r="R32" s="90">
        <f>SUM(F32:Q32)</f>
        <v>49770311</v>
      </c>
      <c r="S32" s="89">
        <v>12225111</v>
      </c>
      <c r="T32" s="90">
        <v>12225111</v>
      </c>
      <c r="V32" s="93" t="s">
        <v>295</v>
      </c>
      <c r="W32" s="94">
        <f>R32/D32*100</f>
        <v>323.18383766233768</v>
      </c>
    </row>
    <row r="33" spans="2:23">
      <c r="D33" s="89"/>
      <c r="E33" s="109"/>
      <c r="F33" s="109"/>
      <c r="G33" s="109"/>
      <c r="H33" s="109"/>
      <c r="I33" s="109"/>
      <c r="J33" s="109"/>
      <c r="K33" s="109"/>
      <c r="L33" s="109"/>
      <c r="M33" s="109"/>
      <c r="N33" s="109"/>
      <c r="O33" s="109"/>
      <c r="P33" s="109"/>
      <c r="Q33" s="109"/>
      <c r="R33" s="90"/>
      <c r="S33" s="89"/>
      <c r="T33" s="90"/>
      <c r="V33" s="93"/>
      <c r="W33" s="94"/>
    </row>
    <row r="34" spans="2:23">
      <c r="B34" t="s">
        <v>261</v>
      </c>
      <c r="D34" s="89">
        <v>61521800</v>
      </c>
      <c r="E34" s="109">
        <v>115828654</v>
      </c>
      <c r="F34" s="109">
        <v>9014812</v>
      </c>
      <c r="G34" s="109">
        <v>7916315</v>
      </c>
      <c r="H34" s="109">
        <v>7343895</v>
      </c>
      <c r="I34" s="109">
        <v>10721849</v>
      </c>
      <c r="J34" s="109">
        <v>-1953249</v>
      </c>
      <c r="K34" s="109">
        <v>13597924</v>
      </c>
      <c r="L34" s="109">
        <v>14059800</v>
      </c>
      <c r="M34" s="109">
        <v>13031838</v>
      </c>
      <c r="N34" s="109">
        <v>9478928</v>
      </c>
      <c r="O34" s="109">
        <v>9227746</v>
      </c>
      <c r="P34" s="109">
        <v>12774616</v>
      </c>
      <c r="Q34" s="109">
        <v>13641251</v>
      </c>
      <c r="R34" s="90">
        <f>SUM(F34:Q34)</f>
        <v>118855725</v>
      </c>
      <c r="S34" s="89">
        <v>23059005</v>
      </c>
      <c r="T34" s="90">
        <v>23059005</v>
      </c>
      <c r="V34" s="93" t="s">
        <v>295</v>
      </c>
      <c r="W34" s="94">
        <f>R34/D34*100</f>
        <v>193.19286009186987</v>
      </c>
    </row>
    <row r="35" spans="2:23">
      <c r="D35" s="89"/>
      <c r="E35" s="109"/>
      <c r="F35" s="109"/>
      <c r="G35" s="109"/>
      <c r="H35" s="109"/>
      <c r="I35" s="109"/>
      <c r="J35" s="109"/>
      <c r="K35" s="109"/>
      <c r="L35" s="109"/>
      <c r="M35" s="109"/>
      <c r="N35" s="109"/>
      <c r="O35" s="109"/>
      <c r="P35" s="109"/>
      <c r="Q35" s="109"/>
      <c r="R35" s="90"/>
      <c r="S35" s="89"/>
      <c r="T35" s="90"/>
      <c r="V35" s="93"/>
      <c r="W35" s="94"/>
    </row>
    <row r="36" spans="2:23">
      <c r="B36" t="s">
        <v>262</v>
      </c>
      <c r="D36" s="89">
        <v>3836800</v>
      </c>
      <c r="E36" s="109">
        <v>11456835</v>
      </c>
      <c r="F36" s="109">
        <v>-796355</v>
      </c>
      <c r="G36" s="109">
        <v>6849714</v>
      </c>
      <c r="H36" s="109">
        <v>-80222</v>
      </c>
      <c r="I36" s="109">
        <v>-407091</v>
      </c>
      <c r="J36" s="109">
        <v>-47071</v>
      </c>
      <c r="K36" s="109">
        <v>3802418</v>
      </c>
      <c r="L36" s="109">
        <v>-736000</v>
      </c>
      <c r="M36" s="109">
        <v>-197729</v>
      </c>
      <c r="N36" s="109">
        <v>551706</v>
      </c>
      <c r="O36" s="109">
        <v>-445379</v>
      </c>
      <c r="P36" s="109">
        <v>-38885</v>
      </c>
      <c r="Q36" s="109">
        <v>14802463</v>
      </c>
      <c r="R36" s="90">
        <f>SUM(F36:Q36)</f>
        <v>23257569</v>
      </c>
      <c r="S36" s="89">
        <v>-3954404</v>
      </c>
      <c r="T36" s="90">
        <v>-3954404</v>
      </c>
      <c r="V36" s="93" t="s">
        <v>295</v>
      </c>
      <c r="W36" s="94">
        <f>R36/D36*100</f>
        <v>606.17100187656376</v>
      </c>
    </row>
    <row r="37" spans="2:23">
      <c r="D37" s="89"/>
      <c r="E37" s="109"/>
      <c r="F37" s="109"/>
      <c r="G37" s="109"/>
      <c r="H37" s="109"/>
      <c r="I37" s="109"/>
      <c r="J37" s="109"/>
      <c r="K37" s="109"/>
      <c r="L37" s="109"/>
      <c r="M37" s="109"/>
      <c r="N37" s="109"/>
      <c r="O37" s="109"/>
      <c r="P37" s="109"/>
      <c r="Q37" s="109"/>
      <c r="R37" s="90"/>
      <c r="S37" s="89"/>
      <c r="T37" s="90"/>
      <c r="V37" s="93"/>
      <c r="W37" s="94"/>
    </row>
    <row r="38" spans="2:23">
      <c r="B38" t="s">
        <v>263</v>
      </c>
      <c r="D38" s="89">
        <v>9614016</v>
      </c>
      <c r="E38" s="109">
        <v>-1141989</v>
      </c>
      <c r="F38" s="109">
        <v>21811516</v>
      </c>
      <c r="G38" s="109">
        <v>-5133378</v>
      </c>
      <c r="H38" s="109">
        <v>-19519271</v>
      </c>
      <c r="I38" s="109">
        <v>19490775</v>
      </c>
      <c r="J38" s="109">
        <v>5883412</v>
      </c>
      <c r="K38" s="109">
        <v>-20629418</v>
      </c>
      <c r="L38" s="109">
        <v>8128283</v>
      </c>
      <c r="M38" s="109">
        <v>8640811</v>
      </c>
      <c r="N38" s="109">
        <v>-17347433</v>
      </c>
      <c r="O38" s="109">
        <v>1180310</v>
      </c>
      <c r="P38" s="109">
        <v>-12651881</v>
      </c>
      <c r="Q38" s="109">
        <v>-20695902</v>
      </c>
      <c r="R38" s="90">
        <f>SUM(F38:Q38)</f>
        <v>-30842176</v>
      </c>
      <c r="S38" s="89">
        <v>-7960841</v>
      </c>
      <c r="T38" s="90">
        <v>-8235513</v>
      </c>
      <c r="V38" s="93" t="s">
        <v>295</v>
      </c>
      <c r="W38" s="94">
        <f>R38/D38*100</f>
        <v>-320.80429239976303</v>
      </c>
    </row>
    <row r="39" spans="2:23">
      <c r="D39" s="89"/>
      <c r="E39" s="109"/>
      <c r="F39" s="109"/>
      <c r="G39" s="109"/>
      <c r="H39" s="109"/>
      <c r="I39" s="109"/>
      <c r="J39" s="109"/>
      <c r="K39" s="109"/>
      <c r="L39" s="109"/>
      <c r="M39" s="109"/>
      <c r="N39" s="109"/>
      <c r="O39" s="109"/>
      <c r="P39" s="109"/>
      <c r="Q39" s="109"/>
      <c r="R39" s="90"/>
      <c r="S39" s="89"/>
      <c r="T39" s="90"/>
      <c r="V39" s="93"/>
      <c r="W39" s="94"/>
    </row>
    <row r="40" spans="2:23" ht="13.5" thickBot="1">
      <c r="B40" t="s">
        <v>264</v>
      </c>
      <c r="D40" s="91">
        <f t="shared" ref="D40:S40" si="4">SUM(D32:D38)</f>
        <v>90372616</v>
      </c>
      <c r="E40" s="110">
        <f t="shared" si="4"/>
        <v>175843500</v>
      </c>
      <c r="F40" s="110">
        <f t="shared" si="4"/>
        <v>37366251</v>
      </c>
      <c r="G40" s="110">
        <f t="shared" si="4"/>
        <v>19644454</v>
      </c>
      <c r="H40" s="110">
        <f t="shared" si="4"/>
        <v>-3443541</v>
      </c>
      <c r="I40" s="110">
        <f t="shared" si="4"/>
        <v>31035015</v>
      </c>
      <c r="J40" s="110">
        <f t="shared" si="4"/>
        <v>8416138</v>
      </c>
      <c r="K40" s="110">
        <f t="shared" si="4"/>
        <v>8166373</v>
      </c>
      <c r="L40" s="110">
        <f t="shared" si="4"/>
        <v>22357341</v>
      </c>
      <c r="M40" s="110">
        <f t="shared" si="4"/>
        <v>23490804</v>
      </c>
      <c r="N40" s="110">
        <f t="shared" si="4"/>
        <v>-6489513</v>
      </c>
      <c r="O40" s="110">
        <f t="shared" si="4"/>
        <v>13078019</v>
      </c>
      <c r="P40" s="110">
        <f t="shared" si="4"/>
        <v>-3326137</v>
      </c>
      <c r="Q40" s="110">
        <f t="shared" si="4"/>
        <v>10746225</v>
      </c>
      <c r="R40" s="92">
        <f>SUM(R32:R38)</f>
        <v>161041429</v>
      </c>
      <c r="S40" s="91">
        <f t="shared" si="4"/>
        <v>23368871</v>
      </c>
      <c r="T40" s="92">
        <f>SUM(T32:T38)</f>
        <v>23094199</v>
      </c>
      <c r="V40" s="93" t="s">
        <v>295</v>
      </c>
      <c r="W40" s="94">
        <f>R40/D40*100</f>
        <v>178.1971532172976</v>
      </c>
    </row>
    <row r="41" spans="2:23">
      <c r="D41" s="20"/>
      <c r="E41" s="20"/>
      <c r="F41" s="20"/>
      <c r="G41" s="20"/>
      <c r="H41" s="20"/>
      <c r="I41" s="20"/>
      <c r="J41" s="20"/>
      <c r="K41" s="20"/>
      <c r="L41" s="20"/>
      <c r="M41" s="20"/>
      <c r="N41" s="20"/>
      <c r="O41" s="20"/>
      <c r="P41" s="20"/>
      <c r="Q41" s="20"/>
      <c r="R41" s="20"/>
      <c r="S41" s="20"/>
      <c r="T41" s="20"/>
    </row>
    <row r="42" spans="2:23">
      <c r="B42" s="210" t="str">
        <f>D3</f>
        <v>2009/10.</v>
      </c>
      <c r="D42" s="20"/>
      <c r="E42" s="20"/>
      <c r="F42" s="20"/>
      <c r="G42" s="20"/>
      <c r="H42" s="20"/>
      <c r="I42" s="20"/>
      <c r="J42" s="20"/>
      <c r="K42" s="20"/>
      <c r="L42" s="20"/>
      <c r="M42" s="20"/>
      <c r="N42" s="20"/>
      <c r="O42" s="20"/>
      <c r="P42" s="20"/>
      <c r="Q42" s="20"/>
      <c r="R42" s="20"/>
      <c r="S42" s="20"/>
      <c r="T42" s="20"/>
    </row>
    <row r="43" spans="2:23">
      <c r="B43" s="234" t="s">
        <v>422</v>
      </c>
      <c r="C43" s="153">
        <v>1788869931434.635</v>
      </c>
      <c r="D43" s="20"/>
      <c r="E43" s="20"/>
      <c r="F43" s="20"/>
      <c r="G43" s="20"/>
      <c r="H43" s="20"/>
      <c r="I43" s="20"/>
      <c r="J43" s="20"/>
      <c r="K43" s="20"/>
      <c r="L43" s="20"/>
      <c r="M43" s="20"/>
      <c r="N43" s="20"/>
      <c r="O43" s="20"/>
      <c r="P43" s="20"/>
      <c r="Q43" s="20"/>
      <c r="R43" s="20"/>
      <c r="S43" s="20"/>
      <c r="T43" s="20"/>
    </row>
    <row r="44" spans="2:23">
      <c r="B44" t="s">
        <v>423</v>
      </c>
      <c r="C44" s="152"/>
    </row>
    <row r="45" spans="2:23" ht="13.5" thickBot="1">
      <c r="B45" s="245" t="s">
        <v>424</v>
      </c>
    </row>
    <row r="46" spans="2:23" ht="13.5" thickBot="1">
      <c r="B46" s="97"/>
      <c r="C46" s="154">
        <f>R40*1000/C43*100</f>
        <v>9.002411308397825</v>
      </c>
    </row>
    <row r="47" spans="2:23" ht="13.5" thickBot="1">
      <c r="B47" s="97"/>
    </row>
    <row r="48" spans="2:23" ht="13.5" thickBot="1">
      <c r="B48" s="241" t="s">
        <v>246</v>
      </c>
      <c r="D48" s="357" t="s">
        <v>432</v>
      </c>
      <c r="E48" s="358"/>
      <c r="F48" s="359"/>
      <c r="G48" s="348"/>
      <c r="H48" s="348"/>
      <c r="I48" s="348"/>
      <c r="J48" s="348"/>
      <c r="K48" s="348"/>
      <c r="L48" s="348"/>
      <c r="M48" s="348"/>
      <c r="N48" s="348"/>
      <c r="O48" s="348"/>
      <c r="P48" s="348"/>
      <c r="Q48" s="348"/>
      <c r="R48" s="349"/>
      <c r="S48" s="357" t="str">
        <f>D3</f>
        <v>2009/10.</v>
      </c>
      <c r="T48" s="360"/>
    </row>
    <row r="49" spans="2:23" ht="25.5">
      <c r="D49" s="87" t="s">
        <v>395</v>
      </c>
      <c r="E49" s="108" t="s">
        <v>394</v>
      </c>
      <c r="F49" s="108" t="s">
        <v>266</v>
      </c>
      <c r="G49" s="108" t="s">
        <v>294</v>
      </c>
      <c r="H49" s="108" t="s">
        <v>338</v>
      </c>
      <c r="I49" s="108" t="s">
        <v>340</v>
      </c>
      <c r="J49" s="242" t="s">
        <v>357</v>
      </c>
      <c r="K49" s="242" t="s">
        <v>392</v>
      </c>
      <c r="L49" s="242" t="s">
        <v>393</v>
      </c>
      <c r="M49" s="242" t="s">
        <v>396</v>
      </c>
      <c r="N49" s="242" t="s">
        <v>397</v>
      </c>
      <c r="O49" s="242" t="s">
        <v>414</v>
      </c>
      <c r="P49" s="242" t="s">
        <v>416</v>
      </c>
      <c r="Q49" s="242" t="s">
        <v>417</v>
      </c>
      <c r="R49" s="88" t="s">
        <v>296</v>
      </c>
      <c r="S49" s="87" t="s">
        <v>267</v>
      </c>
      <c r="T49" s="88" t="str">
        <f>R49</f>
        <v>Year To Date</v>
      </c>
    </row>
    <row r="50" spans="2:23">
      <c r="D50" s="87"/>
      <c r="E50" s="108"/>
      <c r="F50" s="108"/>
      <c r="G50" s="108"/>
      <c r="H50" s="108"/>
      <c r="I50" s="108"/>
      <c r="J50" s="108"/>
      <c r="K50" s="108"/>
      <c r="L50" s="108"/>
      <c r="M50" s="108"/>
      <c r="N50" s="108"/>
      <c r="O50" s="108"/>
      <c r="P50" s="108"/>
      <c r="Q50" s="108"/>
      <c r="R50" s="88"/>
      <c r="S50" s="87"/>
      <c r="T50" s="88"/>
      <c r="V50" s="93" t="s">
        <v>447</v>
      </c>
      <c r="W50" s="94">
        <f>(R51-T51)/T51*100</f>
        <v>15.406494208427576</v>
      </c>
    </row>
    <row r="51" spans="2:23">
      <c r="B51" t="s">
        <v>247</v>
      </c>
      <c r="D51" s="89">
        <v>643239001</v>
      </c>
      <c r="E51" s="109">
        <v>673559175</v>
      </c>
      <c r="F51" s="109">
        <v>37006775</v>
      </c>
      <c r="G51" s="109">
        <v>38526421</v>
      </c>
      <c r="H51" s="109">
        <v>74652497</v>
      </c>
      <c r="I51" s="109">
        <v>43188235</v>
      </c>
      <c r="J51" s="109">
        <v>54060349</v>
      </c>
      <c r="K51" s="109">
        <v>56450912</v>
      </c>
      <c r="L51" s="109">
        <v>41014307</v>
      </c>
      <c r="M51" s="109">
        <v>43562059</v>
      </c>
      <c r="N51" s="109">
        <v>83242116</v>
      </c>
      <c r="O51" s="109">
        <v>47934349</v>
      </c>
      <c r="P51" s="109">
        <v>64550108</v>
      </c>
      <c r="Q51" s="109">
        <v>84807072</v>
      </c>
      <c r="R51" s="90">
        <f>SUM(F51:Q51)</f>
        <v>668995200</v>
      </c>
      <c r="S51" s="182">
        <v>580023579</v>
      </c>
      <c r="T51" s="90">
        <v>579685922</v>
      </c>
      <c r="V51" s="93" t="s">
        <v>270</v>
      </c>
      <c r="W51" s="95">
        <f>R51/12*12</f>
        <v>668995200</v>
      </c>
    </row>
    <row r="52" spans="2:23">
      <c r="D52" s="89"/>
      <c r="E52" s="109"/>
      <c r="G52" s="109"/>
      <c r="H52" s="109"/>
      <c r="I52" s="109"/>
      <c r="J52" s="109"/>
      <c r="K52" s="109"/>
      <c r="L52" s="109"/>
      <c r="M52" s="109"/>
      <c r="N52" s="109"/>
      <c r="O52" s="109"/>
      <c r="P52" s="109"/>
      <c r="Q52" s="109"/>
      <c r="R52" s="90"/>
      <c r="S52" s="182"/>
      <c r="T52" s="90"/>
      <c r="V52" s="93" t="s">
        <v>271</v>
      </c>
      <c r="W52" s="95">
        <f>D51-W51</f>
        <v>-25756199</v>
      </c>
    </row>
    <row r="53" spans="2:23">
      <c r="B53" t="s">
        <v>248</v>
      </c>
      <c r="D53" s="89">
        <f>D55+D57+D64</f>
        <v>818142943</v>
      </c>
      <c r="E53" s="109">
        <f t="shared" ref="E53:Q53" si="5">E55+E57+E64</f>
        <v>815678638</v>
      </c>
      <c r="F53" s="109">
        <f t="shared" si="5"/>
        <v>62148799</v>
      </c>
      <c r="G53" s="109">
        <f t="shared" si="5"/>
        <v>59384116</v>
      </c>
      <c r="H53" s="109">
        <f t="shared" si="5"/>
        <v>65726819</v>
      </c>
      <c r="I53" s="109">
        <f t="shared" si="5"/>
        <v>74868153</v>
      </c>
      <c r="J53" s="109">
        <f t="shared" si="5"/>
        <v>63470501</v>
      </c>
      <c r="K53" s="109">
        <f t="shared" si="5"/>
        <v>68875340</v>
      </c>
      <c r="L53" s="109">
        <f t="shared" si="5"/>
        <v>58499608</v>
      </c>
      <c r="M53" s="109">
        <f t="shared" si="5"/>
        <v>70534191</v>
      </c>
      <c r="N53" s="109">
        <f t="shared" si="5"/>
        <v>77171933</v>
      </c>
      <c r="O53" s="109">
        <f t="shared" si="5"/>
        <v>58637243</v>
      </c>
      <c r="P53" s="109">
        <f t="shared" si="5"/>
        <v>56618009</v>
      </c>
      <c r="Q53" s="109">
        <f t="shared" si="5"/>
        <v>89684288</v>
      </c>
      <c r="R53" s="90">
        <f>SUM(F53:Q53)</f>
        <v>805619000</v>
      </c>
      <c r="S53" s="182">
        <f>S55+S57</f>
        <v>746831441</v>
      </c>
      <c r="T53" s="244">
        <f>T55+T57</f>
        <v>747273579</v>
      </c>
    </row>
    <row r="54" spans="2:23">
      <c r="D54" s="89"/>
      <c r="E54" s="109"/>
      <c r="G54" s="109"/>
      <c r="H54" s="109"/>
      <c r="I54" s="109"/>
      <c r="J54" s="109"/>
      <c r="K54" s="109"/>
      <c r="L54" s="109"/>
      <c r="M54" s="109"/>
      <c r="N54" s="109"/>
      <c r="O54" s="109"/>
      <c r="P54" s="109"/>
      <c r="Q54" s="109"/>
      <c r="R54" s="90"/>
      <c r="S54" s="182"/>
      <c r="T54" s="90"/>
      <c r="V54" s="243" t="s">
        <v>398</v>
      </c>
      <c r="W54" s="94">
        <f>(R53-T53)/T53*100</f>
        <v>7.8077724998758455</v>
      </c>
    </row>
    <row r="55" spans="2:23">
      <c r="C55" t="s">
        <v>249</v>
      </c>
      <c r="D55" s="89">
        <v>461517932</v>
      </c>
      <c r="E55" s="109">
        <v>466338623</v>
      </c>
      <c r="F55" s="109">
        <v>38373030</v>
      </c>
      <c r="G55" s="109">
        <v>34602092</v>
      </c>
      <c r="H55" s="109">
        <v>32536163</v>
      </c>
      <c r="I55" s="109">
        <v>48399286</v>
      </c>
      <c r="J55" s="109">
        <v>35856206</v>
      </c>
      <c r="K55" s="109">
        <v>33700788</v>
      </c>
      <c r="L55" s="109">
        <v>35393939</v>
      </c>
      <c r="M55" s="109">
        <v>45702974</v>
      </c>
      <c r="N55" s="109">
        <v>37700521</v>
      </c>
      <c r="O55" s="109">
        <v>31022346</v>
      </c>
      <c r="P55" s="109">
        <v>32286574</v>
      </c>
      <c r="Q55" s="109">
        <v>50458498</v>
      </c>
      <c r="R55" s="90">
        <f>SUM(F55:Q55)</f>
        <v>456032417</v>
      </c>
      <c r="S55" s="182">
        <v>433027377</v>
      </c>
      <c r="T55" s="90">
        <v>433327220</v>
      </c>
    </row>
    <row r="56" spans="2:23">
      <c r="D56" s="89"/>
      <c r="E56" s="109"/>
      <c r="F56" s="109"/>
      <c r="G56" s="109"/>
      <c r="H56" s="109"/>
      <c r="I56" s="109"/>
      <c r="J56" s="109"/>
      <c r="K56" s="109"/>
      <c r="L56" s="109"/>
      <c r="M56" s="109"/>
      <c r="N56" s="109"/>
      <c r="O56" s="109"/>
      <c r="P56" s="109"/>
      <c r="Q56" s="109"/>
      <c r="R56" s="90"/>
      <c r="S56" s="182"/>
      <c r="T56" s="90"/>
    </row>
    <row r="57" spans="2:23">
      <c r="C57" t="s">
        <v>250</v>
      </c>
      <c r="D57" s="89">
        <f>SUM(D59:D62)</f>
        <v>350625011</v>
      </c>
      <c r="E57" s="109">
        <f t="shared" ref="E57:Q57" si="6">SUM(E59:E62)</f>
        <v>351040015</v>
      </c>
      <c r="F57" s="109">
        <f t="shared" si="6"/>
        <v>23775769</v>
      </c>
      <c r="G57" s="109">
        <f t="shared" si="6"/>
        <v>24782024</v>
      </c>
      <c r="H57" s="109">
        <f t="shared" si="6"/>
        <v>33190656</v>
      </c>
      <c r="I57" s="109">
        <f t="shared" si="6"/>
        <v>26468867</v>
      </c>
      <c r="J57" s="109">
        <f t="shared" si="6"/>
        <v>27614295</v>
      </c>
      <c r="K57" s="109">
        <f t="shared" si="6"/>
        <v>35174552</v>
      </c>
      <c r="L57" s="109">
        <f t="shared" si="6"/>
        <v>23105669</v>
      </c>
      <c r="M57" s="109">
        <f t="shared" si="6"/>
        <v>24831217</v>
      </c>
      <c r="N57" s="109">
        <f t="shared" si="6"/>
        <v>39471412</v>
      </c>
      <c r="O57" s="109">
        <f t="shared" si="6"/>
        <v>27614897</v>
      </c>
      <c r="P57" s="109">
        <f t="shared" si="6"/>
        <v>24331435</v>
      </c>
      <c r="Q57" s="109">
        <f t="shared" si="6"/>
        <v>39225790</v>
      </c>
      <c r="R57" s="90">
        <f>SUM(F57:Q57)</f>
        <v>349586583</v>
      </c>
      <c r="S57" s="182">
        <f>SUM(S59:S62)</f>
        <v>313804064</v>
      </c>
      <c r="T57" s="244">
        <f>SUM(T59:T62)</f>
        <v>313946359</v>
      </c>
      <c r="V57" s="243" t="s">
        <v>399</v>
      </c>
      <c r="W57" s="94">
        <f>(R60-T60)/T60*100</f>
        <v>10.453552332819999</v>
      </c>
    </row>
    <row r="58" spans="2:23">
      <c r="D58" s="89"/>
      <c r="E58" s="109"/>
      <c r="F58" s="109"/>
      <c r="G58" s="109"/>
      <c r="H58" s="109"/>
      <c r="I58" s="109"/>
      <c r="J58" s="109"/>
      <c r="K58" s="109"/>
      <c r="L58" s="109"/>
      <c r="M58" s="109"/>
      <c r="N58" s="109"/>
      <c r="O58" s="109"/>
      <c r="P58" s="109"/>
      <c r="Q58" s="109"/>
      <c r="R58" s="90"/>
      <c r="S58" s="182"/>
      <c r="T58" s="90"/>
    </row>
    <row r="59" spans="2:23">
      <c r="C59" s="86" t="s">
        <v>251</v>
      </c>
      <c r="D59" s="89">
        <v>71357578</v>
      </c>
      <c r="E59" s="109">
        <v>67606879</v>
      </c>
      <c r="F59" s="109">
        <v>1682076</v>
      </c>
      <c r="G59" s="109">
        <v>1945794</v>
      </c>
      <c r="H59" s="109">
        <v>10672571</v>
      </c>
      <c r="I59" s="109">
        <v>3877771</v>
      </c>
      <c r="J59" s="109">
        <v>2524554</v>
      </c>
      <c r="K59" s="109">
        <v>12284947</v>
      </c>
      <c r="L59" s="109">
        <v>1189516</v>
      </c>
      <c r="M59" s="109">
        <v>1440570</v>
      </c>
      <c r="N59" s="109">
        <v>11197832</v>
      </c>
      <c r="O59" s="109">
        <v>4555421</v>
      </c>
      <c r="P59" s="109">
        <v>2011769</v>
      </c>
      <c r="Q59" s="109">
        <v>12844023</v>
      </c>
      <c r="R59" s="90">
        <f>SUM(F59:Q59)</f>
        <v>66226844</v>
      </c>
      <c r="S59" s="182">
        <v>56987559</v>
      </c>
      <c r="T59" s="90">
        <v>57129217</v>
      </c>
      <c r="V59" s="93" t="s">
        <v>272</v>
      </c>
      <c r="W59" s="95">
        <f>R60/12*12</f>
        <v>265139448</v>
      </c>
    </row>
    <row r="60" spans="2:23">
      <c r="C60" s="86" t="s">
        <v>252</v>
      </c>
      <c r="D60" s="89">
        <v>260973745</v>
      </c>
      <c r="E60" s="109">
        <v>265139448</v>
      </c>
      <c r="F60" s="109">
        <v>21747817</v>
      </c>
      <c r="G60" s="109">
        <v>21747817</v>
      </c>
      <c r="H60" s="109">
        <v>21747816</v>
      </c>
      <c r="I60" s="109">
        <v>21747814</v>
      </c>
      <c r="J60" s="109">
        <v>21747813</v>
      </c>
      <c r="K60" s="109">
        <v>21747813</v>
      </c>
      <c r="L60" s="109">
        <v>21747811</v>
      </c>
      <c r="M60" s="109">
        <v>21747810</v>
      </c>
      <c r="N60" s="109">
        <v>24769861</v>
      </c>
      <c r="O60" s="109">
        <v>22129026</v>
      </c>
      <c r="P60" s="109">
        <v>22129025</v>
      </c>
      <c r="Q60" s="109">
        <v>22129025</v>
      </c>
      <c r="R60" s="90">
        <f>SUM(F60:Q60)</f>
        <v>265139448</v>
      </c>
      <c r="S60" s="182">
        <v>240046103</v>
      </c>
      <c r="T60" s="90">
        <v>240046103</v>
      </c>
      <c r="V60" s="93" t="s">
        <v>273</v>
      </c>
      <c r="W60" s="95">
        <f>W59-D60</f>
        <v>4165703</v>
      </c>
    </row>
    <row r="61" spans="2:23">
      <c r="C61" s="86" t="s">
        <v>253</v>
      </c>
      <c r="D61" s="89">
        <v>7542361</v>
      </c>
      <c r="E61" s="109">
        <v>7542361</v>
      </c>
      <c r="F61" s="109"/>
      <c r="G61" s="109"/>
      <c r="H61" s="109"/>
      <c r="I61" s="109"/>
      <c r="J61" s="109">
        <v>2514120</v>
      </c>
      <c r="K61" s="109"/>
      <c r="L61" s="109"/>
      <c r="M61" s="109"/>
      <c r="N61" s="109">
        <v>2514120</v>
      </c>
      <c r="O61" s="109" t="s">
        <v>450</v>
      </c>
      <c r="P61" s="109">
        <v>0</v>
      </c>
      <c r="Q61" s="109">
        <v>2514121</v>
      </c>
      <c r="R61" s="90">
        <f>SUM(F61:Q61)</f>
        <v>7542361</v>
      </c>
      <c r="S61" s="182">
        <v>6800104</v>
      </c>
      <c r="T61" s="90">
        <v>6800104</v>
      </c>
    </row>
    <row r="62" spans="2:23">
      <c r="C62" s="86" t="s">
        <v>82</v>
      </c>
      <c r="D62" s="89">
        <v>10751327</v>
      </c>
      <c r="E62" s="109">
        <v>10751327</v>
      </c>
      <c r="F62" s="109">
        <v>345876</v>
      </c>
      <c r="G62" s="109">
        <v>1088413</v>
      </c>
      <c r="H62" s="109">
        <v>770269</v>
      </c>
      <c r="I62" s="109">
        <v>843282</v>
      </c>
      <c r="J62" s="109">
        <v>827808</v>
      </c>
      <c r="K62" s="109">
        <v>1141792</v>
      </c>
      <c r="L62" s="109">
        <v>168342</v>
      </c>
      <c r="M62" s="109">
        <v>1642837</v>
      </c>
      <c r="N62" s="109">
        <v>989599</v>
      </c>
      <c r="O62" s="109">
        <v>930450</v>
      </c>
      <c r="P62" s="109">
        <v>190641</v>
      </c>
      <c r="Q62" s="109">
        <v>1738621</v>
      </c>
      <c r="R62" s="90">
        <f>SUM(F62:Q62)</f>
        <v>10677930</v>
      </c>
      <c r="S62" s="182">
        <v>9970298</v>
      </c>
      <c r="T62" s="90">
        <v>9970935</v>
      </c>
    </row>
    <row r="63" spans="2:23">
      <c r="D63" s="89"/>
      <c r="E63" s="109"/>
      <c r="F63" s="109"/>
      <c r="G63" s="109"/>
      <c r="H63" s="109"/>
      <c r="I63" s="109"/>
      <c r="J63" s="109"/>
      <c r="K63" s="109"/>
      <c r="L63" s="109"/>
      <c r="M63" s="109"/>
      <c r="N63" s="109"/>
      <c r="O63" s="109"/>
      <c r="P63" s="109"/>
      <c r="Q63" s="109"/>
      <c r="R63" s="90"/>
      <c r="S63" s="182"/>
      <c r="T63" s="90"/>
    </row>
    <row r="64" spans="2:23">
      <c r="C64" t="s">
        <v>254</v>
      </c>
      <c r="D64" s="89">
        <v>6000000</v>
      </c>
      <c r="E64" s="109">
        <v>-1700000</v>
      </c>
      <c r="F64" s="109"/>
      <c r="G64" s="109"/>
      <c r="H64" s="109"/>
      <c r="I64" s="109"/>
      <c r="J64" s="109"/>
      <c r="K64" s="109"/>
      <c r="L64" s="109"/>
      <c r="M64" s="109"/>
      <c r="N64" s="109"/>
      <c r="O64" s="109"/>
      <c r="P64" s="109"/>
      <c r="Q64" s="109"/>
      <c r="R64" s="90"/>
      <c r="S64" s="182"/>
      <c r="T64" s="90"/>
    </row>
    <row r="65" spans="2:23">
      <c r="D65" s="89"/>
      <c r="E65" s="109"/>
      <c r="F65" s="109"/>
      <c r="G65" s="109"/>
      <c r="H65" s="109"/>
      <c r="I65" s="109"/>
      <c r="J65" s="109"/>
      <c r="K65" s="109"/>
      <c r="L65" s="109"/>
      <c r="M65" s="109"/>
      <c r="N65" s="109"/>
      <c r="O65" s="109"/>
      <c r="P65" s="109"/>
      <c r="Q65" s="109"/>
      <c r="R65" s="90"/>
      <c r="S65" s="182"/>
      <c r="T65" s="90"/>
    </row>
    <row r="66" spans="2:23">
      <c r="B66" t="s">
        <v>255</v>
      </c>
      <c r="D66" s="89">
        <f>D51-D53</f>
        <v>-174903942</v>
      </c>
      <c r="E66" s="109">
        <f t="shared" ref="E66:Q66" si="7">E51-E53</f>
        <v>-142119463</v>
      </c>
      <c r="F66" s="109">
        <f t="shared" si="7"/>
        <v>-25142024</v>
      </c>
      <c r="G66" s="109">
        <f t="shared" si="7"/>
        <v>-20857695</v>
      </c>
      <c r="H66" s="109">
        <f t="shared" si="7"/>
        <v>8925678</v>
      </c>
      <c r="I66" s="109">
        <f t="shared" si="7"/>
        <v>-31679918</v>
      </c>
      <c r="J66" s="109">
        <f t="shared" si="7"/>
        <v>-9410152</v>
      </c>
      <c r="K66" s="109">
        <f t="shared" si="7"/>
        <v>-12424428</v>
      </c>
      <c r="L66" s="109">
        <f t="shared" si="7"/>
        <v>-17485301</v>
      </c>
      <c r="M66" s="109">
        <f t="shared" si="7"/>
        <v>-26972132</v>
      </c>
      <c r="N66" s="109">
        <f t="shared" si="7"/>
        <v>6070183</v>
      </c>
      <c r="O66" s="109">
        <f t="shared" si="7"/>
        <v>-10702894</v>
      </c>
      <c r="P66" s="109">
        <f t="shared" si="7"/>
        <v>7932099</v>
      </c>
      <c r="Q66" s="109">
        <f t="shared" si="7"/>
        <v>-4877216</v>
      </c>
      <c r="R66" s="90">
        <f>SUM(F66:O66)</f>
        <v>-139678683</v>
      </c>
      <c r="S66" s="182">
        <f>S51-S53</f>
        <v>-166807862</v>
      </c>
      <c r="T66" s="244">
        <f>T51-T53</f>
        <v>-167587657</v>
      </c>
    </row>
    <row r="67" spans="2:23">
      <c r="D67" s="89"/>
      <c r="E67" s="109"/>
      <c r="F67" s="109"/>
      <c r="G67" s="109"/>
      <c r="H67" s="109"/>
      <c r="I67" s="109"/>
      <c r="J67" s="109"/>
      <c r="K67" s="109"/>
      <c r="L67" s="109"/>
      <c r="M67" s="109"/>
      <c r="N67" s="109"/>
      <c r="O67" s="109"/>
      <c r="P67" s="109"/>
      <c r="Q67" s="109"/>
      <c r="R67" s="90"/>
      <c r="S67" s="182"/>
      <c r="T67" s="90"/>
    </row>
    <row r="68" spans="2:23">
      <c r="C68" t="s">
        <v>256</v>
      </c>
      <c r="D68" s="89"/>
      <c r="E68" s="109">
        <v>2450000</v>
      </c>
      <c r="F68" s="109">
        <v>318</v>
      </c>
      <c r="G68" s="109">
        <v>298309</v>
      </c>
      <c r="H68" s="109">
        <v>26115</v>
      </c>
      <c r="I68" s="109">
        <v>375196</v>
      </c>
      <c r="J68" s="109">
        <v>221424</v>
      </c>
      <c r="K68" s="109">
        <v>77660</v>
      </c>
      <c r="L68" s="109">
        <v>109931</v>
      </c>
      <c r="M68" s="109">
        <v>426995</v>
      </c>
      <c r="N68" s="109">
        <v>7114</v>
      </c>
      <c r="O68" s="109">
        <v>174361</v>
      </c>
      <c r="P68" s="109">
        <v>522028</v>
      </c>
      <c r="Q68" s="109">
        <v>770287</v>
      </c>
      <c r="R68" s="90">
        <f>SUM(F68:Q68)</f>
        <v>3009738</v>
      </c>
      <c r="S68" s="182">
        <v>6434648</v>
      </c>
      <c r="T68" s="90">
        <v>6434648</v>
      </c>
    </row>
    <row r="69" spans="2:23">
      <c r="D69" s="89"/>
      <c r="E69" s="109"/>
      <c r="F69" s="109"/>
      <c r="G69" s="109"/>
      <c r="H69" s="109"/>
      <c r="I69" s="109"/>
      <c r="J69" s="109"/>
      <c r="K69" s="109"/>
      <c r="L69" s="109"/>
      <c r="M69" s="109"/>
      <c r="N69" s="109"/>
      <c r="O69" s="109"/>
      <c r="P69" s="109"/>
      <c r="Q69" s="109"/>
      <c r="R69" s="90"/>
      <c r="S69" s="182"/>
      <c r="T69" s="90"/>
    </row>
    <row r="70" spans="2:23">
      <c r="C70" t="s">
        <v>257</v>
      </c>
      <c r="D70" s="89"/>
      <c r="E70" s="109">
        <v>-572000</v>
      </c>
      <c r="F70" s="158">
        <v>-66828</v>
      </c>
      <c r="G70" s="109">
        <v>-325</v>
      </c>
      <c r="H70" s="109">
        <v>-84</v>
      </c>
      <c r="I70" s="109">
        <v>-302</v>
      </c>
      <c r="J70" s="109">
        <v>-4227</v>
      </c>
      <c r="K70" s="109">
        <v>-195996</v>
      </c>
      <c r="L70" s="109">
        <v>-117325</v>
      </c>
      <c r="M70" s="109">
        <v>-287095</v>
      </c>
      <c r="N70" s="109">
        <v>-42196</v>
      </c>
      <c r="O70" s="109">
        <v>-47415</v>
      </c>
      <c r="P70" s="109">
        <v>-11453</v>
      </c>
      <c r="Q70" s="109">
        <v>-65371</v>
      </c>
      <c r="R70" s="90">
        <f>SUM(F70:Q70)</f>
        <v>-838617</v>
      </c>
      <c r="S70" s="182">
        <v>-671213</v>
      </c>
      <c r="T70" s="90">
        <v>-671213</v>
      </c>
    </row>
    <row r="71" spans="2:23">
      <c r="D71" s="89"/>
      <c r="E71" s="109"/>
      <c r="F71" s="109"/>
      <c r="G71" s="109"/>
      <c r="H71" s="109"/>
      <c r="I71" s="109"/>
      <c r="J71" s="109"/>
      <c r="K71" s="109"/>
      <c r="L71" s="109"/>
      <c r="M71" s="109"/>
      <c r="N71" s="109"/>
      <c r="O71" s="109"/>
      <c r="P71" s="109"/>
      <c r="Q71" s="109"/>
      <c r="R71" s="90"/>
      <c r="S71" s="182"/>
      <c r="T71" s="90"/>
      <c r="V71" s="93" t="s">
        <v>448</v>
      </c>
      <c r="W71" s="94">
        <f>(R72+T72)/T72*100</f>
        <v>183.08563287886531</v>
      </c>
    </row>
    <row r="72" spans="2:23">
      <c r="B72" t="s">
        <v>258</v>
      </c>
      <c r="D72" s="89">
        <f>D66+D68+D70</f>
        <v>-174903942</v>
      </c>
      <c r="E72" s="109">
        <f t="shared" ref="E72:Q72" si="8">E66+E68+E70</f>
        <v>-140241463</v>
      </c>
      <c r="F72" s="109">
        <f t="shared" si="8"/>
        <v>-25208534</v>
      </c>
      <c r="G72" s="109">
        <f t="shared" si="8"/>
        <v>-20559711</v>
      </c>
      <c r="H72" s="109">
        <f t="shared" si="8"/>
        <v>8951709</v>
      </c>
      <c r="I72" s="109">
        <f t="shared" si="8"/>
        <v>-31305024</v>
      </c>
      <c r="J72" s="109">
        <f t="shared" si="8"/>
        <v>-9192955</v>
      </c>
      <c r="K72" s="109">
        <f t="shared" si="8"/>
        <v>-12542764</v>
      </c>
      <c r="L72" s="109">
        <f t="shared" si="8"/>
        <v>-17492695</v>
      </c>
      <c r="M72" s="109">
        <f t="shared" si="8"/>
        <v>-26832232</v>
      </c>
      <c r="N72" s="109">
        <f t="shared" si="8"/>
        <v>6035101</v>
      </c>
      <c r="O72" s="109">
        <f t="shared" si="8"/>
        <v>-10575948</v>
      </c>
      <c r="P72" s="109">
        <f t="shared" si="8"/>
        <v>8442674</v>
      </c>
      <c r="Q72" s="109">
        <f t="shared" si="8"/>
        <v>-4172300</v>
      </c>
      <c r="R72" s="90">
        <f>SUM(F72:Q72)</f>
        <v>-134452679</v>
      </c>
      <c r="S72" s="182">
        <f>S66+S68+S70</f>
        <v>-161044427</v>
      </c>
      <c r="T72" s="244">
        <f>T66+T68+T70</f>
        <v>-161824222</v>
      </c>
      <c r="V72" s="93" t="s">
        <v>295</v>
      </c>
      <c r="W72" s="94">
        <f>R72/D72*100</f>
        <v>76.872297709562204</v>
      </c>
    </row>
    <row r="73" spans="2:23">
      <c r="D73" s="89"/>
      <c r="E73" s="109"/>
      <c r="F73" s="109"/>
      <c r="G73" s="109"/>
      <c r="H73" s="109"/>
      <c r="I73" s="109"/>
      <c r="J73" s="109"/>
      <c r="K73" s="109"/>
      <c r="L73" s="109"/>
      <c r="M73" s="109"/>
      <c r="N73" s="109"/>
      <c r="O73" s="109"/>
      <c r="P73" s="109"/>
      <c r="Q73" s="109"/>
      <c r="R73" s="90"/>
      <c r="S73" s="182"/>
      <c r="T73" s="90"/>
      <c r="V73" s="93" t="s">
        <v>275</v>
      </c>
      <c r="W73" s="95">
        <f>R72/12*12</f>
        <v>-134452679</v>
      </c>
    </row>
    <row r="74" spans="2:23">
      <c r="D74" s="89"/>
      <c r="E74" s="109"/>
      <c r="F74" s="109"/>
      <c r="H74" s="109"/>
      <c r="I74" s="109"/>
      <c r="J74" s="109"/>
      <c r="K74" s="109"/>
      <c r="L74" s="109"/>
      <c r="M74" s="109"/>
      <c r="N74" s="109"/>
      <c r="O74" s="109"/>
      <c r="P74" s="109"/>
      <c r="Q74" s="109"/>
      <c r="R74" s="90"/>
      <c r="S74" s="182"/>
      <c r="T74" s="90"/>
      <c r="V74" s="93" t="s">
        <v>276</v>
      </c>
      <c r="W74" s="95">
        <f>W73-D72</f>
        <v>40451263</v>
      </c>
    </row>
    <row r="75" spans="2:23">
      <c r="B75" s="361" t="s">
        <v>259</v>
      </c>
      <c r="C75" s="363"/>
      <c r="D75" s="89"/>
      <c r="E75" s="109"/>
      <c r="F75" s="109"/>
      <c r="G75" s="109"/>
      <c r="H75" s="109"/>
      <c r="I75" s="109"/>
      <c r="J75" s="109"/>
      <c r="K75" s="109"/>
      <c r="L75" s="109"/>
      <c r="M75" s="109"/>
      <c r="N75" s="109"/>
      <c r="O75" s="109"/>
      <c r="P75" s="109"/>
      <c r="Q75" s="109"/>
      <c r="R75" s="90"/>
      <c r="S75" s="182"/>
      <c r="T75" s="90"/>
      <c r="V75" s="96"/>
      <c r="W75" s="23"/>
    </row>
    <row r="76" spans="2:23">
      <c r="D76" s="89"/>
      <c r="E76" s="109"/>
      <c r="F76" s="109"/>
      <c r="G76" s="109"/>
      <c r="H76" s="109"/>
      <c r="I76" s="109"/>
      <c r="J76" s="109"/>
      <c r="K76" s="109"/>
      <c r="L76" s="109"/>
      <c r="M76" s="109"/>
      <c r="N76" s="109"/>
      <c r="O76" s="109"/>
      <c r="P76" s="109"/>
      <c r="Q76" s="109"/>
      <c r="R76" s="90"/>
      <c r="S76" s="182"/>
      <c r="T76" s="90"/>
    </row>
    <row r="77" spans="2:23">
      <c r="B77" t="s">
        <v>260</v>
      </c>
      <c r="D77" s="89">
        <v>22000000</v>
      </c>
      <c r="E77" s="109">
        <v>22000000</v>
      </c>
      <c r="F77" s="109">
        <v>3491872</v>
      </c>
      <c r="G77" s="109">
        <v>5104250</v>
      </c>
      <c r="H77" s="109">
        <v>10305563</v>
      </c>
      <c r="I77" s="109">
        <v>100367</v>
      </c>
      <c r="J77" s="109">
        <v>5571633</v>
      </c>
      <c r="K77" s="109">
        <v>1547001</v>
      </c>
      <c r="L77" s="109">
        <v>2044415</v>
      </c>
      <c r="M77" s="109">
        <v>6868423</v>
      </c>
      <c r="N77" s="109">
        <v>4462732</v>
      </c>
      <c r="O77" s="109">
        <v>-4758494</v>
      </c>
      <c r="P77" s="109">
        <v>2197732</v>
      </c>
      <c r="Q77" s="109">
        <v>-2042495</v>
      </c>
      <c r="R77" s="90">
        <f>SUM(F77:Q77)</f>
        <v>34892999</v>
      </c>
      <c r="S77" s="182">
        <v>49770311</v>
      </c>
      <c r="T77" s="90">
        <v>49770311</v>
      </c>
      <c r="V77" s="93" t="s">
        <v>295</v>
      </c>
      <c r="W77" s="94">
        <f>R77/D77*100</f>
        <v>158.6045409090909</v>
      </c>
    </row>
    <row r="78" spans="2:23">
      <c r="D78" s="89"/>
      <c r="E78" s="109"/>
      <c r="F78" s="109"/>
      <c r="G78" s="109"/>
      <c r="H78" s="109"/>
      <c r="I78" s="109"/>
      <c r="J78" s="109"/>
      <c r="K78" s="109"/>
      <c r="L78" s="109"/>
      <c r="M78" s="109"/>
      <c r="N78" s="109"/>
      <c r="O78" s="109"/>
      <c r="P78" s="109"/>
      <c r="Q78" s="109"/>
      <c r="R78" s="90"/>
      <c r="S78" s="182"/>
      <c r="T78" s="90"/>
      <c r="V78" s="93"/>
      <c r="W78" s="94"/>
    </row>
    <row r="79" spans="2:23">
      <c r="B79" t="s">
        <v>261</v>
      </c>
      <c r="D79" s="89">
        <v>137740042</v>
      </c>
      <c r="E79" s="109">
        <v>137740042</v>
      </c>
      <c r="F79" s="109">
        <v>10634428</v>
      </c>
      <c r="G79" s="109">
        <v>14282461</v>
      </c>
      <c r="H79" s="109">
        <v>12650855</v>
      </c>
      <c r="I79" s="109">
        <v>14242923</v>
      </c>
      <c r="J79" s="109">
        <v>834955</v>
      </c>
      <c r="K79" s="109">
        <v>13172310</v>
      </c>
      <c r="L79" s="109">
        <v>14916608</v>
      </c>
      <c r="M79" s="109">
        <v>13007363</v>
      </c>
      <c r="N79" s="109">
        <v>8654266</v>
      </c>
      <c r="O79" s="109">
        <v>8607704</v>
      </c>
      <c r="P79" s="109">
        <v>13305054</v>
      </c>
      <c r="Q79" s="109">
        <v>12540789</v>
      </c>
      <c r="R79" s="90">
        <f>SUM(F79:Q79)</f>
        <v>136849716</v>
      </c>
      <c r="S79" s="182">
        <v>118855725</v>
      </c>
      <c r="T79" s="90">
        <v>118855725</v>
      </c>
      <c r="V79" s="93" t="s">
        <v>295</v>
      </c>
      <c r="W79" s="94">
        <f>R79/D79*100</f>
        <v>99.353618608596037</v>
      </c>
    </row>
    <row r="80" spans="2:23">
      <c r="D80" s="89"/>
      <c r="E80" s="109"/>
      <c r="F80" s="109"/>
      <c r="G80" s="109"/>
      <c r="H80" s="109"/>
      <c r="I80" s="109"/>
      <c r="J80" s="109"/>
      <c r="K80" s="109"/>
      <c r="L80" s="109"/>
      <c r="M80" s="109"/>
      <c r="N80" s="109"/>
      <c r="O80" s="109"/>
      <c r="P80" s="109"/>
      <c r="Q80" s="109"/>
      <c r="R80" s="90"/>
      <c r="S80" s="182"/>
      <c r="T80" s="90"/>
      <c r="V80" s="93"/>
      <c r="W80" s="94"/>
    </row>
    <row r="81" spans="2:23">
      <c r="B81" t="s">
        <v>262</v>
      </c>
      <c r="D81" s="89">
        <v>11563900</v>
      </c>
      <c r="E81" s="109">
        <v>-2430700</v>
      </c>
      <c r="F81" s="109">
        <v>-688349</v>
      </c>
      <c r="G81" s="109">
        <v>-164907</v>
      </c>
      <c r="H81" s="109">
        <v>-60791</v>
      </c>
      <c r="I81" s="109">
        <v>-300868</v>
      </c>
      <c r="J81" s="109">
        <v>-55094</v>
      </c>
      <c r="K81" s="109">
        <v>-17707</v>
      </c>
      <c r="L81" s="109">
        <v>-340372</v>
      </c>
      <c r="M81" s="109">
        <v>-180360</v>
      </c>
      <c r="N81" s="109">
        <v>-53272</v>
      </c>
      <c r="O81" s="109">
        <v>-401817</v>
      </c>
      <c r="P81" s="109">
        <v>-58646</v>
      </c>
      <c r="Q81" s="109">
        <v>5161662</v>
      </c>
      <c r="R81" s="90">
        <f>SUM(F81:Q81)</f>
        <v>2839479</v>
      </c>
      <c r="S81" s="182">
        <v>23257569</v>
      </c>
      <c r="T81" s="90">
        <v>23257569</v>
      </c>
      <c r="V81" s="93" t="s">
        <v>295</v>
      </c>
      <c r="W81" s="94">
        <f>R81/D81*100</f>
        <v>24.554683108639818</v>
      </c>
    </row>
    <row r="82" spans="2:23">
      <c r="D82" s="89"/>
      <c r="E82" s="109"/>
      <c r="F82" s="109"/>
      <c r="G82" s="109"/>
      <c r="H82" s="109"/>
      <c r="I82" s="109"/>
      <c r="J82" s="109"/>
      <c r="K82" s="109"/>
      <c r="L82" s="109"/>
      <c r="M82" s="109"/>
      <c r="N82" s="109"/>
      <c r="O82" s="109"/>
      <c r="P82" s="109"/>
      <c r="Q82" s="109"/>
      <c r="R82" s="90"/>
      <c r="S82" s="182"/>
      <c r="T82" s="90"/>
      <c r="V82" s="93"/>
      <c r="W82" s="94"/>
    </row>
    <row r="83" spans="2:23">
      <c r="B83" t="s">
        <v>263</v>
      </c>
      <c r="D83" s="89">
        <v>3600000</v>
      </c>
      <c r="E83" s="109">
        <v>-17067879</v>
      </c>
      <c r="F83" s="109">
        <v>11770583</v>
      </c>
      <c r="G83" s="109">
        <v>1337907</v>
      </c>
      <c r="H83" s="109">
        <v>-31847336</v>
      </c>
      <c r="I83" s="109">
        <v>17262602</v>
      </c>
      <c r="J83" s="109">
        <v>2841461</v>
      </c>
      <c r="K83" s="109">
        <v>-2158840</v>
      </c>
      <c r="L83" s="109">
        <v>872044</v>
      </c>
      <c r="M83" s="109">
        <v>7136806</v>
      </c>
      <c r="N83" s="109">
        <v>-19098827</v>
      </c>
      <c r="O83" s="109">
        <v>7128555</v>
      </c>
      <c r="P83" s="109">
        <v>-23886814</v>
      </c>
      <c r="Q83" s="109">
        <v>-11487656</v>
      </c>
      <c r="R83" s="90">
        <f>SUM(F83:Q83)</f>
        <v>-40129515</v>
      </c>
      <c r="S83" s="182">
        <v>-30839178</v>
      </c>
      <c r="T83" s="90">
        <v>-30059383</v>
      </c>
      <c r="V83" s="93" t="s">
        <v>295</v>
      </c>
      <c r="W83" s="94">
        <f>R83/D83*100</f>
        <v>-1114.70875</v>
      </c>
    </row>
    <row r="84" spans="2:23">
      <c r="D84" s="89"/>
      <c r="E84" s="109"/>
      <c r="F84" s="109"/>
      <c r="G84" s="109"/>
      <c r="H84" s="109"/>
      <c r="I84" s="109"/>
      <c r="J84" s="109"/>
      <c r="K84" s="109"/>
      <c r="L84" s="109"/>
      <c r="M84" s="109"/>
      <c r="N84" s="109"/>
      <c r="O84" s="109"/>
      <c r="P84" s="109"/>
      <c r="Q84" s="109"/>
      <c r="R84" s="90"/>
      <c r="S84" s="182"/>
      <c r="T84" s="90"/>
      <c r="V84" s="93"/>
      <c r="W84" s="94"/>
    </row>
    <row r="85" spans="2:23" ht="13.5" thickBot="1">
      <c r="B85" t="s">
        <v>264</v>
      </c>
      <c r="D85" s="91">
        <f>D77+D79+D81+D83</f>
        <v>174903942</v>
      </c>
      <c r="E85" s="110">
        <f t="shared" ref="E85:Q85" si="9">E77+E79+E81+E83</f>
        <v>140241463</v>
      </c>
      <c r="F85" s="110">
        <f t="shared" si="9"/>
        <v>25208534</v>
      </c>
      <c r="G85" s="110">
        <f t="shared" si="9"/>
        <v>20559711</v>
      </c>
      <c r="H85" s="110">
        <f t="shared" si="9"/>
        <v>-8951709</v>
      </c>
      <c r="I85" s="110">
        <f t="shared" si="9"/>
        <v>31305024</v>
      </c>
      <c r="J85" s="110">
        <f t="shared" si="9"/>
        <v>9192955</v>
      </c>
      <c r="K85" s="110">
        <f t="shared" si="9"/>
        <v>12542764</v>
      </c>
      <c r="L85" s="110">
        <f t="shared" si="9"/>
        <v>17492695</v>
      </c>
      <c r="M85" s="110">
        <f t="shared" si="9"/>
        <v>26832232</v>
      </c>
      <c r="N85" s="110">
        <f t="shared" si="9"/>
        <v>-6035101</v>
      </c>
      <c r="O85" s="110">
        <f t="shared" si="9"/>
        <v>10575948</v>
      </c>
      <c r="P85" s="110">
        <f t="shared" si="9"/>
        <v>-8442674</v>
      </c>
      <c r="Q85" s="110">
        <f t="shared" si="9"/>
        <v>4172300</v>
      </c>
      <c r="R85" s="92">
        <f>SUM(F85:Q85)</f>
        <v>134452679</v>
      </c>
      <c r="S85" s="183">
        <f>S77+S79+S81+S83</f>
        <v>161044427</v>
      </c>
      <c r="T85" s="249">
        <f>T77+T79+T81+T83</f>
        <v>161824222</v>
      </c>
      <c r="V85" s="93" t="s">
        <v>295</v>
      </c>
      <c r="W85" s="94">
        <f>R85/D85*100</f>
        <v>76.872297709562204</v>
      </c>
    </row>
    <row r="87" spans="2:23">
      <c r="B87" s="210" t="str">
        <f>D48</f>
        <v>2010/11.</v>
      </c>
      <c r="D87" s="20"/>
      <c r="E87" s="20"/>
      <c r="F87" s="20"/>
      <c r="G87" s="20"/>
      <c r="H87" s="20"/>
      <c r="I87" s="20"/>
      <c r="J87" s="20"/>
      <c r="K87" s="20"/>
      <c r="L87" s="20"/>
      <c r="M87" s="20"/>
      <c r="N87" s="20"/>
      <c r="O87" s="20"/>
      <c r="P87" s="20"/>
      <c r="Q87" s="20"/>
      <c r="R87" s="20"/>
      <c r="S87" s="20"/>
      <c r="T87" s="20"/>
    </row>
    <row r="88" spans="2:23">
      <c r="B88" s="234" t="s">
        <v>422</v>
      </c>
      <c r="C88" s="153">
        <v>1849437545970.9705</v>
      </c>
      <c r="D88" s="20"/>
      <c r="E88" s="20"/>
      <c r="F88" s="20"/>
      <c r="G88" s="20"/>
      <c r="H88" s="20"/>
      <c r="I88" s="20"/>
      <c r="J88" s="20"/>
      <c r="K88" s="20"/>
      <c r="L88" s="20"/>
      <c r="M88" s="20"/>
      <c r="N88" s="20"/>
      <c r="O88" s="20"/>
      <c r="P88" s="20"/>
      <c r="Q88" s="20"/>
      <c r="R88" s="20"/>
      <c r="S88" s="20"/>
      <c r="T88" s="20"/>
    </row>
    <row r="89" spans="2:23">
      <c r="B89" t="s">
        <v>423</v>
      </c>
      <c r="C89" s="152"/>
    </row>
    <row r="90" spans="2:23" ht="13.5" thickBot="1">
      <c r="B90" s="245" t="s">
        <v>424</v>
      </c>
    </row>
    <row r="91" spans="2:23" ht="13.5" thickBot="1">
      <c r="B91" s="97"/>
      <c r="C91" s="154">
        <f>R85*1000/C88*100</f>
        <v>7.269922647180346</v>
      </c>
    </row>
    <row r="92" spans="2:23" ht="13.5" thickBot="1">
      <c r="B92" s="97"/>
    </row>
    <row r="93" spans="2:23" ht="13.5" thickBot="1">
      <c r="B93" s="241" t="s">
        <v>246</v>
      </c>
      <c r="D93" s="357" t="s">
        <v>475</v>
      </c>
      <c r="E93" s="358"/>
      <c r="F93" s="359"/>
      <c r="G93" s="348"/>
      <c r="H93" s="348"/>
      <c r="I93" s="348"/>
      <c r="J93" s="348"/>
      <c r="K93" s="348"/>
      <c r="L93" s="348"/>
      <c r="M93" s="348"/>
      <c r="N93" s="348"/>
      <c r="O93" s="348"/>
      <c r="P93" s="348"/>
      <c r="Q93" s="348"/>
      <c r="R93" s="349"/>
      <c r="S93" s="357" t="str">
        <f>D48</f>
        <v>2010/11.</v>
      </c>
      <c r="T93" s="360"/>
    </row>
    <row r="94" spans="2:23" ht="25.5">
      <c r="D94" s="87" t="s">
        <v>395</v>
      </c>
      <c r="E94" s="108" t="s">
        <v>394</v>
      </c>
      <c r="F94" s="108" t="s">
        <v>266</v>
      </c>
      <c r="G94" s="108" t="s">
        <v>294</v>
      </c>
      <c r="H94" s="108" t="s">
        <v>338</v>
      </c>
      <c r="I94" s="108" t="s">
        <v>340</v>
      </c>
      <c r="J94" s="242" t="s">
        <v>357</v>
      </c>
      <c r="K94" s="242" t="s">
        <v>392</v>
      </c>
      <c r="L94" s="242" t="s">
        <v>393</v>
      </c>
      <c r="M94" s="242" t="s">
        <v>396</v>
      </c>
      <c r="N94" s="242" t="s">
        <v>397</v>
      </c>
      <c r="O94" s="242" t="s">
        <v>414</v>
      </c>
      <c r="P94" s="242" t="s">
        <v>416</v>
      </c>
      <c r="Q94" s="242" t="s">
        <v>417</v>
      </c>
      <c r="R94" s="88" t="s">
        <v>296</v>
      </c>
      <c r="S94" s="87" t="s">
        <v>267</v>
      </c>
      <c r="T94" s="88" t="str">
        <f>R94</f>
        <v>Year To Date</v>
      </c>
    </row>
    <row r="95" spans="2:23">
      <c r="D95" s="87"/>
      <c r="E95" s="108"/>
      <c r="F95" s="108"/>
      <c r="G95" s="108"/>
      <c r="H95" s="108"/>
      <c r="I95" s="108"/>
      <c r="J95" s="108"/>
      <c r="K95" s="108"/>
      <c r="L95" s="108"/>
      <c r="M95" s="108"/>
      <c r="N95" s="108"/>
      <c r="O95" s="108"/>
      <c r="P95" s="108"/>
      <c r="Q95" s="108"/>
      <c r="R95" s="88"/>
      <c r="S95" s="87"/>
      <c r="T95" s="88"/>
      <c r="V95" s="93" t="s">
        <v>447</v>
      </c>
      <c r="W95" s="94">
        <f>(R96-T96)/T96*100</f>
        <v>10.461731317765013</v>
      </c>
    </row>
    <row r="96" spans="2:23">
      <c r="B96" t="s">
        <v>247</v>
      </c>
      <c r="D96" s="89">
        <v>729857668</v>
      </c>
      <c r="E96" s="109">
        <v>718542150</v>
      </c>
      <c r="F96" s="109">
        <v>36997670</v>
      </c>
      <c r="G96" s="109">
        <v>42075894</v>
      </c>
      <c r="H96" s="109">
        <v>82200460</v>
      </c>
      <c r="I96" s="109">
        <v>41175954</v>
      </c>
      <c r="J96" s="109">
        <v>62289400</v>
      </c>
      <c r="K96" s="109">
        <v>60799593</v>
      </c>
      <c r="L96" s="109">
        <v>48397926</v>
      </c>
      <c r="M96" s="109">
        <v>50824697</v>
      </c>
      <c r="N96" s="109">
        <v>102065243</v>
      </c>
      <c r="O96" s="109">
        <v>51231100</v>
      </c>
      <c r="P96" s="109">
        <v>71590842</v>
      </c>
      <c r="Q96" s="109">
        <v>90155030</v>
      </c>
      <c r="R96" s="90">
        <f>SUM(F96:Q96)</f>
        <v>739803809</v>
      </c>
      <c r="S96" s="182">
        <v>668995200</v>
      </c>
      <c r="T96" s="90">
        <v>669737655</v>
      </c>
      <c r="V96" s="93" t="s">
        <v>270</v>
      </c>
      <c r="W96" s="95">
        <f>R96/12*12</f>
        <v>739803809</v>
      </c>
    </row>
    <row r="97" spans="2:23">
      <c r="D97" s="89"/>
      <c r="E97" s="109"/>
      <c r="G97" s="109"/>
      <c r="H97" s="109"/>
      <c r="I97" s="109"/>
      <c r="J97" s="109"/>
      <c r="K97" s="109"/>
      <c r="L97" s="109"/>
      <c r="M97" s="109"/>
      <c r="N97" s="109"/>
      <c r="O97" s="109"/>
      <c r="P97" s="109"/>
      <c r="Q97" s="109"/>
      <c r="R97" s="90"/>
      <c r="S97" s="182"/>
      <c r="T97" s="90"/>
      <c r="V97" s="93" t="s">
        <v>271</v>
      </c>
      <c r="W97" s="95">
        <f>D96-W96</f>
        <v>-9946141</v>
      </c>
    </row>
    <row r="98" spans="2:23">
      <c r="B98" t="s">
        <v>248</v>
      </c>
      <c r="D98" s="89">
        <f>D100+D102+D109</f>
        <v>888923308</v>
      </c>
      <c r="E98" s="109">
        <f t="shared" ref="E98:Q98" si="10">E100+E102+E109</f>
        <v>888018255</v>
      </c>
      <c r="F98" s="109">
        <f t="shared" si="10"/>
        <v>62584555</v>
      </c>
      <c r="G98" s="109">
        <f t="shared" si="10"/>
        <v>66302576</v>
      </c>
      <c r="H98" s="109">
        <f t="shared" si="10"/>
        <v>69642935</v>
      </c>
      <c r="I98" s="109">
        <f t="shared" si="10"/>
        <v>85237035</v>
      </c>
      <c r="J98" s="109">
        <f>J100+J102+J109</f>
        <v>67722731</v>
      </c>
      <c r="K98" s="109">
        <f t="shared" si="10"/>
        <v>77807680</v>
      </c>
      <c r="L98" s="109">
        <f t="shared" si="10"/>
        <v>58263409</v>
      </c>
      <c r="M98" s="109">
        <f t="shared" si="10"/>
        <v>79406737</v>
      </c>
      <c r="N98" s="109">
        <f t="shared" si="10"/>
        <v>81123686</v>
      </c>
      <c r="O98" s="109">
        <f t="shared" si="10"/>
        <v>73969242</v>
      </c>
      <c r="P98" s="109">
        <f t="shared" si="10"/>
        <v>65832761</v>
      </c>
      <c r="Q98" s="109">
        <f t="shared" si="10"/>
        <v>101635829</v>
      </c>
      <c r="R98" s="90">
        <f>SUM(F98:Q98)</f>
        <v>889529176</v>
      </c>
      <c r="S98" s="109">
        <f t="shared" ref="S98:T98" si="11">S100+S102+S109</f>
        <v>805619000</v>
      </c>
      <c r="T98" s="90">
        <f t="shared" si="11"/>
        <v>805189830</v>
      </c>
    </row>
    <row r="99" spans="2:23">
      <c r="D99" s="89"/>
      <c r="E99" s="109"/>
      <c r="G99" s="109"/>
      <c r="H99" s="109"/>
      <c r="I99" s="109"/>
      <c r="J99" s="109"/>
      <c r="K99" s="109"/>
      <c r="L99" s="109"/>
      <c r="M99" s="109"/>
      <c r="N99" s="109"/>
      <c r="O99" s="109"/>
      <c r="P99" s="109"/>
      <c r="Q99" s="109"/>
      <c r="R99" s="90"/>
      <c r="S99" s="182"/>
      <c r="T99" s="90"/>
      <c r="V99" s="243" t="s">
        <v>398</v>
      </c>
      <c r="W99" s="94">
        <f>(R98-T98)/T98*100</f>
        <v>10.474467368769425</v>
      </c>
    </row>
    <row r="100" spans="2:23">
      <c r="C100" t="s">
        <v>249</v>
      </c>
      <c r="D100" s="89">
        <v>499480936</v>
      </c>
      <c r="E100" s="109">
        <v>505179251</v>
      </c>
      <c r="F100" s="109">
        <v>35695898</v>
      </c>
      <c r="G100" s="109">
        <v>39876109</v>
      </c>
      <c r="H100" s="109">
        <v>32522502</v>
      </c>
      <c r="I100" s="109">
        <v>55034037</v>
      </c>
      <c r="J100" s="109">
        <v>37310787</v>
      </c>
      <c r="K100" s="109">
        <v>39067262</v>
      </c>
      <c r="L100" s="109">
        <v>31691346</v>
      </c>
      <c r="M100" s="109">
        <v>52328042</v>
      </c>
      <c r="N100" s="109">
        <v>39538727</v>
      </c>
      <c r="O100" s="109">
        <v>40839423</v>
      </c>
      <c r="P100" s="109">
        <v>37212637</v>
      </c>
      <c r="Q100" s="109">
        <v>59162245</v>
      </c>
      <c r="R100" s="90">
        <f>SUM(F100:Q100)</f>
        <v>500279015</v>
      </c>
      <c r="S100" s="182">
        <v>456032417</v>
      </c>
      <c r="T100" s="90">
        <v>455595060</v>
      </c>
    </row>
    <row r="101" spans="2:23">
      <c r="D101" s="89"/>
      <c r="E101" s="109"/>
      <c r="F101" s="109"/>
      <c r="G101" s="109"/>
      <c r="H101" s="109"/>
      <c r="I101" s="109"/>
      <c r="J101" s="109"/>
      <c r="K101" s="109"/>
      <c r="L101" s="109"/>
      <c r="M101" s="109"/>
      <c r="N101" s="109"/>
      <c r="O101" s="109"/>
      <c r="P101" s="109"/>
      <c r="Q101" s="109"/>
      <c r="R101" s="90"/>
      <c r="S101" s="182"/>
      <c r="T101" s="90"/>
    </row>
    <row r="102" spans="2:23">
      <c r="C102" t="s">
        <v>250</v>
      </c>
      <c r="D102" s="89">
        <f>SUM(D104:D107)</f>
        <v>385311972</v>
      </c>
      <c r="E102" s="109">
        <f t="shared" ref="E102:P102" si="12">SUM(E104:E107)</f>
        <v>388839004</v>
      </c>
      <c r="F102" s="109">
        <f t="shared" si="12"/>
        <v>26888657</v>
      </c>
      <c r="G102" s="109">
        <f t="shared" si="12"/>
        <v>26426467</v>
      </c>
      <c r="H102" s="109">
        <f t="shared" si="12"/>
        <v>37120433</v>
      </c>
      <c r="I102" s="109">
        <f t="shared" si="12"/>
        <v>30202998</v>
      </c>
      <c r="J102" s="109">
        <f>SUM(J104:J107)</f>
        <v>30411944</v>
      </c>
      <c r="K102" s="109">
        <f t="shared" si="12"/>
        <v>38740418</v>
      </c>
      <c r="L102" s="109">
        <f t="shared" si="12"/>
        <v>26572063</v>
      </c>
      <c r="M102" s="109">
        <f t="shared" si="12"/>
        <v>27078695</v>
      </c>
      <c r="N102" s="109">
        <f t="shared" si="12"/>
        <v>41584959</v>
      </c>
      <c r="O102" s="109">
        <f t="shared" si="12"/>
        <v>33129819</v>
      </c>
      <c r="P102" s="109">
        <f t="shared" si="12"/>
        <v>28620124</v>
      </c>
      <c r="Q102" s="109">
        <f>SUM(Q104:Q107)</f>
        <v>42473584</v>
      </c>
      <c r="R102" s="90">
        <f>SUM(F102:Q102)</f>
        <v>389250161</v>
      </c>
      <c r="S102" s="89">
        <f>SUM(S104:S107)</f>
        <v>349586583</v>
      </c>
      <c r="T102" s="90">
        <f>SUM(T104:T107)</f>
        <v>349594770</v>
      </c>
      <c r="V102" s="243" t="s">
        <v>399</v>
      </c>
      <c r="W102" s="94">
        <f>(R105-T105)/T105*100</f>
        <v>10.030970947785937</v>
      </c>
    </row>
    <row r="103" spans="2:23">
      <c r="D103" s="89"/>
      <c r="E103" s="109"/>
      <c r="F103" s="109"/>
      <c r="G103" s="109"/>
      <c r="H103" s="109"/>
      <c r="I103" s="109"/>
      <c r="J103" s="109"/>
      <c r="K103" s="109"/>
      <c r="L103" s="109"/>
      <c r="M103" s="109"/>
      <c r="N103" s="109"/>
      <c r="O103" s="109"/>
      <c r="P103" s="109"/>
      <c r="Q103" s="109"/>
      <c r="R103" s="90"/>
      <c r="S103" s="182"/>
      <c r="T103" s="90"/>
    </row>
    <row r="104" spans="2:23">
      <c r="C104" s="86" t="s">
        <v>251</v>
      </c>
      <c r="D104" s="89">
        <v>76578687</v>
      </c>
      <c r="E104" s="109">
        <v>76864014</v>
      </c>
      <c r="F104" s="109">
        <v>1763753</v>
      </c>
      <c r="G104" s="109">
        <v>2180975</v>
      </c>
      <c r="H104" s="109">
        <v>12123487</v>
      </c>
      <c r="I104" s="109">
        <v>5003366</v>
      </c>
      <c r="J104" s="109">
        <v>2610341</v>
      </c>
      <c r="K104" s="109">
        <v>13717255</v>
      </c>
      <c r="L104" s="109">
        <v>1469205</v>
      </c>
      <c r="M104" s="109">
        <v>1913082</v>
      </c>
      <c r="N104" s="109">
        <v>12967264</v>
      </c>
      <c r="O104" s="109">
        <v>5655974</v>
      </c>
      <c r="P104" s="109">
        <v>2482410</v>
      </c>
      <c r="Q104" s="109">
        <v>14578251</v>
      </c>
      <c r="R104" s="90">
        <f>SUM(F104:Q104)</f>
        <v>76465363</v>
      </c>
      <c r="S104" s="182">
        <v>66226844</v>
      </c>
      <c r="T104" s="90">
        <v>66226844</v>
      </c>
      <c r="V104" s="93" t="s">
        <v>272</v>
      </c>
      <c r="W104" s="95">
        <f>R105/12*12</f>
        <v>291735509</v>
      </c>
    </row>
    <row r="105" spans="2:23">
      <c r="C105" s="86" t="s">
        <v>252</v>
      </c>
      <c r="D105" s="89">
        <v>288492831</v>
      </c>
      <c r="E105" s="109">
        <v>291735509</v>
      </c>
      <c r="F105" s="109">
        <v>24041073</v>
      </c>
      <c r="G105" s="109">
        <v>24041073</v>
      </c>
      <c r="H105" s="109">
        <v>24041072</v>
      </c>
      <c r="I105" s="109">
        <v>24041072</v>
      </c>
      <c r="J105" s="109">
        <v>24041071</v>
      </c>
      <c r="K105" s="109">
        <v>24041069</v>
      </c>
      <c r="L105" s="109">
        <v>24041069</v>
      </c>
      <c r="M105" s="109">
        <v>24041067</v>
      </c>
      <c r="N105" s="109">
        <v>24041067</v>
      </c>
      <c r="O105" s="109">
        <v>27283744</v>
      </c>
      <c r="P105" s="109">
        <v>24041066</v>
      </c>
      <c r="Q105" s="109">
        <v>24041066</v>
      </c>
      <c r="R105" s="90">
        <f>SUM(F105:Q105)</f>
        <v>291735509</v>
      </c>
      <c r="S105" s="182">
        <v>265139448</v>
      </c>
      <c r="T105" s="90">
        <v>265139448</v>
      </c>
      <c r="V105" s="93" t="s">
        <v>273</v>
      </c>
      <c r="W105" s="95">
        <f>W104-D105</f>
        <v>3242678</v>
      </c>
    </row>
    <row r="106" spans="2:23">
      <c r="C106" s="86" t="s">
        <v>253</v>
      </c>
      <c r="D106" s="89">
        <v>8573130</v>
      </c>
      <c r="E106" s="109">
        <v>8573130</v>
      </c>
      <c r="F106" s="109"/>
      <c r="G106" s="109"/>
      <c r="H106" s="109"/>
      <c r="I106" s="109"/>
      <c r="J106" s="109">
        <v>2857710</v>
      </c>
      <c r="K106" s="109"/>
      <c r="L106" s="109"/>
      <c r="M106" s="109"/>
      <c r="N106" s="109">
        <v>2857710</v>
      </c>
      <c r="O106" s="109"/>
      <c r="P106" s="109"/>
      <c r="Q106" s="109">
        <v>2857710</v>
      </c>
      <c r="R106" s="90">
        <f>SUM(F106:Q106)</f>
        <v>8573130</v>
      </c>
      <c r="S106" s="182">
        <v>7542361</v>
      </c>
      <c r="T106" s="90">
        <v>7542361</v>
      </c>
    </row>
    <row r="107" spans="2:23">
      <c r="C107" s="86" t="s">
        <v>82</v>
      </c>
      <c r="D107" s="89">
        <v>11667324</v>
      </c>
      <c r="E107" s="109">
        <v>11666351</v>
      </c>
      <c r="F107" s="109">
        <v>1083831</v>
      </c>
      <c r="G107" s="109">
        <v>204419</v>
      </c>
      <c r="H107" s="109">
        <v>955874</v>
      </c>
      <c r="I107" s="109">
        <v>1158560</v>
      </c>
      <c r="J107" s="109">
        <v>902822</v>
      </c>
      <c r="K107" s="109">
        <v>982094</v>
      </c>
      <c r="L107" s="109">
        <v>1061789</v>
      </c>
      <c r="M107" s="109">
        <v>1124546</v>
      </c>
      <c r="N107" s="109">
        <v>1718918</v>
      </c>
      <c r="O107" s="109">
        <v>190101</v>
      </c>
      <c r="P107" s="109">
        <v>2096648</v>
      </c>
      <c r="Q107" s="109">
        <v>996557</v>
      </c>
      <c r="R107" s="90">
        <f>SUM(F107:Q107)</f>
        <v>12476159</v>
      </c>
      <c r="S107" s="182">
        <v>10677930</v>
      </c>
      <c r="T107" s="90">
        <v>10686117</v>
      </c>
    </row>
    <row r="108" spans="2:23">
      <c r="D108" s="89"/>
      <c r="E108" s="109"/>
      <c r="F108" s="109"/>
      <c r="G108" s="109"/>
      <c r="H108" s="109"/>
      <c r="I108" s="109"/>
      <c r="K108" s="109"/>
      <c r="L108" s="109"/>
      <c r="M108" s="109"/>
      <c r="N108" s="109"/>
      <c r="O108" s="109"/>
      <c r="P108" s="109"/>
      <c r="Q108" s="109"/>
      <c r="R108" s="90"/>
      <c r="S108" s="182"/>
      <c r="T108" s="90"/>
    </row>
    <row r="109" spans="2:23">
      <c r="C109" t="s">
        <v>254</v>
      </c>
      <c r="D109" s="89">
        <v>4130400</v>
      </c>
      <c r="E109" s="109">
        <v>-6000000</v>
      </c>
      <c r="F109" s="109"/>
      <c r="G109" s="109"/>
      <c r="H109" s="109"/>
      <c r="I109" s="109"/>
      <c r="K109" s="109"/>
      <c r="L109" s="109"/>
      <c r="M109" s="109"/>
      <c r="N109" s="109"/>
      <c r="O109" s="109"/>
      <c r="P109" s="109"/>
      <c r="Q109" s="109"/>
      <c r="R109" s="90"/>
      <c r="S109" s="182"/>
      <c r="T109" s="90"/>
    </row>
    <row r="110" spans="2:23">
      <c r="D110" s="89"/>
      <c r="E110" s="109"/>
      <c r="F110" s="109"/>
      <c r="G110" s="109"/>
      <c r="H110" s="109"/>
      <c r="I110" s="109"/>
      <c r="J110" s="109"/>
      <c r="K110" s="109"/>
      <c r="L110" s="109"/>
      <c r="M110" s="109"/>
      <c r="N110" s="109"/>
      <c r="O110" s="109"/>
      <c r="P110" s="109"/>
      <c r="Q110" s="109"/>
      <c r="R110" s="90"/>
      <c r="S110" s="182"/>
      <c r="T110" s="90"/>
    </row>
    <row r="111" spans="2:23">
      <c r="B111" t="s">
        <v>255</v>
      </c>
      <c r="D111" s="89">
        <f>D96-D98</f>
        <v>-159065640</v>
      </c>
      <c r="E111" s="109">
        <f t="shared" ref="E111:Q111" si="13">E96-E98</f>
        <v>-169476105</v>
      </c>
      <c r="F111" s="109">
        <f t="shared" si="13"/>
        <v>-25586885</v>
      </c>
      <c r="G111" s="109">
        <f t="shared" si="13"/>
        <v>-24226682</v>
      </c>
      <c r="H111" s="109">
        <f t="shared" si="13"/>
        <v>12557525</v>
      </c>
      <c r="I111" s="109">
        <f t="shared" si="13"/>
        <v>-44061081</v>
      </c>
      <c r="J111" s="109">
        <f t="shared" si="13"/>
        <v>-5433331</v>
      </c>
      <c r="K111" s="109">
        <f t="shared" si="13"/>
        <v>-17008087</v>
      </c>
      <c r="L111" s="109">
        <f t="shared" si="13"/>
        <v>-9865483</v>
      </c>
      <c r="M111" s="109">
        <f t="shared" si="13"/>
        <v>-28582040</v>
      </c>
      <c r="N111" s="109">
        <f t="shared" si="13"/>
        <v>20941557</v>
      </c>
      <c r="O111" s="109">
        <f t="shared" si="13"/>
        <v>-22738142</v>
      </c>
      <c r="P111" s="109">
        <f t="shared" si="13"/>
        <v>5758081</v>
      </c>
      <c r="Q111" s="109">
        <f t="shared" si="13"/>
        <v>-11480799</v>
      </c>
      <c r="R111" s="90">
        <f>SUM(F111:Q111)</f>
        <v>-149725367</v>
      </c>
      <c r="S111" s="182">
        <f>S96-S98</f>
        <v>-136623800</v>
      </c>
      <c r="T111" s="90">
        <f>T96-T98</f>
        <v>-135452175</v>
      </c>
    </row>
    <row r="112" spans="2:23">
      <c r="D112" s="89"/>
      <c r="E112" s="109"/>
      <c r="F112" s="109"/>
      <c r="G112" s="109"/>
      <c r="H112" s="109"/>
      <c r="I112" s="109"/>
      <c r="J112" s="109"/>
      <c r="K112" s="109"/>
      <c r="L112" s="109"/>
      <c r="M112" s="109"/>
      <c r="N112" s="109"/>
      <c r="O112" s="109"/>
      <c r="P112" s="109"/>
      <c r="Q112" s="109"/>
      <c r="R112" s="90"/>
      <c r="S112" s="182"/>
      <c r="T112" s="90"/>
    </row>
    <row r="113" spans="2:23">
      <c r="C113" t="s">
        <v>256</v>
      </c>
      <c r="D113" s="89">
        <v>1350000</v>
      </c>
      <c r="E113" s="109">
        <v>3380000</v>
      </c>
      <c r="F113" s="109">
        <v>280276</v>
      </c>
      <c r="G113" s="109">
        <v>202806</v>
      </c>
      <c r="H113" s="109">
        <v>361054</v>
      </c>
      <c r="I113" s="109">
        <v>300945</v>
      </c>
      <c r="J113" s="109">
        <v>354282</v>
      </c>
      <c r="K113" s="109">
        <v>713220</v>
      </c>
      <c r="L113" s="109">
        <v>548904</v>
      </c>
      <c r="M113" s="109">
        <v>736582</v>
      </c>
      <c r="N113" s="109">
        <v>298420</v>
      </c>
      <c r="O113" s="109">
        <v>89949</v>
      </c>
      <c r="P113" s="109">
        <v>236178</v>
      </c>
      <c r="Q113" s="109">
        <v>1086611</v>
      </c>
      <c r="R113" s="90">
        <f>SUM(F113:Q113)</f>
        <v>5209227</v>
      </c>
      <c r="S113" s="182">
        <v>3009738</v>
      </c>
      <c r="T113" s="90">
        <v>3009738</v>
      </c>
    </row>
    <row r="114" spans="2:23">
      <c r="D114" s="89"/>
      <c r="E114" s="109"/>
      <c r="F114" s="109"/>
      <c r="G114" s="109"/>
      <c r="H114" s="109"/>
      <c r="I114" s="109"/>
      <c r="J114" s="109"/>
      <c r="K114" s="109"/>
      <c r="L114" s="109"/>
      <c r="M114" s="109"/>
      <c r="N114" s="109"/>
      <c r="O114" s="109"/>
      <c r="P114" s="109"/>
      <c r="Q114" s="109"/>
      <c r="R114" s="90"/>
      <c r="S114" s="182"/>
      <c r="T114" s="90"/>
    </row>
    <row r="115" spans="2:23">
      <c r="C115" t="s">
        <v>257</v>
      </c>
      <c r="D115" s="89">
        <v>-150000</v>
      </c>
      <c r="E115" s="109">
        <v>-520000</v>
      </c>
      <c r="F115" s="158">
        <v>-206868</v>
      </c>
      <c r="G115" s="109">
        <v>-116641</v>
      </c>
      <c r="H115" s="109">
        <v>-191358</v>
      </c>
      <c r="I115" s="109">
        <v>25855</v>
      </c>
      <c r="J115" s="109">
        <v>-2744</v>
      </c>
      <c r="K115" s="109">
        <v>-1139</v>
      </c>
      <c r="L115" s="109"/>
      <c r="M115" s="109"/>
      <c r="N115" s="109"/>
      <c r="O115" s="109">
        <v>-9206</v>
      </c>
      <c r="P115" s="109">
        <v>-20422</v>
      </c>
      <c r="Q115" s="109">
        <v>-865771</v>
      </c>
      <c r="R115" s="90">
        <f>SUM(F115:Q115)</f>
        <v>-1388294</v>
      </c>
      <c r="S115" s="182">
        <v>-838617</v>
      </c>
      <c r="T115" s="90">
        <v>-838617</v>
      </c>
    </row>
    <row r="116" spans="2:23">
      <c r="D116" s="89"/>
      <c r="E116" s="109"/>
      <c r="F116" s="109"/>
      <c r="G116" s="109"/>
      <c r="H116" s="109"/>
      <c r="I116" s="109"/>
      <c r="J116" s="109"/>
      <c r="K116" s="109"/>
      <c r="L116" s="109"/>
      <c r="M116" s="109"/>
      <c r="N116" s="109"/>
      <c r="O116" s="109"/>
      <c r="P116" s="109"/>
      <c r="Q116" s="109"/>
      <c r="R116" s="90"/>
      <c r="S116" s="182"/>
      <c r="T116" s="90"/>
      <c r="V116" s="93" t="s">
        <v>448</v>
      </c>
      <c r="W116" s="94">
        <f>(R117+T117)/T117*100</f>
        <v>209.4712486292313</v>
      </c>
    </row>
    <row r="117" spans="2:23">
      <c r="B117" t="s">
        <v>258</v>
      </c>
      <c r="D117" s="89">
        <f>D111+D113+D115</f>
        <v>-157865640</v>
      </c>
      <c r="E117" s="109">
        <f t="shared" ref="E117:Q117" si="14">E111+E113+E115</f>
        <v>-166616105</v>
      </c>
      <c r="F117" s="109">
        <f t="shared" si="14"/>
        <v>-25513477</v>
      </c>
      <c r="G117" s="109">
        <f t="shared" si="14"/>
        <v>-24140517</v>
      </c>
      <c r="H117" s="109">
        <f t="shared" si="14"/>
        <v>12727221</v>
      </c>
      <c r="I117" s="109">
        <f t="shared" si="14"/>
        <v>-43734281</v>
      </c>
      <c r="J117" s="109">
        <f t="shared" si="14"/>
        <v>-5081793</v>
      </c>
      <c r="K117" s="109">
        <f t="shared" si="14"/>
        <v>-16296006</v>
      </c>
      <c r="L117" s="109">
        <f t="shared" si="14"/>
        <v>-9316579</v>
      </c>
      <c r="M117" s="109">
        <f t="shared" si="14"/>
        <v>-27845458</v>
      </c>
      <c r="N117" s="109">
        <f t="shared" si="14"/>
        <v>21239977</v>
      </c>
      <c r="O117" s="109">
        <f t="shared" si="14"/>
        <v>-22657399</v>
      </c>
      <c r="P117" s="109">
        <f t="shared" si="14"/>
        <v>5973837</v>
      </c>
      <c r="Q117" s="109">
        <f t="shared" si="14"/>
        <v>-11259959</v>
      </c>
      <c r="R117" s="90">
        <f>SUM(F117:Q117)</f>
        <v>-145904434</v>
      </c>
      <c r="S117" s="182">
        <f>S111+S113+S115</f>
        <v>-134452679</v>
      </c>
      <c r="T117" s="90">
        <f>T111+T113+T115</f>
        <v>-133281054</v>
      </c>
      <c r="V117" s="93" t="s">
        <v>295</v>
      </c>
      <c r="W117" s="94">
        <f>R117/D117*100</f>
        <v>92.423173275704585</v>
      </c>
    </row>
    <row r="118" spans="2:23">
      <c r="D118" s="89"/>
      <c r="E118" s="109"/>
      <c r="F118" s="109"/>
      <c r="G118" s="109"/>
      <c r="H118" s="109"/>
      <c r="I118" s="109"/>
      <c r="J118" s="109"/>
      <c r="K118" s="109"/>
      <c r="L118" s="109"/>
      <c r="M118" s="109"/>
      <c r="N118" s="109"/>
      <c r="O118" s="109"/>
      <c r="P118" s="109"/>
      <c r="Q118" s="109"/>
      <c r="R118" s="90"/>
      <c r="S118" s="182"/>
      <c r="T118" s="90"/>
      <c r="V118" s="93" t="s">
        <v>275</v>
      </c>
      <c r="W118" s="95">
        <f>R117/12*12</f>
        <v>-145904434</v>
      </c>
    </row>
    <row r="119" spans="2:23">
      <c r="D119" s="89"/>
      <c r="E119" s="109"/>
      <c r="F119" s="109"/>
      <c r="H119" s="109"/>
      <c r="I119" s="109"/>
      <c r="J119" s="109"/>
      <c r="K119" s="109"/>
      <c r="L119" s="109"/>
      <c r="M119" s="109"/>
      <c r="N119" s="109"/>
      <c r="O119" s="109"/>
      <c r="P119" s="109"/>
      <c r="Q119" s="109"/>
      <c r="R119" s="90"/>
      <c r="S119" s="182"/>
      <c r="T119" s="90"/>
      <c r="V119" s="93" t="s">
        <v>276</v>
      </c>
      <c r="W119" s="95">
        <f>W118-D117</f>
        <v>11961206</v>
      </c>
    </row>
    <row r="120" spans="2:23">
      <c r="B120" s="361" t="s">
        <v>259</v>
      </c>
      <c r="C120" s="363"/>
      <c r="D120" s="89"/>
      <c r="E120" s="109"/>
      <c r="F120" s="109"/>
      <c r="G120" s="109"/>
      <c r="H120" s="109"/>
      <c r="I120" s="109"/>
      <c r="J120" s="109"/>
      <c r="K120" s="109"/>
      <c r="L120" s="109"/>
      <c r="M120" s="109"/>
      <c r="N120" s="109"/>
      <c r="O120" s="109"/>
      <c r="P120" s="109"/>
      <c r="Q120" s="109"/>
      <c r="R120" s="90"/>
      <c r="S120" s="182"/>
      <c r="T120" s="90"/>
      <c r="V120" s="96"/>
      <c r="W120" s="23"/>
    </row>
    <row r="121" spans="2:23">
      <c r="D121" s="89"/>
      <c r="E121" s="109"/>
      <c r="F121" s="109"/>
      <c r="G121" s="109"/>
      <c r="H121" s="109"/>
      <c r="I121" s="109"/>
      <c r="J121" s="109"/>
      <c r="K121" s="109"/>
      <c r="L121" s="109"/>
      <c r="M121" s="109"/>
      <c r="N121" s="109"/>
      <c r="O121" s="109"/>
      <c r="P121" s="109"/>
      <c r="Q121" s="109"/>
      <c r="R121" s="90"/>
      <c r="S121" s="182"/>
      <c r="T121" s="90"/>
    </row>
    <row r="122" spans="2:23">
      <c r="B122" t="s">
        <v>260</v>
      </c>
      <c r="D122" s="89">
        <v>22000000</v>
      </c>
      <c r="E122" s="109">
        <v>22000000</v>
      </c>
      <c r="F122" s="109">
        <v>-246256</v>
      </c>
      <c r="G122" s="109">
        <v>2370485</v>
      </c>
      <c r="H122" s="109">
        <v>5226110</v>
      </c>
      <c r="I122" s="109">
        <v>9353101</v>
      </c>
      <c r="J122" s="109">
        <v>1627102</v>
      </c>
      <c r="K122" s="109">
        <v>-647011</v>
      </c>
      <c r="L122" s="109">
        <v>9107858</v>
      </c>
      <c r="M122" s="109">
        <v>6769658</v>
      </c>
      <c r="N122" s="109">
        <v>100932</v>
      </c>
      <c r="O122" s="109">
        <v>-626076</v>
      </c>
      <c r="P122" s="109">
        <v>1809213</v>
      </c>
      <c r="Q122" s="109">
        <v>-16120480</v>
      </c>
      <c r="R122" s="90">
        <f>SUM(F122:Q122)</f>
        <v>18724636</v>
      </c>
      <c r="S122" s="182">
        <v>34892999</v>
      </c>
      <c r="T122" s="90">
        <v>34892999</v>
      </c>
      <c r="V122" s="93" t="s">
        <v>295</v>
      </c>
      <c r="W122" s="94">
        <f>R122/D122*100</f>
        <v>85.111981818181818</v>
      </c>
    </row>
    <row r="123" spans="2:23">
      <c r="D123" s="89"/>
      <c r="E123" s="109"/>
      <c r="F123" s="109"/>
      <c r="G123" s="109"/>
      <c r="H123" s="109"/>
      <c r="I123" s="109"/>
      <c r="J123" s="109"/>
      <c r="K123" s="109"/>
      <c r="L123" s="109"/>
      <c r="M123" s="109"/>
      <c r="N123" s="109"/>
      <c r="O123" s="109"/>
      <c r="P123" s="109"/>
      <c r="Q123" s="109"/>
      <c r="R123" s="90"/>
      <c r="S123" s="182"/>
      <c r="T123" s="90"/>
      <c r="V123" s="93"/>
      <c r="W123" s="94"/>
    </row>
    <row r="124" spans="2:23">
      <c r="B124" t="s">
        <v>261</v>
      </c>
      <c r="D124" s="89">
        <v>135367000</v>
      </c>
      <c r="E124" s="109">
        <v>135067000</v>
      </c>
      <c r="F124" s="109">
        <v>10528543</v>
      </c>
      <c r="G124" s="109">
        <v>11861698</v>
      </c>
      <c r="H124" s="109">
        <v>12479571</v>
      </c>
      <c r="I124" s="109">
        <v>14439042</v>
      </c>
      <c r="J124" s="109">
        <v>1209159</v>
      </c>
      <c r="K124" s="109">
        <v>12307670</v>
      </c>
      <c r="L124" s="109">
        <v>14167473</v>
      </c>
      <c r="M124" s="109">
        <v>15379538</v>
      </c>
      <c r="N124" s="109">
        <v>8661736</v>
      </c>
      <c r="O124" s="109">
        <v>8972610</v>
      </c>
      <c r="P124" s="109">
        <v>13844597</v>
      </c>
      <c r="Q124" s="109">
        <v>14649151</v>
      </c>
      <c r="R124" s="90">
        <f>SUM(F124:Q124)</f>
        <v>138500788</v>
      </c>
      <c r="S124" s="182">
        <v>136849716</v>
      </c>
      <c r="T124" s="90">
        <v>136849716</v>
      </c>
      <c r="V124" s="93" t="s">
        <v>295</v>
      </c>
      <c r="W124" s="94">
        <f>R124/D124*100</f>
        <v>102.31503098982766</v>
      </c>
    </row>
    <row r="125" spans="2:23">
      <c r="D125" s="89"/>
      <c r="E125" s="109"/>
      <c r="F125" s="109"/>
      <c r="G125" s="109"/>
      <c r="H125" s="109"/>
      <c r="I125" s="109"/>
      <c r="J125" s="109"/>
      <c r="K125" s="109"/>
      <c r="L125" s="109"/>
      <c r="M125" s="109"/>
      <c r="N125" s="109"/>
      <c r="O125" s="109"/>
      <c r="P125" s="109"/>
      <c r="Q125" s="109"/>
      <c r="R125" s="90"/>
      <c r="S125" s="182"/>
      <c r="T125" s="90"/>
      <c r="V125" s="93"/>
      <c r="W125" s="94"/>
    </row>
    <row r="126" spans="2:23">
      <c r="B126" t="s">
        <v>262</v>
      </c>
      <c r="D126" s="89">
        <v>4999000</v>
      </c>
      <c r="E126" s="109">
        <v>-2363000</v>
      </c>
      <c r="F126" s="109">
        <v>-770381</v>
      </c>
      <c r="G126" s="109">
        <v>-189454</v>
      </c>
      <c r="H126" s="109">
        <v>-74183</v>
      </c>
      <c r="I126" s="109">
        <v>-405823</v>
      </c>
      <c r="J126" s="109">
        <v>-38830</v>
      </c>
      <c r="K126" s="109">
        <v>-20741</v>
      </c>
      <c r="L126" s="109">
        <v>-796155</v>
      </c>
      <c r="M126" s="109">
        <v>-216319</v>
      </c>
      <c r="N126" s="109">
        <v>32010</v>
      </c>
      <c r="O126" s="109">
        <v>11597452</v>
      </c>
      <c r="P126" s="109">
        <v>-37086</v>
      </c>
      <c r="Q126" s="109">
        <v>54857</v>
      </c>
      <c r="R126" s="90">
        <f>SUM(F126:Q126)</f>
        <v>9135347</v>
      </c>
      <c r="S126" s="182">
        <v>2839479</v>
      </c>
      <c r="T126" s="90">
        <v>2839479</v>
      </c>
      <c r="V126" s="93" t="s">
        <v>295</v>
      </c>
      <c r="W126" s="94">
        <f>R126/D126*100</f>
        <v>182.74348869773956</v>
      </c>
    </row>
    <row r="127" spans="2:23">
      <c r="D127" s="89"/>
      <c r="E127" s="109"/>
      <c r="F127" s="109"/>
      <c r="G127" s="109"/>
      <c r="H127" s="109"/>
      <c r="I127" s="109"/>
      <c r="J127" s="109"/>
      <c r="K127" s="109"/>
      <c r="L127" s="109"/>
      <c r="M127" s="109"/>
      <c r="N127" s="109"/>
      <c r="O127" s="109"/>
      <c r="P127" s="109"/>
      <c r="Q127" s="109"/>
      <c r="R127" s="90"/>
      <c r="S127" s="182"/>
      <c r="T127" s="90"/>
      <c r="V127" s="93"/>
      <c r="W127" s="94"/>
    </row>
    <row r="128" spans="2:23">
      <c r="B128" t="s">
        <v>263</v>
      </c>
      <c r="D128" s="89">
        <v>-4500360</v>
      </c>
      <c r="E128" s="109">
        <v>11912105</v>
      </c>
      <c r="F128" s="109">
        <v>16001571</v>
      </c>
      <c r="G128" s="109">
        <v>10097788</v>
      </c>
      <c r="H128" s="109">
        <v>-30358720</v>
      </c>
      <c r="I128" s="109">
        <v>20347961</v>
      </c>
      <c r="J128" s="109">
        <v>2284362</v>
      </c>
      <c r="K128" s="109">
        <v>4656088</v>
      </c>
      <c r="L128" s="109">
        <v>-13162597</v>
      </c>
      <c r="M128" s="109">
        <v>5912581</v>
      </c>
      <c r="N128" s="109">
        <v>-30034655</v>
      </c>
      <c r="O128" s="109">
        <v>2713413</v>
      </c>
      <c r="P128" s="109">
        <v>-21590561</v>
      </c>
      <c r="Q128" s="109">
        <v>12676431</v>
      </c>
      <c r="R128" s="90">
        <f>SUM(F128:Q128)</f>
        <v>-20456338</v>
      </c>
      <c r="S128" s="182">
        <v>-40129515</v>
      </c>
      <c r="T128" s="90">
        <v>-41301140</v>
      </c>
      <c r="V128" s="93" t="s">
        <v>295</v>
      </c>
      <c r="W128" s="94">
        <f>R128/D128*100</f>
        <v>454.54892497489084</v>
      </c>
    </row>
    <row r="129" spans="2:23">
      <c r="D129" s="89"/>
      <c r="E129" s="109"/>
      <c r="F129" s="109"/>
      <c r="G129" s="109"/>
      <c r="H129" s="109"/>
      <c r="I129" s="109"/>
      <c r="J129" s="109"/>
      <c r="K129" s="109"/>
      <c r="L129" s="109"/>
      <c r="M129" s="109"/>
      <c r="N129" s="109"/>
      <c r="O129" s="109"/>
      <c r="P129" s="109"/>
      <c r="Q129" s="109"/>
      <c r="R129" s="90"/>
      <c r="S129" s="182"/>
      <c r="T129" s="90"/>
      <c r="V129" s="93"/>
      <c r="W129" s="94"/>
    </row>
    <row r="130" spans="2:23" ht="13.5" thickBot="1">
      <c r="B130" t="s">
        <v>264</v>
      </c>
      <c r="D130" s="91">
        <f>SUM(D122:D128)</f>
        <v>157865640</v>
      </c>
      <c r="E130" s="110">
        <f t="shared" ref="E130:Q130" si="15">SUM(E122:E128)</f>
        <v>166616105</v>
      </c>
      <c r="F130" s="110">
        <f t="shared" si="15"/>
        <v>25513477</v>
      </c>
      <c r="G130" s="110">
        <f t="shared" si="15"/>
        <v>24140517</v>
      </c>
      <c r="H130" s="110">
        <f t="shared" si="15"/>
        <v>-12727222</v>
      </c>
      <c r="I130" s="110">
        <f t="shared" si="15"/>
        <v>43734281</v>
      </c>
      <c r="J130" s="110">
        <f t="shared" si="15"/>
        <v>5081793</v>
      </c>
      <c r="K130" s="110">
        <f t="shared" si="15"/>
        <v>16296006</v>
      </c>
      <c r="L130" s="110">
        <f t="shared" si="15"/>
        <v>9316579</v>
      </c>
      <c r="M130" s="110">
        <f t="shared" si="15"/>
        <v>27845458</v>
      </c>
      <c r="N130" s="110">
        <f t="shared" si="15"/>
        <v>-21239977</v>
      </c>
      <c r="O130" s="110">
        <f t="shared" si="15"/>
        <v>22657399</v>
      </c>
      <c r="P130" s="110">
        <f t="shared" si="15"/>
        <v>-5973837</v>
      </c>
      <c r="Q130" s="110">
        <f t="shared" si="15"/>
        <v>11259959</v>
      </c>
      <c r="R130" s="92">
        <f>SUM(F130:Q130)</f>
        <v>145904433</v>
      </c>
      <c r="S130" s="183">
        <f>SUM(S122:S128)</f>
        <v>134452679</v>
      </c>
      <c r="T130" s="92">
        <f>SUM(T122:T128)</f>
        <v>133281054</v>
      </c>
      <c r="V130" s="93" t="s">
        <v>295</v>
      </c>
      <c r="W130" s="94">
        <f>R130/D130*100</f>
        <v>92.423172642254514</v>
      </c>
    </row>
    <row r="131" spans="2:23">
      <c r="D131" s="109"/>
      <c r="E131" s="109"/>
      <c r="F131" s="109"/>
      <c r="G131" s="109"/>
      <c r="H131" s="109"/>
      <c r="I131" s="109"/>
      <c r="J131" s="109"/>
      <c r="K131" s="109"/>
      <c r="L131" s="109"/>
      <c r="M131" s="109"/>
      <c r="N131" s="109"/>
      <c r="O131" s="109"/>
      <c r="P131" s="109"/>
      <c r="Q131" s="109"/>
      <c r="R131" s="109"/>
      <c r="S131" s="158"/>
      <c r="T131" s="109"/>
      <c r="V131" s="109"/>
      <c r="W131" s="109"/>
    </row>
    <row r="132" spans="2:23">
      <c r="B132" s="210" t="str">
        <f>D93</f>
        <v>2011/12.</v>
      </c>
      <c r="D132" s="109"/>
      <c r="E132" s="109"/>
      <c r="F132" s="109"/>
      <c r="G132" s="109"/>
      <c r="H132" s="109"/>
      <c r="I132" s="109"/>
      <c r="J132" s="109"/>
      <c r="K132" s="109"/>
      <c r="L132" s="109"/>
      <c r="M132" s="109"/>
      <c r="N132" s="109"/>
      <c r="O132" s="109"/>
      <c r="P132" s="109"/>
      <c r="Q132" s="109"/>
      <c r="R132" s="109"/>
      <c r="S132" s="158"/>
      <c r="T132" s="109"/>
      <c r="V132" s="109"/>
      <c r="W132" s="109"/>
    </row>
    <row r="133" spans="2:23">
      <c r="B133" s="234" t="s">
        <v>422</v>
      </c>
      <c r="C133" s="153">
        <v>1905324000000</v>
      </c>
      <c r="D133" s="109"/>
      <c r="E133" s="109"/>
      <c r="F133" s="109"/>
      <c r="G133" s="109"/>
      <c r="H133" s="109"/>
      <c r="I133" s="109"/>
      <c r="J133" s="109"/>
      <c r="K133" s="109"/>
      <c r="L133" s="109"/>
      <c r="M133" s="109"/>
      <c r="N133" s="109"/>
      <c r="O133" s="109"/>
      <c r="P133" s="109"/>
      <c r="Q133" s="109"/>
      <c r="R133" s="109"/>
      <c r="S133" s="158"/>
      <c r="T133" s="109"/>
      <c r="V133" s="109"/>
      <c r="W133" s="109"/>
    </row>
    <row r="134" spans="2:23">
      <c r="B134" t="s">
        <v>423</v>
      </c>
      <c r="C134" s="152"/>
      <c r="D134" s="109"/>
      <c r="E134" s="109"/>
      <c r="F134" s="109"/>
      <c r="G134" s="109"/>
      <c r="H134" s="109"/>
      <c r="I134" s="109"/>
      <c r="J134" s="109"/>
      <c r="K134" s="109"/>
      <c r="L134" s="109"/>
      <c r="M134" s="109"/>
      <c r="N134" s="109"/>
      <c r="O134" s="109"/>
      <c r="P134" s="109"/>
      <c r="Q134" s="109"/>
      <c r="R134" s="109"/>
      <c r="S134" s="158"/>
      <c r="T134" s="109"/>
      <c r="V134" s="109"/>
      <c r="W134" s="109"/>
    </row>
    <row r="135" spans="2:23" ht="13.5" thickBot="1">
      <c r="B135" s="245" t="s">
        <v>424</v>
      </c>
      <c r="D135" s="109"/>
      <c r="E135" s="109"/>
      <c r="F135" s="109"/>
      <c r="G135" s="109"/>
      <c r="H135" s="109"/>
      <c r="I135" s="109"/>
      <c r="J135" s="109"/>
      <c r="K135" s="109"/>
      <c r="L135" s="109"/>
      <c r="M135" s="109"/>
      <c r="N135" s="109"/>
      <c r="O135" s="109"/>
      <c r="P135" s="109"/>
      <c r="Q135" s="109"/>
      <c r="R135" s="109"/>
      <c r="S135" s="158"/>
      <c r="T135" s="109"/>
      <c r="V135" s="109"/>
      <c r="W135" s="109"/>
    </row>
    <row r="136" spans="2:23" ht="13.5" thickBot="1">
      <c r="B136" s="97"/>
      <c r="C136" s="154">
        <f>R130*1000/C133*100</f>
        <v>7.6577229384608607</v>
      </c>
      <c r="D136" s="109"/>
      <c r="E136" s="109"/>
      <c r="F136" s="109"/>
      <c r="G136" s="109"/>
      <c r="H136" s="109"/>
      <c r="I136" s="109"/>
      <c r="J136" s="109"/>
      <c r="K136" s="109"/>
      <c r="L136" s="109"/>
      <c r="M136" s="109"/>
      <c r="N136" s="109"/>
      <c r="O136" s="109"/>
      <c r="P136" s="109"/>
      <c r="Q136" s="109"/>
      <c r="R136" s="109"/>
      <c r="S136" s="158"/>
      <c r="T136" s="109"/>
      <c r="V136" s="109"/>
      <c r="W136" s="109"/>
    </row>
    <row r="137" spans="2:23" ht="13.5" thickBot="1">
      <c r="B137" s="160"/>
      <c r="C137" s="160"/>
      <c r="D137" s="109"/>
      <c r="E137" s="109"/>
      <c r="F137" s="109"/>
      <c r="G137" s="109"/>
      <c r="H137" s="109"/>
      <c r="I137" s="109"/>
      <c r="J137" s="109"/>
      <c r="K137" s="109"/>
      <c r="L137" s="109"/>
      <c r="M137" s="109"/>
      <c r="N137" s="109"/>
      <c r="O137" s="109"/>
      <c r="P137" s="109"/>
      <c r="Q137" s="109"/>
      <c r="R137" s="109"/>
      <c r="S137" s="158"/>
      <c r="T137" s="109"/>
      <c r="U137" s="160"/>
      <c r="V137" s="109"/>
      <c r="W137" s="109"/>
    </row>
    <row r="138" spans="2:23" ht="13.5" thickBot="1">
      <c r="B138" s="241" t="s">
        <v>246</v>
      </c>
      <c r="D138" s="357" t="s">
        <v>508</v>
      </c>
      <c r="E138" s="358"/>
      <c r="F138" s="359"/>
      <c r="G138" s="348"/>
      <c r="H138" s="348"/>
      <c r="I138" s="348"/>
      <c r="J138" s="348"/>
      <c r="K138" s="348"/>
      <c r="L138" s="348"/>
      <c r="M138" s="348"/>
      <c r="N138" s="348"/>
      <c r="O138" s="348"/>
      <c r="P138" s="348"/>
      <c r="Q138" s="348"/>
      <c r="R138" s="349"/>
      <c r="S138" s="357" t="s">
        <v>475</v>
      </c>
      <c r="T138" s="360"/>
    </row>
    <row r="139" spans="2:23" ht="25.5">
      <c r="D139" s="87" t="s">
        <v>395</v>
      </c>
      <c r="E139" s="108" t="s">
        <v>394</v>
      </c>
      <c r="F139" s="108" t="s">
        <v>266</v>
      </c>
      <c r="G139" s="108" t="s">
        <v>294</v>
      </c>
      <c r="H139" s="108" t="s">
        <v>338</v>
      </c>
      <c r="I139" s="108" t="s">
        <v>340</v>
      </c>
      <c r="J139" s="242" t="s">
        <v>357</v>
      </c>
      <c r="K139" s="242" t="s">
        <v>392</v>
      </c>
      <c r="L139" s="242" t="s">
        <v>393</v>
      </c>
      <c r="M139" s="242" t="s">
        <v>396</v>
      </c>
      <c r="N139" s="242" t="s">
        <v>397</v>
      </c>
      <c r="O139" s="242" t="s">
        <v>414</v>
      </c>
      <c r="P139" s="242" t="s">
        <v>416</v>
      </c>
      <c r="Q139" s="242" t="s">
        <v>417</v>
      </c>
      <c r="R139" s="88" t="s">
        <v>296</v>
      </c>
      <c r="S139" s="87" t="s">
        <v>267</v>
      </c>
      <c r="T139" s="88" t="str">
        <f>R139</f>
        <v>Year To Date</v>
      </c>
    </row>
    <row r="140" spans="2:23">
      <c r="D140" s="87"/>
      <c r="E140" s="108"/>
      <c r="F140" s="108"/>
      <c r="G140" s="108"/>
      <c r="H140" s="108"/>
      <c r="I140" s="108"/>
      <c r="J140" s="108"/>
      <c r="K140" s="108"/>
      <c r="L140" s="108"/>
      <c r="M140" s="108"/>
      <c r="N140" s="108"/>
      <c r="O140" s="108"/>
      <c r="P140" s="108"/>
      <c r="Q140" s="108"/>
      <c r="R140" s="88"/>
      <c r="S140" s="87"/>
      <c r="T140" s="88"/>
      <c r="V140" s="93" t="s">
        <v>447</v>
      </c>
      <c r="W140" s="94">
        <f>(R141-T141)/T141*100</f>
        <v>6.3900037313811664</v>
      </c>
    </row>
    <row r="141" spans="2:23">
      <c r="B141" t="s">
        <v>247</v>
      </c>
      <c r="D141" s="89">
        <v>799340750</v>
      </c>
      <c r="E141" s="109">
        <v>794432807</v>
      </c>
      <c r="F141" s="109">
        <v>39431007</v>
      </c>
      <c r="G141" s="109">
        <v>50643219</v>
      </c>
      <c r="H141" s="109">
        <v>93630969</v>
      </c>
      <c r="I141" s="109">
        <v>39944981</v>
      </c>
      <c r="J141" s="109">
        <v>67638058</v>
      </c>
      <c r="K141" s="109">
        <v>70531942</v>
      </c>
      <c r="L141" s="109">
        <v>47386186</v>
      </c>
      <c r="M141" s="109">
        <v>52659930</v>
      </c>
      <c r="N141" s="109">
        <v>102503364</v>
      </c>
      <c r="O141" s="109">
        <v>47565410</v>
      </c>
      <c r="P141" s="109">
        <v>82182798</v>
      </c>
      <c r="Q141" s="109">
        <v>92959436</v>
      </c>
      <c r="R141" s="90">
        <f>SUM(F141:Q141)</f>
        <v>787077300</v>
      </c>
      <c r="S141" s="182">
        <v>739803811</v>
      </c>
      <c r="T141" s="90">
        <f>SUM(F96:Q96)</f>
        <v>739803809</v>
      </c>
      <c r="V141" s="93" t="s">
        <v>270</v>
      </c>
      <c r="W141" s="95">
        <f>R141/12*12</f>
        <v>787077300</v>
      </c>
    </row>
    <row r="142" spans="2:23">
      <c r="D142" s="89"/>
      <c r="E142" s="109"/>
      <c r="G142" s="109"/>
      <c r="H142" s="109"/>
      <c r="I142" s="109"/>
      <c r="J142" s="109"/>
      <c r="K142" s="109"/>
      <c r="L142" s="109"/>
      <c r="M142" s="109"/>
      <c r="N142" s="109"/>
      <c r="O142" s="109"/>
      <c r="P142" s="109"/>
      <c r="Q142" s="109"/>
      <c r="R142" s="90"/>
      <c r="S142" s="182"/>
      <c r="T142" s="90"/>
      <c r="V142" s="93" t="s">
        <v>271</v>
      </c>
      <c r="W142" s="95">
        <f>D141-W141</f>
        <v>12263450</v>
      </c>
    </row>
    <row r="143" spans="2:23">
      <c r="B143" t="s">
        <v>248</v>
      </c>
      <c r="D143" s="89">
        <f>D145+D147+D154</f>
        <v>969335459</v>
      </c>
      <c r="E143" s="109">
        <f t="shared" ref="E143:P143" si="16">E145+E147+E154</f>
        <v>967963344</v>
      </c>
      <c r="F143" s="109">
        <f t="shared" si="16"/>
        <v>65827783</v>
      </c>
      <c r="G143" s="109">
        <f t="shared" si="16"/>
        <v>71902017</v>
      </c>
      <c r="H143" s="109">
        <f t="shared" si="16"/>
        <v>75442814</v>
      </c>
      <c r="I143" s="109">
        <f t="shared" si="16"/>
        <v>97491624</v>
      </c>
      <c r="J143" s="109">
        <f t="shared" si="16"/>
        <v>73011563</v>
      </c>
      <c r="K143" s="109">
        <f t="shared" si="16"/>
        <v>81239564</v>
      </c>
      <c r="L143" s="109">
        <f t="shared" si="16"/>
        <v>70996948</v>
      </c>
      <c r="M143" s="109">
        <f t="shared" si="16"/>
        <v>85996970</v>
      </c>
      <c r="N143" s="109">
        <f t="shared" si="16"/>
        <v>82047426</v>
      </c>
      <c r="O143" s="109">
        <f t="shared" si="16"/>
        <v>77134732</v>
      </c>
      <c r="P143" s="109">
        <f t="shared" si="16"/>
        <v>72536755</v>
      </c>
      <c r="Q143" s="109">
        <f>Q145+Q147+Q154</f>
        <v>108458276</v>
      </c>
      <c r="R143" s="90">
        <f t="shared" ref="R143:R175" si="17">SUM(F143:Q143)</f>
        <v>962086472</v>
      </c>
      <c r="S143" s="89">
        <f t="shared" ref="S143" si="18">S145+S147+S154</f>
        <v>889529176</v>
      </c>
      <c r="T143" s="90">
        <f>SUM(F98:Q98)</f>
        <v>889529176</v>
      </c>
    </row>
    <row r="144" spans="2:23">
      <c r="D144" s="89"/>
      <c r="E144" s="109"/>
      <c r="G144" s="109"/>
      <c r="H144" s="109"/>
      <c r="I144" s="109"/>
      <c r="J144" s="109"/>
      <c r="K144" s="109"/>
      <c r="L144" s="109"/>
      <c r="M144" s="109"/>
      <c r="N144" s="109"/>
      <c r="O144" s="109"/>
      <c r="P144" s="109"/>
      <c r="Q144" s="109"/>
      <c r="R144" s="90"/>
      <c r="S144" s="182"/>
      <c r="T144" s="90"/>
      <c r="V144" s="243" t="s">
        <v>398</v>
      </c>
      <c r="W144" s="94">
        <f>(R143-T143)/T143*100</f>
        <v>8.1568202547636268</v>
      </c>
    </row>
    <row r="145" spans="2:23">
      <c r="C145" t="s">
        <v>249</v>
      </c>
      <c r="D145" s="89">
        <v>543629519</v>
      </c>
      <c r="E145" s="109">
        <v>546378722</v>
      </c>
      <c r="F145" s="109">
        <v>37991803</v>
      </c>
      <c r="G145" s="109">
        <v>42189503</v>
      </c>
      <c r="H145" s="109">
        <v>34774484</v>
      </c>
      <c r="I145" s="109">
        <v>64001814</v>
      </c>
      <c r="J145" s="109">
        <v>39850233</v>
      </c>
      <c r="K145" s="109">
        <v>38315827</v>
      </c>
      <c r="L145" s="109">
        <v>42880890</v>
      </c>
      <c r="M145" s="109">
        <v>57408084</v>
      </c>
      <c r="N145" s="109">
        <v>37907919</v>
      </c>
      <c r="O145" s="109">
        <v>41786209</v>
      </c>
      <c r="P145" s="109">
        <v>40622398</v>
      </c>
      <c r="Q145" s="109">
        <v>59995397</v>
      </c>
      <c r="R145" s="90">
        <f t="shared" si="17"/>
        <v>537724561</v>
      </c>
      <c r="S145" s="182">
        <v>500279014</v>
      </c>
      <c r="T145" s="90">
        <f>SUM(F100:Q100)</f>
        <v>500279015</v>
      </c>
    </row>
    <row r="146" spans="2:23">
      <c r="D146" s="89"/>
      <c r="E146" s="109"/>
      <c r="F146" s="109"/>
      <c r="G146" s="109"/>
      <c r="H146" s="109"/>
      <c r="I146" s="109"/>
      <c r="J146" s="109"/>
      <c r="K146" s="109"/>
      <c r="L146" s="109"/>
      <c r="M146" s="109"/>
      <c r="N146" s="109"/>
      <c r="O146" s="109"/>
      <c r="P146" s="109"/>
      <c r="Q146" s="109"/>
      <c r="R146" s="90"/>
      <c r="S146" s="182"/>
      <c r="T146" s="90"/>
    </row>
    <row r="147" spans="2:23">
      <c r="C147" t="s">
        <v>250</v>
      </c>
      <c r="D147" s="89">
        <f>SUM(D149:D152)</f>
        <v>419925940</v>
      </c>
      <c r="E147" s="109">
        <f t="shared" ref="E147:Q147" si="19">SUM(E149:E152)</f>
        <v>425084622</v>
      </c>
      <c r="F147" s="109">
        <f t="shared" si="19"/>
        <v>27835980</v>
      </c>
      <c r="G147" s="109">
        <f t="shared" si="19"/>
        <v>29712514</v>
      </c>
      <c r="H147" s="109">
        <f t="shared" si="19"/>
        <v>40668330</v>
      </c>
      <c r="I147" s="109">
        <f t="shared" si="19"/>
        <v>33489810</v>
      </c>
      <c r="J147" s="109">
        <f t="shared" si="19"/>
        <v>33161330</v>
      </c>
      <c r="K147" s="109">
        <f t="shared" si="19"/>
        <v>42923737</v>
      </c>
      <c r="L147" s="109">
        <f t="shared" si="19"/>
        <v>28116058</v>
      </c>
      <c r="M147" s="109">
        <f t="shared" si="19"/>
        <v>28588886</v>
      </c>
      <c r="N147" s="109">
        <f t="shared" si="19"/>
        <v>44139507</v>
      </c>
      <c r="O147" s="109">
        <f t="shared" si="19"/>
        <v>35348523</v>
      </c>
      <c r="P147" s="109">
        <f t="shared" si="19"/>
        <v>31914357</v>
      </c>
      <c r="Q147" s="109">
        <f t="shared" si="19"/>
        <v>48462879</v>
      </c>
      <c r="R147" s="90">
        <f t="shared" si="17"/>
        <v>424361911</v>
      </c>
      <c r="S147" s="89">
        <f t="shared" ref="S147" si="20">SUM(S149:S152)</f>
        <v>389250162</v>
      </c>
      <c r="T147" s="90">
        <f>SUM(F102:Q102)</f>
        <v>389250161</v>
      </c>
      <c r="V147" s="243" t="s">
        <v>399</v>
      </c>
      <c r="W147" s="94">
        <f>(R150-T150)/T150*100</f>
        <v>7.2943773875671747</v>
      </c>
    </row>
    <row r="148" spans="2:23">
      <c r="D148" s="89"/>
      <c r="E148" s="109"/>
      <c r="F148" s="109"/>
      <c r="G148" s="109"/>
      <c r="H148" s="109"/>
      <c r="I148" s="109"/>
      <c r="J148" s="109"/>
      <c r="K148" s="109"/>
      <c r="L148" s="109"/>
      <c r="M148" s="109"/>
      <c r="N148" s="109"/>
      <c r="O148" s="109"/>
      <c r="P148" s="109"/>
      <c r="Q148" s="109"/>
      <c r="R148" s="90"/>
      <c r="S148" s="182"/>
      <c r="T148" s="90"/>
    </row>
    <row r="149" spans="2:23">
      <c r="C149" s="86" t="s">
        <v>251</v>
      </c>
      <c r="D149" s="89">
        <v>89388073</v>
      </c>
      <c r="E149" s="109">
        <v>88794487</v>
      </c>
      <c r="F149" s="109">
        <v>1952483</v>
      </c>
      <c r="G149" s="109">
        <v>2693986</v>
      </c>
      <c r="H149" s="109">
        <v>13852298</v>
      </c>
      <c r="I149" s="109">
        <v>5798609</v>
      </c>
      <c r="J149" s="109">
        <v>3242398</v>
      </c>
      <c r="K149" s="109">
        <v>16005974</v>
      </c>
      <c r="L149" s="109">
        <v>1227574</v>
      </c>
      <c r="M149" s="109">
        <v>1643147</v>
      </c>
      <c r="N149" s="109">
        <v>14140302</v>
      </c>
      <c r="O149" s="109">
        <v>5959555</v>
      </c>
      <c r="P149" s="109">
        <v>5131002</v>
      </c>
      <c r="Q149" s="109">
        <v>16473805</v>
      </c>
      <c r="R149" s="90">
        <f t="shared" si="17"/>
        <v>88121133</v>
      </c>
      <c r="S149" s="182">
        <v>76465364</v>
      </c>
      <c r="T149" s="90">
        <f>SUM(F104:Q104)</f>
        <v>76465363</v>
      </c>
      <c r="V149" s="93" t="s">
        <v>272</v>
      </c>
      <c r="W149" s="95">
        <f>R150/12*12</f>
        <v>313015798</v>
      </c>
    </row>
    <row r="150" spans="2:23">
      <c r="C150" s="86" t="s">
        <v>252</v>
      </c>
      <c r="D150" s="89">
        <v>309057382</v>
      </c>
      <c r="E150" s="109">
        <v>313015798</v>
      </c>
      <c r="F150" s="109">
        <v>25754787</v>
      </c>
      <c r="G150" s="109">
        <v>25754785</v>
      </c>
      <c r="H150" s="109">
        <v>25754785</v>
      </c>
      <c r="I150" s="109">
        <v>25754785</v>
      </c>
      <c r="J150" s="109">
        <v>25754782</v>
      </c>
      <c r="K150" s="109">
        <v>25754782</v>
      </c>
      <c r="L150" s="109">
        <v>25754782</v>
      </c>
      <c r="M150" s="109">
        <v>25754780</v>
      </c>
      <c r="N150" s="109">
        <v>25754780</v>
      </c>
      <c r="O150" s="109">
        <v>28054396</v>
      </c>
      <c r="P150" s="109">
        <v>26584178</v>
      </c>
      <c r="Q150" s="109">
        <v>26584176</v>
      </c>
      <c r="R150" s="90">
        <f t="shared" si="17"/>
        <v>313015798</v>
      </c>
      <c r="S150" s="182">
        <v>291735509</v>
      </c>
      <c r="T150" s="90">
        <f>SUM(F105:Q105)</f>
        <v>291735509</v>
      </c>
      <c r="V150" s="93" t="s">
        <v>273</v>
      </c>
      <c r="W150" s="95">
        <f>W149-D150</f>
        <v>3958416</v>
      </c>
    </row>
    <row r="151" spans="2:23">
      <c r="C151" s="86" t="s">
        <v>253</v>
      </c>
      <c r="D151" s="89">
        <v>9039687</v>
      </c>
      <c r="E151" s="109">
        <v>9039687</v>
      </c>
      <c r="F151" s="109"/>
      <c r="G151" s="109"/>
      <c r="H151" s="109"/>
      <c r="I151" s="109"/>
      <c r="J151" s="109">
        <v>3013229</v>
      </c>
      <c r="K151" s="109"/>
      <c r="L151" s="109"/>
      <c r="M151" s="109"/>
      <c r="N151" s="109">
        <v>3013229</v>
      </c>
      <c r="O151" s="109"/>
      <c r="P151" s="109"/>
      <c r="Q151" s="109">
        <v>3013229</v>
      </c>
      <c r="R151" s="90">
        <f t="shared" si="17"/>
        <v>9039687</v>
      </c>
      <c r="S151" s="182">
        <v>8573130</v>
      </c>
      <c r="T151" s="90">
        <f t="shared" ref="T151" si="21">SUM(F106:O106)</f>
        <v>5715420</v>
      </c>
    </row>
    <row r="152" spans="2:23">
      <c r="C152" s="86" t="s">
        <v>82</v>
      </c>
      <c r="D152" s="89">
        <v>12440798</v>
      </c>
      <c r="E152" s="109">
        <v>14234650</v>
      </c>
      <c r="F152" s="109">
        <v>128710</v>
      </c>
      <c r="G152" s="109">
        <v>1263743</v>
      </c>
      <c r="H152" s="109">
        <v>1061247</v>
      </c>
      <c r="I152" s="109">
        <v>1936416</v>
      </c>
      <c r="J152" s="109">
        <v>1150921</v>
      </c>
      <c r="K152" s="109">
        <v>1162981</v>
      </c>
      <c r="L152" s="109">
        <v>1133702</v>
      </c>
      <c r="M152" s="109">
        <v>1190959</v>
      </c>
      <c r="N152" s="109">
        <v>1231196</v>
      </c>
      <c r="O152" s="109">
        <v>1334572</v>
      </c>
      <c r="P152" s="109">
        <v>199177</v>
      </c>
      <c r="Q152" s="109">
        <v>2391669</v>
      </c>
      <c r="R152" s="90">
        <f t="shared" si="17"/>
        <v>14185293</v>
      </c>
      <c r="S152" s="182">
        <v>12476159</v>
      </c>
      <c r="T152" s="90">
        <f>SUM(F107:Q107)</f>
        <v>12476159</v>
      </c>
    </row>
    <row r="153" spans="2:23">
      <c r="D153" s="89"/>
      <c r="E153" s="109"/>
      <c r="F153" s="109"/>
      <c r="G153" s="109"/>
      <c r="H153" s="109"/>
      <c r="I153" s="109"/>
      <c r="J153" s="109"/>
      <c r="K153" s="109"/>
      <c r="L153" s="109"/>
      <c r="M153" s="109"/>
      <c r="N153" s="109"/>
      <c r="O153" s="109"/>
      <c r="P153" s="109"/>
      <c r="Q153" s="109"/>
      <c r="R153" s="90"/>
      <c r="S153" s="182"/>
      <c r="T153" s="90"/>
    </row>
    <row r="154" spans="2:23">
      <c r="C154" t="s">
        <v>254</v>
      </c>
      <c r="D154" s="89">
        <v>5780000</v>
      </c>
      <c r="E154" s="109">
        <v>-3500000</v>
      </c>
      <c r="F154" s="109"/>
      <c r="G154" s="109"/>
      <c r="H154" s="109"/>
      <c r="I154" s="109"/>
      <c r="J154" s="109"/>
      <c r="K154" s="109"/>
      <c r="L154" s="109"/>
      <c r="M154" s="109"/>
      <c r="N154" s="109"/>
      <c r="O154" s="109"/>
      <c r="P154" s="109"/>
      <c r="Q154" s="109"/>
      <c r="R154" s="90"/>
      <c r="S154" s="182"/>
      <c r="T154" s="90"/>
    </row>
    <row r="155" spans="2:23">
      <c r="D155" s="89"/>
      <c r="E155" s="109"/>
      <c r="F155" s="109"/>
      <c r="G155" s="109"/>
      <c r="H155" s="109"/>
      <c r="I155" s="109"/>
      <c r="J155" s="109"/>
      <c r="K155" s="109"/>
      <c r="L155" s="109"/>
      <c r="M155" s="109"/>
      <c r="N155" s="109"/>
      <c r="O155" s="109"/>
      <c r="P155" s="109"/>
      <c r="Q155" s="109"/>
      <c r="R155" s="90"/>
      <c r="S155" s="182"/>
      <c r="T155" s="90"/>
    </row>
    <row r="156" spans="2:23">
      <c r="B156" t="s">
        <v>255</v>
      </c>
      <c r="D156" s="89">
        <f>D141-D143</f>
        <v>-169994709</v>
      </c>
      <c r="E156" s="109">
        <f t="shared" ref="E156:Q156" si="22">E141-E143</f>
        <v>-173530537</v>
      </c>
      <c r="F156" s="109">
        <f t="shared" si="22"/>
        <v>-26396776</v>
      </c>
      <c r="G156" s="109">
        <f t="shared" si="22"/>
        <v>-21258798</v>
      </c>
      <c r="H156" s="109">
        <f t="shared" si="22"/>
        <v>18188155</v>
      </c>
      <c r="I156" s="109">
        <f t="shared" si="22"/>
        <v>-57546643</v>
      </c>
      <c r="J156" s="109">
        <f t="shared" si="22"/>
        <v>-5373505</v>
      </c>
      <c r="K156" s="109">
        <f t="shared" si="22"/>
        <v>-10707622</v>
      </c>
      <c r="L156" s="109">
        <f t="shared" si="22"/>
        <v>-23610762</v>
      </c>
      <c r="M156" s="109">
        <f t="shared" si="22"/>
        <v>-33337040</v>
      </c>
      <c r="N156" s="109">
        <f t="shared" si="22"/>
        <v>20455938</v>
      </c>
      <c r="O156" s="109">
        <f t="shared" si="22"/>
        <v>-29569322</v>
      </c>
      <c r="P156" s="109">
        <f t="shared" si="22"/>
        <v>9646043</v>
      </c>
      <c r="Q156" s="109">
        <f t="shared" si="22"/>
        <v>-15498840</v>
      </c>
      <c r="R156" s="90">
        <f t="shared" si="17"/>
        <v>-175009172</v>
      </c>
      <c r="S156" s="89">
        <f t="shared" ref="S156" si="23">S141-S143</f>
        <v>-149725365</v>
      </c>
      <c r="T156" s="90">
        <f>SUM(F111:Q111)</f>
        <v>-149725367</v>
      </c>
    </row>
    <row r="157" spans="2:23">
      <c r="D157" s="89"/>
      <c r="E157" s="109"/>
      <c r="F157" s="109"/>
      <c r="G157" s="109"/>
      <c r="H157" s="109"/>
      <c r="I157" s="109"/>
      <c r="J157" s="109"/>
      <c r="K157" s="109"/>
      <c r="L157" s="109"/>
      <c r="M157" s="109"/>
      <c r="N157" s="109"/>
      <c r="O157" s="109"/>
      <c r="P157" s="109"/>
      <c r="Q157" s="109"/>
      <c r="R157" s="90"/>
      <c r="S157" s="182"/>
      <c r="T157" s="90"/>
    </row>
    <row r="158" spans="2:23">
      <c r="C158" t="s">
        <v>256</v>
      </c>
      <c r="D158" s="89">
        <v>1200000</v>
      </c>
      <c r="E158" s="109">
        <v>10650000</v>
      </c>
      <c r="F158" s="109">
        <v>141779</v>
      </c>
      <c r="G158" s="109">
        <v>1146380</v>
      </c>
      <c r="H158" s="109">
        <v>2424267</v>
      </c>
      <c r="I158" s="109">
        <v>462491</v>
      </c>
      <c r="J158" s="109">
        <v>1075988</v>
      </c>
      <c r="K158" s="109">
        <v>1993845</v>
      </c>
      <c r="L158" s="109">
        <v>1205885</v>
      </c>
      <c r="M158" s="109">
        <v>906421</v>
      </c>
      <c r="N158" s="109">
        <v>269399</v>
      </c>
      <c r="O158" s="109">
        <v>568060</v>
      </c>
      <c r="P158" s="109">
        <v>661865</v>
      </c>
      <c r="Q158" s="109">
        <v>677231</v>
      </c>
      <c r="R158" s="90">
        <f t="shared" si="17"/>
        <v>11533611</v>
      </c>
      <c r="S158" s="182">
        <v>5209227</v>
      </c>
      <c r="T158" s="90">
        <f>SUM(F113:Q113)</f>
        <v>5209227</v>
      </c>
    </row>
    <row r="159" spans="2:23">
      <c r="D159" s="89"/>
      <c r="E159" s="109"/>
      <c r="F159" s="109"/>
      <c r="G159" s="109"/>
      <c r="H159" s="109"/>
      <c r="I159" s="109"/>
      <c r="J159" s="109"/>
      <c r="K159" s="109"/>
      <c r="L159" s="109"/>
      <c r="M159" s="109"/>
      <c r="N159" s="109"/>
      <c r="O159" s="109"/>
      <c r="P159" s="109"/>
      <c r="Q159" s="109"/>
      <c r="R159" s="90"/>
      <c r="S159" s="182"/>
      <c r="T159" s="90"/>
    </row>
    <row r="160" spans="2:23">
      <c r="C160" t="s">
        <v>257</v>
      </c>
      <c r="D160" s="89">
        <v>-24000</v>
      </c>
      <c r="E160" s="109">
        <v>-3152000</v>
      </c>
      <c r="F160" s="158">
        <v>-212351</v>
      </c>
      <c r="G160" s="109">
        <v>-117909</v>
      </c>
      <c r="H160" s="109">
        <v>-1104707</v>
      </c>
      <c r="I160" s="109">
        <v>-28116</v>
      </c>
      <c r="J160" s="109">
        <v>-242442</v>
      </c>
      <c r="K160" s="109">
        <v>-589977</v>
      </c>
      <c r="L160" s="109">
        <v>-208830</v>
      </c>
      <c r="M160" s="109">
        <v>-82865</v>
      </c>
      <c r="N160" s="109"/>
      <c r="O160" s="109"/>
      <c r="P160" s="109"/>
      <c r="Q160" s="109"/>
      <c r="R160" s="90">
        <f t="shared" si="17"/>
        <v>-2587197</v>
      </c>
      <c r="S160" s="182">
        <v>-1388294</v>
      </c>
      <c r="T160" s="90">
        <f>SUM(F115:Q115)</f>
        <v>-1388294</v>
      </c>
    </row>
    <row r="161" spans="2:23">
      <c r="D161" s="89"/>
      <c r="E161" s="109"/>
      <c r="F161" s="109"/>
      <c r="G161" s="109"/>
      <c r="H161" s="109"/>
      <c r="I161" s="109"/>
      <c r="J161" s="109"/>
      <c r="K161" s="109"/>
      <c r="L161" s="109"/>
      <c r="M161" s="109"/>
      <c r="N161" s="109"/>
      <c r="O161" s="109"/>
      <c r="P161" s="109"/>
      <c r="Q161" s="109"/>
      <c r="R161" s="90"/>
      <c r="S161" s="182"/>
      <c r="T161" s="90"/>
      <c r="V161" s="93" t="s">
        <v>448</v>
      </c>
      <c r="W161" s="94">
        <f>(R162+T162)/T162*100</f>
        <v>213.81611473164691</v>
      </c>
    </row>
    <row r="162" spans="2:23">
      <c r="B162" t="s">
        <v>258</v>
      </c>
      <c r="D162" s="89">
        <f>D156+D158+D160</f>
        <v>-168818709</v>
      </c>
      <c r="E162" s="109">
        <f t="shared" ref="E162:P162" si="24">E156+E158+E160</f>
        <v>-166032537</v>
      </c>
      <c r="F162" s="109">
        <f t="shared" si="24"/>
        <v>-26467348</v>
      </c>
      <c r="G162" s="109">
        <f t="shared" si="24"/>
        <v>-20230327</v>
      </c>
      <c r="H162" s="109">
        <f t="shared" si="24"/>
        <v>19507715</v>
      </c>
      <c r="I162" s="109">
        <f t="shared" si="24"/>
        <v>-57112268</v>
      </c>
      <c r="J162" s="109">
        <f t="shared" si="24"/>
        <v>-4539959</v>
      </c>
      <c r="K162" s="109">
        <f t="shared" si="24"/>
        <v>-9303754</v>
      </c>
      <c r="L162" s="109">
        <f t="shared" si="24"/>
        <v>-22613707</v>
      </c>
      <c r="M162" s="109">
        <f t="shared" si="24"/>
        <v>-32513484</v>
      </c>
      <c r="N162" s="109">
        <f t="shared" si="24"/>
        <v>20725337</v>
      </c>
      <c r="O162" s="109">
        <f t="shared" si="24"/>
        <v>-29001262</v>
      </c>
      <c r="P162" s="109">
        <f t="shared" si="24"/>
        <v>10307908</v>
      </c>
      <c r="Q162" s="109">
        <f>Q156+Q158+Q160</f>
        <v>-14821609</v>
      </c>
      <c r="R162" s="90">
        <f t="shared" si="17"/>
        <v>-166062758</v>
      </c>
      <c r="S162" s="89">
        <f t="shared" ref="S162" si="25">S156+S158+S160</f>
        <v>-145904432</v>
      </c>
      <c r="T162" s="90">
        <f>SUM(F117:Q117)</f>
        <v>-145904434</v>
      </c>
      <c r="V162" s="93" t="s">
        <v>295</v>
      </c>
      <c r="W162" s="94">
        <f>R162/D162*100</f>
        <v>98.367508544328459</v>
      </c>
    </row>
    <row r="163" spans="2:23">
      <c r="D163" s="89"/>
      <c r="E163" s="109"/>
      <c r="F163" s="109"/>
      <c r="G163" s="109"/>
      <c r="H163" s="109"/>
      <c r="I163" s="109"/>
      <c r="J163" s="109"/>
      <c r="K163" s="109"/>
      <c r="L163" s="109"/>
      <c r="M163" s="109"/>
      <c r="N163" s="109"/>
      <c r="O163" s="109"/>
      <c r="P163" s="109"/>
      <c r="Q163" s="109"/>
      <c r="R163" s="90"/>
      <c r="S163" s="182"/>
      <c r="T163" s="90"/>
      <c r="V163" s="93" t="s">
        <v>275</v>
      </c>
      <c r="W163" s="95">
        <f>R162/12*12</f>
        <v>-166062758</v>
      </c>
    </row>
    <row r="164" spans="2:23">
      <c r="D164" s="89"/>
      <c r="E164" s="109"/>
      <c r="F164" s="109"/>
      <c r="H164" s="109"/>
      <c r="I164" s="109"/>
      <c r="J164" s="109"/>
      <c r="K164" s="109"/>
      <c r="L164" s="109"/>
      <c r="M164" s="109"/>
      <c r="N164" s="109"/>
      <c r="O164" s="109"/>
      <c r="P164" s="109"/>
      <c r="Q164" s="109"/>
      <c r="R164" s="90"/>
      <c r="S164" s="182"/>
      <c r="T164" s="90"/>
      <c r="V164" s="93" t="s">
        <v>276</v>
      </c>
      <c r="W164" s="95">
        <f>W163-D162</f>
        <v>2755951</v>
      </c>
    </row>
    <row r="165" spans="2:23">
      <c r="B165" s="361" t="s">
        <v>259</v>
      </c>
      <c r="C165" s="362"/>
      <c r="D165" s="89"/>
      <c r="E165" s="109"/>
      <c r="F165" s="109"/>
      <c r="G165" s="109"/>
      <c r="H165" s="109"/>
      <c r="I165" s="109"/>
      <c r="J165" s="109"/>
      <c r="K165" s="109"/>
      <c r="L165" s="109"/>
      <c r="M165" s="109"/>
      <c r="N165" s="109"/>
      <c r="O165" s="109"/>
      <c r="P165" s="109"/>
      <c r="Q165" s="109"/>
      <c r="R165" s="90"/>
      <c r="S165" s="182"/>
      <c r="T165" s="90"/>
      <c r="V165" s="96"/>
      <c r="W165" s="23"/>
    </row>
    <row r="166" spans="2:23">
      <c r="D166" s="89"/>
      <c r="E166" s="109"/>
      <c r="F166" s="109"/>
      <c r="G166" s="109"/>
      <c r="H166" s="109"/>
      <c r="I166" s="109"/>
      <c r="J166" s="109"/>
      <c r="K166" s="109"/>
      <c r="L166" s="109"/>
      <c r="M166" s="109"/>
      <c r="N166" s="109"/>
      <c r="O166" s="109"/>
      <c r="P166" s="109"/>
      <c r="Q166" s="109"/>
      <c r="R166" s="90"/>
      <c r="S166" s="182"/>
      <c r="T166" s="90"/>
    </row>
    <row r="167" spans="2:23">
      <c r="B167" t="s">
        <v>260</v>
      </c>
      <c r="D167" s="89">
        <v>22000000</v>
      </c>
      <c r="E167" s="109">
        <v>22000000</v>
      </c>
      <c r="F167" s="109">
        <v>8820478</v>
      </c>
      <c r="G167" s="109">
        <v>3594723</v>
      </c>
      <c r="H167" s="109">
        <v>-1039765</v>
      </c>
      <c r="I167" s="109">
        <v>-9122543</v>
      </c>
      <c r="J167" s="109">
        <v>-6189035</v>
      </c>
      <c r="K167" s="109">
        <v>-91252</v>
      </c>
      <c r="L167" s="109">
        <v>4618983</v>
      </c>
      <c r="M167" s="109">
        <v>6750651</v>
      </c>
      <c r="N167" s="109">
        <v>4339372</v>
      </c>
      <c r="O167" s="109">
        <v>-1025187</v>
      </c>
      <c r="P167" s="109">
        <v>2122573</v>
      </c>
      <c r="Q167" s="109">
        <v>9775577</v>
      </c>
      <c r="R167" s="90">
        <f t="shared" si="17"/>
        <v>22554575</v>
      </c>
      <c r="S167" s="182">
        <v>18724636</v>
      </c>
      <c r="T167" s="90">
        <f>SUM(F122:Q122)</f>
        <v>18724636</v>
      </c>
      <c r="V167" s="93" t="s">
        <v>295</v>
      </c>
      <c r="W167" s="94">
        <f>R167/D167*100</f>
        <v>102.52079545454545</v>
      </c>
    </row>
    <row r="168" spans="2:23">
      <c r="D168" s="89"/>
      <c r="E168" s="109"/>
      <c r="F168" s="109"/>
      <c r="G168" s="109"/>
      <c r="H168" s="109"/>
      <c r="I168" s="109"/>
      <c r="J168" s="109"/>
      <c r="K168" s="109"/>
      <c r="L168" s="109"/>
      <c r="M168" s="109"/>
      <c r="N168" s="109"/>
      <c r="O168" s="109"/>
      <c r="P168" s="109"/>
      <c r="Q168" s="109"/>
      <c r="R168" s="90"/>
      <c r="S168" s="182"/>
      <c r="T168" s="90"/>
      <c r="V168" s="93"/>
      <c r="W168" s="94"/>
    </row>
    <row r="169" spans="2:23">
      <c r="B169" t="s">
        <v>261</v>
      </c>
      <c r="D169" s="89">
        <v>119988000</v>
      </c>
      <c r="E169" s="109">
        <v>126319000</v>
      </c>
      <c r="F169" s="109">
        <v>11723547</v>
      </c>
      <c r="G169" s="109">
        <v>11358038</v>
      </c>
      <c r="H169" s="109">
        <v>14236529</v>
      </c>
      <c r="I169" s="109">
        <v>14523837</v>
      </c>
      <c r="J169" s="109">
        <v>15143792</v>
      </c>
      <c r="K169" s="109">
        <v>12727846</v>
      </c>
      <c r="L169" s="109">
        <v>14546362</v>
      </c>
      <c r="M169" s="109">
        <v>15370797</v>
      </c>
      <c r="N169" s="109">
        <v>7917970</v>
      </c>
      <c r="O169" s="109">
        <v>8025330</v>
      </c>
      <c r="P169" s="109">
        <v>13486562</v>
      </c>
      <c r="Q169" s="109">
        <v>-13293757</v>
      </c>
      <c r="R169" s="90">
        <f t="shared" si="17"/>
        <v>125766853</v>
      </c>
      <c r="S169" s="182">
        <v>138500788</v>
      </c>
      <c r="T169" s="90">
        <f>SUM(F124:Q124)</f>
        <v>138500788</v>
      </c>
      <c r="V169" s="93" t="s">
        <v>295</v>
      </c>
      <c r="W169" s="94">
        <f>R169/D169*100</f>
        <v>104.81619245257858</v>
      </c>
    </row>
    <row r="170" spans="2:23">
      <c r="D170" s="89"/>
      <c r="E170" s="109"/>
      <c r="F170" s="109"/>
      <c r="G170" s="109"/>
      <c r="H170" s="109"/>
      <c r="I170" s="109"/>
      <c r="J170" s="109"/>
      <c r="K170" s="109"/>
      <c r="L170" s="109"/>
      <c r="M170" s="109"/>
      <c r="N170" s="109"/>
      <c r="O170" s="109"/>
      <c r="P170" s="109"/>
      <c r="Q170" s="109"/>
      <c r="R170" s="90"/>
      <c r="S170" s="182"/>
      <c r="T170" s="90"/>
      <c r="V170" s="93"/>
      <c r="W170" s="94"/>
    </row>
    <row r="171" spans="2:23">
      <c r="B171" t="s">
        <v>262</v>
      </c>
      <c r="D171" s="89">
        <v>-7492000</v>
      </c>
      <c r="E171" s="109">
        <v>-7114000</v>
      </c>
      <c r="F171" s="109">
        <v>-8889522</v>
      </c>
      <c r="G171" s="109">
        <v>-198330</v>
      </c>
      <c r="H171" s="109">
        <v>-54735</v>
      </c>
      <c r="I171" s="109">
        <v>-437717</v>
      </c>
      <c r="J171" s="109">
        <v>-19420</v>
      </c>
      <c r="K171" s="109">
        <v>-11465</v>
      </c>
      <c r="L171" s="109">
        <v>-1158139</v>
      </c>
      <c r="M171" s="109">
        <v>-220268</v>
      </c>
      <c r="N171" s="109">
        <v>-85573</v>
      </c>
      <c r="O171" s="109">
        <v>-481654</v>
      </c>
      <c r="P171" s="109">
        <v>-42777</v>
      </c>
      <c r="Q171" s="109">
        <v>-22464</v>
      </c>
      <c r="R171" s="90">
        <f t="shared" si="17"/>
        <v>-11622064</v>
      </c>
      <c r="S171" s="182">
        <v>9135347</v>
      </c>
      <c r="T171" s="90">
        <f>SUM(F126:Q126)</f>
        <v>9135347</v>
      </c>
      <c r="V171" s="93" t="s">
        <v>295</v>
      </c>
      <c r="W171" s="94">
        <f>R171/D171*100</f>
        <v>155.12632140950348</v>
      </c>
    </row>
    <row r="172" spans="2:23">
      <c r="D172" s="89"/>
      <c r="E172" s="109"/>
      <c r="F172" s="109"/>
      <c r="G172" s="109"/>
      <c r="H172" s="109"/>
      <c r="I172" s="109"/>
      <c r="J172" s="109"/>
      <c r="K172" s="109"/>
      <c r="L172" s="109"/>
      <c r="M172" s="109"/>
      <c r="N172" s="109"/>
      <c r="O172" s="109"/>
      <c r="P172" s="109"/>
      <c r="Q172" s="109"/>
      <c r="R172" s="90"/>
      <c r="S172" s="182"/>
      <c r="T172" s="90"/>
      <c r="V172" s="93"/>
      <c r="W172" s="94"/>
    </row>
    <row r="173" spans="2:23">
      <c r="B173" t="s">
        <v>263</v>
      </c>
      <c r="D173" s="89">
        <v>34342709</v>
      </c>
      <c r="E173" s="109">
        <v>24827537</v>
      </c>
      <c r="F173" s="109">
        <v>14812845</v>
      </c>
      <c r="G173" s="109">
        <v>5475896</v>
      </c>
      <c r="H173" s="109">
        <v>-32649744</v>
      </c>
      <c r="I173" s="109">
        <v>52148691</v>
      </c>
      <c r="J173" s="109">
        <v>-4395378</v>
      </c>
      <c r="K173" s="109">
        <v>-3321375</v>
      </c>
      <c r="L173" s="109">
        <v>4606501</v>
      </c>
      <c r="M173" s="109">
        <v>10612304</v>
      </c>
      <c r="N173" s="109">
        <v>-32897106</v>
      </c>
      <c r="O173" s="109">
        <v>22482773</v>
      </c>
      <c r="P173" s="109">
        <v>-25873671</v>
      </c>
      <c r="Q173" s="109">
        <v>18362253</v>
      </c>
      <c r="R173" s="90">
        <f t="shared" si="17"/>
        <v>29363989</v>
      </c>
      <c r="S173" s="182">
        <v>-20456339</v>
      </c>
      <c r="T173" s="90">
        <f>SUM(F128:Q128)</f>
        <v>-20456338</v>
      </c>
      <c r="V173" s="93" t="s">
        <v>295</v>
      </c>
      <c r="W173" s="94">
        <f>R173/D173*100</f>
        <v>85.502832639090869</v>
      </c>
    </row>
    <row r="174" spans="2:23">
      <c r="D174" s="89"/>
      <c r="E174" s="109"/>
      <c r="F174" s="109"/>
      <c r="G174" s="109"/>
      <c r="H174" s="109"/>
      <c r="I174" s="109"/>
      <c r="J174" s="109"/>
      <c r="K174" s="109"/>
      <c r="L174" s="109"/>
      <c r="M174" s="109"/>
      <c r="N174" s="109"/>
      <c r="O174" s="109"/>
      <c r="P174" s="109"/>
      <c r="Q174" s="109"/>
      <c r="R174" s="90"/>
      <c r="S174" s="182"/>
      <c r="T174" s="90"/>
      <c r="V174" s="93"/>
      <c r="W174" s="94"/>
    </row>
    <row r="175" spans="2:23" ht="13.5" thickBot="1">
      <c r="B175" t="s">
        <v>264</v>
      </c>
      <c r="D175" s="91">
        <f>SUM(D167:D173)</f>
        <v>168838709</v>
      </c>
      <c r="E175" s="110">
        <f t="shared" ref="E175:O175" si="26">SUM(E167:E173)</f>
        <v>166032537</v>
      </c>
      <c r="F175" s="110">
        <f t="shared" si="26"/>
        <v>26467348</v>
      </c>
      <c r="G175" s="110">
        <f t="shared" si="26"/>
        <v>20230327</v>
      </c>
      <c r="H175" s="110">
        <f t="shared" si="26"/>
        <v>-19507715</v>
      </c>
      <c r="I175" s="110">
        <f t="shared" si="26"/>
        <v>57112268</v>
      </c>
      <c r="J175" s="110">
        <f t="shared" si="26"/>
        <v>4539959</v>
      </c>
      <c r="K175" s="110">
        <f t="shared" si="26"/>
        <v>9303754</v>
      </c>
      <c r="L175" s="110">
        <f t="shared" si="26"/>
        <v>22613707</v>
      </c>
      <c r="M175" s="110">
        <f t="shared" si="26"/>
        <v>32513484</v>
      </c>
      <c r="N175" s="110">
        <f t="shared" si="26"/>
        <v>-20725337</v>
      </c>
      <c r="O175" s="110">
        <f t="shared" si="26"/>
        <v>29001262</v>
      </c>
      <c r="P175" s="110">
        <f>SUM(P167:P173)</f>
        <v>-10307313</v>
      </c>
      <c r="Q175" s="110">
        <f>SUM(Q167:Q173)</f>
        <v>14821609</v>
      </c>
      <c r="R175" s="92">
        <f t="shared" si="17"/>
        <v>166063353</v>
      </c>
      <c r="S175" s="91">
        <f t="shared" ref="S175" si="27">SUM(S167:S173)</f>
        <v>145904432</v>
      </c>
      <c r="T175" s="92">
        <f>SUM(F130:Q130)</f>
        <v>145904433</v>
      </c>
      <c r="V175" s="93" t="s">
        <v>295</v>
      </c>
      <c r="W175" s="94">
        <f>R175/D175*100</f>
        <v>98.356208705670696</v>
      </c>
    </row>
    <row r="176" spans="2:23">
      <c r="D176" s="109"/>
      <c r="E176" s="109"/>
      <c r="F176" s="109"/>
      <c r="G176" s="109"/>
      <c r="H176" s="109"/>
      <c r="I176" s="109"/>
      <c r="J176" s="109"/>
      <c r="K176" s="109"/>
      <c r="L176" s="109"/>
      <c r="M176" s="109"/>
      <c r="N176" s="109"/>
      <c r="O176" s="109"/>
      <c r="P176" s="109"/>
      <c r="Q176" s="109"/>
      <c r="R176" s="109"/>
      <c r="S176" s="109"/>
      <c r="T176" s="109"/>
      <c r="V176" s="93"/>
      <c r="W176" s="94"/>
    </row>
    <row r="177" spans="2:23">
      <c r="D177" s="109"/>
      <c r="E177" s="109"/>
      <c r="F177" s="109"/>
      <c r="G177" s="109"/>
      <c r="H177" s="109"/>
      <c r="I177" s="109"/>
      <c r="J177" s="109"/>
      <c r="K177" s="109"/>
      <c r="L177" s="109"/>
      <c r="M177" s="109"/>
      <c r="N177" s="109"/>
      <c r="O177" s="109"/>
      <c r="P177" s="109"/>
      <c r="Q177" s="109"/>
      <c r="R177" s="109"/>
      <c r="S177" s="109"/>
      <c r="T177" s="109"/>
      <c r="V177" s="93"/>
      <c r="W177" s="94"/>
    </row>
    <row r="178" spans="2:23">
      <c r="D178" s="109"/>
      <c r="E178" s="109"/>
      <c r="F178" s="109"/>
      <c r="G178" s="109"/>
      <c r="H178" s="109"/>
      <c r="I178" s="109"/>
      <c r="J178" s="109"/>
      <c r="K178" s="109"/>
      <c r="L178" s="109"/>
      <c r="M178" s="109"/>
      <c r="N178" s="109"/>
      <c r="O178" s="109"/>
      <c r="P178" s="109"/>
      <c r="Q178" s="109"/>
      <c r="R178" s="109"/>
      <c r="S178" s="109"/>
      <c r="T178" s="109"/>
      <c r="V178" s="93"/>
      <c r="W178" s="94"/>
    </row>
    <row r="179" spans="2:23">
      <c r="D179" s="109"/>
      <c r="E179" s="109"/>
      <c r="F179" s="109"/>
      <c r="G179" s="109"/>
      <c r="H179" s="109"/>
      <c r="I179" s="109"/>
      <c r="J179" s="109"/>
      <c r="K179" s="109"/>
      <c r="L179" s="109"/>
      <c r="M179" s="109"/>
      <c r="N179" s="109"/>
      <c r="O179" s="109"/>
      <c r="P179" s="109"/>
      <c r="Q179" s="109"/>
      <c r="R179" s="109"/>
      <c r="S179" s="109"/>
      <c r="T179" s="109"/>
      <c r="V179" s="93"/>
      <c r="W179" s="94"/>
    </row>
    <row r="180" spans="2:23">
      <c r="D180" s="109"/>
      <c r="E180" s="109"/>
      <c r="F180" s="109"/>
      <c r="G180" s="109"/>
      <c r="H180" s="109"/>
      <c r="I180" s="109"/>
      <c r="J180" s="109"/>
      <c r="K180" s="109"/>
      <c r="L180" s="109"/>
      <c r="M180" s="109"/>
      <c r="N180" s="109"/>
      <c r="O180" s="109"/>
      <c r="P180" s="109"/>
      <c r="Q180" s="109"/>
      <c r="R180" s="109"/>
      <c r="S180" s="109"/>
      <c r="T180" s="109"/>
      <c r="V180" s="93"/>
      <c r="W180" s="94"/>
    </row>
    <row r="181" spans="2:23">
      <c r="D181" s="109"/>
      <c r="E181" s="109"/>
      <c r="F181" s="109"/>
      <c r="G181" s="109"/>
      <c r="H181" s="109"/>
      <c r="I181" s="109"/>
      <c r="J181" s="109"/>
      <c r="K181" s="109"/>
      <c r="L181" s="109"/>
      <c r="M181" s="109"/>
      <c r="N181" s="109"/>
      <c r="O181" s="109"/>
      <c r="P181" s="109"/>
      <c r="Q181" s="109"/>
      <c r="R181" s="109"/>
      <c r="S181" s="109"/>
      <c r="T181" s="109"/>
      <c r="V181" s="93"/>
      <c r="W181" s="94"/>
    </row>
    <row r="182" spans="2:23" ht="13.5" thickBot="1">
      <c r="B182" s="160"/>
      <c r="C182" s="160"/>
      <c r="D182" s="109"/>
      <c r="E182" s="109"/>
      <c r="F182" s="109"/>
      <c r="G182" s="109"/>
      <c r="H182" s="109"/>
      <c r="I182" s="109"/>
      <c r="J182" s="109"/>
      <c r="K182" s="109"/>
      <c r="L182" s="109"/>
      <c r="M182" s="109"/>
      <c r="N182" s="109"/>
      <c r="O182" s="109"/>
      <c r="P182" s="109"/>
      <c r="Q182" s="109"/>
      <c r="R182" s="109"/>
      <c r="S182" s="158"/>
      <c r="T182" s="109"/>
      <c r="U182" s="160"/>
      <c r="V182" s="109"/>
      <c r="W182" s="109"/>
    </row>
    <row r="183" spans="2:23" ht="13.5" thickBot="1">
      <c r="B183" s="241" t="s">
        <v>246</v>
      </c>
      <c r="D183" s="357" t="s">
        <v>537</v>
      </c>
      <c r="E183" s="358"/>
      <c r="F183" s="359"/>
      <c r="G183" s="348"/>
      <c r="H183" s="348"/>
      <c r="I183" s="348"/>
      <c r="J183" s="348"/>
      <c r="K183" s="348"/>
      <c r="L183" s="348"/>
      <c r="M183" s="348"/>
      <c r="N183" s="348"/>
      <c r="O183" s="348"/>
      <c r="P183" s="348"/>
      <c r="Q183" s="348"/>
      <c r="R183" s="349"/>
      <c r="S183" s="357" t="s">
        <v>538</v>
      </c>
      <c r="T183" s="360"/>
    </row>
    <row r="184" spans="2:23" ht="25.5">
      <c r="D184" s="87" t="s">
        <v>395</v>
      </c>
      <c r="E184" s="108" t="s">
        <v>394</v>
      </c>
      <c r="F184" s="108" t="s">
        <v>266</v>
      </c>
      <c r="G184" s="108" t="s">
        <v>294</v>
      </c>
      <c r="H184" s="108" t="s">
        <v>338</v>
      </c>
      <c r="I184" s="108" t="s">
        <v>340</v>
      </c>
      <c r="J184" s="242" t="s">
        <v>357</v>
      </c>
      <c r="K184" s="242" t="s">
        <v>392</v>
      </c>
      <c r="L184" s="242" t="s">
        <v>393</v>
      </c>
      <c r="M184" s="242" t="s">
        <v>396</v>
      </c>
      <c r="N184" s="242" t="s">
        <v>397</v>
      </c>
      <c r="O184" s="242" t="s">
        <v>414</v>
      </c>
      <c r="P184" s="242" t="s">
        <v>416</v>
      </c>
      <c r="Q184" s="242" t="s">
        <v>417</v>
      </c>
      <c r="R184" s="88" t="s">
        <v>296</v>
      </c>
      <c r="S184" s="87" t="s">
        <v>267</v>
      </c>
      <c r="T184" s="88" t="str">
        <f>R184</f>
        <v>Year To Date</v>
      </c>
    </row>
    <row r="185" spans="2:23">
      <c r="D185" s="87"/>
      <c r="E185" s="108"/>
      <c r="F185" s="108"/>
      <c r="G185" s="108"/>
      <c r="H185" s="108"/>
      <c r="I185" s="108"/>
      <c r="J185" s="108"/>
      <c r="K185" s="108"/>
      <c r="L185" s="108"/>
      <c r="M185" s="108"/>
      <c r="N185" s="108"/>
      <c r="O185" s="108"/>
      <c r="P185" s="108"/>
      <c r="Q185" s="108"/>
      <c r="R185" s="88"/>
      <c r="S185" s="87"/>
      <c r="T185" s="88"/>
      <c r="V185" s="93" t="s">
        <v>447</v>
      </c>
      <c r="W185" s="94">
        <f>(R186-T186)/T186*100</f>
        <v>9.3290340178404332</v>
      </c>
    </row>
    <row r="186" spans="2:23">
      <c r="B186" t="s">
        <v>247</v>
      </c>
      <c r="D186" s="89">
        <v>799340750</v>
      </c>
      <c r="E186" s="109">
        <v>794432807</v>
      </c>
      <c r="F186" s="109">
        <v>39673051</v>
      </c>
      <c r="G186" s="109">
        <v>56364961</v>
      </c>
      <c r="H186" s="109">
        <v>102580740</v>
      </c>
      <c r="I186" s="109">
        <v>45895825</v>
      </c>
      <c r="J186" s="109"/>
      <c r="K186" s="109"/>
      <c r="L186" s="109"/>
      <c r="M186" s="109"/>
      <c r="N186" s="109"/>
      <c r="O186" s="109"/>
      <c r="P186" s="109"/>
      <c r="Q186" s="109"/>
      <c r="R186" s="90">
        <f>SUM(F186:Q186)</f>
        <v>244514577</v>
      </c>
      <c r="S186" s="182">
        <v>739803811</v>
      </c>
      <c r="T186" s="90">
        <f>SUM(F141:I141)</f>
        <v>223650176</v>
      </c>
      <c r="V186" s="93" t="s">
        <v>270</v>
      </c>
      <c r="W186" s="95">
        <f>R186/4*12</f>
        <v>733543731</v>
      </c>
    </row>
    <row r="187" spans="2:23">
      <c r="D187" s="89"/>
      <c r="E187" s="109"/>
      <c r="G187" s="109"/>
      <c r="H187" s="109"/>
      <c r="I187" s="109"/>
      <c r="J187" s="109"/>
      <c r="K187" s="109"/>
      <c r="L187" s="109"/>
      <c r="M187" s="109"/>
      <c r="N187" s="109"/>
      <c r="O187" s="109"/>
      <c r="P187" s="109"/>
      <c r="Q187" s="109"/>
      <c r="R187" s="90"/>
      <c r="S187" s="182"/>
      <c r="T187" s="90"/>
      <c r="V187" s="93" t="s">
        <v>271</v>
      </c>
      <c r="W187" s="95">
        <f>D186-W186</f>
        <v>65797019</v>
      </c>
    </row>
    <row r="188" spans="2:23">
      <c r="B188" t="s">
        <v>248</v>
      </c>
      <c r="D188" s="89">
        <f>D190+D192+D199</f>
        <v>969335459</v>
      </c>
      <c r="E188" s="109">
        <f t="shared" ref="E188:Q188" si="28">E190+E192+E199</f>
        <v>967963344</v>
      </c>
      <c r="F188" s="109">
        <f t="shared" si="28"/>
        <v>80883062</v>
      </c>
      <c r="G188" s="109">
        <f t="shared" si="28"/>
        <v>73821090</v>
      </c>
      <c r="H188" s="109">
        <f t="shared" si="28"/>
        <v>82478310</v>
      </c>
      <c r="I188" s="109">
        <f t="shared" si="28"/>
        <v>105100947</v>
      </c>
      <c r="J188" s="109">
        <f t="shared" si="28"/>
        <v>0</v>
      </c>
      <c r="K188" s="109">
        <f t="shared" si="28"/>
        <v>0</v>
      </c>
      <c r="L188" s="109">
        <f t="shared" si="28"/>
        <v>0</v>
      </c>
      <c r="M188" s="109">
        <f t="shared" si="28"/>
        <v>0</v>
      </c>
      <c r="N188" s="109">
        <f t="shared" si="28"/>
        <v>0</v>
      </c>
      <c r="O188" s="109">
        <f t="shared" si="28"/>
        <v>0</v>
      </c>
      <c r="P188" s="109">
        <f t="shared" si="28"/>
        <v>0</v>
      </c>
      <c r="Q188" s="109">
        <f t="shared" si="28"/>
        <v>0</v>
      </c>
      <c r="R188" s="90">
        <f t="shared" ref="R188" si="29">SUM(F188:Q188)</f>
        <v>342283409</v>
      </c>
      <c r="S188" s="89">
        <f t="shared" ref="S188" si="30">S190+S192+S199</f>
        <v>889529176</v>
      </c>
      <c r="T188" s="90">
        <f>SUM(F143:I143)</f>
        <v>310664238</v>
      </c>
    </row>
    <row r="189" spans="2:23">
      <c r="D189" s="89"/>
      <c r="E189" s="109"/>
      <c r="G189" s="109"/>
      <c r="H189" s="109"/>
      <c r="I189" s="109"/>
      <c r="J189" s="109"/>
      <c r="K189" s="109"/>
      <c r="L189" s="109"/>
      <c r="M189" s="109"/>
      <c r="N189" s="109"/>
      <c r="O189" s="109"/>
      <c r="P189" s="109"/>
      <c r="Q189" s="109"/>
      <c r="R189" s="90"/>
      <c r="S189" s="182"/>
      <c r="T189" s="90"/>
      <c r="V189" s="243" t="s">
        <v>398</v>
      </c>
      <c r="W189" s="94">
        <f>(R188-T188)/T188*100</f>
        <v>10.177924309395406</v>
      </c>
    </row>
    <row r="190" spans="2:23">
      <c r="C190" t="s">
        <v>249</v>
      </c>
      <c r="D190" s="89">
        <v>543629519</v>
      </c>
      <c r="E190" s="109">
        <v>546378722</v>
      </c>
      <c r="F190" s="109">
        <v>49771043</v>
      </c>
      <c r="G190" s="109">
        <v>41671002</v>
      </c>
      <c r="H190" s="109">
        <v>38268855</v>
      </c>
      <c r="I190" s="109">
        <v>69377399</v>
      </c>
      <c r="J190" s="109"/>
      <c r="K190" s="109"/>
      <c r="L190" s="109"/>
      <c r="M190" s="109"/>
      <c r="N190" s="109"/>
      <c r="O190" s="109"/>
      <c r="P190" s="109"/>
      <c r="Q190" s="109"/>
      <c r="R190" s="90">
        <f t="shared" ref="R190" si="31">SUM(F190:Q190)</f>
        <v>199088299</v>
      </c>
      <c r="S190" s="182">
        <v>500279014</v>
      </c>
      <c r="T190" s="90">
        <f>SUM(F145:I145)</f>
        <v>178957604</v>
      </c>
    </row>
    <row r="191" spans="2:23">
      <c r="D191" s="89"/>
      <c r="E191" s="109"/>
      <c r="F191" s="109"/>
      <c r="G191" s="109"/>
      <c r="H191" s="109"/>
      <c r="I191" s="109"/>
      <c r="J191" s="109"/>
      <c r="K191" s="109"/>
      <c r="L191" s="109"/>
      <c r="M191" s="109"/>
      <c r="N191" s="109"/>
      <c r="O191" s="109"/>
      <c r="P191" s="109"/>
      <c r="Q191" s="109"/>
      <c r="R191" s="90"/>
      <c r="S191" s="182"/>
      <c r="T191" s="90"/>
    </row>
    <row r="192" spans="2:23">
      <c r="C192" t="s">
        <v>250</v>
      </c>
      <c r="D192" s="89">
        <f>SUM(D194:D197)</f>
        <v>419925940</v>
      </c>
      <c r="E192" s="109">
        <f t="shared" ref="E192:Q192" si="32">SUM(E194:E197)</f>
        <v>425084622</v>
      </c>
      <c r="F192" s="109">
        <f t="shared" si="32"/>
        <v>31112019</v>
      </c>
      <c r="G192" s="109">
        <f t="shared" si="32"/>
        <v>32150088</v>
      </c>
      <c r="H192" s="109">
        <f t="shared" si="32"/>
        <v>44209455</v>
      </c>
      <c r="I192" s="109">
        <f t="shared" si="32"/>
        <v>35723548</v>
      </c>
      <c r="J192" s="109">
        <f t="shared" si="32"/>
        <v>0</v>
      </c>
      <c r="K192" s="109">
        <f t="shared" si="32"/>
        <v>0</v>
      </c>
      <c r="L192" s="109">
        <f t="shared" si="32"/>
        <v>0</v>
      </c>
      <c r="M192" s="109">
        <f t="shared" si="32"/>
        <v>0</v>
      </c>
      <c r="N192" s="109">
        <f t="shared" si="32"/>
        <v>0</v>
      </c>
      <c r="O192" s="109">
        <f t="shared" si="32"/>
        <v>0</v>
      </c>
      <c r="P192" s="109">
        <f t="shared" si="32"/>
        <v>0</v>
      </c>
      <c r="Q192" s="109">
        <f t="shared" si="32"/>
        <v>0</v>
      </c>
      <c r="R192" s="90">
        <f t="shared" ref="R192" si="33">SUM(F192:Q192)</f>
        <v>143195110</v>
      </c>
      <c r="S192" s="89">
        <f>SUM(S194:S197)</f>
        <v>389250162</v>
      </c>
      <c r="T192" s="90">
        <f>SUM(F147:I147)</f>
        <v>131706634</v>
      </c>
      <c r="V192" s="243" t="s">
        <v>399</v>
      </c>
      <c r="W192" s="94">
        <f>(R195-T195)/T195*100</f>
        <v>45.635266206900546</v>
      </c>
    </row>
    <row r="193" spans="2:23">
      <c r="D193" s="89"/>
      <c r="E193" s="109"/>
      <c r="F193" s="109"/>
      <c r="G193" s="109"/>
      <c r="H193" s="109"/>
      <c r="I193" s="109"/>
      <c r="J193" s="109"/>
      <c r="K193" s="109"/>
      <c r="L193" s="109"/>
      <c r="M193" s="109"/>
      <c r="N193" s="109"/>
      <c r="O193" s="109"/>
      <c r="P193" s="109"/>
      <c r="Q193" s="109"/>
      <c r="R193" s="90"/>
      <c r="S193" s="182"/>
      <c r="T193" s="90"/>
    </row>
    <row r="194" spans="2:23">
      <c r="C194" s="86" t="s">
        <v>251</v>
      </c>
      <c r="D194" s="89">
        <v>89388073</v>
      </c>
      <c r="E194" s="109">
        <v>88794487</v>
      </c>
      <c r="F194" s="109">
        <v>1667041</v>
      </c>
      <c r="G194" s="109">
        <v>2906655</v>
      </c>
      <c r="H194" s="109">
        <v>14901008</v>
      </c>
      <c r="I194" s="109">
        <v>6371413</v>
      </c>
      <c r="J194" s="109"/>
      <c r="K194" s="109"/>
      <c r="L194" s="109"/>
      <c r="M194" s="109"/>
      <c r="N194" s="109"/>
      <c r="O194" s="109"/>
      <c r="P194" s="109"/>
      <c r="Q194" s="109"/>
      <c r="R194" s="90">
        <f t="shared" ref="R194:R197" si="34">SUM(F194:Q194)</f>
        <v>25846117</v>
      </c>
      <c r="S194" s="182">
        <v>76465364</v>
      </c>
      <c r="T194" s="90">
        <f>SUM(F149:I149)</f>
        <v>24297376</v>
      </c>
      <c r="V194" s="93" t="s">
        <v>272</v>
      </c>
      <c r="W194" s="95">
        <f>R195/4*12</f>
        <v>337572456</v>
      </c>
    </row>
    <row r="195" spans="2:23">
      <c r="C195" s="86" t="s">
        <v>252</v>
      </c>
      <c r="D195" s="89">
        <v>309057382</v>
      </c>
      <c r="E195" s="109">
        <v>313015798</v>
      </c>
      <c r="F195" s="109">
        <v>28131039</v>
      </c>
      <c r="G195" s="109">
        <v>28131039</v>
      </c>
      <c r="H195" s="109">
        <v>28131038</v>
      </c>
      <c r="I195" s="109">
        <v>28131036</v>
      </c>
      <c r="J195" s="109"/>
      <c r="K195" s="109"/>
      <c r="L195" s="109"/>
      <c r="M195" s="109"/>
      <c r="N195" s="109"/>
      <c r="O195" s="109"/>
      <c r="P195" s="109"/>
      <c r="Q195" s="109"/>
      <c r="R195" s="90">
        <f t="shared" si="34"/>
        <v>112524152</v>
      </c>
      <c r="S195" s="182">
        <v>291735509</v>
      </c>
      <c r="T195" s="90">
        <f t="shared" ref="T195" si="35">SUM(F150:H150)</f>
        <v>77264357</v>
      </c>
      <c r="V195" s="93" t="s">
        <v>273</v>
      </c>
      <c r="W195" s="95">
        <f>W194-D195</f>
        <v>28515074</v>
      </c>
    </row>
    <row r="196" spans="2:23">
      <c r="C196" s="86" t="s">
        <v>253</v>
      </c>
      <c r="D196" s="89">
        <v>9039687</v>
      </c>
      <c r="E196" s="109">
        <v>9039687</v>
      </c>
      <c r="F196" s="109"/>
      <c r="G196" s="109"/>
      <c r="H196" s="109"/>
      <c r="I196" s="109"/>
      <c r="J196" s="109"/>
      <c r="K196" s="109"/>
      <c r="L196" s="109"/>
      <c r="M196" s="109"/>
      <c r="N196" s="109"/>
      <c r="O196" s="109"/>
      <c r="P196" s="109"/>
      <c r="Q196" s="109"/>
      <c r="R196" s="90"/>
      <c r="S196" s="182">
        <v>8573130</v>
      </c>
      <c r="T196" s="90"/>
    </row>
    <row r="197" spans="2:23">
      <c r="C197" s="86" t="s">
        <v>82</v>
      </c>
      <c r="D197" s="89">
        <v>12440798</v>
      </c>
      <c r="E197" s="109">
        <v>14234650</v>
      </c>
      <c r="F197" s="109">
        <v>1313939</v>
      </c>
      <c r="G197" s="109">
        <v>1112394</v>
      </c>
      <c r="H197" s="109">
        <v>1177409</v>
      </c>
      <c r="I197" s="109">
        <v>1221099</v>
      </c>
      <c r="J197" s="109"/>
      <c r="K197" s="109"/>
      <c r="L197" s="109"/>
      <c r="M197" s="109"/>
      <c r="N197" s="109"/>
      <c r="O197" s="109"/>
      <c r="P197" s="109"/>
      <c r="Q197" s="109"/>
      <c r="R197" s="90">
        <f t="shared" si="34"/>
        <v>4824841</v>
      </c>
      <c r="S197" s="182">
        <v>12476159</v>
      </c>
      <c r="T197" s="90">
        <f>SUM(F152:I152)</f>
        <v>4390116</v>
      </c>
    </row>
    <row r="198" spans="2:23">
      <c r="D198" s="89"/>
      <c r="E198" s="109"/>
      <c r="F198" s="109"/>
      <c r="G198" s="109"/>
      <c r="H198" s="109"/>
      <c r="I198" s="109"/>
      <c r="J198" s="109"/>
      <c r="K198" s="109"/>
      <c r="L198" s="109"/>
      <c r="M198" s="109"/>
      <c r="N198" s="109"/>
      <c r="O198" s="109"/>
      <c r="P198" s="109"/>
      <c r="Q198" s="109"/>
      <c r="R198" s="90"/>
      <c r="S198" s="182"/>
      <c r="T198" s="90"/>
    </row>
    <row r="199" spans="2:23">
      <c r="C199" t="s">
        <v>254</v>
      </c>
      <c r="D199" s="89">
        <v>5780000</v>
      </c>
      <c r="E199" s="109">
        <v>-3500000</v>
      </c>
      <c r="F199" s="109"/>
      <c r="G199" s="109"/>
      <c r="H199" s="109"/>
      <c r="I199" s="109"/>
      <c r="J199" s="109"/>
      <c r="K199" s="109"/>
      <c r="L199" s="109"/>
      <c r="M199" s="109"/>
      <c r="N199" s="109"/>
      <c r="O199" s="109"/>
      <c r="P199" s="109"/>
      <c r="Q199" s="109"/>
      <c r="R199" s="90"/>
      <c r="S199" s="182"/>
      <c r="T199" s="90"/>
    </row>
    <row r="200" spans="2:23">
      <c r="D200" s="89"/>
      <c r="E200" s="109"/>
      <c r="F200" s="109"/>
      <c r="G200" s="109"/>
      <c r="H200" s="109"/>
      <c r="I200" s="109"/>
      <c r="J200" s="109"/>
      <c r="K200" s="109"/>
      <c r="L200" s="109"/>
      <c r="M200" s="109"/>
      <c r="N200" s="109"/>
      <c r="O200" s="109"/>
      <c r="P200" s="109"/>
      <c r="Q200" s="109"/>
      <c r="R200" s="90"/>
      <c r="S200" s="182"/>
      <c r="T200" s="90"/>
    </row>
    <row r="201" spans="2:23">
      <c r="B201" t="s">
        <v>255</v>
      </c>
      <c r="D201" s="89">
        <f>D186-D188</f>
        <v>-169994709</v>
      </c>
      <c r="E201" s="109">
        <f>E186-E188</f>
        <v>-173530537</v>
      </c>
      <c r="F201" s="109">
        <f t="shared" ref="F201:Q201" si="36">F186-F188</f>
        <v>-41210011</v>
      </c>
      <c r="G201" s="109">
        <f t="shared" si="36"/>
        <v>-17456129</v>
      </c>
      <c r="H201" s="109">
        <f>H186-H188</f>
        <v>20102430</v>
      </c>
      <c r="I201" s="109">
        <f>I186-I188</f>
        <v>-59205122</v>
      </c>
      <c r="J201" s="109">
        <f t="shared" si="36"/>
        <v>0</v>
      </c>
      <c r="K201" s="109">
        <f t="shared" si="36"/>
        <v>0</v>
      </c>
      <c r="L201" s="109">
        <f t="shared" si="36"/>
        <v>0</v>
      </c>
      <c r="M201" s="109">
        <f t="shared" si="36"/>
        <v>0</v>
      </c>
      <c r="N201" s="109">
        <f t="shared" si="36"/>
        <v>0</v>
      </c>
      <c r="O201" s="109">
        <f t="shared" si="36"/>
        <v>0</v>
      </c>
      <c r="P201" s="109">
        <f t="shared" si="36"/>
        <v>0</v>
      </c>
      <c r="Q201" s="109">
        <f t="shared" si="36"/>
        <v>0</v>
      </c>
      <c r="R201" s="90">
        <f t="shared" ref="R201" si="37">SUM(F201:Q201)</f>
        <v>-97768832</v>
      </c>
      <c r="S201" s="89">
        <f>S186-S188</f>
        <v>-149725365</v>
      </c>
      <c r="T201" s="90">
        <f>SUM(F156:I156)</f>
        <v>-87014062</v>
      </c>
    </row>
    <row r="202" spans="2:23">
      <c r="D202" s="89"/>
      <c r="E202" s="109"/>
      <c r="F202" s="109"/>
      <c r="G202" s="109"/>
      <c r="H202" s="109"/>
      <c r="I202" s="109"/>
      <c r="J202" s="109"/>
      <c r="K202" s="109"/>
      <c r="L202" s="109"/>
      <c r="M202" s="109"/>
      <c r="N202" s="109"/>
      <c r="O202" s="109"/>
      <c r="P202" s="109"/>
      <c r="Q202" s="109"/>
      <c r="R202" s="90"/>
      <c r="S202" s="182"/>
      <c r="T202" s="90"/>
    </row>
    <row r="203" spans="2:23">
      <c r="C203" t="s">
        <v>256</v>
      </c>
      <c r="D203" s="89">
        <v>1200000</v>
      </c>
      <c r="E203" s="109">
        <v>10650000</v>
      </c>
      <c r="F203" s="109">
        <v>676080</v>
      </c>
      <c r="G203" s="109">
        <v>4219186</v>
      </c>
      <c r="H203" s="109">
        <v>351568</v>
      </c>
      <c r="I203" s="109">
        <v>507243</v>
      </c>
      <c r="J203" s="109"/>
      <c r="K203" s="109"/>
      <c r="L203" s="109"/>
      <c r="M203" s="109"/>
      <c r="N203" s="109"/>
      <c r="O203" s="109"/>
      <c r="P203" s="109"/>
      <c r="Q203" s="109"/>
      <c r="R203" s="90">
        <f t="shared" ref="R203" si="38">SUM(F203:Q203)</f>
        <v>5754077</v>
      </c>
      <c r="S203" s="182">
        <v>5209227</v>
      </c>
      <c r="T203" s="90">
        <f>SUM(F158:I158)</f>
        <v>4174917</v>
      </c>
    </row>
    <row r="204" spans="2:23">
      <c r="D204" s="89"/>
      <c r="E204" s="109"/>
      <c r="F204" s="109"/>
      <c r="G204" s="109"/>
      <c r="H204" s="109"/>
      <c r="I204" s="109"/>
      <c r="J204" s="109"/>
      <c r="K204" s="109"/>
      <c r="L204" s="109"/>
      <c r="M204" s="109"/>
      <c r="N204" s="109"/>
      <c r="O204" s="109"/>
      <c r="P204" s="109"/>
      <c r="Q204" s="109"/>
      <c r="R204" s="90"/>
      <c r="S204" s="182"/>
      <c r="T204" s="90"/>
    </row>
    <row r="205" spans="2:23">
      <c r="C205" t="s">
        <v>257</v>
      </c>
      <c r="D205" s="89">
        <v>-24000</v>
      </c>
      <c r="E205" s="109">
        <v>-3152000</v>
      </c>
      <c r="F205" s="158"/>
      <c r="G205" s="109">
        <v>-36264</v>
      </c>
      <c r="H205" s="109"/>
      <c r="I205" s="109">
        <v>-52661</v>
      </c>
      <c r="J205" s="109"/>
      <c r="K205" s="109"/>
      <c r="L205" s="109"/>
      <c r="M205" s="109"/>
      <c r="N205" s="109"/>
      <c r="O205" s="109"/>
      <c r="P205" s="109"/>
      <c r="Q205" s="109"/>
      <c r="R205" s="90">
        <f t="shared" ref="R205" si="39">SUM(F205:Q205)</f>
        <v>-88925</v>
      </c>
      <c r="S205" s="182">
        <v>-1388294</v>
      </c>
      <c r="T205" s="90">
        <f>SUM(F160:I160)</f>
        <v>-1463083</v>
      </c>
    </row>
    <row r="206" spans="2:23">
      <c r="D206" s="89"/>
      <c r="E206" s="109"/>
      <c r="F206" s="109"/>
      <c r="G206" s="109"/>
      <c r="H206" s="109"/>
      <c r="I206" s="109"/>
      <c r="J206" s="109"/>
      <c r="K206" s="109"/>
      <c r="L206" s="109"/>
      <c r="M206" s="109"/>
      <c r="N206" s="109"/>
      <c r="O206" s="109"/>
      <c r="P206" s="109"/>
      <c r="Q206" s="109"/>
      <c r="R206" s="90"/>
      <c r="S206" s="182"/>
      <c r="T206" s="90"/>
      <c r="V206" s="93" t="s">
        <v>448</v>
      </c>
      <c r="W206" s="94">
        <f>(R207+T207)/T207*100</f>
        <v>209.79337580496687</v>
      </c>
    </row>
    <row r="207" spans="2:23">
      <c r="B207" t="s">
        <v>258</v>
      </c>
      <c r="D207" s="89">
        <f>D201+D203+D205</f>
        <v>-168818709</v>
      </c>
      <c r="E207" s="109">
        <f t="shared" ref="E207:Q207" si="40">E201+E203+E205</f>
        <v>-166032537</v>
      </c>
      <c r="F207" s="109">
        <f t="shared" si="40"/>
        <v>-40533931</v>
      </c>
      <c r="G207" s="109">
        <f t="shared" si="40"/>
        <v>-13273207</v>
      </c>
      <c r="H207" s="109">
        <f>H201+H203+H205</f>
        <v>20453998</v>
      </c>
      <c r="I207" s="109">
        <f>I201+J203+J205</f>
        <v>-59205122</v>
      </c>
      <c r="J207" s="109">
        <f t="shared" si="40"/>
        <v>0</v>
      </c>
      <c r="K207" s="109">
        <f t="shared" si="40"/>
        <v>0</v>
      </c>
      <c r="L207" s="109">
        <f t="shared" si="40"/>
        <v>0</v>
      </c>
      <c r="M207" s="109">
        <f t="shared" si="40"/>
        <v>0</v>
      </c>
      <c r="N207" s="109">
        <f t="shared" si="40"/>
        <v>0</v>
      </c>
      <c r="O207" s="109">
        <f t="shared" si="40"/>
        <v>0</v>
      </c>
      <c r="P207" s="109">
        <f t="shared" si="40"/>
        <v>0</v>
      </c>
      <c r="Q207" s="109">
        <f t="shared" si="40"/>
        <v>0</v>
      </c>
      <c r="R207" s="90">
        <f t="shared" ref="R207" si="41">SUM(F207:Q207)</f>
        <v>-92558262</v>
      </c>
      <c r="S207" s="89">
        <f t="shared" ref="S207" si="42">S201+S203+S205</f>
        <v>-145904432</v>
      </c>
      <c r="T207" s="90">
        <f>SUM(F162:I162)</f>
        <v>-84302228</v>
      </c>
      <c r="V207" s="93" t="s">
        <v>295</v>
      </c>
      <c r="W207" s="94">
        <f>R207/D207*100</f>
        <v>54.827016832595255</v>
      </c>
    </row>
    <row r="208" spans="2:23">
      <c r="D208" s="89"/>
      <c r="E208" s="109"/>
      <c r="F208" s="109"/>
      <c r="G208" s="109"/>
      <c r="H208" s="109"/>
      <c r="I208" s="109"/>
      <c r="J208" s="109"/>
      <c r="K208" s="109"/>
      <c r="L208" s="109"/>
      <c r="M208" s="109"/>
      <c r="N208" s="109"/>
      <c r="O208" s="109"/>
      <c r="P208" s="109"/>
      <c r="Q208" s="109"/>
      <c r="R208" s="90"/>
      <c r="S208" s="182"/>
      <c r="T208" s="90"/>
      <c r="V208" s="93" t="s">
        <v>275</v>
      </c>
      <c r="W208" s="95">
        <f>R207/4*12</f>
        <v>-277674786</v>
      </c>
    </row>
    <row r="209" spans="2:23">
      <c r="D209" s="89"/>
      <c r="E209" s="109"/>
      <c r="F209" s="109"/>
      <c r="H209" s="109"/>
      <c r="I209" s="109"/>
      <c r="J209" s="109"/>
      <c r="K209" s="109"/>
      <c r="L209" s="109"/>
      <c r="M209" s="109"/>
      <c r="N209" s="109"/>
      <c r="O209" s="109"/>
      <c r="P209" s="109"/>
      <c r="Q209" s="109"/>
      <c r="R209" s="90"/>
      <c r="S209" s="182"/>
      <c r="T209" s="90"/>
      <c r="V209" s="93" t="s">
        <v>276</v>
      </c>
      <c r="W209" s="95">
        <f>W208-D207</f>
        <v>-108856077</v>
      </c>
    </row>
    <row r="210" spans="2:23">
      <c r="B210" s="361" t="s">
        <v>259</v>
      </c>
      <c r="C210" s="362"/>
      <c r="D210" s="89"/>
      <c r="E210" s="109"/>
      <c r="F210" s="109"/>
      <c r="G210" s="109"/>
      <c r="H210" s="109"/>
      <c r="I210" s="109"/>
      <c r="J210" s="109"/>
      <c r="K210" s="109"/>
      <c r="L210" s="109"/>
      <c r="M210" s="109"/>
      <c r="N210" s="109"/>
      <c r="O210" s="109"/>
      <c r="P210" s="109"/>
      <c r="Q210" s="109"/>
      <c r="R210" s="90"/>
      <c r="S210" s="182"/>
      <c r="T210" s="90"/>
      <c r="V210" s="96"/>
      <c r="W210" s="23"/>
    </row>
    <row r="211" spans="2:23">
      <c r="D211" s="89"/>
      <c r="E211" s="109"/>
      <c r="F211" s="109"/>
      <c r="G211" s="109"/>
      <c r="H211" s="109"/>
      <c r="I211" s="109"/>
      <c r="J211" s="109"/>
      <c r="K211" s="109"/>
      <c r="L211" s="109"/>
      <c r="M211" s="109"/>
      <c r="N211" s="109"/>
      <c r="O211" s="109"/>
      <c r="P211" s="109"/>
      <c r="Q211" s="109"/>
      <c r="R211" s="90"/>
      <c r="S211" s="182"/>
      <c r="T211" s="90"/>
    </row>
    <row r="212" spans="2:23">
      <c r="B212" t="s">
        <v>260</v>
      </c>
      <c r="D212" s="89">
        <v>22000000</v>
      </c>
      <c r="E212" s="109">
        <v>22000000</v>
      </c>
      <c r="F212" s="109">
        <v>14109077</v>
      </c>
      <c r="G212" s="109">
        <v>-560121</v>
      </c>
      <c r="H212" s="109">
        <v>6619985</v>
      </c>
      <c r="I212" s="109">
        <v>-2528658</v>
      </c>
      <c r="J212" s="109"/>
      <c r="K212" s="109"/>
      <c r="L212" s="109"/>
      <c r="M212" s="109"/>
      <c r="N212" s="109"/>
      <c r="O212" s="109"/>
      <c r="P212" s="109"/>
      <c r="Q212" s="109"/>
      <c r="R212" s="90">
        <f t="shared" ref="R212" si="43">SUM(F212:Q212)</f>
        <v>17640283</v>
      </c>
      <c r="S212" s="182">
        <v>18724636</v>
      </c>
      <c r="T212" s="90">
        <f>SUM(F167:I167)</f>
        <v>2252893</v>
      </c>
      <c r="V212" s="93" t="s">
        <v>295</v>
      </c>
      <c r="W212" s="94">
        <f>R212/D212*100</f>
        <v>80.18310454545454</v>
      </c>
    </row>
    <row r="213" spans="2:23">
      <c r="D213" s="89"/>
      <c r="E213" s="109"/>
      <c r="F213" s="109"/>
      <c r="G213" s="109"/>
      <c r="H213" s="109"/>
      <c r="I213" s="109"/>
      <c r="J213" s="109"/>
      <c r="K213" s="109"/>
      <c r="L213" s="109"/>
      <c r="M213" s="109"/>
      <c r="N213" s="109"/>
      <c r="O213" s="109"/>
      <c r="P213" s="109"/>
      <c r="Q213" s="109"/>
      <c r="R213" s="90"/>
      <c r="S213" s="182"/>
      <c r="T213" s="90"/>
      <c r="V213" s="93"/>
      <c r="W213" s="94"/>
    </row>
    <row r="214" spans="2:23">
      <c r="B214" t="s">
        <v>261</v>
      </c>
      <c r="D214" s="89">
        <v>119988000</v>
      </c>
      <c r="E214" s="109">
        <v>126319000</v>
      </c>
      <c r="F214" s="109">
        <v>12553058</v>
      </c>
      <c r="G214" s="109">
        <v>16572513</v>
      </c>
      <c r="H214" s="109">
        <v>12151920</v>
      </c>
      <c r="I214" s="109">
        <v>14600671</v>
      </c>
      <c r="J214" s="109"/>
      <c r="K214" s="109"/>
      <c r="L214" s="109"/>
      <c r="M214" s="109"/>
      <c r="N214" s="109"/>
      <c r="O214" s="109"/>
      <c r="P214" s="109"/>
      <c r="Q214" s="109"/>
      <c r="R214" s="90">
        <f t="shared" ref="R214" si="44">SUM(F214:Q214)</f>
        <v>55878162</v>
      </c>
      <c r="S214" s="182">
        <v>138500788</v>
      </c>
      <c r="T214" s="90">
        <f>SUM(F169:I169)</f>
        <v>51841951</v>
      </c>
      <c r="V214" s="93" t="s">
        <v>295</v>
      </c>
      <c r="W214" s="94">
        <f>R214/D214*100</f>
        <v>46.569791979197923</v>
      </c>
    </row>
    <row r="215" spans="2:23">
      <c r="D215" s="89"/>
      <c r="E215" s="109"/>
      <c r="F215" s="109"/>
      <c r="G215" s="109"/>
      <c r="H215" s="109"/>
      <c r="I215" s="109"/>
      <c r="J215" s="109"/>
      <c r="K215" s="109"/>
      <c r="L215" s="109"/>
      <c r="M215" s="109"/>
      <c r="N215" s="109"/>
      <c r="O215" s="109"/>
      <c r="P215" s="109"/>
      <c r="Q215" s="109"/>
      <c r="R215" s="90"/>
      <c r="S215" s="182"/>
      <c r="T215" s="90"/>
      <c r="V215" s="93"/>
      <c r="W215" s="94"/>
    </row>
    <row r="216" spans="2:23">
      <c r="B216" t="s">
        <v>262</v>
      </c>
      <c r="D216" s="89">
        <v>-7492000</v>
      </c>
      <c r="E216" s="109">
        <v>-7114000</v>
      </c>
      <c r="F216" s="109">
        <v>-1255299</v>
      </c>
      <c r="G216" s="109">
        <v>-15200660</v>
      </c>
      <c r="H216" s="109"/>
      <c r="I216" s="109">
        <v>-526155</v>
      </c>
      <c r="J216" s="109"/>
      <c r="K216" s="109"/>
      <c r="L216" s="109"/>
      <c r="M216" s="109"/>
      <c r="N216" s="109"/>
      <c r="O216" s="109"/>
      <c r="P216" s="109"/>
      <c r="Q216" s="109"/>
      <c r="R216" s="90">
        <f t="shared" ref="R216" si="45">SUM(F216:Q216)</f>
        <v>-16982114</v>
      </c>
      <c r="S216" s="182">
        <v>9135347</v>
      </c>
      <c r="T216" s="90">
        <f>SUM(F171:I171)</f>
        <v>-9580304</v>
      </c>
      <c r="V216" s="93" t="s">
        <v>295</v>
      </c>
      <c r="W216" s="94">
        <f>R216/D216*100</f>
        <v>226.66996796583021</v>
      </c>
    </row>
    <row r="217" spans="2:23">
      <c r="D217" s="89"/>
      <c r="E217" s="109"/>
      <c r="F217" s="109"/>
      <c r="G217" s="109"/>
      <c r="H217" s="109"/>
      <c r="I217" s="109"/>
      <c r="J217" s="109"/>
      <c r="K217" s="109"/>
      <c r="L217" s="109"/>
      <c r="M217" s="109"/>
      <c r="N217" s="109"/>
      <c r="O217" s="109"/>
      <c r="P217" s="109"/>
      <c r="Q217" s="109"/>
      <c r="R217" s="90"/>
      <c r="S217" s="182"/>
      <c r="T217" s="90"/>
      <c r="V217" s="93"/>
      <c r="W217" s="94"/>
    </row>
    <row r="218" spans="2:23">
      <c r="B218" t="s">
        <v>263</v>
      </c>
      <c r="D218" s="89">
        <v>34342709</v>
      </c>
      <c r="E218" s="109">
        <v>24827537</v>
      </c>
      <c r="F218" s="109">
        <v>15127095</v>
      </c>
      <c r="G218" s="109">
        <v>12461475</v>
      </c>
      <c r="H218" s="109">
        <v>-39225903</v>
      </c>
      <c r="I218" s="109">
        <v>47204682</v>
      </c>
      <c r="J218" s="109"/>
      <c r="K218" s="109"/>
      <c r="L218" s="109"/>
      <c r="M218" s="109"/>
      <c r="N218" s="109"/>
      <c r="O218" s="109"/>
      <c r="P218" s="109"/>
      <c r="Q218" s="109"/>
      <c r="R218" s="90">
        <f t="shared" ref="R218" si="46">SUM(F218:Q218)</f>
        <v>35567349</v>
      </c>
      <c r="S218" s="182">
        <v>-20456339</v>
      </c>
      <c r="T218" s="90">
        <f>SUM(F173:I173)</f>
        <v>39787688</v>
      </c>
      <c r="V218" s="93" t="s">
        <v>295</v>
      </c>
      <c r="W218" s="94">
        <f>R218/D218*100</f>
        <v>103.56593884308893</v>
      </c>
    </row>
    <row r="219" spans="2:23">
      <c r="D219" s="89"/>
      <c r="E219" s="109"/>
      <c r="F219" s="109"/>
      <c r="G219" s="109"/>
      <c r="H219" s="109"/>
      <c r="I219" s="109"/>
      <c r="J219" s="109"/>
      <c r="K219" s="109"/>
      <c r="L219" s="109"/>
      <c r="M219" s="109"/>
      <c r="N219" s="109"/>
      <c r="O219" s="109"/>
      <c r="P219" s="109"/>
      <c r="Q219" s="109"/>
      <c r="R219" s="90"/>
      <c r="S219" s="182"/>
      <c r="T219" s="90"/>
      <c r="V219" s="93"/>
      <c r="W219" s="94"/>
    </row>
    <row r="220" spans="2:23" ht="13.5" thickBot="1">
      <c r="B220" t="s">
        <v>264</v>
      </c>
      <c r="D220" s="91">
        <f>SUM(D212:D218)</f>
        <v>168838709</v>
      </c>
      <c r="E220" s="110">
        <f t="shared" ref="E220:O220" si="47">SUM(E212:E218)</f>
        <v>166032537</v>
      </c>
      <c r="F220" s="110">
        <f t="shared" si="47"/>
        <v>40533931</v>
      </c>
      <c r="G220" s="110">
        <f t="shared" si="47"/>
        <v>13273207</v>
      </c>
      <c r="H220" s="110">
        <f t="shared" si="47"/>
        <v>-20453998</v>
      </c>
      <c r="I220" s="110">
        <f t="shared" si="47"/>
        <v>58750540</v>
      </c>
      <c r="J220" s="110">
        <f t="shared" si="47"/>
        <v>0</v>
      </c>
      <c r="K220" s="110">
        <f t="shared" si="47"/>
        <v>0</v>
      </c>
      <c r="L220" s="110">
        <f t="shared" si="47"/>
        <v>0</v>
      </c>
      <c r="M220" s="110">
        <f t="shared" si="47"/>
        <v>0</v>
      </c>
      <c r="N220" s="110">
        <f t="shared" si="47"/>
        <v>0</v>
      </c>
      <c r="O220" s="110">
        <f t="shared" si="47"/>
        <v>0</v>
      </c>
      <c r="P220" s="110">
        <f>SUM(P212:P218)</f>
        <v>0</v>
      </c>
      <c r="Q220" s="110">
        <f t="shared" ref="Q220" si="48">SUM(Q212:Q218)</f>
        <v>0</v>
      </c>
      <c r="R220" s="92">
        <f t="shared" ref="R220" si="49">SUM(F220:Q220)</f>
        <v>92103680</v>
      </c>
      <c r="S220" s="91">
        <f t="shared" ref="S220" si="50">SUM(S212:S218)</f>
        <v>145904432</v>
      </c>
      <c r="T220" s="92">
        <f>SUM(F175:I175)</f>
        <v>84302228</v>
      </c>
      <c r="V220" s="93" t="s">
        <v>295</v>
      </c>
      <c r="W220" s="94">
        <f>R220/D220*100</f>
        <v>54.551281839047938</v>
      </c>
    </row>
    <row r="221" spans="2:23">
      <c r="D221" s="109"/>
      <c r="E221" s="109"/>
      <c r="F221" s="109"/>
      <c r="G221" s="109"/>
      <c r="H221" s="109"/>
      <c r="I221" s="109"/>
      <c r="J221" s="109"/>
      <c r="K221" s="109"/>
      <c r="L221" s="109"/>
      <c r="M221" s="109"/>
      <c r="N221" s="109"/>
      <c r="O221" s="109"/>
      <c r="P221" s="109"/>
      <c r="Q221" s="109"/>
      <c r="R221" s="109"/>
      <c r="S221" s="109"/>
      <c r="T221" s="109"/>
      <c r="V221" s="93"/>
      <c r="W221" s="94"/>
    </row>
    <row r="222" spans="2:23" hidden="1">
      <c r="D222" s="109"/>
      <c r="E222" s="109"/>
      <c r="F222" s="109"/>
      <c r="G222" s="109"/>
      <c r="H222" s="109"/>
      <c r="I222" s="109"/>
      <c r="J222" s="109"/>
      <c r="K222" s="109"/>
      <c r="L222" s="109"/>
      <c r="M222" s="109"/>
      <c r="N222" s="109"/>
      <c r="O222" s="109"/>
      <c r="P222" s="109"/>
      <c r="Q222" s="109"/>
      <c r="R222" s="109"/>
      <c r="S222" s="109"/>
      <c r="T222" s="109"/>
      <c r="V222" s="93"/>
      <c r="W222" s="94"/>
    </row>
    <row r="223" spans="2:23" hidden="1">
      <c r="D223" s="109"/>
      <c r="E223" s="109"/>
      <c r="F223" s="109"/>
      <c r="G223" s="109"/>
      <c r="H223" s="109"/>
      <c r="I223" s="109"/>
      <c r="J223" s="109"/>
      <c r="K223" s="109"/>
      <c r="L223" s="109"/>
      <c r="M223" s="109"/>
      <c r="N223" s="109"/>
      <c r="O223" s="109"/>
      <c r="P223" s="109"/>
      <c r="Q223" s="109"/>
      <c r="R223" s="109"/>
      <c r="S223" s="109"/>
      <c r="T223" s="109"/>
      <c r="V223" s="93"/>
      <c r="W223" s="94"/>
    </row>
    <row r="224" spans="2:23" hidden="1">
      <c r="D224" s="109"/>
      <c r="E224" s="109"/>
      <c r="F224" s="109"/>
      <c r="G224" s="109"/>
      <c r="H224" s="109"/>
      <c r="I224" s="109"/>
      <c r="J224" s="109"/>
      <c r="K224" s="109"/>
      <c r="L224" s="109"/>
      <c r="M224" s="109"/>
      <c r="N224" s="109"/>
      <c r="O224" s="109"/>
      <c r="P224" s="109"/>
      <c r="Q224" s="109"/>
      <c r="R224" s="109"/>
      <c r="S224" s="109"/>
      <c r="T224" s="109"/>
      <c r="V224" s="93"/>
      <c r="W224" s="94"/>
    </row>
    <row r="225" spans="2:23" hidden="1">
      <c r="D225" s="109"/>
      <c r="E225" s="109"/>
      <c r="F225" s="109"/>
      <c r="G225" s="109"/>
      <c r="H225" s="109"/>
      <c r="I225" s="109"/>
      <c r="J225" s="109"/>
      <c r="K225" s="109"/>
      <c r="L225" s="109"/>
      <c r="M225" s="109"/>
      <c r="N225" s="109"/>
      <c r="O225" s="109"/>
      <c r="P225" s="109"/>
      <c r="Q225" s="109"/>
      <c r="R225" s="109"/>
      <c r="S225" s="109"/>
      <c r="T225" s="109"/>
      <c r="V225" s="93"/>
      <c r="W225" s="94"/>
    </row>
    <row r="226" spans="2:23" hidden="1">
      <c r="D226" s="109"/>
      <c r="E226" s="109"/>
      <c r="F226" s="109"/>
      <c r="G226" s="109"/>
      <c r="H226" s="109"/>
      <c r="I226" s="109"/>
      <c r="J226" s="109"/>
      <c r="K226" s="109"/>
      <c r="L226" s="109"/>
      <c r="M226" s="109"/>
      <c r="N226" s="109"/>
      <c r="O226" s="109"/>
      <c r="P226" s="109"/>
      <c r="Q226" s="109"/>
      <c r="R226" s="109"/>
      <c r="S226" s="109"/>
      <c r="T226" s="109"/>
      <c r="V226" s="93"/>
      <c r="W226" s="94"/>
    </row>
    <row r="227" spans="2:23" hidden="1">
      <c r="D227" s="109"/>
      <c r="E227" s="109"/>
      <c r="F227" s="109"/>
      <c r="G227" s="109"/>
      <c r="H227" s="109"/>
      <c r="I227" s="109"/>
      <c r="J227" s="109"/>
      <c r="K227" s="109"/>
      <c r="L227" s="109"/>
      <c r="M227" s="109"/>
      <c r="N227" s="109"/>
      <c r="O227" s="109"/>
      <c r="P227" s="109"/>
      <c r="Q227" s="109"/>
      <c r="R227" s="109"/>
      <c r="S227" s="109"/>
      <c r="T227" s="109"/>
      <c r="V227" s="93"/>
      <c r="W227" s="94"/>
    </row>
    <row r="228" spans="2:23" hidden="1">
      <c r="D228" s="109"/>
      <c r="E228" s="109"/>
      <c r="F228" s="109"/>
      <c r="G228" s="109"/>
      <c r="H228" s="109"/>
      <c r="I228" s="109"/>
      <c r="J228" s="109"/>
      <c r="K228" s="109"/>
      <c r="L228" s="109"/>
      <c r="M228" s="109"/>
      <c r="N228" s="109"/>
      <c r="O228" s="109"/>
      <c r="P228" s="109"/>
      <c r="Q228" s="109"/>
      <c r="R228" s="109"/>
      <c r="S228" s="109"/>
      <c r="T228" s="109"/>
      <c r="V228" s="93"/>
      <c r="W228" s="94"/>
    </row>
    <row r="229" spans="2:23" hidden="1">
      <c r="D229" s="109"/>
      <c r="E229" s="109"/>
      <c r="F229" s="109"/>
      <c r="G229" s="109"/>
      <c r="H229" s="109"/>
      <c r="I229" s="109"/>
      <c r="J229" s="109"/>
      <c r="K229" s="109"/>
      <c r="L229" s="109"/>
      <c r="M229" s="109"/>
      <c r="N229" s="109"/>
      <c r="O229" s="109"/>
      <c r="P229" s="109"/>
      <c r="Q229" s="109"/>
      <c r="R229" s="109"/>
      <c r="S229" s="109"/>
      <c r="T229" s="109"/>
      <c r="V229" s="93"/>
      <c r="W229" s="94"/>
    </row>
    <row r="230" spans="2:23" hidden="1">
      <c r="D230" s="109"/>
      <c r="E230" s="109"/>
      <c r="F230" s="109"/>
      <c r="G230" s="109"/>
      <c r="H230" s="109"/>
      <c r="I230" s="109"/>
      <c r="J230" s="109"/>
      <c r="K230" s="109"/>
      <c r="L230" s="109"/>
      <c r="M230" s="109"/>
      <c r="N230" s="109"/>
      <c r="O230" s="109"/>
      <c r="P230" s="109"/>
      <c r="Q230" s="109"/>
      <c r="R230" s="109"/>
      <c r="S230" s="109"/>
      <c r="T230" s="109"/>
      <c r="V230" s="93"/>
      <c r="W230" s="94"/>
    </row>
    <row r="231" spans="2:23" hidden="1">
      <c r="D231" s="109"/>
      <c r="E231" s="109"/>
      <c r="F231" s="109"/>
      <c r="G231" s="109"/>
      <c r="H231" s="109"/>
      <c r="I231" s="109"/>
      <c r="J231" s="109"/>
      <c r="K231" s="109"/>
      <c r="L231" s="109"/>
      <c r="M231" s="109"/>
      <c r="N231" s="109"/>
      <c r="O231" s="109"/>
      <c r="P231" s="109"/>
      <c r="Q231" s="109"/>
      <c r="R231" s="109"/>
      <c r="S231" s="109"/>
      <c r="T231" s="109"/>
      <c r="V231" s="93"/>
      <c r="W231" s="94"/>
    </row>
    <row r="232" spans="2:23" hidden="1">
      <c r="D232" s="109"/>
      <c r="E232" s="109"/>
      <c r="F232" s="109"/>
      <c r="G232" s="109"/>
      <c r="H232" s="109"/>
      <c r="I232" s="109"/>
      <c r="J232" s="109"/>
      <c r="K232" s="109"/>
      <c r="L232" s="109"/>
      <c r="M232" s="109"/>
      <c r="N232" s="109"/>
      <c r="O232" s="109"/>
      <c r="P232" s="109"/>
      <c r="Q232" s="109"/>
      <c r="R232" s="109"/>
      <c r="S232" s="109"/>
      <c r="T232" s="109"/>
      <c r="V232" s="93"/>
      <c r="W232" s="94"/>
    </row>
    <row r="233" spans="2:23" hidden="1">
      <c r="D233" s="109"/>
      <c r="E233" s="109"/>
      <c r="F233" s="109"/>
      <c r="G233" s="109"/>
      <c r="H233" s="109"/>
      <c r="I233" s="109"/>
      <c r="J233" s="109"/>
      <c r="K233" s="109"/>
      <c r="L233" s="109"/>
      <c r="M233" s="109"/>
      <c r="N233" s="109"/>
      <c r="O233" s="109"/>
      <c r="P233" s="109"/>
      <c r="Q233" s="109"/>
      <c r="R233" s="109"/>
      <c r="S233" s="109"/>
      <c r="T233" s="109"/>
      <c r="V233" s="93"/>
      <c r="W233" s="94"/>
    </row>
    <row r="234" spans="2:23" hidden="1">
      <c r="D234" s="109"/>
      <c r="E234" s="109"/>
      <c r="F234" s="109"/>
      <c r="G234" s="109"/>
      <c r="H234" s="109"/>
      <c r="I234" s="109"/>
      <c r="J234" s="109"/>
      <c r="K234" s="109"/>
      <c r="L234" s="109"/>
      <c r="M234" s="109"/>
      <c r="N234" s="109"/>
      <c r="O234" s="109"/>
      <c r="P234" s="109"/>
      <c r="Q234" s="109"/>
      <c r="R234" s="109"/>
      <c r="S234" s="109"/>
      <c r="T234" s="109"/>
      <c r="V234" s="93"/>
      <c r="W234" s="94"/>
    </row>
    <row r="235" spans="2:23" hidden="1">
      <c r="D235" s="109"/>
      <c r="E235" s="109"/>
      <c r="F235" s="109"/>
      <c r="G235" s="109"/>
      <c r="H235" s="109"/>
      <c r="I235" s="109"/>
      <c r="J235" s="109"/>
      <c r="K235" s="109"/>
      <c r="L235" s="109"/>
      <c r="M235" s="109"/>
      <c r="N235" s="109"/>
      <c r="O235" s="109"/>
      <c r="P235" s="109"/>
      <c r="Q235" s="109"/>
      <c r="R235" s="109"/>
      <c r="S235" s="109"/>
      <c r="T235" s="109"/>
      <c r="V235" s="93"/>
      <c r="W235" s="94"/>
    </row>
    <row r="236" spans="2:23" hidden="1">
      <c r="D236" s="109"/>
      <c r="E236" s="109"/>
      <c r="F236" s="109"/>
      <c r="G236" s="109"/>
      <c r="H236" s="109"/>
      <c r="I236" s="109"/>
      <c r="J236" s="109"/>
      <c r="K236" s="109"/>
      <c r="L236" s="109"/>
      <c r="M236" s="109"/>
      <c r="N236" s="109"/>
      <c r="O236" s="109"/>
      <c r="P236" s="109"/>
      <c r="Q236" s="109"/>
      <c r="R236" s="109"/>
      <c r="S236" s="109"/>
      <c r="T236" s="109"/>
      <c r="V236" s="93"/>
      <c r="W236" s="94"/>
    </row>
    <row r="237" spans="2:23" hidden="1">
      <c r="D237" s="109"/>
      <c r="E237" s="109"/>
      <c r="F237" s="109"/>
      <c r="G237" s="109"/>
      <c r="H237" s="109"/>
      <c r="I237" s="109"/>
      <c r="J237" s="109"/>
      <c r="K237" s="109"/>
      <c r="L237" s="109"/>
      <c r="M237" s="109"/>
      <c r="N237" s="109"/>
      <c r="O237" s="109"/>
      <c r="P237" s="109"/>
      <c r="Q237" s="109"/>
      <c r="R237" s="109"/>
      <c r="S237" s="109"/>
      <c r="T237" s="109"/>
      <c r="V237" s="93"/>
      <c r="W237" s="94"/>
    </row>
    <row r="238" spans="2:23" hidden="1">
      <c r="D238" s="109"/>
      <c r="E238" s="109"/>
      <c r="F238" s="109"/>
      <c r="G238" s="109"/>
      <c r="H238" s="109"/>
      <c r="I238" s="109"/>
      <c r="J238" s="109"/>
      <c r="K238" s="109"/>
      <c r="L238" s="109"/>
      <c r="M238" s="109"/>
      <c r="N238" s="109"/>
      <c r="O238" s="109"/>
      <c r="P238" s="109"/>
      <c r="Q238" s="109"/>
      <c r="R238" s="109"/>
      <c r="S238" s="109"/>
      <c r="T238" s="109"/>
      <c r="V238" s="93"/>
      <c r="W238" s="94"/>
    </row>
    <row r="239" spans="2:23">
      <c r="D239" s="109"/>
      <c r="E239" s="109"/>
      <c r="F239" s="109"/>
      <c r="G239" s="109"/>
      <c r="H239" s="109"/>
      <c r="I239" s="109"/>
      <c r="J239" s="109"/>
      <c r="K239" s="109"/>
      <c r="L239" s="109"/>
      <c r="M239" s="109"/>
      <c r="N239" s="109"/>
      <c r="O239" s="109"/>
      <c r="P239" s="109"/>
      <c r="Q239" s="109"/>
      <c r="R239" s="109"/>
      <c r="S239" s="109"/>
      <c r="T239" s="109"/>
      <c r="V239" s="109"/>
      <c r="W239" s="109"/>
    </row>
    <row r="240" spans="2:23" hidden="1">
      <c r="B240" s="210" t="str">
        <f>D138</f>
        <v>2012/13.</v>
      </c>
      <c r="D240" s="109"/>
      <c r="E240" s="109"/>
      <c r="F240" s="109"/>
      <c r="G240" s="109"/>
      <c r="H240" s="109"/>
      <c r="I240" s="109"/>
      <c r="J240" s="109"/>
      <c r="K240" s="109"/>
      <c r="L240" s="109"/>
      <c r="M240" s="109"/>
      <c r="N240" s="109"/>
      <c r="O240" s="109"/>
      <c r="P240" s="109"/>
      <c r="Q240" s="109"/>
      <c r="R240" s="109"/>
      <c r="S240" s="109"/>
      <c r="T240" s="109"/>
      <c r="V240" s="109"/>
      <c r="W240" s="109"/>
    </row>
    <row r="241" spans="2:23" hidden="1">
      <c r="B241" s="234" t="s">
        <v>422</v>
      </c>
      <c r="C241" s="153"/>
      <c r="D241" s="109"/>
      <c r="E241" s="109"/>
      <c r="F241" s="109"/>
      <c r="G241" s="109"/>
      <c r="H241" s="109"/>
      <c r="I241" s="109"/>
      <c r="J241" s="109"/>
      <c r="K241" s="109"/>
      <c r="L241" s="109"/>
      <c r="M241" s="109"/>
      <c r="N241" s="109"/>
      <c r="O241" s="109"/>
      <c r="P241" s="109"/>
      <c r="Q241" s="109"/>
      <c r="R241" s="109"/>
      <c r="S241" s="109"/>
      <c r="T241" s="109"/>
      <c r="V241" s="109"/>
      <c r="W241" s="109"/>
    </row>
    <row r="242" spans="2:23" hidden="1">
      <c r="B242" t="s">
        <v>423</v>
      </c>
      <c r="C242" s="152"/>
      <c r="D242" s="109"/>
      <c r="E242" s="109"/>
      <c r="F242" s="109"/>
      <c r="G242" s="109"/>
      <c r="H242" s="109"/>
      <c r="I242" s="109"/>
      <c r="J242" s="109"/>
      <c r="K242" s="109"/>
      <c r="L242" s="109"/>
      <c r="M242" s="109"/>
      <c r="N242" s="109"/>
      <c r="O242" s="109"/>
      <c r="P242" s="109"/>
      <c r="Q242" s="109"/>
      <c r="R242" s="109"/>
      <c r="S242" s="109"/>
      <c r="T242" s="109"/>
      <c r="V242" s="109"/>
      <c r="W242" s="109"/>
    </row>
    <row r="243" spans="2:23" ht="13.5" hidden="1" thickBot="1">
      <c r="B243" s="245" t="s">
        <v>424</v>
      </c>
      <c r="D243" s="109"/>
      <c r="E243" s="109"/>
      <c r="F243" s="109"/>
      <c r="G243" s="109"/>
      <c r="H243" s="109"/>
      <c r="I243" s="109"/>
      <c r="J243" s="109"/>
      <c r="K243" s="109"/>
      <c r="L243" s="109"/>
      <c r="M243" s="109"/>
      <c r="N243" s="109"/>
      <c r="O243" s="109"/>
      <c r="P243" s="109"/>
      <c r="Q243" s="109"/>
      <c r="R243" s="109"/>
      <c r="S243" s="109"/>
      <c r="T243" s="109"/>
      <c r="V243" s="109"/>
      <c r="W243" s="109"/>
    </row>
    <row r="244" spans="2:23" ht="13.5" hidden="1" thickBot="1">
      <c r="B244" s="97"/>
      <c r="C244" s="154" t="e">
        <f>R175*1000/C241*100</f>
        <v>#DIV/0!</v>
      </c>
      <c r="D244" s="109"/>
      <c r="E244" s="109"/>
      <c r="F244" s="109"/>
      <c r="G244" s="109"/>
      <c r="H244" s="109"/>
      <c r="I244" s="109"/>
      <c r="J244" s="109"/>
      <c r="K244" s="109"/>
      <c r="L244" s="109"/>
      <c r="M244" s="109"/>
      <c r="N244" s="109"/>
      <c r="O244" s="109"/>
      <c r="P244" s="109"/>
      <c r="Q244" s="109"/>
      <c r="R244" s="109"/>
      <c r="S244" s="109"/>
      <c r="T244" s="109"/>
      <c r="V244" s="109"/>
      <c r="W244" s="109"/>
    </row>
    <row r="245" spans="2:23" ht="13.5" thickBot="1"/>
    <row r="246" spans="2:23" ht="32.25" thickBot="1">
      <c r="C246" s="157" t="s">
        <v>433</v>
      </c>
      <c r="D246" s="157" t="s">
        <v>435</v>
      </c>
      <c r="E246" s="157" t="s">
        <v>434</v>
      </c>
    </row>
    <row r="247" spans="2:23">
      <c r="B247" s="246">
        <v>36495</v>
      </c>
      <c r="C247" s="247">
        <v>371099</v>
      </c>
      <c r="D247" s="214"/>
      <c r="E247" s="213"/>
    </row>
    <row r="248" spans="2:23">
      <c r="B248" s="246">
        <v>36526</v>
      </c>
      <c r="C248" s="247">
        <v>369157</v>
      </c>
      <c r="D248" s="214">
        <f>(C248-C247)/C247*100</f>
        <v>-0.52331049127052354</v>
      </c>
      <c r="E248" s="213"/>
    </row>
    <row r="249" spans="2:23">
      <c r="B249" s="246">
        <v>36557</v>
      </c>
      <c r="C249" s="247">
        <v>374898</v>
      </c>
      <c r="D249" s="214">
        <f t="shared" ref="D249:D312" si="51">(C249-C248)/C248*100</f>
        <v>1.5551648756491141</v>
      </c>
      <c r="E249" s="213"/>
    </row>
    <row r="250" spans="2:23">
      <c r="B250" s="246">
        <v>36586</v>
      </c>
      <c r="C250" s="247">
        <v>373952</v>
      </c>
      <c r="D250" s="214">
        <f t="shared" si="51"/>
        <v>-0.25233530186877495</v>
      </c>
      <c r="E250" s="213"/>
    </row>
    <row r="251" spans="2:23">
      <c r="B251" s="211">
        <v>36617</v>
      </c>
      <c r="C251" s="212">
        <v>384464</v>
      </c>
      <c r="D251" s="214">
        <f t="shared" si="51"/>
        <v>2.8110559644018487</v>
      </c>
      <c r="E251" s="213"/>
    </row>
    <row r="252" spans="2:23">
      <c r="B252" s="211">
        <v>36647</v>
      </c>
      <c r="C252" s="212">
        <v>387718</v>
      </c>
      <c r="D252" s="214">
        <f t="shared" si="51"/>
        <v>0.84637313246493828</v>
      </c>
      <c r="E252" s="213"/>
    </row>
    <row r="253" spans="2:23">
      <c r="B253" s="211">
        <v>36678</v>
      </c>
      <c r="C253" s="212">
        <v>388191</v>
      </c>
      <c r="D253" s="214">
        <f t="shared" si="51"/>
        <v>0.12199588360612609</v>
      </c>
      <c r="E253" s="213"/>
    </row>
    <row r="254" spans="2:23">
      <c r="B254" s="211">
        <v>36708</v>
      </c>
      <c r="C254" s="212">
        <v>386828</v>
      </c>
      <c r="D254" s="214">
        <f t="shared" si="51"/>
        <v>-0.35111581669848091</v>
      </c>
      <c r="E254" s="213"/>
    </row>
    <row r="255" spans="2:23">
      <c r="B255" s="211">
        <v>36739</v>
      </c>
      <c r="C255" s="212">
        <v>395343</v>
      </c>
      <c r="D255" s="214">
        <f t="shared" si="51"/>
        <v>2.2012367253663125</v>
      </c>
      <c r="E255" s="213"/>
    </row>
    <row r="256" spans="2:23">
      <c r="B256" s="211">
        <v>36770</v>
      </c>
      <c r="C256" s="212">
        <v>395960</v>
      </c>
      <c r="D256" s="214">
        <f t="shared" si="51"/>
        <v>0.15606701016585597</v>
      </c>
      <c r="E256" s="213"/>
    </row>
    <row r="257" spans="2:5">
      <c r="B257" s="211">
        <v>36800</v>
      </c>
      <c r="C257" s="212">
        <v>396527</v>
      </c>
      <c r="D257" s="214">
        <f t="shared" si="51"/>
        <v>0.14319628245277302</v>
      </c>
      <c r="E257" s="213"/>
    </row>
    <row r="258" spans="2:5">
      <c r="B258" s="211">
        <v>36831</v>
      </c>
      <c r="C258" s="212">
        <v>392456</v>
      </c>
      <c r="D258" s="214">
        <f t="shared" si="51"/>
        <v>-1.026664010269162</v>
      </c>
      <c r="E258" s="213"/>
    </row>
    <row r="259" spans="2:5">
      <c r="B259" s="211">
        <v>36861</v>
      </c>
      <c r="C259" s="212">
        <v>392914</v>
      </c>
      <c r="D259" s="214">
        <f t="shared" si="51"/>
        <v>0.11670098049208064</v>
      </c>
      <c r="E259" s="214">
        <f>(C259-C247)/C247*100</f>
        <v>5.8784852559559582</v>
      </c>
    </row>
    <row r="260" spans="2:5">
      <c r="B260" s="211">
        <v>36892</v>
      </c>
      <c r="C260" s="212">
        <v>390874</v>
      </c>
      <c r="D260" s="214">
        <f t="shared" si="51"/>
        <v>-0.51919758522221149</v>
      </c>
      <c r="E260" s="214">
        <f t="shared" ref="E260:E323" si="52">(C260-C248)/C248*100</f>
        <v>5.8828628469729676</v>
      </c>
    </row>
    <row r="261" spans="2:5">
      <c r="B261" s="211">
        <v>36923</v>
      </c>
      <c r="C261" s="212">
        <v>399943</v>
      </c>
      <c r="D261" s="214">
        <f t="shared" si="51"/>
        <v>2.3201850212600479</v>
      </c>
      <c r="E261" s="214">
        <f t="shared" si="52"/>
        <v>6.6804837582489105</v>
      </c>
    </row>
    <row r="262" spans="2:5">
      <c r="B262" s="211">
        <v>36951</v>
      </c>
      <c r="C262" s="212">
        <v>396633</v>
      </c>
      <c r="D262" s="214">
        <f t="shared" si="51"/>
        <v>-0.82761793555581675</v>
      </c>
      <c r="E262" s="214">
        <f t="shared" si="52"/>
        <v>6.0652169262365225</v>
      </c>
    </row>
    <row r="263" spans="2:5">
      <c r="B263" s="211">
        <v>36982</v>
      </c>
      <c r="C263" s="212">
        <v>404309</v>
      </c>
      <c r="D263" s="214">
        <f t="shared" si="51"/>
        <v>1.935290306152035</v>
      </c>
      <c r="E263" s="214">
        <f t="shared" si="52"/>
        <v>5.1617316575804235</v>
      </c>
    </row>
    <row r="264" spans="2:5">
      <c r="B264" s="211">
        <v>37012</v>
      </c>
      <c r="C264" s="212">
        <v>407787</v>
      </c>
      <c r="D264" s="214">
        <f t="shared" si="51"/>
        <v>0.86023313851534344</v>
      </c>
      <c r="E264" s="214">
        <f t="shared" si="52"/>
        <v>5.176184752835824</v>
      </c>
    </row>
    <row r="265" spans="2:5">
      <c r="B265" s="211">
        <v>37043</v>
      </c>
      <c r="C265" s="212">
        <v>406934</v>
      </c>
      <c r="D265" s="214">
        <f t="shared" si="51"/>
        <v>-0.20917783058312303</v>
      </c>
      <c r="E265" s="214">
        <f t="shared" si="52"/>
        <v>4.8282932886130796</v>
      </c>
    </row>
    <row r="266" spans="2:5">
      <c r="B266" s="211">
        <v>37073</v>
      </c>
      <c r="C266" s="212">
        <v>405953</v>
      </c>
      <c r="D266" s="214">
        <f t="shared" si="51"/>
        <v>-0.24107103363198945</v>
      </c>
      <c r="E266" s="214">
        <f t="shared" si="52"/>
        <v>4.944057824149235</v>
      </c>
    </row>
    <row r="267" spans="2:5">
      <c r="B267" s="211">
        <v>37104</v>
      </c>
      <c r="C267" s="212">
        <v>419926</v>
      </c>
      <c r="D267" s="214">
        <f t="shared" si="51"/>
        <v>3.4420240766788277</v>
      </c>
      <c r="E267" s="214">
        <f t="shared" si="52"/>
        <v>6.2181447502548419</v>
      </c>
    </row>
    <row r="268" spans="2:5">
      <c r="B268" s="211">
        <v>37135</v>
      </c>
      <c r="C268" s="212">
        <v>420562</v>
      </c>
      <c r="D268" s="214">
        <f t="shared" si="51"/>
        <v>0.15145525640231852</v>
      </c>
      <c r="E268" s="214">
        <f t="shared" si="52"/>
        <v>6.2132538640266697</v>
      </c>
    </row>
    <row r="269" spans="2:5">
      <c r="B269" s="211">
        <v>37165</v>
      </c>
      <c r="C269" s="212">
        <v>422313</v>
      </c>
      <c r="D269" s="214">
        <f t="shared" si="51"/>
        <v>0.41634764909811162</v>
      </c>
      <c r="E269" s="214">
        <f t="shared" si="52"/>
        <v>6.5029619672809167</v>
      </c>
    </row>
    <row r="270" spans="2:5" hidden="1">
      <c r="B270" s="211">
        <v>37196</v>
      </c>
      <c r="C270" s="212">
        <v>426171</v>
      </c>
      <c r="D270" s="214">
        <f t="shared" si="51"/>
        <v>0.91354043091261694</v>
      </c>
      <c r="E270" s="214">
        <f t="shared" si="52"/>
        <v>8.5907719591495617</v>
      </c>
    </row>
    <row r="271" spans="2:5" hidden="1">
      <c r="B271" s="211">
        <v>37226</v>
      </c>
      <c r="C271" s="212">
        <v>427655</v>
      </c>
      <c r="D271" s="214">
        <f t="shared" si="51"/>
        <v>0.34821703025311435</v>
      </c>
      <c r="E271" s="214">
        <f t="shared" si="52"/>
        <v>8.8418839746102211</v>
      </c>
    </row>
    <row r="272" spans="2:5" hidden="1">
      <c r="B272" s="211">
        <v>37257</v>
      </c>
      <c r="C272" s="212">
        <v>418404</v>
      </c>
      <c r="D272" s="214">
        <f t="shared" si="51"/>
        <v>-2.1631922928528837</v>
      </c>
      <c r="E272" s="214">
        <f t="shared" si="52"/>
        <v>7.0431903887186147</v>
      </c>
    </row>
    <row r="273" spans="2:5" hidden="1">
      <c r="B273" s="211">
        <v>37288</v>
      </c>
      <c r="C273" s="212">
        <v>428762</v>
      </c>
      <c r="D273" s="214">
        <f t="shared" si="51"/>
        <v>2.4755977476314759</v>
      </c>
      <c r="E273" s="214">
        <f t="shared" si="52"/>
        <v>7.2057768231973061</v>
      </c>
    </row>
    <row r="274" spans="2:5" hidden="1">
      <c r="B274" s="211">
        <v>37316</v>
      </c>
      <c r="C274" s="212">
        <v>425627</v>
      </c>
      <c r="D274" s="214">
        <f t="shared" si="51"/>
        <v>-0.73117487090740318</v>
      </c>
      <c r="E274" s="214">
        <f t="shared" si="52"/>
        <v>7.3100321960099137</v>
      </c>
    </row>
    <row r="275" spans="2:5" hidden="1">
      <c r="B275" s="211">
        <v>37347</v>
      </c>
      <c r="C275" s="212">
        <v>430975</v>
      </c>
      <c r="D275" s="214">
        <f t="shared" si="51"/>
        <v>1.2564992352458844</v>
      </c>
      <c r="E275" s="214">
        <f t="shared" si="52"/>
        <v>6.5954505093876223</v>
      </c>
    </row>
    <row r="276" spans="2:5" hidden="1">
      <c r="B276" s="211">
        <v>37377</v>
      </c>
      <c r="C276" s="212">
        <v>429276</v>
      </c>
      <c r="D276" s="214">
        <f t="shared" si="51"/>
        <v>-0.39422240269157149</v>
      </c>
      <c r="E276" s="214">
        <f t="shared" si="52"/>
        <v>5.2696628386878439</v>
      </c>
    </row>
    <row r="277" spans="2:5" hidden="1">
      <c r="B277" s="211">
        <v>37408</v>
      </c>
      <c r="C277" s="212">
        <v>426870</v>
      </c>
      <c r="D277" s="214">
        <f t="shared" si="51"/>
        <v>-0.56047857322561712</v>
      </c>
      <c r="E277" s="214">
        <f t="shared" si="52"/>
        <v>4.8990745428005518</v>
      </c>
    </row>
    <row r="278" spans="2:5" hidden="1">
      <c r="B278" s="211">
        <v>37438</v>
      </c>
      <c r="C278" s="212">
        <v>425628</v>
      </c>
      <c r="D278" s="214">
        <f t="shared" si="51"/>
        <v>-0.290955091714105</v>
      </c>
      <c r="E278" s="214">
        <f t="shared" si="52"/>
        <v>4.8466201752419611</v>
      </c>
    </row>
    <row r="279" spans="2:5" hidden="1">
      <c r="B279" s="211">
        <v>37469</v>
      </c>
      <c r="C279" s="212">
        <v>441952</v>
      </c>
      <c r="D279" s="214">
        <f t="shared" si="51"/>
        <v>3.8352739951318995</v>
      </c>
      <c r="E279" s="214">
        <f t="shared" si="52"/>
        <v>5.2452098703104832</v>
      </c>
    </row>
    <row r="280" spans="2:5" hidden="1">
      <c r="B280" s="211">
        <v>37500</v>
      </c>
      <c r="C280" s="212">
        <v>442977</v>
      </c>
      <c r="D280" s="214">
        <f t="shared" si="51"/>
        <v>0.231925638983419</v>
      </c>
      <c r="E280" s="214">
        <f t="shared" si="52"/>
        <v>5.3297730180092353</v>
      </c>
    </row>
    <row r="281" spans="2:5" hidden="1">
      <c r="B281" s="211">
        <v>37530</v>
      </c>
      <c r="C281" s="212">
        <v>437686</v>
      </c>
      <c r="D281" s="214">
        <f t="shared" si="51"/>
        <v>-1.19441867184978</v>
      </c>
      <c r="E281" s="214">
        <f t="shared" si="52"/>
        <v>3.6401910431362516</v>
      </c>
    </row>
    <row r="282" spans="2:5" hidden="1">
      <c r="B282" s="211">
        <v>37561</v>
      </c>
      <c r="C282" s="212">
        <v>429914</v>
      </c>
      <c r="D282" s="214">
        <f t="shared" si="51"/>
        <v>-1.7757022157437068</v>
      </c>
      <c r="E282" s="214">
        <f t="shared" si="52"/>
        <v>0.87828594625162204</v>
      </c>
    </row>
    <row r="283" spans="2:5" hidden="1">
      <c r="B283" s="211">
        <v>37591</v>
      </c>
      <c r="C283" s="212">
        <v>414885</v>
      </c>
      <c r="D283" s="214">
        <f t="shared" si="51"/>
        <v>-3.4958154421581988</v>
      </c>
      <c r="E283" s="214">
        <f t="shared" si="52"/>
        <v>-2.9860518408530239</v>
      </c>
    </row>
    <row r="284" spans="2:5" hidden="1">
      <c r="B284" s="211">
        <v>37622</v>
      </c>
      <c r="C284" s="212">
        <v>419320</v>
      </c>
      <c r="D284" s="214">
        <f t="shared" si="51"/>
        <v>1.068970919652434</v>
      </c>
      <c r="E284" s="214">
        <f t="shared" si="52"/>
        <v>0.2189271613082093</v>
      </c>
    </row>
    <row r="285" spans="2:5" hidden="1">
      <c r="B285" s="211">
        <v>37653</v>
      </c>
      <c r="C285" s="212">
        <v>425528</v>
      </c>
      <c r="D285" s="214">
        <f t="shared" si="51"/>
        <v>1.4804922255079653</v>
      </c>
      <c r="E285" s="214">
        <f t="shared" si="52"/>
        <v>-0.75426460367290005</v>
      </c>
    </row>
    <row r="286" spans="2:5" hidden="1">
      <c r="B286" s="211">
        <v>37681</v>
      </c>
      <c r="C286" s="212">
        <v>416339</v>
      </c>
      <c r="D286" s="214">
        <f t="shared" si="51"/>
        <v>-2.1594348668007743</v>
      </c>
      <c r="E286" s="214">
        <f t="shared" si="52"/>
        <v>-2.1821923891106532</v>
      </c>
    </row>
    <row r="287" spans="2:5" hidden="1">
      <c r="B287" s="211">
        <v>37712</v>
      </c>
      <c r="C287" s="212">
        <v>418951</v>
      </c>
      <c r="D287" s="214">
        <f t="shared" si="51"/>
        <v>0.62737336641534902</v>
      </c>
      <c r="E287" s="214">
        <f t="shared" si="52"/>
        <v>-2.789953013515865</v>
      </c>
    </row>
    <row r="288" spans="2:5" hidden="1">
      <c r="B288" s="211">
        <v>37742</v>
      </c>
      <c r="C288" s="212">
        <v>435789</v>
      </c>
      <c r="D288" s="214">
        <f t="shared" si="51"/>
        <v>4.0190857642063156</v>
      </c>
      <c r="E288" s="214">
        <f t="shared" si="52"/>
        <v>1.517205713806502</v>
      </c>
    </row>
    <row r="289" spans="2:5" hidden="1">
      <c r="B289" s="211">
        <v>37773</v>
      </c>
      <c r="C289" s="212">
        <v>418412</v>
      </c>
      <c r="D289" s="214">
        <f t="shared" si="51"/>
        <v>-3.9874801796282147</v>
      </c>
      <c r="E289" s="214">
        <f t="shared" si="52"/>
        <v>-1.9813994893058777</v>
      </c>
    </row>
    <row r="290" spans="2:5" hidden="1">
      <c r="B290" s="211">
        <v>37803</v>
      </c>
      <c r="C290" s="212">
        <v>421858</v>
      </c>
      <c r="D290" s="214">
        <f t="shared" si="51"/>
        <v>0.82359014559811849</v>
      </c>
      <c r="E290" s="214">
        <f t="shared" si="52"/>
        <v>-0.88574999765053053</v>
      </c>
    </row>
    <row r="291" spans="2:5" hidden="1">
      <c r="B291" s="211">
        <v>37834</v>
      </c>
      <c r="C291" s="212">
        <v>418081</v>
      </c>
      <c r="D291" s="214">
        <f t="shared" si="51"/>
        <v>-0.89532496716904741</v>
      </c>
      <c r="E291" s="214">
        <f t="shared" si="52"/>
        <v>-5.4012652957787273</v>
      </c>
    </row>
    <row r="292" spans="2:5" hidden="1">
      <c r="B292" s="211">
        <v>37865</v>
      </c>
      <c r="C292" s="212">
        <v>436664</v>
      </c>
      <c r="D292" s="214">
        <f t="shared" si="51"/>
        <v>4.4448324606954159</v>
      </c>
      <c r="E292" s="214">
        <f t="shared" si="52"/>
        <v>-1.4251304243786924</v>
      </c>
    </row>
    <row r="293" spans="2:5" hidden="1">
      <c r="B293" s="211">
        <v>37895</v>
      </c>
      <c r="C293" s="212">
        <v>437379</v>
      </c>
      <c r="D293" s="214">
        <f t="shared" si="51"/>
        <v>0.16374145796310208</v>
      </c>
      <c r="E293" s="214">
        <f t="shared" si="52"/>
        <v>-7.0141608367642549E-2</v>
      </c>
    </row>
    <row r="294" spans="2:5" hidden="1">
      <c r="B294" s="211">
        <v>37926</v>
      </c>
      <c r="C294" s="212">
        <v>436047</v>
      </c>
      <c r="D294" s="214">
        <f t="shared" si="51"/>
        <v>-0.30454137029898554</v>
      </c>
      <c r="E294" s="214">
        <f t="shared" si="52"/>
        <v>1.4265643826439707</v>
      </c>
    </row>
    <row r="295" spans="2:5" hidden="1">
      <c r="B295" s="211">
        <v>37956</v>
      </c>
      <c r="C295" s="212">
        <v>432020</v>
      </c>
      <c r="D295" s="214">
        <f t="shared" si="51"/>
        <v>-0.92352429898611854</v>
      </c>
      <c r="E295" s="214">
        <f t="shared" si="52"/>
        <v>4.1300601371464376</v>
      </c>
    </row>
    <row r="296" spans="2:5" hidden="1">
      <c r="B296" s="211">
        <v>37987</v>
      </c>
      <c r="C296" s="212">
        <v>436811</v>
      </c>
      <c r="D296" s="214">
        <f t="shared" si="51"/>
        <v>1.1089764362760983</v>
      </c>
      <c r="E296" s="214">
        <f t="shared" si="52"/>
        <v>4.1712773061146615</v>
      </c>
    </row>
    <row r="297" spans="2:5" hidden="1">
      <c r="B297" s="211">
        <v>38018</v>
      </c>
      <c r="C297" s="212">
        <v>447391</v>
      </c>
      <c r="D297" s="214">
        <f t="shared" si="51"/>
        <v>2.42210017604868</v>
      </c>
      <c r="E297" s="214">
        <f t="shared" si="52"/>
        <v>5.1378522682408683</v>
      </c>
    </row>
    <row r="298" spans="2:5" hidden="1">
      <c r="B298" s="211">
        <v>38047</v>
      </c>
      <c r="C298" s="212">
        <v>442391</v>
      </c>
      <c r="D298" s="214">
        <f t="shared" si="51"/>
        <v>-1.1175906533658477</v>
      </c>
      <c r="E298" s="214">
        <f t="shared" si="52"/>
        <v>6.2574008200048521</v>
      </c>
    </row>
    <row r="299" spans="2:5" hidden="1">
      <c r="B299" s="211">
        <v>38078</v>
      </c>
      <c r="C299" s="212">
        <v>462426</v>
      </c>
      <c r="D299" s="214">
        <f t="shared" si="51"/>
        <v>4.5287991844318709</v>
      </c>
      <c r="E299" s="214">
        <f t="shared" si="52"/>
        <v>10.377108540139538</v>
      </c>
    </row>
    <row r="300" spans="2:5" hidden="1">
      <c r="B300" s="211">
        <v>38108</v>
      </c>
      <c r="C300" s="212">
        <v>467877</v>
      </c>
      <c r="D300" s="214">
        <f t="shared" si="51"/>
        <v>1.1787831999065796</v>
      </c>
      <c r="E300" s="214">
        <f t="shared" si="52"/>
        <v>7.3631964092714597</v>
      </c>
    </row>
    <row r="301" spans="2:5" hidden="1">
      <c r="B301" s="211">
        <v>38139</v>
      </c>
      <c r="C301" s="212">
        <v>460018</v>
      </c>
      <c r="D301" s="214">
        <f t="shared" si="51"/>
        <v>-1.6797149678227399</v>
      </c>
      <c r="E301" s="214">
        <f t="shared" si="52"/>
        <v>9.9437874630746723</v>
      </c>
    </row>
    <row r="302" spans="2:5" hidden="1">
      <c r="B302" s="211">
        <v>38169</v>
      </c>
      <c r="C302" s="212">
        <v>464117</v>
      </c>
      <c r="D302" s="214">
        <f t="shared" si="51"/>
        <v>0.89105208926607216</v>
      </c>
      <c r="E302" s="214">
        <f t="shared" si="52"/>
        <v>10.017351810324801</v>
      </c>
    </row>
    <row r="303" spans="2:5" hidden="1">
      <c r="B303" s="211">
        <v>38200</v>
      </c>
      <c r="C303" s="212">
        <v>483335</v>
      </c>
      <c r="D303" s="214">
        <f t="shared" si="51"/>
        <v>4.1407662292051359</v>
      </c>
      <c r="E303" s="214">
        <f t="shared" si="52"/>
        <v>15.60798027176552</v>
      </c>
    </row>
    <row r="304" spans="2:5" hidden="1">
      <c r="B304" s="211">
        <v>38231</v>
      </c>
      <c r="C304" s="212">
        <v>474536</v>
      </c>
      <c r="D304" s="214">
        <f t="shared" si="51"/>
        <v>-1.8204764811155825</v>
      </c>
      <c r="E304" s="214">
        <f t="shared" si="52"/>
        <v>8.6730300643057365</v>
      </c>
    </row>
    <row r="305" spans="2:5" hidden="1">
      <c r="B305" s="211">
        <v>38261</v>
      </c>
      <c r="C305" s="212">
        <v>473697</v>
      </c>
      <c r="D305" s="214">
        <f t="shared" si="51"/>
        <v>-0.17680428882107996</v>
      </c>
      <c r="E305" s="214">
        <f t="shared" si="52"/>
        <v>8.3035536685574751</v>
      </c>
    </row>
    <row r="306" spans="2:5" hidden="1">
      <c r="B306" s="211">
        <v>38292</v>
      </c>
      <c r="C306" s="212">
        <v>473358</v>
      </c>
      <c r="D306" s="214">
        <f t="shared" si="51"/>
        <v>-7.1564734418837359E-2</v>
      </c>
      <c r="E306" s="214">
        <f t="shared" si="52"/>
        <v>8.5566464165560134</v>
      </c>
    </row>
    <row r="307" spans="2:5" hidden="1">
      <c r="B307" s="211">
        <v>38322</v>
      </c>
      <c r="C307" s="212">
        <v>461419</v>
      </c>
      <c r="D307" s="214">
        <f t="shared" si="51"/>
        <v>-2.5221925054609828</v>
      </c>
      <c r="E307" s="214">
        <f t="shared" si="52"/>
        <v>6.8050090273598443</v>
      </c>
    </row>
    <row r="308" spans="2:5" hidden="1">
      <c r="B308" s="62">
        <v>38353</v>
      </c>
      <c r="C308" s="20">
        <v>462432</v>
      </c>
      <c r="D308" s="7">
        <f t="shared" si="51"/>
        <v>0.2195401576441369</v>
      </c>
      <c r="E308" s="7">
        <f t="shared" si="52"/>
        <v>5.8654658422063548</v>
      </c>
    </row>
    <row r="309" spans="2:5" hidden="1">
      <c r="B309" s="62">
        <v>38384</v>
      </c>
      <c r="C309" s="20">
        <v>477630</v>
      </c>
      <c r="D309" s="7">
        <f t="shared" si="51"/>
        <v>3.2865372638571726</v>
      </c>
      <c r="E309" s="7">
        <f t="shared" si="52"/>
        <v>6.7589647534259738</v>
      </c>
    </row>
    <row r="310" spans="2:5" hidden="1">
      <c r="B310" s="62">
        <v>38412</v>
      </c>
      <c r="C310" s="20">
        <v>470836</v>
      </c>
      <c r="D310" s="7">
        <f t="shared" si="51"/>
        <v>-1.4224399639888616</v>
      </c>
      <c r="E310" s="7">
        <f t="shared" si="52"/>
        <v>6.4298324332999535</v>
      </c>
    </row>
    <row r="311" spans="2:5" hidden="1">
      <c r="B311" s="62">
        <v>38443</v>
      </c>
      <c r="C311" s="20">
        <v>484923</v>
      </c>
      <c r="D311" s="7">
        <f t="shared" si="51"/>
        <v>2.9919122581960598</v>
      </c>
      <c r="E311" s="7">
        <f t="shared" si="52"/>
        <v>4.8649946153546733</v>
      </c>
    </row>
    <row r="312" spans="2:5" hidden="1">
      <c r="B312" s="62">
        <v>38473</v>
      </c>
      <c r="C312" s="20">
        <v>495826</v>
      </c>
      <c r="D312" s="7">
        <f t="shared" si="51"/>
        <v>2.2483981993017448</v>
      </c>
      <c r="E312" s="7">
        <f t="shared" si="52"/>
        <v>5.9735785259801188</v>
      </c>
    </row>
    <row r="313" spans="2:5" hidden="1">
      <c r="B313" s="62">
        <v>38504</v>
      </c>
      <c r="C313" s="20">
        <v>485593</v>
      </c>
      <c r="D313" s="7">
        <f t="shared" ref="D313:D376" si="53">(C313-C312)/C312*100</f>
        <v>-2.0638288431828906</v>
      </c>
      <c r="E313" s="7">
        <f t="shared" si="52"/>
        <v>5.5595650604976328</v>
      </c>
    </row>
    <row r="314" spans="2:5" hidden="1">
      <c r="B314" s="62">
        <v>38534</v>
      </c>
      <c r="C314" s="20">
        <v>483988</v>
      </c>
      <c r="D314" s="7">
        <f t="shared" si="53"/>
        <v>-0.3305237101852786</v>
      </c>
      <c r="E314" s="7">
        <f t="shared" si="52"/>
        <v>4.281463510278658</v>
      </c>
    </row>
    <row r="315" spans="2:5" hidden="1">
      <c r="B315" s="62">
        <v>38565</v>
      </c>
      <c r="C315" s="20">
        <v>496681</v>
      </c>
      <c r="D315" s="7">
        <f t="shared" si="53"/>
        <v>2.6225856839425772</v>
      </c>
      <c r="E315" s="7">
        <f t="shared" si="52"/>
        <v>2.7612318578211799</v>
      </c>
    </row>
    <row r="316" spans="2:5" hidden="1">
      <c r="B316" s="62">
        <v>38596</v>
      </c>
      <c r="C316" s="20">
        <v>486980</v>
      </c>
      <c r="D316" s="7">
        <f t="shared" si="53"/>
        <v>-1.9531651100001812</v>
      </c>
      <c r="E316" s="7">
        <f t="shared" si="52"/>
        <v>2.6223510966502017</v>
      </c>
    </row>
    <row r="317" spans="2:5" hidden="1">
      <c r="B317" s="62">
        <v>38626</v>
      </c>
      <c r="C317" s="20">
        <v>489139</v>
      </c>
      <c r="D317" s="7">
        <f t="shared" si="53"/>
        <v>0.44334469588073433</v>
      </c>
      <c r="E317" s="7">
        <f t="shared" si="52"/>
        <v>3.2598897607542372</v>
      </c>
    </row>
    <row r="318" spans="2:5" hidden="1">
      <c r="B318" s="62">
        <v>38657</v>
      </c>
      <c r="C318" s="20">
        <v>485833</v>
      </c>
      <c r="D318" s="7">
        <f t="shared" si="53"/>
        <v>-0.67588149789732566</v>
      </c>
      <c r="E318" s="7">
        <f t="shared" si="52"/>
        <v>2.6354260411781358</v>
      </c>
    </row>
    <row r="319" spans="2:5" hidden="1">
      <c r="B319" s="62">
        <v>38687</v>
      </c>
      <c r="C319" s="20">
        <v>474499</v>
      </c>
      <c r="D319" s="7">
        <f t="shared" si="53"/>
        <v>-2.3329003999316638</v>
      </c>
      <c r="E319" s="7">
        <f t="shared" si="52"/>
        <v>2.8347337235787862</v>
      </c>
    </row>
    <row r="320" spans="2:5" hidden="1">
      <c r="B320" s="62">
        <v>38718</v>
      </c>
      <c r="C320" s="20">
        <v>469467</v>
      </c>
      <c r="D320" s="7">
        <f t="shared" si="53"/>
        <v>-1.0604869557153966</v>
      </c>
      <c r="E320" s="7">
        <f t="shared" si="52"/>
        <v>1.5213047539962632</v>
      </c>
    </row>
    <row r="321" spans="2:5" hidden="1">
      <c r="B321" s="62">
        <v>38749</v>
      </c>
      <c r="C321" s="20">
        <v>477122</v>
      </c>
      <c r="D321" s="7">
        <f t="shared" si="53"/>
        <v>1.6305725429050393</v>
      </c>
      <c r="E321" s="7">
        <f t="shared" si="52"/>
        <v>-0.10635847832003852</v>
      </c>
    </row>
    <row r="322" spans="2:5" hidden="1">
      <c r="B322" s="62">
        <v>38777</v>
      </c>
      <c r="C322" s="20">
        <v>470373</v>
      </c>
      <c r="D322" s="7">
        <f t="shared" si="53"/>
        <v>-1.4145229102829047</v>
      </c>
      <c r="E322" s="7">
        <f t="shared" si="52"/>
        <v>-9.8335726240134563E-2</v>
      </c>
    </row>
    <row r="323" spans="2:5" hidden="1">
      <c r="B323" s="62">
        <v>38808</v>
      </c>
      <c r="C323" s="20">
        <v>484253</v>
      </c>
      <c r="D323" s="7">
        <f t="shared" si="53"/>
        <v>2.9508496448563162</v>
      </c>
      <c r="E323" s="7">
        <f t="shared" si="52"/>
        <v>-0.13816626557205991</v>
      </c>
    </row>
    <row r="324" spans="2:5" hidden="1">
      <c r="B324" s="62">
        <v>38838</v>
      </c>
      <c r="C324" s="20">
        <v>495811</v>
      </c>
      <c r="D324" s="7">
        <f t="shared" si="53"/>
        <v>2.3867688997280347</v>
      </c>
      <c r="E324" s="7">
        <f t="shared" ref="E324:E366" si="54">(C324-C312)/C312*100</f>
        <v>-3.0252548272982861E-3</v>
      </c>
    </row>
    <row r="325" spans="2:5" hidden="1">
      <c r="B325" s="62">
        <v>38869</v>
      </c>
      <c r="C325" s="20">
        <v>488608</v>
      </c>
      <c r="D325" s="7">
        <f t="shared" si="53"/>
        <v>-1.4527713181030675</v>
      </c>
      <c r="E325" s="7">
        <f t="shared" si="54"/>
        <v>0.62089033408636451</v>
      </c>
    </row>
    <row r="326" spans="2:5" hidden="1">
      <c r="B326" s="62">
        <v>38899</v>
      </c>
      <c r="C326" s="20">
        <v>492200</v>
      </c>
      <c r="D326" s="7">
        <f t="shared" si="53"/>
        <v>0.73514964961687079</v>
      </c>
      <c r="E326" s="7">
        <f t="shared" si="54"/>
        <v>1.6967362827177535</v>
      </c>
    </row>
    <row r="327" spans="2:5" hidden="1">
      <c r="B327" s="62">
        <v>38930</v>
      </c>
      <c r="C327" s="20">
        <v>499788</v>
      </c>
      <c r="D327" s="7">
        <f t="shared" si="53"/>
        <v>1.5416497358797236</v>
      </c>
      <c r="E327" s="7">
        <f t="shared" si="54"/>
        <v>0.62555241694367214</v>
      </c>
    </row>
    <row r="328" spans="2:5" hidden="1">
      <c r="B328" s="62">
        <v>38961</v>
      </c>
      <c r="C328" s="20">
        <v>495949</v>
      </c>
      <c r="D328" s="7">
        <f t="shared" si="53"/>
        <v>-0.76812568529056313</v>
      </c>
      <c r="E328" s="7">
        <f t="shared" si="54"/>
        <v>1.8417594151710541</v>
      </c>
    </row>
    <row r="329" spans="2:5" hidden="1">
      <c r="B329" s="62">
        <v>38991</v>
      </c>
      <c r="C329" s="20">
        <v>496502</v>
      </c>
      <c r="D329" s="7">
        <f t="shared" si="53"/>
        <v>0.11150340055126637</v>
      </c>
      <c r="E329" s="7">
        <f t="shared" si="54"/>
        <v>1.5052980850024227</v>
      </c>
    </row>
    <row r="330" spans="2:5" hidden="1">
      <c r="B330" s="62">
        <v>39022</v>
      </c>
      <c r="C330" s="20">
        <v>500443</v>
      </c>
      <c r="D330" s="7">
        <f t="shared" si="53"/>
        <v>0.79375309666426319</v>
      </c>
      <c r="E330" s="7">
        <f t="shared" si="54"/>
        <v>3.0072061799013241</v>
      </c>
    </row>
    <row r="331" spans="2:5">
      <c r="B331" s="62">
        <v>39052</v>
      </c>
      <c r="C331" s="20">
        <v>476911</v>
      </c>
      <c r="D331" s="7">
        <f t="shared" si="53"/>
        <v>-4.7022338208347403</v>
      </c>
      <c r="E331" s="7">
        <f t="shared" si="54"/>
        <v>0.50832562344704624</v>
      </c>
    </row>
    <row r="332" spans="2:5">
      <c r="B332" s="62">
        <v>39083</v>
      </c>
      <c r="C332" s="20">
        <v>481070</v>
      </c>
      <c r="D332" s="7">
        <f t="shared" si="53"/>
        <v>0.87207047017158335</v>
      </c>
      <c r="E332" s="7">
        <f t="shared" si="54"/>
        <v>2.4715262201603094</v>
      </c>
    </row>
    <row r="333" spans="2:5">
      <c r="B333" s="62">
        <v>39114</v>
      </c>
      <c r="C333" s="20">
        <v>491735</v>
      </c>
      <c r="D333" s="7">
        <f t="shared" si="53"/>
        <v>2.2169330866609847</v>
      </c>
      <c r="E333" s="7">
        <f t="shared" si="54"/>
        <v>3.0627386706125477</v>
      </c>
    </row>
    <row r="334" spans="2:5">
      <c r="B334" s="62">
        <v>39142</v>
      </c>
      <c r="C334" s="20">
        <v>476749</v>
      </c>
      <c r="D334" s="7">
        <f t="shared" si="53"/>
        <v>-3.0475764385288824</v>
      </c>
      <c r="E334" s="7">
        <f t="shared" si="54"/>
        <v>1.3555199809512875</v>
      </c>
    </row>
    <row r="335" spans="2:5">
      <c r="B335" s="62">
        <v>39173</v>
      </c>
      <c r="C335" s="20">
        <v>489380</v>
      </c>
      <c r="D335" s="7">
        <f t="shared" si="53"/>
        <v>2.6494025157892307</v>
      </c>
      <c r="E335" s="7">
        <f t="shared" si="54"/>
        <v>1.0587440862524342</v>
      </c>
    </row>
    <row r="336" spans="2:5">
      <c r="B336" s="62">
        <v>39203</v>
      </c>
      <c r="C336" s="20">
        <v>499074</v>
      </c>
      <c r="D336" s="7">
        <f t="shared" si="53"/>
        <v>1.9808737586333729</v>
      </c>
      <c r="E336" s="7">
        <f t="shared" si="54"/>
        <v>0.65811367638071772</v>
      </c>
    </row>
    <row r="337" spans="2:5">
      <c r="B337" s="62">
        <v>39234</v>
      </c>
      <c r="C337" s="20">
        <v>480550</v>
      </c>
      <c r="D337" s="7">
        <f t="shared" si="53"/>
        <v>-3.7116740202855687</v>
      </c>
      <c r="E337" s="7">
        <f t="shared" si="54"/>
        <v>-1.6491747986115659</v>
      </c>
    </row>
    <row r="338" spans="2:5">
      <c r="B338" s="62">
        <v>39264</v>
      </c>
      <c r="C338" s="20">
        <v>493710</v>
      </c>
      <c r="D338" s="7">
        <f t="shared" si="53"/>
        <v>2.7385287691187181</v>
      </c>
      <c r="E338" s="7">
        <f t="shared" si="54"/>
        <v>0.30678585940674519</v>
      </c>
    </row>
    <row r="339" spans="2:5">
      <c r="B339" s="62">
        <v>39295</v>
      </c>
      <c r="C339" s="20">
        <v>499507</v>
      </c>
      <c r="D339" s="7">
        <f t="shared" si="53"/>
        <v>1.1741710720868526</v>
      </c>
      <c r="E339" s="7">
        <f t="shared" si="54"/>
        <v>-5.622383890769686E-2</v>
      </c>
    </row>
    <row r="340" spans="2:5">
      <c r="B340" s="62">
        <v>39326</v>
      </c>
      <c r="C340" s="20">
        <v>480744</v>
      </c>
      <c r="D340" s="7">
        <f t="shared" si="53"/>
        <v>-3.7563037154634471</v>
      </c>
      <c r="E340" s="7">
        <f t="shared" si="54"/>
        <v>-3.0658394310705335</v>
      </c>
    </row>
    <row r="341" spans="2:5">
      <c r="B341" s="62">
        <v>39356</v>
      </c>
      <c r="C341" s="20">
        <v>483340</v>
      </c>
      <c r="D341" s="7">
        <f t="shared" si="53"/>
        <v>0.53999633900787114</v>
      </c>
      <c r="E341" s="7">
        <f t="shared" si="54"/>
        <v>-2.650946018344337</v>
      </c>
    </row>
    <row r="342" spans="2:5">
      <c r="B342" s="62">
        <v>39387</v>
      </c>
      <c r="C342" s="20">
        <v>494210</v>
      </c>
      <c r="D342" s="7">
        <f t="shared" si="53"/>
        <v>2.2489344974552075</v>
      </c>
      <c r="E342" s="7">
        <f t="shared" si="54"/>
        <v>-1.2454964901097627</v>
      </c>
    </row>
    <row r="343" spans="2:5">
      <c r="B343" s="62">
        <v>39417</v>
      </c>
      <c r="C343" s="20">
        <v>467450</v>
      </c>
      <c r="D343" s="7">
        <f t="shared" si="53"/>
        <v>-5.4147022520790751</v>
      </c>
      <c r="E343" s="7">
        <f t="shared" si="54"/>
        <v>-1.9838082996617816</v>
      </c>
    </row>
    <row r="344" spans="2:5">
      <c r="B344" s="62">
        <v>39448</v>
      </c>
      <c r="C344" s="20">
        <v>476073</v>
      </c>
      <c r="D344" s="7">
        <f t="shared" si="53"/>
        <v>1.8446892715798482</v>
      </c>
      <c r="E344" s="7">
        <f t="shared" si="54"/>
        <v>-1.0387261729062298</v>
      </c>
    </row>
    <row r="345" spans="2:5">
      <c r="B345" s="62">
        <v>39479</v>
      </c>
      <c r="C345" s="20">
        <v>494581</v>
      </c>
      <c r="D345" s="7">
        <f t="shared" si="53"/>
        <v>3.8876390805611747</v>
      </c>
      <c r="E345" s="7">
        <f t="shared" si="54"/>
        <v>0.57876701882111303</v>
      </c>
    </row>
    <row r="346" spans="2:5">
      <c r="B346" s="62">
        <v>39508</v>
      </c>
      <c r="C346" s="20">
        <v>478067</v>
      </c>
      <c r="D346" s="7">
        <f t="shared" si="53"/>
        <v>-3.3389879514174625</v>
      </c>
      <c r="E346" s="7">
        <f t="shared" si="54"/>
        <v>0.27645574505662307</v>
      </c>
    </row>
    <row r="347" spans="2:5">
      <c r="B347" s="62">
        <v>39539</v>
      </c>
      <c r="C347" s="20">
        <v>490392</v>
      </c>
      <c r="D347" s="7">
        <f t="shared" si="53"/>
        <v>2.5780905186929868</v>
      </c>
      <c r="E347" s="7">
        <f t="shared" si="54"/>
        <v>0.20679226776737913</v>
      </c>
    </row>
    <row r="348" spans="2:5">
      <c r="B348" s="62">
        <v>39569</v>
      </c>
      <c r="C348" s="20">
        <v>501349</v>
      </c>
      <c r="D348" s="7">
        <f t="shared" si="53"/>
        <v>2.2343349809947961</v>
      </c>
      <c r="E348" s="7">
        <f t="shared" si="54"/>
        <v>0.45584422350192561</v>
      </c>
    </row>
    <row r="349" spans="2:5">
      <c r="B349" s="62">
        <v>39600</v>
      </c>
      <c r="C349" s="20">
        <v>478951</v>
      </c>
      <c r="D349" s="7">
        <f t="shared" si="53"/>
        <v>-4.467546559382785</v>
      </c>
      <c r="E349" s="7">
        <f t="shared" si="54"/>
        <v>-0.33274373114140049</v>
      </c>
    </row>
    <row r="350" spans="2:5">
      <c r="B350" s="62">
        <v>39630</v>
      </c>
      <c r="C350" s="20">
        <v>491734</v>
      </c>
      <c r="D350" s="7">
        <f t="shared" si="53"/>
        <v>2.6689577848255874</v>
      </c>
      <c r="E350" s="7">
        <f t="shared" si="54"/>
        <v>-0.40023495574325008</v>
      </c>
    </row>
    <row r="351" spans="2:5">
      <c r="B351" s="62">
        <v>39661</v>
      </c>
      <c r="C351" s="20">
        <v>492969</v>
      </c>
      <c r="D351" s="7">
        <f t="shared" si="53"/>
        <v>0.2511520456181594</v>
      </c>
      <c r="E351" s="7">
        <f t="shared" si="54"/>
        <v>-1.3088905660981727</v>
      </c>
    </row>
    <row r="352" spans="2:5">
      <c r="B352" s="62">
        <v>39692</v>
      </c>
      <c r="C352" s="20">
        <v>493433</v>
      </c>
      <c r="D352" s="7">
        <f t="shared" si="53"/>
        <v>9.4123565579174354E-2</v>
      </c>
      <c r="E352" s="7">
        <f t="shared" si="54"/>
        <v>2.6394505183632035</v>
      </c>
    </row>
    <row r="353" spans="2:5">
      <c r="B353" s="62">
        <v>39722</v>
      </c>
      <c r="C353" s="20">
        <v>520219</v>
      </c>
      <c r="D353" s="7">
        <f t="shared" si="53"/>
        <v>5.4284978913043913</v>
      </c>
      <c r="E353" s="7">
        <f t="shared" si="54"/>
        <v>7.6300326892042873</v>
      </c>
    </row>
    <row r="354" spans="2:5">
      <c r="B354" s="62">
        <v>39753</v>
      </c>
      <c r="C354" s="20">
        <v>531391</v>
      </c>
      <c r="D354" s="7">
        <f t="shared" si="53"/>
        <v>2.1475570865347096</v>
      </c>
      <c r="E354" s="7">
        <f t="shared" si="54"/>
        <v>7.5233200461342342</v>
      </c>
    </row>
    <row r="355" spans="2:5">
      <c r="B355" s="62">
        <v>39783</v>
      </c>
      <c r="C355" s="20">
        <v>514077</v>
      </c>
      <c r="D355" s="7">
        <f t="shared" si="53"/>
        <v>-3.25824110683094</v>
      </c>
      <c r="E355" s="7">
        <f t="shared" si="54"/>
        <v>9.9747566584661467</v>
      </c>
    </row>
    <row r="356" spans="2:5">
      <c r="B356" s="62">
        <v>39814</v>
      </c>
      <c r="C356" s="20">
        <v>526968</v>
      </c>
      <c r="D356" s="7">
        <f t="shared" si="53"/>
        <v>2.5076010014064041</v>
      </c>
      <c r="E356" s="7">
        <f t="shared" si="54"/>
        <v>10.690587367903662</v>
      </c>
    </row>
    <row r="357" spans="2:5">
      <c r="B357" s="62">
        <v>39845</v>
      </c>
      <c r="C357" s="20">
        <v>533099</v>
      </c>
      <c r="D357" s="7">
        <f t="shared" si="53"/>
        <v>1.1634482549225</v>
      </c>
      <c r="E357" s="7">
        <f t="shared" si="54"/>
        <v>7.788006413509617</v>
      </c>
    </row>
    <row r="358" spans="2:5">
      <c r="B358" s="62">
        <v>39873</v>
      </c>
      <c r="C358" s="20">
        <v>515306</v>
      </c>
      <c r="D358" s="7">
        <f t="shared" si="53"/>
        <v>-3.3376539817182174</v>
      </c>
      <c r="E358" s="7">
        <f t="shared" si="54"/>
        <v>7.7894939412258113</v>
      </c>
    </row>
    <row r="359" spans="2:5">
      <c r="B359" s="62">
        <v>39904</v>
      </c>
      <c r="C359" s="20">
        <v>543426</v>
      </c>
      <c r="D359" s="7">
        <f t="shared" si="53"/>
        <v>5.4569517917509209</v>
      </c>
      <c r="E359" s="7">
        <f t="shared" si="54"/>
        <v>10.814613615230265</v>
      </c>
    </row>
    <row r="360" spans="2:5">
      <c r="B360" s="62">
        <v>39934</v>
      </c>
      <c r="C360" s="20">
        <v>562332</v>
      </c>
      <c r="D360" s="7">
        <f t="shared" si="53"/>
        <v>3.4790385443464245</v>
      </c>
      <c r="E360" s="7">
        <f t="shared" si="54"/>
        <v>12.163782115851433</v>
      </c>
    </row>
    <row r="361" spans="2:5">
      <c r="B361" s="62">
        <v>39965</v>
      </c>
      <c r="C361" s="20">
        <v>558877</v>
      </c>
      <c r="D361" s="7">
        <f t="shared" si="53"/>
        <v>-0.61440572473200883</v>
      </c>
      <c r="E361" s="7">
        <f t="shared" si="54"/>
        <v>16.687719620587494</v>
      </c>
    </row>
    <row r="362" spans="2:5">
      <c r="B362" s="62">
        <v>39995</v>
      </c>
      <c r="C362" s="20">
        <v>587781</v>
      </c>
      <c r="D362" s="7">
        <f t="shared" si="53"/>
        <v>5.17179987725385</v>
      </c>
      <c r="E362" s="7">
        <f t="shared" si="54"/>
        <v>19.532308117803527</v>
      </c>
    </row>
    <row r="363" spans="2:5">
      <c r="B363" s="62">
        <v>40026</v>
      </c>
      <c r="C363" s="20">
        <v>597500</v>
      </c>
      <c r="D363" s="7">
        <f t="shared" si="53"/>
        <v>1.6535070034587713</v>
      </c>
      <c r="E363" s="7">
        <f t="shared" si="54"/>
        <v>21.204375934389383</v>
      </c>
    </row>
    <row r="364" spans="2:5">
      <c r="B364" s="62">
        <v>40057</v>
      </c>
      <c r="C364" s="20">
        <v>606418</v>
      </c>
      <c r="D364" s="7">
        <f t="shared" si="53"/>
        <v>1.49255230125523</v>
      </c>
      <c r="E364" s="7">
        <f t="shared" si="54"/>
        <v>22.897738902748703</v>
      </c>
    </row>
    <row r="365" spans="2:5">
      <c r="B365" s="62">
        <v>40087</v>
      </c>
      <c r="C365" s="20">
        <v>631599</v>
      </c>
      <c r="D365" s="7">
        <f t="shared" si="53"/>
        <v>4.15241632009604</v>
      </c>
      <c r="E365" s="7">
        <f t="shared" si="54"/>
        <v>21.410213775352304</v>
      </c>
    </row>
    <row r="366" spans="2:5">
      <c r="B366" s="62">
        <v>40118</v>
      </c>
      <c r="C366" s="20">
        <v>648880</v>
      </c>
      <c r="D366" s="7">
        <f t="shared" si="53"/>
        <v>2.736071463064381</v>
      </c>
      <c r="E366" s="7">
        <f t="shared" si="54"/>
        <v>22.109708293892822</v>
      </c>
    </row>
    <row r="367" spans="2:5">
      <c r="B367" s="62">
        <v>40148</v>
      </c>
      <c r="C367" s="20">
        <v>645842</v>
      </c>
      <c r="D367" s="7">
        <f t="shared" si="53"/>
        <v>-0.46819134508691901</v>
      </c>
      <c r="E367" s="7">
        <f>(C367-C355)/C355*100</f>
        <v>25.631374288287549</v>
      </c>
    </row>
    <row r="368" spans="2:5">
      <c r="B368" s="62">
        <v>40179</v>
      </c>
      <c r="C368" s="20">
        <v>658574</v>
      </c>
      <c r="D368" s="7">
        <f t="shared" si="53"/>
        <v>1.9713799969652019</v>
      </c>
      <c r="E368" s="7">
        <f t="shared" ref="E368:E387" si="55">(C368-C356)/C356*100</f>
        <v>24.974191981296777</v>
      </c>
    </row>
    <row r="369" spans="2:5">
      <c r="B369" s="62">
        <v>40210</v>
      </c>
      <c r="C369" s="20">
        <v>652945</v>
      </c>
      <c r="D369" s="7">
        <f t="shared" si="53"/>
        <v>-0.85472551300233535</v>
      </c>
      <c r="E369" s="7">
        <f t="shared" si="55"/>
        <v>22.481002590513206</v>
      </c>
    </row>
    <row r="370" spans="2:5">
      <c r="B370" s="62">
        <v>40238</v>
      </c>
      <c r="C370" s="20">
        <v>664532</v>
      </c>
      <c r="D370" s="7">
        <f t="shared" si="53"/>
        <v>1.7745751939290444</v>
      </c>
      <c r="E370" s="7">
        <f t="shared" si="55"/>
        <v>28.958715792170086</v>
      </c>
    </row>
    <row r="371" spans="2:5">
      <c r="B371" s="62">
        <v>40269</v>
      </c>
      <c r="C371" s="20">
        <v>688460</v>
      </c>
      <c r="D371" s="7">
        <f t="shared" si="53"/>
        <v>3.6007295359741889</v>
      </c>
      <c r="E371" s="7">
        <f t="shared" si="55"/>
        <v>26.688822397161712</v>
      </c>
    </row>
    <row r="372" spans="2:5">
      <c r="B372" s="62">
        <v>40299</v>
      </c>
      <c r="C372" s="20">
        <v>711790</v>
      </c>
      <c r="D372" s="7">
        <f t="shared" si="53"/>
        <v>3.3887226563634778</v>
      </c>
      <c r="E372" s="7">
        <f t="shared" si="55"/>
        <v>26.578249148190036</v>
      </c>
    </row>
    <row r="373" spans="2:5">
      <c r="B373" s="62">
        <v>40330</v>
      </c>
      <c r="C373" s="20">
        <v>705455</v>
      </c>
      <c r="D373" s="7">
        <f t="shared" si="53"/>
        <v>-0.89000969387038309</v>
      </c>
      <c r="E373" s="7">
        <f t="shared" si="55"/>
        <v>26.22723783587444</v>
      </c>
    </row>
    <row r="374" spans="2:5">
      <c r="B374" s="62">
        <v>40360</v>
      </c>
      <c r="C374" s="20">
        <v>734590</v>
      </c>
      <c r="D374" s="7">
        <f t="shared" si="53"/>
        <v>4.1299586791503353</v>
      </c>
      <c r="E374" s="7">
        <f t="shared" si="55"/>
        <v>24.976819597775364</v>
      </c>
    </row>
    <row r="375" spans="2:5">
      <c r="B375" s="62">
        <v>40391</v>
      </c>
      <c r="C375" s="20">
        <v>745636</v>
      </c>
      <c r="D375" s="7">
        <f t="shared" si="53"/>
        <v>1.503695939231408</v>
      </c>
      <c r="E375" s="7">
        <f t="shared" si="55"/>
        <v>24.792635983263597</v>
      </c>
    </row>
    <row r="376" spans="2:5">
      <c r="B376" s="62">
        <v>40422</v>
      </c>
      <c r="C376" s="20">
        <v>756164</v>
      </c>
      <c r="D376" s="7">
        <f t="shared" si="53"/>
        <v>1.411948993879051</v>
      </c>
      <c r="E376" s="7">
        <f t="shared" si="55"/>
        <v>24.69352822640489</v>
      </c>
    </row>
    <row r="377" spans="2:5">
      <c r="B377" s="62">
        <v>40452</v>
      </c>
      <c r="C377" s="20">
        <v>773914</v>
      </c>
      <c r="D377" s="7">
        <f t="shared" ref="D377:D387" si="56">(C377-C376)/C376*100</f>
        <v>2.3473743791029458</v>
      </c>
      <c r="E377" s="7">
        <f t="shared" si="55"/>
        <v>22.532492926682913</v>
      </c>
    </row>
    <row r="378" spans="2:5">
      <c r="B378" s="62">
        <v>40483</v>
      </c>
      <c r="C378" s="20">
        <v>798333</v>
      </c>
      <c r="D378" s="7">
        <f t="shared" si="56"/>
        <v>3.1552601451840903</v>
      </c>
      <c r="E378" s="7">
        <f t="shared" si="55"/>
        <v>23.032455924053753</v>
      </c>
    </row>
    <row r="379" spans="2:5">
      <c r="B379" s="62">
        <v>40513</v>
      </c>
      <c r="C379" s="20">
        <v>792954</v>
      </c>
      <c r="D379" s="7">
        <f t="shared" si="56"/>
        <v>-0.67377898696408633</v>
      </c>
      <c r="E379" s="7">
        <f t="shared" si="55"/>
        <v>22.778326587617407</v>
      </c>
    </row>
    <row r="380" spans="2:5">
      <c r="B380" s="62">
        <v>40544</v>
      </c>
      <c r="C380" s="20">
        <v>809812</v>
      </c>
      <c r="D380" s="7">
        <f t="shared" si="56"/>
        <v>2.1259745205900975</v>
      </c>
      <c r="E380" s="7">
        <f t="shared" si="55"/>
        <v>22.964465648507229</v>
      </c>
    </row>
    <row r="381" spans="2:5">
      <c r="B381" s="62">
        <v>40575</v>
      </c>
      <c r="C381" s="20">
        <v>801302</v>
      </c>
      <c r="D381" s="7">
        <f t="shared" si="56"/>
        <v>-1.0508611875348846</v>
      </c>
      <c r="E381" s="7">
        <f t="shared" si="55"/>
        <v>22.721209290215867</v>
      </c>
    </row>
    <row r="382" spans="2:5">
      <c r="B382" s="62">
        <v>40603</v>
      </c>
      <c r="C382" s="20">
        <v>802610</v>
      </c>
      <c r="D382" s="7">
        <f t="shared" si="56"/>
        <v>0.163234336117968</v>
      </c>
      <c r="E382" s="7">
        <f t="shared" si="55"/>
        <v>20.778231898539122</v>
      </c>
    </row>
    <row r="383" spans="2:5">
      <c r="B383" s="62">
        <v>40634</v>
      </c>
      <c r="C383" s="20">
        <v>833060</v>
      </c>
      <c r="D383" s="7">
        <f t="shared" si="56"/>
        <v>3.793872490998119</v>
      </c>
      <c r="E383" s="7">
        <f t="shared" si="55"/>
        <v>21.003398890276852</v>
      </c>
    </row>
    <row r="384" spans="2:5">
      <c r="B384" s="62">
        <v>40664</v>
      </c>
      <c r="C384" s="20">
        <v>861794</v>
      </c>
      <c r="D384" s="7">
        <f t="shared" si="56"/>
        <v>3.4492113413199528</v>
      </c>
      <c r="E384" s="7">
        <f t="shared" si="55"/>
        <v>21.074193231149639</v>
      </c>
    </row>
    <row r="385" spans="2:5">
      <c r="B385" s="62">
        <v>40695</v>
      </c>
      <c r="C385" s="20">
        <v>847312</v>
      </c>
      <c r="D385" s="7">
        <f t="shared" si="56"/>
        <v>-1.6804479956927063</v>
      </c>
      <c r="E385" s="7">
        <f t="shared" si="55"/>
        <v>20.108582404263913</v>
      </c>
    </row>
    <row r="386" spans="2:5">
      <c r="B386" s="62">
        <v>40725</v>
      </c>
      <c r="C386" s="20">
        <v>891487</v>
      </c>
      <c r="D386" s="7">
        <f t="shared" si="56"/>
        <v>5.213545895726722</v>
      </c>
      <c r="E386" s="7">
        <f t="shared" si="55"/>
        <v>21.358444846785282</v>
      </c>
    </row>
    <row r="387" spans="2:5">
      <c r="B387" s="62">
        <v>40756</v>
      </c>
      <c r="C387" s="20">
        <v>902751</v>
      </c>
      <c r="D387" s="7">
        <f t="shared" si="56"/>
        <v>1.2635069271901891</v>
      </c>
      <c r="E387" s="7">
        <f t="shared" si="55"/>
        <v>21.071273382722939</v>
      </c>
    </row>
    <row r="388" spans="2:5">
      <c r="B388" s="62">
        <v>40787</v>
      </c>
      <c r="C388" s="20">
        <v>932868</v>
      </c>
      <c r="D388" s="7">
        <f t="shared" ref="D388:D394" si="57">(C388-C387)/C387*100</f>
        <v>3.3361358779995811</v>
      </c>
      <c r="E388" s="7">
        <f t="shared" ref="E388:E394" si="58">(C388-C376)/C376*100</f>
        <v>23.368475621690532</v>
      </c>
    </row>
    <row r="389" spans="2:5">
      <c r="B389" s="62">
        <v>40817</v>
      </c>
      <c r="C389" s="20">
        <v>947830</v>
      </c>
      <c r="D389" s="7">
        <f t="shared" si="57"/>
        <v>1.6038710728634706</v>
      </c>
      <c r="E389" s="7">
        <f t="shared" si="58"/>
        <v>22.472264360122701</v>
      </c>
    </row>
    <row r="390" spans="2:5">
      <c r="B390" s="62">
        <v>40848</v>
      </c>
      <c r="C390" s="20">
        <v>977446</v>
      </c>
      <c r="D390" s="7">
        <f t="shared" si="57"/>
        <v>3.1246109534410182</v>
      </c>
      <c r="E390" s="7">
        <f t="shared" si="58"/>
        <v>22.435875756106789</v>
      </c>
    </row>
    <row r="391" spans="2:5">
      <c r="B391" s="62">
        <v>40878</v>
      </c>
      <c r="C391" s="20">
        <v>954131</v>
      </c>
      <c r="D391" s="7">
        <f t="shared" si="57"/>
        <v>-2.3852980113479418</v>
      </c>
      <c r="E391" s="7">
        <f t="shared" si="58"/>
        <v>20.32614754449817</v>
      </c>
    </row>
    <row r="392" spans="2:5">
      <c r="B392" s="62">
        <v>40909</v>
      </c>
      <c r="C392" s="20">
        <v>971768</v>
      </c>
      <c r="D392" s="7">
        <f t="shared" si="57"/>
        <v>1.8484883103053982</v>
      </c>
      <c r="E392" s="7">
        <f t="shared" si="58"/>
        <v>19.999209693113958</v>
      </c>
    </row>
    <row r="393" spans="2:5">
      <c r="B393" s="62">
        <v>40940</v>
      </c>
      <c r="C393" s="20">
        <v>961067</v>
      </c>
      <c r="D393" s="7">
        <f t="shared" si="57"/>
        <v>-1.1011887611034732</v>
      </c>
      <c r="E393" s="7">
        <f t="shared" si="58"/>
        <v>19.938175619179784</v>
      </c>
    </row>
    <row r="394" spans="2:5">
      <c r="B394" s="62">
        <v>40969</v>
      </c>
      <c r="C394" s="20">
        <v>978854</v>
      </c>
      <c r="D394" s="7">
        <f t="shared" si="57"/>
        <v>1.8507554624183329</v>
      </c>
      <c r="E394" s="7">
        <f t="shared" si="58"/>
        <v>21.958859221788916</v>
      </c>
    </row>
    <row r="395" spans="2:5">
      <c r="B395" s="62">
        <v>41000</v>
      </c>
      <c r="D395" s="7"/>
      <c r="E395" s="7"/>
    </row>
    <row r="396" spans="2:5">
      <c r="B396" s="62">
        <v>41030</v>
      </c>
      <c r="D396" s="7"/>
      <c r="E396" s="7"/>
    </row>
    <row r="397" spans="2:5">
      <c r="B397" s="62">
        <v>41061</v>
      </c>
      <c r="D397" s="7"/>
      <c r="E397" s="7"/>
    </row>
    <row r="398" spans="2:5">
      <c r="B398" s="62">
        <v>41091</v>
      </c>
      <c r="D398" s="7"/>
      <c r="E398" s="7"/>
    </row>
    <row r="399" spans="2:5">
      <c r="B399" s="62">
        <v>41122</v>
      </c>
      <c r="D399" s="7"/>
      <c r="E399" s="7"/>
    </row>
    <row r="400" spans="2:5" ht="13.5" thickBot="1"/>
    <row r="401" spans="2:5">
      <c r="B401" s="184" t="s">
        <v>16</v>
      </c>
      <c r="C401" s="185">
        <f>AVERAGE(C248:C259)</f>
        <v>386534</v>
      </c>
      <c r="D401" s="186">
        <f>AVERAGE(D248:D259)</f>
        <v>0.48319710287434225</v>
      </c>
      <c r="E401" s="187">
        <f>AVERAGE(E248:E259)</f>
        <v>5.8784852559559582</v>
      </c>
    </row>
    <row r="402" spans="2:5">
      <c r="B402" s="188" t="s">
        <v>17</v>
      </c>
      <c r="C402" s="189">
        <f>AVERAGE(C260:C271)</f>
        <v>410755</v>
      </c>
      <c r="D402" s="190">
        <f>AVERAGE(D260:D271)</f>
        <v>0.71585237702327265</v>
      </c>
      <c r="E402" s="191">
        <f>AVERAGE(E260:E271)</f>
        <v>6.2588206308299315</v>
      </c>
    </row>
    <row r="403" spans="2:5">
      <c r="B403" s="188" t="s">
        <v>18</v>
      </c>
      <c r="C403" s="189">
        <f>AVERAGE(C272:C283)</f>
        <v>429413</v>
      </c>
      <c r="D403" s="190">
        <f>AVERAGE(D272:D283)</f>
        <v>-0.23388857867921561</v>
      </c>
      <c r="E403" s="191">
        <f>AVERAGE(E272:E283)</f>
        <v>4.6064346259081992</v>
      </c>
    </row>
    <row r="404" spans="2:5">
      <c r="B404" s="188" t="s">
        <v>19</v>
      </c>
      <c r="C404" s="189">
        <f>AVERAGE(C284:C295)</f>
        <v>426365.66666666669</v>
      </c>
      <c r="D404" s="190">
        <f>AVERAGE(D284:D295)</f>
        <v>0.36314838809629668</v>
      </c>
      <c r="E404" s="191">
        <f>AVERAGE(E284:E295)</f>
        <v>-0.68311161890631433</v>
      </c>
    </row>
    <row r="405" spans="2:5">
      <c r="B405" s="188" t="s">
        <v>20</v>
      </c>
      <c r="C405" s="189">
        <f>AVERAGE(C296:C307)</f>
        <v>462281.33333333331</v>
      </c>
      <c r="D405" s="190">
        <f>AVERAGE(D296:D307)</f>
        <v>0.57351114034411388</v>
      </c>
      <c r="E405" s="191">
        <f>AVERAGE(E296:E307)</f>
        <v>8.4345161721429527</v>
      </c>
    </row>
    <row r="406" spans="2:5">
      <c r="B406" s="188" t="s">
        <v>21</v>
      </c>
      <c r="C406" s="189">
        <f>AVERAGE(C308:C319)</f>
        <v>482863.33333333331</v>
      </c>
      <c r="D406" s="190">
        <f>AVERAGE(D308:D319)</f>
        <v>0.25279822780301864</v>
      </c>
      <c r="E406" s="191">
        <f>AVERAGE(E308:E319)</f>
        <v>4.4872914350854911</v>
      </c>
    </row>
    <row r="407" spans="2:5">
      <c r="B407" s="188" t="s">
        <v>22</v>
      </c>
      <c r="C407" s="189">
        <f>AVERAGE(C320:C331)</f>
        <v>487285.58333333331</v>
      </c>
      <c r="D407" s="190">
        <f>AVERAGE(D320:D331)</f>
        <v>6.2675523331236757E-2</v>
      </c>
      <c r="E407" s="191">
        <f>AVERAGE(E320:E331)</f>
        <v>0.91509894719219742</v>
      </c>
    </row>
    <row r="408" spans="2:5">
      <c r="B408" s="188" t="s">
        <v>23</v>
      </c>
      <c r="C408" s="189">
        <f>AVERAGE(C332:C343)</f>
        <v>486459.91666666669</v>
      </c>
      <c r="D408" s="190">
        <f>AVERAGE(D332:D343)</f>
        <v>-0.1257788264527627</v>
      </c>
      <c r="E408" s="191">
        <f>AVERAGE(E332:E343)</f>
        <v>-0.14483836524513632</v>
      </c>
    </row>
    <row r="409" spans="2:5">
      <c r="B409" s="188" t="s">
        <v>24</v>
      </c>
      <c r="C409" s="189">
        <f>AVERAGE(C344:C355)</f>
        <v>496936.33333333331</v>
      </c>
      <c r="D409" s="190">
        <f>AVERAGE(D344:D355)</f>
        <v>0.83918888400496983</v>
      </c>
      <c r="E409" s="191">
        <f>AVERAGE(E344:E355)</f>
        <v>2.1837353117854885</v>
      </c>
    </row>
    <row r="410" spans="2:5">
      <c r="B410" s="188" t="s">
        <v>25</v>
      </c>
      <c r="C410" s="189">
        <f>AVERAGE(C356:C367)</f>
        <v>579835.66666666663</v>
      </c>
      <c r="D410" s="190">
        <f>AVERAGE(D356:D367)</f>
        <v>1.9494279588347814</v>
      </c>
      <c r="E410" s="191">
        <f>AVERAGE(E356:E367)</f>
        <v>16.559993532231882</v>
      </c>
    </row>
    <row r="411" spans="2:5">
      <c r="B411" s="188" t="s">
        <v>418</v>
      </c>
      <c r="C411" s="189">
        <f>AVERAGE(C368:C379)</f>
        <v>723612.25</v>
      </c>
      <c r="D411" s="190">
        <f>AVERAGE(D368:D379)</f>
        <v>1.738760943828578</v>
      </c>
      <c r="E411" s="191">
        <f>AVERAGE(E368:E379)</f>
        <v>24.892873249250353</v>
      </c>
    </row>
    <row r="412" spans="2:5">
      <c r="B412" s="188" t="s">
        <v>451</v>
      </c>
      <c r="C412" s="189">
        <f>AVERAGE(C380:C391)</f>
        <v>880200.25</v>
      </c>
      <c r="D412" s="190">
        <f>AVERAGE(D380:D391)</f>
        <v>1.5797796851392987</v>
      </c>
      <c r="E412" s="191">
        <f>AVERAGE(E380:E391)</f>
        <v>21.640213572906585</v>
      </c>
    </row>
    <row r="413" spans="2:5" ht="13.5" thickBot="1">
      <c r="B413" s="192" t="s">
        <v>494</v>
      </c>
      <c r="C413" s="193">
        <f>AVERAGE(C392:C399)</f>
        <v>970563</v>
      </c>
      <c r="D413" s="250">
        <f>AVERAGE(D392:D399)</f>
        <v>0.8660183372067527</v>
      </c>
      <c r="E413" s="194">
        <f>AVERAGE(E392:E399)</f>
        <v>20.632081511360884</v>
      </c>
    </row>
    <row r="416" spans="2:5">
      <c r="B416" s="255" t="s">
        <v>74</v>
      </c>
      <c r="C416" s="256" t="s">
        <v>251</v>
      </c>
    </row>
    <row r="417" spans="2:4">
      <c r="B417" s="10" t="str">
        <f>D3</f>
        <v>2009/10.</v>
      </c>
      <c r="C417" s="172">
        <f>E14</f>
        <v>59994954</v>
      </c>
    </row>
    <row r="418" spans="2:4">
      <c r="B418" s="234" t="s">
        <v>432</v>
      </c>
      <c r="C418" s="20">
        <f>E59</f>
        <v>67606879</v>
      </c>
      <c r="D418" s="7">
        <f>(C418-C417)/C417*100</f>
        <v>12.687608694557879</v>
      </c>
    </row>
    <row r="419" spans="2:4">
      <c r="B419" s="234" t="s">
        <v>475</v>
      </c>
      <c r="C419" s="20">
        <f>E104</f>
        <v>76864014</v>
      </c>
      <c r="D419" s="7">
        <f t="shared" ref="D419:D420" si="59">(C419-C418)/C418*100</f>
        <v>13.692593323232686</v>
      </c>
    </row>
    <row r="420" spans="2:4">
      <c r="B420" s="234" t="s">
        <v>508</v>
      </c>
      <c r="C420" s="20">
        <f>E149</f>
        <v>88794487</v>
      </c>
      <c r="D420" s="7">
        <f t="shared" si="59"/>
        <v>15.521532612127178</v>
      </c>
    </row>
    <row r="421" spans="2:4">
      <c r="B421" s="234"/>
      <c r="C421" s="20"/>
      <c r="D421" s="7"/>
    </row>
    <row r="422" spans="2:4">
      <c r="C422" s="1"/>
    </row>
    <row r="423" spans="2:4">
      <c r="C423" s="1"/>
    </row>
    <row r="424" spans="2:4">
      <c r="C424" s="1"/>
    </row>
    <row r="425" spans="2:4">
      <c r="C425" s="1"/>
    </row>
  </sheetData>
  <mergeCells count="16">
    <mergeCell ref="B1:AA1"/>
    <mergeCell ref="D3:R3"/>
    <mergeCell ref="S3:T3"/>
    <mergeCell ref="B30:C30"/>
    <mergeCell ref="D48:R48"/>
    <mergeCell ref="S48:T48"/>
    <mergeCell ref="D183:R183"/>
    <mergeCell ref="S183:T183"/>
    <mergeCell ref="B210:C210"/>
    <mergeCell ref="B75:C75"/>
    <mergeCell ref="D138:R138"/>
    <mergeCell ref="S138:T138"/>
    <mergeCell ref="B165:C165"/>
    <mergeCell ref="D93:R93"/>
    <mergeCell ref="S93:T93"/>
    <mergeCell ref="B120:C120"/>
  </mergeCells>
  <pageMargins left="0.74803149606299213" right="0.74803149606299213" top="0.98425196850393704" bottom="0.98425196850393704" header="0.51181102362204722" footer="0.51181102362204722"/>
  <pageSetup paperSize="9" scale="67" orientation="landscape" r:id="rId1"/>
  <headerFooter alignWithMargins="0"/>
  <colBreaks count="1" manualBreakCount="1">
    <brk id="20" max="1048575" man="1"/>
  </colBreaks>
  <drawing r:id="rId2"/>
  <legacyDrawing r:id="rId3"/>
</worksheet>
</file>

<file path=xl/worksheets/sheet5.xml><?xml version="1.0" encoding="utf-8"?>
<worksheet xmlns="http://schemas.openxmlformats.org/spreadsheetml/2006/main" xmlns:r="http://schemas.openxmlformats.org/officeDocument/2006/relationships">
  <dimension ref="A1:C226"/>
  <sheetViews>
    <sheetView zoomScale="90" zoomScaleNormal="90" workbookViewId="0">
      <selection sqref="A1:C1"/>
    </sheetView>
  </sheetViews>
  <sheetFormatPr defaultRowHeight="12.75"/>
  <cols>
    <col min="1" max="1" width="23.85546875" customWidth="1"/>
    <col min="2" max="2" width="38.5703125" customWidth="1"/>
    <col min="3" max="3" width="26.7109375" customWidth="1"/>
    <col min="4" max="4" width="9.140625" customWidth="1"/>
  </cols>
  <sheetData>
    <row r="1" spans="1:3" ht="40.5" customHeight="1" thickBot="1">
      <c r="A1" s="367" t="s">
        <v>536</v>
      </c>
      <c r="B1" s="368"/>
      <c r="C1" s="369"/>
    </row>
    <row r="2" spans="1:3" ht="13.5" thickBot="1"/>
    <row r="3" spans="1:3">
      <c r="B3" s="71" t="s">
        <v>225</v>
      </c>
      <c r="C3" s="133" t="s">
        <v>343</v>
      </c>
    </row>
    <row r="4" spans="1:3" ht="13.5" thickBot="1">
      <c r="B4" s="73" t="s">
        <v>224</v>
      </c>
      <c r="C4" s="74" t="s">
        <v>223</v>
      </c>
    </row>
    <row r="6" spans="1:3" hidden="1">
      <c r="A6" s="62">
        <v>35796</v>
      </c>
      <c r="B6" s="1">
        <v>76.900000000000006</v>
      </c>
      <c r="C6" s="1">
        <v>40276088</v>
      </c>
    </row>
    <row r="7" spans="1:3" hidden="1">
      <c r="A7" s="62">
        <v>35827</v>
      </c>
      <c r="B7" s="1">
        <v>87.3</v>
      </c>
      <c r="C7" s="1">
        <v>39494290</v>
      </c>
    </row>
    <row r="8" spans="1:3" hidden="1">
      <c r="A8" s="62">
        <v>35855</v>
      </c>
      <c r="B8" s="1">
        <v>88.4</v>
      </c>
      <c r="C8" s="1">
        <v>39779879</v>
      </c>
    </row>
    <row r="9" spans="1:3" hidden="1">
      <c r="A9" s="62">
        <v>35886</v>
      </c>
      <c r="B9" s="1">
        <v>82.7</v>
      </c>
      <c r="C9" s="1">
        <v>40837325</v>
      </c>
    </row>
    <row r="10" spans="1:3" hidden="1">
      <c r="A10" s="62">
        <v>35916</v>
      </c>
      <c r="B10" s="1">
        <v>87.1</v>
      </c>
      <c r="C10" s="1">
        <v>39204839</v>
      </c>
    </row>
    <row r="11" spans="1:3" hidden="1">
      <c r="A11" s="62">
        <v>35947</v>
      </c>
      <c r="B11" s="1">
        <v>89.6</v>
      </c>
      <c r="C11" s="1">
        <v>40226963</v>
      </c>
    </row>
    <row r="12" spans="1:3" hidden="1">
      <c r="A12" s="62">
        <v>35977</v>
      </c>
      <c r="B12" s="1">
        <v>89.8</v>
      </c>
      <c r="C12" s="1">
        <v>41053694</v>
      </c>
    </row>
    <row r="13" spans="1:3" hidden="1">
      <c r="A13" s="62">
        <v>36008</v>
      </c>
      <c r="B13" s="1">
        <v>85.9</v>
      </c>
      <c r="C13" s="1">
        <v>39012908</v>
      </c>
    </row>
    <row r="14" spans="1:3" hidden="1">
      <c r="A14" s="62">
        <v>36039</v>
      </c>
      <c r="B14" s="1">
        <v>91.9</v>
      </c>
      <c r="C14" s="1">
        <v>41059985</v>
      </c>
    </row>
    <row r="15" spans="1:3" hidden="1">
      <c r="A15" s="62">
        <v>36069</v>
      </c>
      <c r="B15" s="1">
        <v>95.7</v>
      </c>
      <c r="C15" s="1">
        <v>40422982</v>
      </c>
    </row>
    <row r="16" spans="1:3" hidden="1">
      <c r="A16" s="62">
        <v>36100</v>
      </c>
      <c r="B16" s="1">
        <v>94.5</v>
      </c>
      <c r="C16" s="1">
        <v>39850547</v>
      </c>
    </row>
    <row r="17" spans="1:3" hidden="1">
      <c r="A17" s="62">
        <v>36130</v>
      </c>
      <c r="B17" s="1">
        <v>72.7</v>
      </c>
      <c r="C17" s="1">
        <v>40663405</v>
      </c>
    </row>
    <row r="18" spans="1:3" hidden="1">
      <c r="A18" s="62">
        <v>36161</v>
      </c>
      <c r="B18" s="1">
        <v>74.7</v>
      </c>
      <c r="C18" s="1">
        <v>40861074</v>
      </c>
    </row>
    <row r="19" spans="1:3" hidden="1">
      <c r="A19" s="62">
        <v>36192</v>
      </c>
      <c r="B19" s="1">
        <v>84</v>
      </c>
      <c r="C19" s="1">
        <v>40326647</v>
      </c>
    </row>
    <row r="20" spans="1:3" hidden="1">
      <c r="A20" s="62">
        <v>36220</v>
      </c>
      <c r="B20" s="1">
        <v>87.5</v>
      </c>
      <c r="C20" s="1">
        <v>40344613</v>
      </c>
    </row>
    <row r="21" spans="1:3" hidden="1">
      <c r="A21" s="62">
        <v>36251</v>
      </c>
      <c r="B21" s="1">
        <v>81.400000000000006</v>
      </c>
      <c r="C21" s="1">
        <v>41327602</v>
      </c>
    </row>
    <row r="22" spans="1:3" hidden="1">
      <c r="A22" s="62">
        <v>36281</v>
      </c>
      <c r="B22" s="1">
        <v>86</v>
      </c>
      <c r="C22" s="1">
        <v>42191565</v>
      </c>
    </row>
    <row r="23" spans="1:3" hidden="1">
      <c r="A23" s="62">
        <v>36312</v>
      </c>
      <c r="B23" s="1">
        <v>85.1</v>
      </c>
      <c r="C23" s="1">
        <v>42024710</v>
      </c>
    </row>
    <row r="24" spans="1:3" hidden="1">
      <c r="A24" s="62">
        <v>36342</v>
      </c>
      <c r="B24" s="1">
        <v>88.3</v>
      </c>
      <c r="C24" s="1">
        <v>42905008</v>
      </c>
    </row>
    <row r="25" spans="1:3" hidden="1">
      <c r="A25" s="62">
        <v>36373</v>
      </c>
      <c r="B25" s="1">
        <v>87.8</v>
      </c>
      <c r="C25" s="1">
        <v>42853377</v>
      </c>
    </row>
    <row r="26" spans="1:3" hidden="1">
      <c r="A26" s="62">
        <v>36404</v>
      </c>
      <c r="B26" s="1">
        <v>90.4</v>
      </c>
      <c r="C26" s="1">
        <v>44414416</v>
      </c>
    </row>
    <row r="27" spans="1:3" hidden="1">
      <c r="A27" s="62">
        <v>36434</v>
      </c>
      <c r="B27" s="1">
        <v>96.4</v>
      </c>
      <c r="C27" s="1">
        <v>43372854</v>
      </c>
    </row>
    <row r="28" spans="1:3" hidden="1">
      <c r="A28" s="62">
        <v>36465</v>
      </c>
      <c r="B28" s="1">
        <v>98.5</v>
      </c>
      <c r="C28" s="1">
        <v>44835506</v>
      </c>
    </row>
    <row r="29" spans="1:3" hidden="1">
      <c r="A29" s="62">
        <v>36495</v>
      </c>
      <c r="B29" s="1">
        <v>77.099999999999994</v>
      </c>
      <c r="C29" s="1">
        <v>46039568</v>
      </c>
    </row>
    <row r="30" spans="1:3" hidden="1">
      <c r="A30" s="62">
        <v>36526</v>
      </c>
      <c r="B30" s="1">
        <v>76.599999999999994</v>
      </c>
      <c r="C30" s="1">
        <v>44017070</v>
      </c>
    </row>
    <row r="31" spans="1:3" hidden="1">
      <c r="A31" s="62">
        <v>36557</v>
      </c>
      <c r="B31" s="1">
        <v>88.5</v>
      </c>
      <c r="C31" s="1">
        <v>45828470</v>
      </c>
    </row>
    <row r="32" spans="1:3" hidden="1">
      <c r="A32" s="62">
        <v>36586</v>
      </c>
      <c r="B32" s="1">
        <v>93.9</v>
      </c>
      <c r="C32" s="1">
        <v>47280156</v>
      </c>
    </row>
    <row r="33" spans="1:3" hidden="1">
      <c r="A33" s="62">
        <v>36617</v>
      </c>
      <c r="B33" s="1">
        <v>79.8</v>
      </c>
      <c r="C33" s="1">
        <v>44328809</v>
      </c>
    </row>
    <row r="34" spans="1:3" hidden="1">
      <c r="A34" s="62">
        <v>36647</v>
      </c>
      <c r="B34" s="1">
        <v>89.5</v>
      </c>
      <c r="C34" s="1">
        <v>47438326</v>
      </c>
    </row>
    <row r="35" spans="1:3" hidden="1">
      <c r="A35" s="62">
        <v>36678</v>
      </c>
      <c r="B35" s="1">
        <v>91.7</v>
      </c>
      <c r="C35" s="1">
        <v>49086257</v>
      </c>
    </row>
    <row r="36" spans="1:3" hidden="1">
      <c r="A36" s="62">
        <v>36708</v>
      </c>
      <c r="B36" s="1">
        <v>89.8</v>
      </c>
      <c r="C36" s="1">
        <v>47158454</v>
      </c>
    </row>
    <row r="37" spans="1:3" hidden="1">
      <c r="A37" s="62">
        <v>36739</v>
      </c>
      <c r="B37" s="1">
        <v>91.7</v>
      </c>
      <c r="C37" s="1">
        <v>49659498</v>
      </c>
    </row>
    <row r="38" spans="1:3" hidden="1">
      <c r="A38" s="62">
        <v>36770</v>
      </c>
      <c r="B38" s="1">
        <v>93.7</v>
      </c>
      <c r="C38" s="1">
        <v>50061151</v>
      </c>
    </row>
    <row r="39" spans="1:3" hidden="1">
      <c r="A39" s="62">
        <v>36800</v>
      </c>
      <c r="B39" s="1">
        <v>98.5</v>
      </c>
      <c r="C39" s="1">
        <v>49228701</v>
      </c>
    </row>
    <row r="40" spans="1:3" hidden="1">
      <c r="A40" s="62">
        <v>36831</v>
      </c>
      <c r="B40" s="1">
        <v>101.3</v>
      </c>
      <c r="C40" s="1">
        <v>51284966</v>
      </c>
    </row>
    <row r="41" spans="1:3" hidden="1">
      <c r="A41" s="62">
        <v>36861</v>
      </c>
      <c r="B41" s="1">
        <v>79.8</v>
      </c>
      <c r="C41" s="1">
        <v>52299203</v>
      </c>
    </row>
    <row r="42" spans="1:3" hidden="1">
      <c r="A42" s="62">
        <v>36892</v>
      </c>
      <c r="B42" s="1">
        <v>81.400000000000006</v>
      </c>
      <c r="C42" s="1">
        <v>52033739</v>
      </c>
    </row>
    <row r="43" spans="1:3" hidden="1">
      <c r="A43" s="62">
        <v>36923</v>
      </c>
      <c r="B43" s="1">
        <v>91.4</v>
      </c>
      <c r="C43" s="1">
        <v>52164271</v>
      </c>
    </row>
    <row r="44" spans="1:3" hidden="1">
      <c r="A44" s="62">
        <v>36951</v>
      </c>
      <c r="B44" s="1">
        <v>95</v>
      </c>
      <c r="C44" s="1">
        <v>53320357</v>
      </c>
    </row>
    <row r="45" spans="1:3" hidden="1">
      <c r="A45" s="62">
        <v>36982</v>
      </c>
      <c r="B45" s="1">
        <v>84.8</v>
      </c>
      <c r="C45" s="1">
        <v>51935488</v>
      </c>
    </row>
    <row r="46" spans="1:3" hidden="1">
      <c r="A46" s="62">
        <v>37012</v>
      </c>
      <c r="B46" s="1">
        <v>89.2</v>
      </c>
      <c r="C46" s="1">
        <v>53258511</v>
      </c>
    </row>
    <row r="47" spans="1:3" hidden="1">
      <c r="A47" s="62">
        <v>37043</v>
      </c>
      <c r="B47" s="1">
        <v>92.5</v>
      </c>
      <c r="C47" s="1">
        <v>54654593</v>
      </c>
    </row>
    <row r="48" spans="1:3" hidden="1">
      <c r="A48" s="62">
        <v>37073</v>
      </c>
      <c r="B48" s="1">
        <v>91.7</v>
      </c>
      <c r="C48" s="1">
        <v>53370113</v>
      </c>
    </row>
    <row r="49" spans="1:3" hidden="1">
      <c r="A49" s="62">
        <v>37104</v>
      </c>
      <c r="B49" s="1">
        <v>91.4</v>
      </c>
      <c r="C49" s="1">
        <v>52562279</v>
      </c>
    </row>
    <row r="50" spans="1:3" hidden="1">
      <c r="A50" s="62">
        <v>37135</v>
      </c>
      <c r="B50" s="1">
        <v>91.6</v>
      </c>
      <c r="C50" s="1">
        <v>52417549</v>
      </c>
    </row>
    <row r="51" spans="1:3" hidden="1">
      <c r="A51" s="62">
        <v>37165</v>
      </c>
      <c r="B51" s="1">
        <v>101.9</v>
      </c>
      <c r="C51" s="1">
        <v>56715737</v>
      </c>
    </row>
    <row r="52" spans="1:3" hidden="1">
      <c r="A52" s="62">
        <v>37196</v>
      </c>
      <c r="B52" s="1">
        <v>104.6</v>
      </c>
      <c r="C52" s="1">
        <v>57101876</v>
      </c>
    </row>
    <row r="53" spans="1:3" hidden="1">
      <c r="A53" s="62">
        <v>37226</v>
      </c>
      <c r="B53" s="1">
        <v>82.1</v>
      </c>
      <c r="C53" s="1">
        <v>58558763</v>
      </c>
    </row>
    <row r="54" spans="1:3" hidden="1">
      <c r="A54" s="62">
        <v>37257</v>
      </c>
      <c r="B54" s="1">
        <v>83.4</v>
      </c>
      <c r="C54" s="1">
        <v>61168094</v>
      </c>
    </row>
    <row r="55" spans="1:3" hidden="1">
      <c r="A55" s="62">
        <v>37288</v>
      </c>
      <c r="B55" s="1">
        <v>91.9</v>
      </c>
      <c r="C55" s="1">
        <v>62040402</v>
      </c>
    </row>
    <row r="56" spans="1:3" hidden="1">
      <c r="A56" s="62">
        <v>37316</v>
      </c>
      <c r="B56" s="1">
        <v>95.9</v>
      </c>
      <c r="C56" s="1">
        <v>61895145</v>
      </c>
    </row>
    <row r="57" spans="1:3" hidden="1">
      <c r="A57" s="62">
        <v>37347</v>
      </c>
      <c r="B57" s="1">
        <v>92.6</v>
      </c>
      <c r="C57" s="1">
        <v>68517749</v>
      </c>
    </row>
    <row r="58" spans="1:3" hidden="1">
      <c r="A58" s="62">
        <v>37377</v>
      </c>
      <c r="B58" s="1">
        <v>97.9</v>
      </c>
      <c r="C58" s="1">
        <v>66448300</v>
      </c>
    </row>
    <row r="59" spans="1:3" hidden="1">
      <c r="A59" s="62">
        <v>37408</v>
      </c>
      <c r="B59" s="1">
        <v>94.8</v>
      </c>
      <c r="C59" s="1">
        <v>64352064</v>
      </c>
    </row>
    <row r="60" spans="1:3" hidden="1">
      <c r="A60" s="62">
        <v>37438</v>
      </c>
      <c r="B60" s="1">
        <v>96.6</v>
      </c>
      <c r="C60" s="1">
        <v>66996118</v>
      </c>
    </row>
    <row r="61" spans="1:3" hidden="1">
      <c r="A61" s="62">
        <v>37469</v>
      </c>
      <c r="B61" s="1">
        <v>97.5</v>
      </c>
      <c r="C61" s="1">
        <v>67372133</v>
      </c>
    </row>
    <row r="62" spans="1:3" hidden="1">
      <c r="A62" s="62">
        <v>37500</v>
      </c>
      <c r="B62" s="1">
        <v>99.1</v>
      </c>
      <c r="C62" s="1">
        <v>68427820</v>
      </c>
    </row>
    <row r="63" spans="1:3" hidden="1">
      <c r="A63" s="62">
        <v>37530</v>
      </c>
      <c r="B63" s="1">
        <v>106.2</v>
      </c>
      <c r="C63" s="1">
        <v>69028915</v>
      </c>
    </row>
    <row r="64" spans="1:3" hidden="1">
      <c r="A64" s="62">
        <v>37561</v>
      </c>
      <c r="B64" s="1">
        <v>106.2</v>
      </c>
      <c r="C64" s="1">
        <v>68717265</v>
      </c>
    </row>
    <row r="65" spans="1:3" hidden="1">
      <c r="A65" s="62">
        <v>37591</v>
      </c>
      <c r="B65" s="1">
        <v>82</v>
      </c>
      <c r="C65" s="1">
        <v>66452513</v>
      </c>
    </row>
    <row r="66" spans="1:3" hidden="1">
      <c r="A66" s="62">
        <v>37622</v>
      </c>
      <c r="B66" s="1">
        <v>84.2</v>
      </c>
      <c r="C66" s="1">
        <v>66990683</v>
      </c>
    </row>
    <row r="67" spans="1:3" hidden="1">
      <c r="A67" s="62">
        <v>37653</v>
      </c>
      <c r="B67" s="1">
        <v>92.6</v>
      </c>
      <c r="C67" s="1">
        <v>66556306</v>
      </c>
    </row>
    <row r="68" spans="1:3" hidden="1">
      <c r="A68" s="62">
        <v>37681</v>
      </c>
      <c r="B68" s="1">
        <v>96</v>
      </c>
      <c r="C68" s="1">
        <v>64822966</v>
      </c>
    </row>
    <row r="69" spans="1:3" hidden="1">
      <c r="A69" s="62">
        <v>37712</v>
      </c>
      <c r="B69" s="1">
        <v>88.8</v>
      </c>
      <c r="C69" s="1">
        <v>66373529</v>
      </c>
    </row>
    <row r="70" spans="1:3" hidden="1">
      <c r="A70" s="62">
        <v>37742</v>
      </c>
      <c r="B70" s="1">
        <v>93.8</v>
      </c>
      <c r="C70" s="1">
        <v>63832794</v>
      </c>
    </row>
    <row r="71" spans="1:3" hidden="1">
      <c r="A71" s="62">
        <v>37773</v>
      </c>
      <c r="B71" s="1">
        <v>93.4</v>
      </c>
      <c r="C71" s="1">
        <v>64373348</v>
      </c>
    </row>
    <row r="72" spans="1:3" hidden="1">
      <c r="A72" s="62">
        <v>37803</v>
      </c>
      <c r="B72" s="1">
        <v>96.5</v>
      </c>
      <c r="C72" s="1">
        <v>65347080</v>
      </c>
    </row>
    <row r="73" spans="1:3" hidden="1">
      <c r="A73" s="62">
        <v>37834</v>
      </c>
      <c r="B73" s="1">
        <v>93.9</v>
      </c>
      <c r="C73" s="1">
        <v>64327702</v>
      </c>
    </row>
    <row r="74" spans="1:3" hidden="1">
      <c r="A74" s="62">
        <v>37865</v>
      </c>
      <c r="B74" s="1">
        <v>96.1</v>
      </c>
      <c r="C74" s="1">
        <v>64376280</v>
      </c>
    </row>
    <row r="75" spans="1:3" hidden="1">
      <c r="A75" s="62">
        <v>37895</v>
      </c>
      <c r="B75" s="1">
        <v>103.3</v>
      </c>
      <c r="C75" s="1">
        <v>65849413</v>
      </c>
    </row>
    <row r="76" spans="1:3" hidden="1">
      <c r="A76" s="62">
        <v>37926</v>
      </c>
      <c r="B76" s="1">
        <v>101.6</v>
      </c>
      <c r="C76" s="1">
        <v>63754901</v>
      </c>
    </row>
    <row r="77" spans="1:3" hidden="1">
      <c r="A77" s="62">
        <v>37956</v>
      </c>
      <c r="B77" s="1">
        <v>80.7</v>
      </c>
      <c r="C77" s="1">
        <v>65421226</v>
      </c>
    </row>
    <row r="78" spans="1:3" hidden="1">
      <c r="A78" s="62">
        <v>37987</v>
      </c>
      <c r="B78" s="1">
        <v>82.6</v>
      </c>
      <c r="C78" s="1">
        <v>67574401</v>
      </c>
    </row>
    <row r="79" spans="1:3" hidden="1">
      <c r="A79" s="62">
        <v>38018</v>
      </c>
      <c r="B79" s="1">
        <v>91.5</v>
      </c>
      <c r="C79" s="1">
        <v>68973628</v>
      </c>
    </row>
    <row r="80" spans="1:3" hidden="1">
      <c r="A80" s="62">
        <v>38047</v>
      </c>
      <c r="B80" s="1">
        <v>100.8</v>
      </c>
      <c r="C80" s="1">
        <v>70892648</v>
      </c>
    </row>
    <row r="81" spans="1:3" hidden="1">
      <c r="A81" s="62">
        <v>38078</v>
      </c>
      <c r="B81" s="1">
        <v>88.9</v>
      </c>
      <c r="C81" s="1">
        <v>69016072</v>
      </c>
    </row>
    <row r="82" spans="1:3" hidden="1">
      <c r="A82" s="62">
        <v>38108</v>
      </c>
      <c r="B82" s="1">
        <v>98.7</v>
      </c>
      <c r="C82" s="1">
        <v>70901228</v>
      </c>
    </row>
    <row r="83" spans="1:3" hidden="1">
      <c r="A83" s="62">
        <v>38139</v>
      </c>
      <c r="B83" s="1">
        <v>97.6</v>
      </c>
      <c r="C83" s="1">
        <v>70388492</v>
      </c>
    </row>
    <row r="84" spans="1:3" hidden="1">
      <c r="A84" s="62">
        <v>38169</v>
      </c>
      <c r="B84" s="1">
        <v>100</v>
      </c>
      <c r="C84" s="1">
        <v>70931844</v>
      </c>
    </row>
    <row r="85" spans="1:3" hidden="1">
      <c r="A85" s="62">
        <v>38200</v>
      </c>
      <c r="B85" s="1">
        <v>100.3</v>
      </c>
      <c r="C85" s="1">
        <v>70545976</v>
      </c>
    </row>
    <row r="86" spans="1:3" hidden="1">
      <c r="A86" s="62">
        <v>38231</v>
      </c>
      <c r="B86" s="1">
        <v>102.3</v>
      </c>
      <c r="C86" s="1">
        <v>72119291</v>
      </c>
    </row>
    <row r="87" spans="1:3" hidden="1">
      <c r="A87" s="62">
        <v>38261</v>
      </c>
      <c r="B87" s="1">
        <v>108.2</v>
      </c>
      <c r="C87" s="1">
        <v>71336375</v>
      </c>
    </row>
    <row r="88" spans="1:3" hidden="1">
      <c r="A88" s="62">
        <v>38292</v>
      </c>
      <c r="B88" s="1">
        <v>107.5</v>
      </c>
      <c r="C88" s="1">
        <v>72560049</v>
      </c>
    </row>
    <row r="89" spans="1:3" hidden="1">
      <c r="A89" s="62">
        <v>38322</v>
      </c>
      <c r="B89" s="1">
        <v>87</v>
      </c>
      <c r="C89" s="1">
        <v>72414465</v>
      </c>
    </row>
    <row r="90" spans="1:3" hidden="1">
      <c r="A90" s="62">
        <v>38353</v>
      </c>
      <c r="B90" s="1">
        <v>85.2</v>
      </c>
      <c r="C90" s="1">
        <v>71178072</v>
      </c>
    </row>
    <row r="91" spans="1:3" hidden="1">
      <c r="A91" s="62">
        <v>38384</v>
      </c>
      <c r="B91" s="1">
        <v>95.5</v>
      </c>
      <c r="C91" s="1">
        <v>72006906</v>
      </c>
    </row>
    <row r="92" spans="1:3" hidden="1">
      <c r="A92" s="62">
        <v>38412</v>
      </c>
      <c r="B92" s="1">
        <v>101.8</v>
      </c>
      <c r="C92" s="1">
        <v>71964647</v>
      </c>
    </row>
    <row r="93" spans="1:3" hidden="1">
      <c r="A93" s="62">
        <v>38443</v>
      </c>
      <c r="B93" s="1">
        <v>96.2</v>
      </c>
      <c r="C93" s="1">
        <v>76926211</v>
      </c>
    </row>
    <row r="94" spans="1:3" hidden="1">
      <c r="A94" s="62">
        <v>38473</v>
      </c>
      <c r="B94" s="1">
        <v>100.3</v>
      </c>
      <c r="C94" s="1">
        <v>74333077</v>
      </c>
    </row>
    <row r="95" spans="1:3" hidden="1">
      <c r="A95" s="62">
        <v>38504</v>
      </c>
      <c r="B95" s="1">
        <v>100.1</v>
      </c>
      <c r="C95" s="1">
        <v>75170767</v>
      </c>
    </row>
    <row r="96" spans="1:3" hidden="1">
      <c r="A96" s="62">
        <v>38534</v>
      </c>
      <c r="B96" s="1">
        <v>100.9</v>
      </c>
      <c r="C96" s="1">
        <v>74972790</v>
      </c>
    </row>
    <row r="97" spans="1:3" hidden="1">
      <c r="A97" s="62">
        <v>38565</v>
      </c>
      <c r="B97" s="1">
        <v>103.3</v>
      </c>
      <c r="C97" s="1">
        <v>76192136</v>
      </c>
    </row>
    <row r="98" spans="1:3" hidden="1">
      <c r="A98" s="62">
        <v>38596</v>
      </c>
      <c r="B98" s="1">
        <v>107.5</v>
      </c>
      <c r="C98" s="1">
        <v>77377689</v>
      </c>
    </row>
    <row r="99" spans="1:3" hidden="1">
      <c r="A99" s="62">
        <v>38626</v>
      </c>
      <c r="B99" s="1">
        <v>106.9</v>
      </c>
      <c r="C99" s="1">
        <v>74187773</v>
      </c>
    </row>
    <row r="100" spans="1:3" hidden="1">
      <c r="A100" s="62">
        <v>38657</v>
      </c>
      <c r="B100" s="1">
        <v>110.7</v>
      </c>
      <c r="C100" s="1">
        <v>76405817</v>
      </c>
    </row>
    <row r="101" spans="1:3" hidden="1">
      <c r="A101" s="62">
        <v>38687</v>
      </c>
      <c r="B101" s="1">
        <v>91.4</v>
      </c>
      <c r="C101" s="1">
        <v>80140609</v>
      </c>
    </row>
    <row r="102" spans="1:3" hidden="1">
      <c r="A102" s="62">
        <v>38718</v>
      </c>
      <c r="B102" s="1">
        <v>89.8</v>
      </c>
      <c r="C102" s="1">
        <v>78873112</v>
      </c>
    </row>
    <row r="103" spans="1:3" hidden="1">
      <c r="A103" s="62">
        <v>38749</v>
      </c>
      <c r="B103" s="1">
        <v>96.8</v>
      </c>
      <c r="C103" s="1">
        <v>77080556</v>
      </c>
    </row>
    <row r="104" spans="1:3" hidden="1">
      <c r="A104" s="62">
        <v>38777</v>
      </c>
      <c r="B104" s="1">
        <v>106.3</v>
      </c>
      <c r="C104" s="1">
        <v>79964912</v>
      </c>
    </row>
    <row r="105" spans="1:3" hidden="1">
      <c r="A105" s="62">
        <v>38808</v>
      </c>
      <c r="B105" s="1">
        <v>95.4</v>
      </c>
      <c r="C105" s="1">
        <v>78476928</v>
      </c>
    </row>
    <row r="106" spans="1:3" hidden="1">
      <c r="A106" s="62">
        <v>38838</v>
      </c>
      <c r="B106" s="1">
        <v>104.2</v>
      </c>
      <c r="C106" s="1">
        <v>82380953</v>
      </c>
    </row>
    <row r="107" spans="1:3" hidden="1">
      <c r="A107" s="62">
        <v>38869</v>
      </c>
      <c r="B107" s="1">
        <v>106.6</v>
      </c>
      <c r="C107" s="1">
        <v>85015063</v>
      </c>
    </row>
    <row r="108" spans="1:3" hidden="1">
      <c r="A108" s="62">
        <v>38899</v>
      </c>
      <c r="B108" s="1">
        <v>107.4</v>
      </c>
      <c r="C108" s="1">
        <v>85846084</v>
      </c>
    </row>
    <row r="109" spans="1:3" hidden="1">
      <c r="A109" s="62">
        <v>38930</v>
      </c>
      <c r="B109" s="1">
        <v>108.7</v>
      </c>
      <c r="C109" s="1">
        <v>88106808</v>
      </c>
    </row>
    <row r="110" spans="1:3" hidden="1">
      <c r="A110" s="62">
        <v>38961</v>
      </c>
      <c r="B110" s="1">
        <v>109.6</v>
      </c>
      <c r="C110" s="1">
        <v>88440882</v>
      </c>
    </row>
    <row r="111" spans="1:3" hidden="1">
      <c r="A111" s="62">
        <v>38991</v>
      </c>
      <c r="B111" s="1">
        <v>117</v>
      </c>
      <c r="C111" s="1">
        <v>89571102</v>
      </c>
    </row>
    <row r="112" spans="1:3" hidden="1">
      <c r="A112" s="62">
        <v>39022</v>
      </c>
      <c r="B112" s="1">
        <v>119</v>
      </c>
      <c r="C112" s="1">
        <v>91800581</v>
      </c>
    </row>
    <row r="113" spans="1:3" hidden="1">
      <c r="A113" s="62">
        <v>39052</v>
      </c>
      <c r="B113" s="1">
        <v>96.9</v>
      </c>
      <c r="C113" s="1">
        <v>91344536</v>
      </c>
    </row>
    <row r="114" spans="1:3" hidden="1">
      <c r="A114" s="62">
        <v>39083</v>
      </c>
      <c r="B114" s="1">
        <v>95.2</v>
      </c>
      <c r="C114" s="1">
        <v>95542489</v>
      </c>
    </row>
    <row r="115" spans="1:3" hidden="1">
      <c r="A115" s="62">
        <v>39114</v>
      </c>
      <c r="B115" s="1">
        <v>104.6</v>
      </c>
      <c r="C115" s="1">
        <v>96255886</v>
      </c>
    </row>
    <row r="116" spans="1:3" hidden="1">
      <c r="A116" s="62">
        <v>39142</v>
      </c>
      <c r="B116" s="1">
        <v>113.4</v>
      </c>
      <c r="C116" s="1">
        <v>95870969</v>
      </c>
    </row>
    <row r="117" spans="1:3" hidden="1">
      <c r="A117" s="62">
        <v>39173</v>
      </c>
      <c r="B117" s="1">
        <v>100.6</v>
      </c>
      <c r="C117" s="1">
        <v>95493853</v>
      </c>
    </row>
    <row r="118" spans="1:3" hidden="1">
      <c r="A118" s="62">
        <v>39203</v>
      </c>
      <c r="B118" s="1">
        <v>113.2</v>
      </c>
      <c r="C118" s="1">
        <v>99652583</v>
      </c>
    </row>
    <row r="119" spans="1:3" hidden="1">
      <c r="A119" s="62">
        <v>39234</v>
      </c>
      <c r="B119" s="1">
        <v>108.9</v>
      </c>
      <c r="C119" s="1">
        <v>95371783</v>
      </c>
    </row>
    <row r="120" spans="1:3" hidden="1">
      <c r="A120" s="62">
        <v>39264</v>
      </c>
      <c r="B120" s="1">
        <v>111.1</v>
      </c>
      <c r="C120" s="1">
        <v>95679141</v>
      </c>
    </row>
    <row r="121" spans="1:3" hidden="1">
      <c r="A121" s="62">
        <v>39295</v>
      </c>
      <c r="B121" s="1">
        <v>114.4</v>
      </c>
      <c r="C121" s="1">
        <v>99863446</v>
      </c>
    </row>
    <row r="122" spans="1:3" hidden="1">
      <c r="A122" s="62">
        <v>39326</v>
      </c>
      <c r="B122" s="1">
        <v>108.8</v>
      </c>
      <c r="C122" s="1">
        <v>93785753</v>
      </c>
    </row>
    <row r="123" spans="1:3" hidden="1">
      <c r="A123" s="62">
        <v>39356</v>
      </c>
      <c r="B123" s="1">
        <v>124.2</v>
      </c>
      <c r="C123" s="1">
        <v>101388452</v>
      </c>
    </row>
    <row r="124" spans="1:3" hidden="1">
      <c r="A124" s="62">
        <v>39387</v>
      </c>
      <c r="B124" s="1">
        <v>124.3</v>
      </c>
      <c r="C124" s="1">
        <v>103068403</v>
      </c>
    </row>
    <row r="125" spans="1:3" hidden="1">
      <c r="A125" s="62">
        <v>39417</v>
      </c>
      <c r="B125" s="1">
        <v>96.6</v>
      </c>
      <c r="C125" s="1">
        <v>101625083</v>
      </c>
    </row>
    <row r="126" spans="1:3" hidden="1">
      <c r="A126" s="62">
        <v>39448</v>
      </c>
      <c r="B126" s="1">
        <v>96.2</v>
      </c>
      <c r="C126" s="1">
        <v>106837800</v>
      </c>
    </row>
    <row r="127" spans="1:3" hidden="1">
      <c r="A127" s="62">
        <v>39479</v>
      </c>
      <c r="B127" s="1">
        <v>108.5</v>
      </c>
      <c r="C127" s="1">
        <v>112096414</v>
      </c>
    </row>
    <row r="128" spans="1:3" hidden="1">
      <c r="A128" s="62">
        <v>39508</v>
      </c>
      <c r="B128" s="1">
        <v>112</v>
      </c>
      <c r="C128" s="1">
        <v>109856320</v>
      </c>
    </row>
    <row r="129" spans="1:3" hidden="1">
      <c r="A129" s="62">
        <v>39539</v>
      </c>
      <c r="B129" s="1">
        <v>111.8</v>
      </c>
      <c r="C129" s="1">
        <v>123722860</v>
      </c>
    </row>
    <row r="130" spans="1:3" hidden="1">
      <c r="A130" s="62">
        <v>39569</v>
      </c>
      <c r="B130" s="1">
        <v>114.3</v>
      </c>
      <c r="C130" s="1">
        <v>117647229</v>
      </c>
    </row>
    <row r="131" spans="1:3" hidden="1">
      <c r="A131" s="62">
        <v>39600</v>
      </c>
      <c r="B131" s="1">
        <v>115.1</v>
      </c>
      <c r="C131" s="1">
        <v>120090523</v>
      </c>
    </row>
    <row r="132" spans="1:3" hidden="1">
      <c r="A132" s="62">
        <v>39630</v>
      </c>
      <c r="B132" s="1">
        <v>115.3</v>
      </c>
      <c r="C132" s="1">
        <v>122752902</v>
      </c>
    </row>
    <row r="133" spans="1:3" hidden="1">
      <c r="A133" s="62">
        <v>39661</v>
      </c>
      <c r="B133" s="1">
        <v>115</v>
      </c>
      <c r="C133" s="1">
        <v>119667842</v>
      </c>
    </row>
    <row r="134" spans="1:3" hidden="1">
      <c r="A134" s="62">
        <v>39692</v>
      </c>
      <c r="B134" s="1">
        <v>114.5</v>
      </c>
      <c r="C134" s="1">
        <v>117358783</v>
      </c>
    </row>
    <row r="135" spans="1:3" hidden="1">
      <c r="A135" s="62">
        <v>39722</v>
      </c>
      <c r="B135" s="1">
        <v>121.4</v>
      </c>
      <c r="C135" s="1">
        <v>117691677</v>
      </c>
    </row>
    <row r="136" spans="1:3" hidden="1">
      <c r="A136" s="62">
        <v>39753</v>
      </c>
      <c r="B136" s="1">
        <v>114.7</v>
      </c>
      <c r="C136" s="1">
        <v>109001947</v>
      </c>
    </row>
    <row r="137" spans="1:3" hidden="1">
      <c r="A137" s="62">
        <v>39783</v>
      </c>
      <c r="B137" s="1">
        <v>88.2</v>
      </c>
      <c r="C137" s="1">
        <v>105077691</v>
      </c>
    </row>
    <row r="138" spans="1:3" hidden="1">
      <c r="A138" s="62">
        <v>39814</v>
      </c>
      <c r="B138" s="1">
        <v>83.9</v>
      </c>
      <c r="C138" s="70">
        <v>101212992</v>
      </c>
    </row>
    <row r="139" spans="1:3" hidden="1">
      <c r="A139" s="62">
        <v>39845</v>
      </c>
      <c r="B139" s="1">
        <v>92</v>
      </c>
      <c r="C139" s="70">
        <v>100900864</v>
      </c>
    </row>
    <row r="140" spans="1:3" hidden="1">
      <c r="A140" s="62">
        <v>39873</v>
      </c>
      <c r="B140" s="1">
        <v>98.9</v>
      </c>
      <c r="C140" s="70">
        <v>100499088</v>
      </c>
    </row>
    <row r="141" spans="1:3" hidden="1">
      <c r="A141" s="62">
        <v>39904</v>
      </c>
      <c r="B141" s="1">
        <v>87</v>
      </c>
      <c r="C141" s="70">
        <v>96950573</v>
      </c>
    </row>
    <row r="142" spans="1:3" hidden="1">
      <c r="A142" s="62">
        <v>39934</v>
      </c>
      <c r="B142" s="1">
        <v>94</v>
      </c>
      <c r="C142" s="70">
        <v>96828110</v>
      </c>
    </row>
    <row r="143" spans="1:3" hidden="1">
      <c r="A143" s="62">
        <v>39965</v>
      </c>
      <c r="B143" s="1">
        <v>94.9</v>
      </c>
      <c r="C143" s="70">
        <v>96146553</v>
      </c>
    </row>
    <row r="144" spans="1:3" hidden="1">
      <c r="A144" s="62">
        <v>39995</v>
      </c>
      <c r="B144" s="1">
        <v>98.9</v>
      </c>
      <c r="C144" s="70">
        <v>97750354</v>
      </c>
    </row>
    <row r="145" spans="1:3" hidden="1">
      <c r="A145" s="62">
        <v>40026</v>
      </c>
      <c r="B145" s="1">
        <v>96.7</v>
      </c>
      <c r="C145" s="70">
        <v>97953170</v>
      </c>
    </row>
    <row r="146" spans="1:3" hidden="1">
      <c r="A146" s="62">
        <v>40057</v>
      </c>
      <c r="B146" s="1">
        <v>100.8</v>
      </c>
      <c r="C146" s="70">
        <v>99279765</v>
      </c>
    </row>
    <row r="147" spans="1:3" hidden="1">
      <c r="A147" s="62">
        <v>40087</v>
      </c>
      <c r="B147" s="1">
        <v>109.2</v>
      </c>
      <c r="C147" s="70">
        <v>100039095</v>
      </c>
    </row>
    <row r="148" spans="1:3" hidden="1">
      <c r="A148" s="62">
        <v>40118</v>
      </c>
      <c r="B148" s="1">
        <v>108.5</v>
      </c>
      <c r="C148" s="70">
        <v>100695566</v>
      </c>
    </row>
    <row r="149" spans="1:3" hidden="1">
      <c r="A149" s="62">
        <v>40148</v>
      </c>
      <c r="B149" s="1">
        <v>90.5</v>
      </c>
      <c r="C149" s="70">
        <v>104473679</v>
      </c>
    </row>
    <row r="150" spans="1:3" hidden="1">
      <c r="A150" s="62">
        <v>40179</v>
      </c>
      <c r="B150" s="1">
        <v>85.9</v>
      </c>
      <c r="C150" s="70">
        <v>105079845</v>
      </c>
    </row>
    <row r="151" spans="1:3" hidden="1">
      <c r="A151" s="62">
        <v>40210</v>
      </c>
      <c r="B151" s="1">
        <v>93.7</v>
      </c>
      <c r="C151" s="70">
        <v>103459497</v>
      </c>
    </row>
    <row r="152" spans="1:3" hidden="1">
      <c r="A152" s="62">
        <v>40238</v>
      </c>
      <c r="B152" s="1">
        <v>104.7</v>
      </c>
      <c r="C152" s="70">
        <v>107212376</v>
      </c>
    </row>
    <row r="153" spans="1:3" hidden="1">
      <c r="A153" s="62">
        <v>40269</v>
      </c>
      <c r="B153" s="1">
        <v>94.6</v>
      </c>
      <c r="C153" s="70">
        <v>107082728</v>
      </c>
    </row>
    <row r="154" spans="1:3" hidden="1">
      <c r="A154" s="62">
        <v>40299</v>
      </c>
      <c r="B154" s="1">
        <v>101.9</v>
      </c>
      <c r="C154" s="70">
        <v>106938532</v>
      </c>
    </row>
    <row r="155" spans="1:3" hidden="1">
      <c r="A155" s="62">
        <v>40330</v>
      </c>
      <c r="B155" s="1">
        <v>103.8</v>
      </c>
      <c r="C155" s="70">
        <v>108597821</v>
      </c>
    </row>
    <row r="156" spans="1:3" hidden="1">
      <c r="A156" s="62">
        <v>40360</v>
      </c>
      <c r="B156" s="1">
        <v>106</v>
      </c>
      <c r="C156" s="70">
        <v>109129564</v>
      </c>
    </row>
    <row r="157" spans="1:3" hidden="1">
      <c r="A157" s="62">
        <v>40391</v>
      </c>
      <c r="B157" s="1">
        <v>101.7</v>
      </c>
      <c r="C157" s="70">
        <v>105432365</v>
      </c>
    </row>
    <row r="158" spans="1:3" hidden="1">
      <c r="A158" s="62">
        <v>40422</v>
      </c>
      <c r="B158" s="1">
        <v>102.1</v>
      </c>
      <c r="C158" s="70">
        <v>104673782</v>
      </c>
    </row>
    <row r="159" spans="1:3" hidden="1">
      <c r="A159" s="62">
        <v>40452</v>
      </c>
      <c r="B159" s="1">
        <v>111.8</v>
      </c>
      <c r="C159" s="70">
        <v>108565565</v>
      </c>
    </row>
    <row r="160" spans="1:3" hidden="1">
      <c r="A160" s="62">
        <v>40483</v>
      </c>
      <c r="B160" s="1">
        <v>113.7</v>
      </c>
      <c r="C160" s="70">
        <v>109772042</v>
      </c>
    </row>
    <row r="161" spans="1:3">
      <c r="A161" s="62">
        <v>40513</v>
      </c>
      <c r="B161" s="1">
        <v>90.9</v>
      </c>
      <c r="C161" s="70">
        <v>111544541</v>
      </c>
    </row>
    <row r="162" spans="1:3">
      <c r="A162" s="62">
        <v>40544</v>
      </c>
      <c r="B162" s="1">
        <v>88</v>
      </c>
      <c r="C162" s="70">
        <v>112097771</v>
      </c>
    </row>
    <row r="163" spans="1:3">
      <c r="A163" s="62">
        <v>40575</v>
      </c>
      <c r="B163" s="1">
        <v>99.7</v>
      </c>
      <c r="C163" s="70">
        <v>113292518</v>
      </c>
    </row>
    <row r="164" spans="1:3">
      <c r="A164" s="62">
        <v>40603</v>
      </c>
      <c r="B164" s="1">
        <v>110.4</v>
      </c>
      <c r="C164" s="70">
        <v>117515824</v>
      </c>
    </row>
    <row r="165" spans="1:3">
      <c r="A165" s="62">
        <v>40634</v>
      </c>
      <c r="B165" s="1">
        <v>94.7</v>
      </c>
      <c r="C165" s="70">
        <v>113773840</v>
      </c>
    </row>
    <row r="166" spans="1:3">
      <c r="A166" s="62">
        <v>40664</v>
      </c>
      <c r="B166" s="1">
        <v>102.8</v>
      </c>
      <c r="C166" s="70">
        <v>114996967</v>
      </c>
    </row>
    <row r="167" spans="1:3">
      <c r="A167" s="62">
        <v>40695</v>
      </c>
      <c r="B167" s="1">
        <v>104.9</v>
      </c>
      <c r="C167" s="70">
        <v>116657899</v>
      </c>
    </row>
    <row r="168" spans="1:3">
      <c r="A168" s="62">
        <v>40725</v>
      </c>
      <c r="B168" s="1">
        <v>99.4</v>
      </c>
      <c r="C168" s="70">
        <v>109545644</v>
      </c>
    </row>
    <row r="169" spans="1:3">
      <c r="A169" s="62">
        <v>40756</v>
      </c>
      <c r="B169" s="1">
        <v>107.7</v>
      </c>
      <c r="C169" s="70">
        <v>119111654</v>
      </c>
    </row>
    <row r="170" spans="1:3">
      <c r="A170" s="62">
        <v>40787</v>
      </c>
      <c r="B170" s="1">
        <v>110.5</v>
      </c>
      <c r="C170" s="70">
        <v>123553910</v>
      </c>
    </row>
    <row r="171" spans="1:3">
      <c r="A171" s="62">
        <v>40817</v>
      </c>
      <c r="B171" s="1">
        <v>113.2</v>
      </c>
      <c r="C171" s="70">
        <v>119749259</v>
      </c>
    </row>
    <row r="172" spans="1:3">
      <c r="A172" s="62">
        <v>40848</v>
      </c>
      <c r="B172" s="1">
        <v>117.1</v>
      </c>
      <c r="C172" s="70">
        <v>120691577</v>
      </c>
    </row>
    <row r="173" spans="1:3">
      <c r="A173" s="62">
        <v>40878</v>
      </c>
      <c r="B173" s="1">
        <v>93.1</v>
      </c>
      <c r="C173" s="70">
        <v>125660042</v>
      </c>
    </row>
    <row r="174" spans="1:3">
      <c r="A174" s="62">
        <v>40909</v>
      </c>
      <c r="B174" s="1">
        <v>90</v>
      </c>
      <c r="C174" s="70">
        <v>124063940</v>
      </c>
    </row>
    <row r="175" spans="1:3">
      <c r="A175" s="62">
        <v>40940</v>
      </c>
      <c r="B175" s="1">
        <v>103.8</v>
      </c>
      <c r="C175" s="70">
        <v>128323031</v>
      </c>
    </row>
    <row r="176" spans="1:3">
      <c r="A176" s="62">
        <v>40969</v>
      </c>
      <c r="B176" s="1">
        <v>107.2</v>
      </c>
      <c r="C176" s="70">
        <v>124204467</v>
      </c>
    </row>
    <row r="177" spans="1:3">
      <c r="A177" s="62">
        <v>41000</v>
      </c>
      <c r="B177" s="1">
        <v>95.4</v>
      </c>
      <c r="C177" s="70">
        <v>124008513</v>
      </c>
    </row>
    <row r="178" spans="1:3">
      <c r="A178" s="62">
        <v>41030</v>
      </c>
      <c r="B178" s="1">
        <v>107.3</v>
      </c>
      <c r="C178" s="70">
        <v>127475584</v>
      </c>
    </row>
    <row r="179" spans="1:3">
      <c r="A179" s="62">
        <v>41061</v>
      </c>
      <c r="B179" s="1">
        <v>105.8</v>
      </c>
      <c r="C179" s="70">
        <v>124752284</v>
      </c>
    </row>
    <row r="180" spans="1:3">
      <c r="A180" s="62">
        <v>41091</v>
      </c>
      <c r="B180" s="1">
        <v>105.9</v>
      </c>
      <c r="C180" s="70">
        <v>124000689</v>
      </c>
    </row>
    <row r="181" spans="1:3">
      <c r="A181" s="62">
        <v>41122</v>
      </c>
      <c r="B181" s="1">
        <v>110.6</v>
      </c>
      <c r="C181" s="70">
        <v>128140507</v>
      </c>
    </row>
    <row r="182" spans="1:3">
      <c r="A182" s="62">
        <v>41153</v>
      </c>
      <c r="B182" s="1">
        <v>108.6</v>
      </c>
      <c r="C182" s="70">
        <v>122519069</v>
      </c>
    </row>
    <row r="183" spans="1:3">
      <c r="A183" s="62">
        <v>41183</v>
      </c>
      <c r="B183" s="1">
        <v>116.2</v>
      </c>
      <c r="C183" s="70">
        <v>129575448</v>
      </c>
    </row>
    <row r="184" spans="1:3">
      <c r="A184" s="62">
        <v>41214</v>
      </c>
      <c r="B184" s="1">
        <v>121.1</v>
      </c>
      <c r="C184" s="70">
        <v>132299678</v>
      </c>
    </row>
    <row r="185" spans="1:3">
      <c r="A185" s="62">
        <v>41244</v>
      </c>
      <c r="B185" s="1">
        <v>95</v>
      </c>
      <c r="C185" s="70">
        <v>136873000</v>
      </c>
    </row>
    <row r="186" spans="1:3">
      <c r="A186" s="62">
        <v>41287</v>
      </c>
      <c r="B186" s="1">
        <v>93.5</v>
      </c>
      <c r="C186" s="70">
        <v>134494344</v>
      </c>
    </row>
    <row r="187" spans="1:3">
      <c r="A187" s="62">
        <v>41318</v>
      </c>
      <c r="B187" s="1">
        <v>100.8</v>
      </c>
      <c r="C187" s="70">
        <v>133248733</v>
      </c>
    </row>
    <row r="188" spans="1:3">
      <c r="A188" s="62">
        <v>41346</v>
      </c>
      <c r="B188" s="1">
        <v>104.8</v>
      </c>
      <c r="C188" s="70">
        <v>129147819</v>
      </c>
    </row>
    <row r="189" spans="1:3">
      <c r="A189" s="62">
        <v>41377</v>
      </c>
      <c r="B189" s="1">
        <v>102.1</v>
      </c>
      <c r="C189" s="70">
        <v>139060284</v>
      </c>
    </row>
    <row r="190" spans="1:3">
      <c r="A190" s="62">
        <v>41407</v>
      </c>
      <c r="B190" s="1">
        <v>108.6</v>
      </c>
      <c r="C190" s="70">
        <v>137679287</v>
      </c>
    </row>
    <row r="191" spans="1:3">
      <c r="A191" s="62">
        <v>41438</v>
      </c>
      <c r="B191" s="1">
        <v>104.9</v>
      </c>
      <c r="C191" s="70">
        <v>133933876</v>
      </c>
    </row>
    <row r="192" spans="1:3">
      <c r="A192" s="62"/>
      <c r="B192" s="1"/>
    </row>
    <row r="193" spans="1:3">
      <c r="A193" s="1" t="s">
        <v>14</v>
      </c>
      <c r="B193" s="7">
        <f>AVERAGE(B6:B17)</f>
        <v>86.875</v>
      </c>
      <c r="C193" s="70">
        <f>AVERAGE(C6:C17)</f>
        <v>40156908.75</v>
      </c>
    </row>
    <row r="194" spans="1:3">
      <c r="A194" s="1" t="s">
        <v>15</v>
      </c>
      <c r="B194" s="7">
        <f>AVERAGE(B18:B29)</f>
        <v>86.433333333333323</v>
      </c>
      <c r="C194" s="70">
        <f>AVERAGE(C18:C29)</f>
        <v>42624745</v>
      </c>
    </row>
    <row r="195" spans="1:3">
      <c r="A195" s="1" t="s">
        <v>16</v>
      </c>
      <c r="B195" s="7">
        <f>AVERAGE(B30:B41)</f>
        <v>89.566666666666663</v>
      </c>
      <c r="C195" s="70">
        <f>AVERAGE(C30:C41)</f>
        <v>48139255.083333336</v>
      </c>
    </row>
    <row r="196" spans="1:3">
      <c r="A196" s="1" t="s">
        <v>17</v>
      </c>
      <c r="B196" s="7">
        <f>AVERAGE(B42:B53)</f>
        <v>91.466666666666654</v>
      </c>
      <c r="C196" s="70">
        <f>AVERAGE(C42:C53)</f>
        <v>54007773</v>
      </c>
    </row>
    <row r="197" spans="1:3">
      <c r="A197" s="1" t="s">
        <v>18</v>
      </c>
      <c r="B197" s="7">
        <f>AVERAGE(B54:B65)</f>
        <v>95.341666666666683</v>
      </c>
      <c r="C197" s="70">
        <f>AVERAGE(C54:C65)</f>
        <v>65951376.5</v>
      </c>
    </row>
    <row r="198" spans="1:3">
      <c r="A198" s="1" t="s">
        <v>19</v>
      </c>
      <c r="B198" s="7">
        <f>AVERAGE(B66:B77)</f>
        <v>93.408333333333346</v>
      </c>
      <c r="C198" s="70">
        <f>AVERAGE(C66:C77)</f>
        <v>65168852.333333336</v>
      </c>
    </row>
    <row r="199" spans="1:3">
      <c r="A199" s="1" t="s">
        <v>20</v>
      </c>
      <c r="B199" s="7">
        <f>AVERAGE(B78:B89)</f>
        <v>97.11666666666666</v>
      </c>
      <c r="C199" s="70">
        <f>AVERAGE(C78:C89)</f>
        <v>70637872.416666672</v>
      </c>
    </row>
    <row r="200" spans="1:3">
      <c r="A200" s="1" t="s">
        <v>21</v>
      </c>
      <c r="B200" s="7">
        <f>AVERAGE(B90:B101)</f>
        <v>99.983333333333334</v>
      </c>
      <c r="C200" s="70">
        <f>AVERAGE(C90:C101)</f>
        <v>75071374.5</v>
      </c>
    </row>
    <row r="201" spans="1:3">
      <c r="A201" s="1" t="s">
        <v>22</v>
      </c>
      <c r="B201" s="7">
        <f>AVERAGE(B102:B113)</f>
        <v>104.80833333333334</v>
      </c>
      <c r="C201" s="70">
        <f>AVERAGE(C102:C113)</f>
        <v>84741793.083333328</v>
      </c>
    </row>
    <row r="202" spans="1:3">
      <c r="A202" s="1" t="s">
        <v>23</v>
      </c>
      <c r="B202" s="7">
        <f>AVERAGE(B115:B125)</f>
        <v>110.91818181818181</v>
      </c>
      <c r="C202" s="70">
        <f>AVERAGE(C115:C125)</f>
        <v>98005032</v>
      </c>
    </row>
    <row r="203" spans="1:3">
      <c r="A203" s="1" t="s">
        <v>24</v>
      </c>
      <c r="B203" s="7">
        <f>AVERAGE(B126:B137)</f>
        <v>110.58333333333333</v>
      </c>
      <c r="C203" s="70">
        <f>AVERAGE(C126:C137)</f>
        <v>115150165.66666667</v>
      </c>
    </row>
    <row r="204" spans="1:3">
      <c r="A204" s="1" t="s">
        <v>25</v>
      </c>
      <c r="B204" s="7">
        <f>AVERAGE(B138:B149)</f>
        <v>96.27500000000002</v>
      </c>
      <c r="C204" s="70">
        <f>AVERAGE(C138:C149)</f>
        <v>99394150.75</v>
      </c>
    </row>
    <row r="205" spans="1:3">
      <c r="A205" s="1" t="s">
        <v>418</v>
      </c>
      <c r="B205" s="7">
        <f>AVERAGE(B150:B161)</f>
        <v>100.89999999999999</v>
      </c>
      <c r="C205" s="70">
        <f>AVERAGE(C150:C161)</f>
        <v>107290721.5</v>
      </c>
    </row>
    <row r="206" spans="1:3">
      <c r="A206" s="1" t="s">
        <v>451</v>
      </c>
      <c r="B206" s="7">
        <f>AVERAGE(B162:B173)</f>
        <v>103.45833333333331</v>
      </c>
      <c r="C206" s="70">
        <f>AVERAGE(C162:C173)</f>
        <v>117220575.41666667</v>
      </c>
    </row>
    <row r="207" spans="1:3">
      <c r="A207" s="1" t="s">
        <v>494</v>
      </c>
      <c r="B207" s="7">
        <f>AVERAGE(B174:B185)</f>
        <v>105.57499999999999</v>
      </c>
      <c r="C207" s="70">
        <f>AVERAGE(C174:C185)</f>
        <v>127186350.83333333</v>
      </c>
    </row>
    <row r="208" spans="1:3">
      <c r="A208" s="1" t="s">
        <v>519</v>
      </c>
      <c r="B208" s="7">
        <f>AVERAGE(B186:B191)</f>
        <v>102.45</v>
      </c>
      <c r="C208" s="70">
        <f>AVERAGE(C186:C191)</f>
        <v>134594057.16666666</v>
      </c>
    </row>
    <row r="210" spans="1:3">
      <c r="A210" s="1" t="s">
        <v>226</v>
      </c>
      <c r="B210" s="7">
        <f>(B194-B193)/B193*100</f>
        <v>-0.50839328537171469</v>
      </c>
      <c r="C210" s="7">
        <f>(C194/C193-1)*100</f>
        <v>6.1454836211714214</v>
      </c>
    </row>
    <row r="211" spans="1:3">
      <c r="A211" s="1" t="s">
        <v>227</v>
      </c>
      <c r="B211" s="7">
        <f t="shared" ref="B211:B220" si="0">(B195-B194)/B194*100</f>
        <v>3.6251446201311301</v>
      </c>
      <c r="C211" s="7">
        <f t="shared" ref="C211:C220" si="1">(C195/C194-1)*100</f>
        <v>12.937344454103684</v>
      </c>
    </row>
    <row r="212" spans="1:3">
      <c r="A212" s="1" t="s">
        <v>228</v>
      </c>
      <c r="B212" s="7">
        <f t="shared" si="0"/>
        <v>2.1213248976553682</v>
      </c>
      <c r="C212" s="7">
        <f t="shared" si="1"/>
        <v>12.190711938744659</v>
      </c>
    </row>
    <row r="213" spans="1:3">
      <c r="A213" s="1" t="s">
        <v>229</v>
      </c>
      <c r="B213" s="7">
        <f t="shared" si="0"/>
        <v>4.2365160349854545</v>
      </c>
      <c r="C213" s="7">
        <f t="shared" si="1"/>
        <v>22.114600985306311</v>
      </c>
    </row>
    <row r="214" spans="1:3">
      <c r="A214" s="1" t="s">
        <v>215</v>
      </c>
      <c r="B214" s="7">
        <f t="shared" si="0"/>
        <v>-2.0277947731841657</v>
      </c>
      <c r="C214" s="7">
        <f t="shared" si="1"/>
        <v>-1.1865168070702259</v>
      </c>
    </row>
    <row r="215" spans="1:3">
      <c r="A215" s="1" t="s">
        <v>216</v>
      </c>
      <c r="B215" s="7">
        <f t="shared" si="0"/>
        <v>3.9700240877865793</v>
      </c>
      <c r="C215" s="7">
        <f t="shared" si="1"/>
        <v>8.3920767168949695</v>
      </c>
    </row>
    <row r="216" spans="1:3">
      <c r="A216" s="1" t="s">
        <v>217</v>
      </c>
      <c r="B216" s="7">
        <f t="shared" si="0"/>
        <v>2.9517762141753985</v>
      </c>
      <c r="C216" s="7">
        <f t="shared" si="1"/>
        <v>6.2763811134935343</v>
      </c>
    </row>
    <row r="217" spans="1:3">
      <c r="A217" s="198" t="s">
        <v>218</v>
      </c>
      <c r="B217" s="7">
        <f t="shared" si="0"/>
        <v>4.825804300716789</v>
      </c>
      <c r="C217" s="7">
        <f t="shared" si="1"/>
        <v>12.881632510049922</v>
      </c>
    </row>
    <row r="218" spans="1:3">
      <c r="A218" s="1" t="s">
        <v>219</v>
      </c>
      <c r="B218" s="7">
        <f t="shared" si="0"/>
        <v>5.8295445510202466</v>
      </c>
      <c r="C218" s="7">
        <f t="shared" si="1"/>
        <v>15.651355056440529</v>
      </c>
    </row>
    <row r="219" spans="1:3">
      <c r="A219" s="1" t="s">
        <v>220</v>
      </c>
      <c r="B219" s="7">
        <f t="shared" si="0"/>
        <v>-0.30188782340244785</v>
      </c>
      <c r="C219" s="7">
        <f t="shared" si="1"/>
        <v>17.494136083407085</v>
      </c>
    </row>
    <row r="220" spans="1:3">
      <c r="A220" s="1" t="s">
        <v>221</v>
      </c>
      <c r="B220" s="7">
        <f t="shared" si="0"/>
        <v>-12.938960060286339</v>
      </c>
      <c r="C220" s="7">
        <f t="shared" si="1"/>
        <v>-13.683015413348798</v>
      </c>
    </row>
    <row r="221" spans="1:3">
      <c r="A221" s="1" t="s">
        <v>419</v>
      </c>
      <c r="B221" s="7">
        <f>(B205-B204)/B204*100</f>
        <v>4.8039470267462692</v>
      </c>
      <c r="C221" s="7">
        <f>(C205/C204-1)*100</f>
        <v>7.944703677645748</v>
      </c>
    </row>
    <row r="222" spans="1:3">
      <c r="A222" s="1" t="s">
        <v>452</v>
      </c>
      <c r="B222" s="7">
        <f>(B206-B205)/B205*100</f>
        <v>2.5355137099438285</v>
      </c>
      <c r="C222" s="7">
        <f>(C206/C205-1)*100</f>
        <v>9.2550910067900727</v>
      </c>
    </row>
    <row r="223" spans="1:3">
      <c r="A223" s="1" t="s">
        <v>495</v>
      </c>
      <c r="B223" s="7">
        <f>(B207-B206)/B206*100</f>
        <v>2.0459122029802734</v>
      </c>
      <c r="C223" s="7">
        <f>(C207-C206)/C206*100</f>
        <v>8.5017287973914009</v>
      </c>
    </row>
    <row r="224" spans="1:3">
      <c r="A224" s="1" t="s">
        <v>520</v>
      </c>
      <c r="B224" s="7">
        <f>(B208-B207)/B207*100</f>
        <v>-2.9599810561212276</v>
      </c>
      <c r="C224" s="7">
        <f>(C208-C207)/C207*100</f>
        <v>5.8242934755164759</v>
      </c>
    </row>
    <row r="225" spans="1:3">
      <c r="A225" s="1"/>
      <c r="B225" s="7"/>
      <c r="C225" s="7"/>
    </row>
    <row r="226" spans="1:3">
      <c r="A226" s="1"/>
    </row>
  </sheetData>
  <mergeCells count="1">
    <mergeCell ref="A1:C1"/>
  </mergeCells>
  <phoneticPr fontId="13" type="noConversion"/>
  <conditionalFormatting sqref="B138:B162">
    <cfRule type="iconSet" priority="19">
      <iconSet iconSet="3Arrows">
        <cfvo type="percent" val="0"/>
        <cfvo type="percent" val="33"/>
        <cfvo type="percent" val="67"/>
      </iconSet>
    </cfRule>
  </conditionalFormatting>
  <conditionalFormatting sqref="C138:C162">
    <cfRule type="iconSet" priority="18">
      <iconSet iconSet="3Arrows">
        <cfvo type="percent" val="0"/>
        <cfvo type="percent" val="33"/>
        <cfvo type="percent" val="67"/>
      </iconSet>
    </cfRule>
  </conditionalFormatting>
  <conditionalFormatting sqref="B163:B171">
    <cfRule type="iconSet" priority="17">
      <iconSet iconSet="3Arrows">
        <cfvo type="percent" val="0"/>
        <cfvo type="percent" val="33"/>
        <cfvo type="percent" val="67"/>
      </iconSet>
    </cfRule>
  </conditionalFormatting>
  <conditionalFormatting sqref="C163:C175">
    <cfRule type="iconSet" priority="16">
      <iconSet iconSet="3Arrows">
        <cfvo type="percent" val="0"/>
        <cfvo type="percent" val="33"/>
        <cfvo type="percent" val="67"/>
      </iconSet>
    </cfRule>
  </conditionalFormatting>
  <conditionalFormatting sqref="B172:B175">
    <cfRule type="iconSet" priority="15">
      <iconSet iconSet="3Arrows">
        <cfvo type="percent" val="0"/>
        <cfvo type="percent" val="33"/>
        <cfvo type="percent" val="67"/>
      </iconSet>
    </cfRule>
  </conditionalFormatting>
  <conditionalFormatting sqref="C175">
    <cfRule type="iconSet" priority="14">
      <iconSet iconSet="3Arrows">
        <cfvo type="percent" val="0"/>
        <cfvo type="percent" val="33"/>
        <cfvo type="percent" val="67"/>
      </iconSet>
    </cfRule>
  </conditionalFormatting>
  <conditionalFormatting sqref="B175">
    <cfRule type="iconSet" priority="13">
      <iconSet iconSet="3Arrows">
        <cfvo type="percent" val="0"/>
        <cfvo type="percent" val="33"/>
        <cfvo type="percent" val="67"/>
      </iconSet>
    </cfRule>
  </conditionalFormatting>
  <conditionalFormatting sqref="B176:B192">
    <cfRule type="iconSet" priority="12">
      <iconSet iconSet="3Arrows">
        <cfvo type="percent" val="0"/>
        <cfvo type="percent" val="33"/>
        <cfvo type="percent" val="67"/>
      </iconSet>
    </cfRule>
  </conditionalFormatting>
  <conditionalFormatting sqref="B176:B192">
    <cfRule type="iconSet" priority="11">
      <iconSet iconSet="3Arrows">
        <cfvo type="percent" val="0"/>
        <cfvo type="percent" val="33"/>
        <cfvo type="percent" val="67"/>
      </iconSet>
    </cfRule>
  </conditionalFormatting>
  <conditionalFormatting sqref="C176:C178">
    <cfRule type="iconSet" priority="10">
      <iconSet iconSet="3Arrows">
        <cfvo type="percent" val="0"/>
        <cfvo type="percent" val="33"/>
        <cfvo type="percent" val="67"/>
      </iconSet>
    </cfRule>
  </conditionalFormatting>
  <conditionalFormatting sqref="C176:C178">
    <cfRule type="iconSet" priority="9">
      <iconSet iconSet="3Arrows">
        <cfvo type="percent" val="0"/>
        <cfvo type="percent" val="33"/>
        <cfvo type="percent" val="67"/>
      </iconSet>
    </cfRule>
  </conditionalFormatting>
  <conditionalFormatting sqref="C179:C191">
    <cfRule type="iconSet" priority="8">
      <iconSet iconSet="3Arrows">
        <cfvo type="percent" val="0"/>
        <cfvo type="percent" val="33"/>
        <cfvo type="percent" val="67"/>
      </iconSet>
    </cfRule>
  </conditionalFormatting>
  <conditionalFormatting sqref="C179:C191">
    <cfRule type="iconSet" priority="7">
      <iconSet iconSet="3Arrows">
        <cfvo type="percent" val="0"/>
        <cfvo type="percent" val="33"/>
        <cfvo type="percent" val="67"/>
      </iconSet>
    </cfRule>
  </conditionalFormatting>
  <conditionalFormatting sqref="B185:C186">
    <cfRule type="iconSet" priority="6">
      <iconSet iconSet="3Arrows">
        <cfvo type="percent" val="0"/>
        <cfvo type="percent" val="33"/>
        <cfvo type="percent" val="67"/>
      </iconSet>
    </cfRule>
  </conditionalFormatting>
  <conditionalFormatting sqref="C185:C186">
    <cfRule type="iconSet" priority="5">
      <iconSet iconSet="3Arrows">
        <cfvo type="percent" val="0"/>
        <cfvo type="percent" val="33"/>
        <cfvo type="percent" val="67"/>
      </iconSet>
    </cfRule>
  </conditionalFormatting>
  <conditionalFormatting sqref="B185">
    <cfRule type="iconSet" priority="3">
      <iconSet iconSet="4Arrows">
        <cfvo type="percent" val="0"/>
        <cfvo type="percent" val="25"/>
        <cfvo type="percent" val="50"/>
        <cfvo type="percent" val="75"/>
      </iconSet>
    </cfRule>
    <cfRule type="iconSet" priority="4">
      <iconSet iconSet="5Arrows">
        <cfvo type="percent" val="0"/>
        <cfvo type="percent" val="20"/>
        <cfvo type="percent" val="40"/>
        <cfvo type="percent" val="60"/>
        <cfvo type="percent" val="80"/>
      </iconSet>
    </cfRule>
  </conditionalFormatting>
  <conditionalFormatting sqref="B185:B186">
    <cfRule type="iconSet" priority="2">
      <iconSet iconSet="4Arrows">
        <cfvo type="percent" val="0"/>
        <cfvo type="percent" val="25"/>
        <cfvo type="percent" val="50"/>
        <cfvo type="percent" val="75"/>
      </iconSet>
    </cfRule>
  </conditionalFormatting>
  <conditionalFormatting sqref="B185:B186">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horizontalDpi="0" verticalDpi="0"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dimension ref="A1:F224"/>
  <sheetViews>
    <sheetView zoomScale="90" zoomScaleNormal="90" workbookViewId="0">
      <selection activeCell="C203" sqref="C203"/>
    </sheetView>
  </sheetViews>
  <sheetFormatPr defaultRowHeight="12.75"/>
  <cols>
    <col min="1" max="1" width="23.85546875" customWidth="1"/>
    <col min="2" max="2" width="29.7109375" customWidth="1"/>
    <col min="3" max="3" width="27.7109375" customWidth="1"/>
    <col min="4" max="4" width="26.140625" customWidth="1"/>
  </cols>
  <sheetData>
    <row r="1" spans="1:4" ht="37.5" customHeight="1" thickBot="1">
      <c r="A1" s="367" t="s">
        <v>236</v>
      </c>
      <c r="B1" s="368"/>
      <c r="C1" s="368"/>
      <c r="D1" s="370"/>
    </row>
    <row r="2" spans="1:4" ht="13.5" thickBot="1"/>
    <row r="3" spans="1:4" ht="13.5" thickBot="1">
      <c r="B3" s="71" t="s">
        <v>234</v>
      </c>
      <c r="C3" s="76" t="s">
        <v>232</v>
      </c>
      <c r="D3" s="72" t="s">
        <v>233</v>
      </c>
    </row>
    <row r="4" spans="1:4" ht="11.25" customHeight="1" thickBot="1">
      <c r="A4" s="135" t="s">
        <v>235</v>
      </c>
      <c r="B4" s="75" t="s">
        <v>230</v>
      </c>
      <c r="C4" s="77" t="s">
        <v>231</v>
      </c>
      <c r="D4" s="74" t="s">
        <v>231</v>
      </c>
    </row>
    <row r="5" spans="1:4" hidden="1"/>
    <row r="6" spans="1:4" hidden="1">
      <c r="A6" s="62">
        <v>35796</v>
      </c>
      <c r="B6" s="1">
        <v>17027</v>
      </c>
      <c r="C6" s="1">
        <v>7973</v>
      </c>
      <c r="D6" s="1">
        <v>26051</v>
      </c>
    </row>
    <row r="7" spans="1:4" hidden="1">
      <c r="A7" s="62">
        <v>35827</v>
      </c>
      <c r="B7" s="1">
        <v>15707</v>
      </c>
      <c r="C7" s="1">
        <v>7862</v>
      </c>
      <c r="D7" s="1">
        <v>26099</v>
      </c>
    </row>
    <row r="8" spans="1:4" hidden="1">
      <c r="A8" s="62">
        <v>35855</v>
      </c>
      <c r="B8" s="1">
        <v>17393</v>
      </c>
      <c r="C8" s="1">
        <v>7890</v>
      </c>
      <c r="D8" s="1">
        <v>26606</v>
      </c>
    </row>
    <row r="9" spans="1:4" hidden="1">
      <c r="A9" s="62">
        <v>35886</v>
      </c>
      <c r="B9" s="1">
        <v>16979</v>
      </c>
      <c r="C9" s="1">
        <v>8289</v>
      </c>
      <c r="D9" s="1">
        <v>26537</v>
      </c>
    </row>
    <row r="10" spans="1:4" hidden="1">
      <c r="A10" s="62">
        <v>35916</v>
      </c>
      <c r="B10" s="1">
        <v>17358</v>
      </c>
      <c r="C10" s="1">
        <v>7727</v>
      </c>
      <c r="D10" s="1">
        <v>25951</v>
      </c>
    </row>
    <row r="11" spans="1:4" hidden="1">
      <c r="A11" s="62">
        <v>35947</v>
      </c>
      <c r="B11" s="1">
        <v>16469</v>
      </c>
      <c r="C11" s="1">
        <v>7671</v>
      </c>
      <c r="D11" s="1">
        <v>26449</v>
      </c>
    </row>
    <row r="12" spans="1:4" hidden="1">
      <c r="A12" s="62">
        <v>35977</v>
      </c>
      <c r="B12" s="1">
        <v>16675</v>
      </c>
      <c r="C12" s="1">
        <v>8335</v>
      </c>
      <c r="D12" s="1">
        <v>27102</v>
      </c>
    </row>
    <row r="13" spans="1:4" hidden="1">
      <c r="A13" s="62">
        <v>36008</v>
      </c>
      <c r="B13" s="1">
        <v>16318</v>
      </c>
      <c r="C13" s="1">
        <v>7536</v>
      </c>
      <c r="D13" s="1">
        <v>26222</v>
      </c>
    </row>
    <row r="14" spans="1:4" hidden="1">
      <c r="A14" s="62">
        <v>36039</v>
      </c>
      <c r="B14" s="1">
        <v>16501</v>
      </c>
      <c r="C14" s="1">
        <v>7411</v>
      </c>
      <c r="D14" s="1">
        <v>26632</v>
      </c>
    </row>
    <row r="15" spans="1:4" hidden="1">
      <c r="A15" s="62">
        <v>36069</v>
      </c>
      <c r="B15" s="1">
        <v>17236</v>
      </c>
      <c r="C15" s="1">
        <v>7761</v>
      </c>
      <c r="D15" s="1">
        <v>26370</v>
      </c>
    </row>
    <row r="16" spans="1:4" hidden="1">
      <c r="A16" s="62">
        <v>36100</v>
      </c>
      <c r="B16" s="1">
        <v>17810</v>
      </c>
      <c r="C16" s="1">
        <v>7771</v>
      </c>
      <c r="D16" s="1">
        <v>25781</v>
      </c>
    </row>
    <row r="17" spans="1:4" hidden="1">
      <c r="A17" s="62">
        <v>36130</v>
      </c>
      <c r="B17" s="1">
        <v>23633</v>
      </c>
      <c r="C17" s="1">
        <v>7935</v>
      </c>
      <c r="D17" s="1">
        <v>25786</v>
      </c>
    </row>
    <row r="18" spans="1:4" hidden="1">
      <c r="A18" s="62">
        <v>36161</v>
      </c>
      <c r="B18" s="1">
        <v>16315</v>
      </c>
      <c r="C18" s="1">
        <v>7820</v>
      </c>
      <c r="D18" s="1">
        <v>26146</v>
      </c>
    </row>
    <row r="19" spans="1:4" hidden="1">
      <c r="A19" s="62">
        <v>36192</v>
      </c>
      <c r="B19" s="1">
        <v>15469</v>
      </c>
      <c r="C19" s="1">
        <v>7732</v>
      </c>
      <c r="D19" s="1">
        <v>26115</v>
      </c>
    </row>
    <row r="20" spans="1:4" hidden="1">
      <c r="A20" s="62">
        <v>36220</v>
      </c>
      <c r="B20" s="1">
        <v>17194</v>
      </c>
      <c r="C20" s="1">
        <v>7890</v>
      </c>
      <c r="D20" s="1">
        <v>25764</v>
      </c>
    </row>
    <row r="21" spans="1:4" hidden="1">
      <c r="A21" s="62">
        <v>36251</v>
      </c>
      <c r="B21" s="1">
        <v>16738</v>
      </c>
      <c r="C21" s="1">
        <v>8052</v>
      </c>
      <c r="D21" s="1">
        <v>26441</v>
      </c>
    </row>
    <row r="22" spans="1:4" hidden="1">
      <c r="A22" s="62">
        <v>36281</v>
      </c>
      <c r="B22" s="1">
        <v>17163</v>
      </c>
      <c r="C22" s="1">
        <v>7837</v>
      </c>
      <c r="D22" s="1">
        <v>26121</v>
      </c>
    </row>
    <row r="23" spans="1:4" hidden="1">
      <c r="A23" s="62">
        <v>36312</v>
      </c>
      <c r="B23" s="1">
        <v>15970</v>
      </c>
      <c r="C23" s="1">
        <v>7529</v>
      </c>
      <c r="D23" s="1">
        <v>26178</v>
      </c>
    </row>
    <row r="24" spans="1:4" hidden="1">
      <c r="A24" s="62">
        <v>36342</v>
      </c>
      <c r="B24" s="1">
        <v>16840</v>
      </c>
      <c r="C24" s="1">
        <v>8247</v>
      </c>
      <c r="D24" s="1">
        <v>26914</v>
      </c>
    </row>
    <row r="25" spans="1:4" hidden="1">
      <c r="A25" s="62">
        <v>36373</v>
      </c>
      <c r="B25" s="1">
        <v>16358</v>
      </c>
      <c r="C25" s="1">
        <v>8353</v>
      </c>
      <c r="D25" s="1">
        <v>28651</v>
      </c>
    </row>
    <row r="26" spans="1:4" hidden="1">
      <c r="A26" s="62">
        <v>36404</v>
      </c>
      <c r="B26" s="1">
        <v>16221</v>
      </c>
      <c r="C26" s="1">
        <v>8626</v>
      </c>
      <c r="D26" s="1">
        <v>28641</v>
      </c>
    </row>
    <row r="27" spans="1:4" hidden="1">
      <c r="A27" s="62">
        <v>36434</v>
      </c>
      <c r="B27" s="1">
        <v>17290</v>
      </c>
      <c r="C27" s="1">
        <v>8577</v>
      </c>
      <c r="D27" s="1">
        <v>26239</v>
      </c>
    </row>
    <row r="28" spans="1:4" hidden="1">
      <c r="A28" s="62">
        <v>36465</v>
      </c>
      <c r="B28" s="1">
        <v>17697</v>
      </c>
      <c r="C28" s="1">
        <v>8536</v>
      </c>
      <c r="D28" s="1">
        <v>28969</v>
      </c>
    </row>
    <row r="29" spans="1:4" hidden="1">
      <c r="A29" s="62">
        <v>36495</v>
      </c>
      <c r="B29" s="1">
        <v>23596</v>
      </c>
      <c r="C29" s="1">
        <v>8656</v>
      </c>
      <c r="D29" s="1">
        <v>28850</v>
      </c>
    </row>
    <row r="30" spans="1:4" hidden="1">
      <c r="A30" s="62">
        <v>36526</v>
      </c>
      <c r="B30" s="1">
        <v>16454</v>
      </c>
      <c r="C30" s="1">
        <v>9219</v>
      </c>
      <c r="D30" s="1">
        <v>28491</v>
      </c>
    </row>
    <row r="31" spans="1:4" hidden="1">
      <c r="A31" s="62">
        <v>36557</v>
      </c>
      <c r="B31" s="1">
        <v>15758</v>
      </c>
      <c r="C31" s="1">
        <v>9991</v>
      </c>
      <c r="D31" s="1">
        <v>29344</v>
      </c>
    </row>
    <row r="32" spans="1:4" hidden="1">
      <c r="A32" s="62">
        <v>36586</v>
      </c>
      <c r="B32" s="1">
        <v>17150</v>
      </c>
      <c r="C32" s="1">
        <v>9996</v>
      </c>
      <c r="D32" s="1">
        <v>31139</v>
      </c>
    </row>
    <row r="33" spans="1:4" hidden="1">
      <c r="A33" s="62">
        <v>36617</v>
      </c>
      <c r="B33" s="1">
        <v>16788</v>
      </c>
      <c r="C33" s="1">
        <v>10072</v>
      </c>
      <c r="D33" s="1">
        <v>29671</v>
      </c>
    </row>
    <row r="34" spans="1:4" hidden="1">
      <c r="A34" s="62">
        <v>36647</v>
      </c>
      <c r="B34" s="1">
        <v>16907</v>
      </c>
      <c r="C34" s="1">
        <v>10691</v>
      </c>
      <c r="D34" s="1">
        <v>30401</v>
      </c>
    </row>
    <row r="35" spans="1:4" hidden="1">
      <c r="A35" s="62">
        <v>36678</v>
      </c>
      <c r="B35" s="1">
        <v>16509</v>
      </c>
      <c r="C35" s="1">
        <v>10984</v>
      </c>
      <c r="D35" s="1">
        <v>30201</v>
      </c>
    </row>
    <row r="36" spans="1:4" hidden="1">
      <c r="A36" s="62">
        <v>36708</v>
      </c>
      <c r="B36" s="1">
        <v>16455</v>
      </c>
      <c r="C36" s="1">
        <v>10924</v>
      </c>
      <c r="D36" s="1">
        <v>29653</v>
      </c>
    </row>
    <row r="37" spans="1:4" hidden="1">
      <c r="A37" s="62">
        <v>36739</v>
      </c>
      <c r="B37" s="1">
        <v>16229</v>
      </c>
      <c r="C37" s="1">
        <v>11329</v>
      </c>
      <c r="D37" s="1">
        <v>30366</v>
      </c>
    </row>
    <row r="38" spans="1:4" hidden="1">
      <c r="A38" s="62">
        <v>36770</v>
      </c>
      <c r="B38" s="1">
        <v>16389</v>
      </c>
      <c r="C38" s="1">
        <v>11297</v>
      </c>
      <c r="D38" s="1">
        <v>29585</v>
      </c>
    </row>
    <row r="39" spans="1:4" hidden="1">
      <c r="A39" s="62">
        <v>36800</v>
      </c>
      <c r="B39" s="1">
        <v>16980</v>
      </c>
      <c r="C39" s="1">
        <v>11119</v>
      </c>
      <c r="D39" s="1">
        <v>30258</v>
      </c>
    </row>
    <row r="40" spans="1:4" hidden="1">
      <c r="A40" s="62">
        <v>36831</v>
      </c>
      <c r="B40" s="1">
        <v>18136</v>
      </c>
      <c r="C40" s="1">
        <v>11623</v>
      </c>
      <c r="D40" s="1">
        <v>30578</v>
      </c>
    </row>
    <row r="41" spans="1:4" hidden="1">
      <c r="A41" s="62">
        <v>36861</v>
      </c>
      <c r="B41" s="1">
        <v>23853</v>
      </c>
      <c r="C41" s="1">
        <v>11389</v>
      </c>
      <c r="D41" s="1">
        <v>30909</v>
      </c>
    </row>
    <row r="42" spans="1:4" hidden="1">
      <c r="A42" s="62">
        <v>36892</v>
      </c>
      <c r="B42" s="1">
        <v>16292</v>
      </c>
      <c r="C42" s="1">
        <v>11861</v>
      </c>
      <c r="D42" s="1">
        <v>31897</v>
      </c>
    </row>
    <row r="43" spans="1:4" hidden="1">
      <c r="A43" s="62">
        <v>36923</v>
      </c>
      <c r="B43" s="1">
        <v>15729</v>
      </c>
      <c r="C43" s="1">
        <v>12117</v>
      </c>
      <c r="D43" s="1">
        <v>31589</v>
      </c>
    </row>
    <row r="44" spans="1:4" hidden="1">
      <c r="A44" s="62">
        <v>36951</v>
      </c>
      <c r="B44" s="1">
        <v>17334</v>
      </c>
      <c r="C44" s="1">
        <v>12545</v>
      </c>
      <c r="D44" s="1">
        <v>30722</v>
      </c>
    </row>
    <row r="45" spans="1:4" hidden="1">
      <c r="A45" s="62">
        <v>36982</v>
      </c>
      <c r="B45" s="1">
        <v>17071</v>
      </c>
      <c r="C45" s="1">
        <v>12029</v>
      </c>
      <c r="D45" s="1">
        <v>31210</v>
      </c>
    </row>
    <row r="46" spans="1:4" hidden="1">
      <c r="A46" s="62">
        <v>37012</v>
      </c>
      <c r="B46" s="1">
        <v>17291</v>
      </c>
      <c r="C46" s="1">
        <v>12190</v>
      </c>
      <c r="D46" s="1">
        <v>31122</v>
      </c>
    </row>
    <row r="47" spans="1:4" hidden="1">
      <c r="A47" s="62">
        <v>37043</v>
      </c>
      <c r="B47" s="1">
        <v>17115</v>
      </c>
      <c r="C47" s="1">
        <v>12519</v>
      </c>
      <c r="D47" s="1">
        <v>31443</v>
      </c>
    </row>
    <row r="48" spans="1:4" hidden="1">
      <c r="A48" s="62">
        <v>37073</v>
      </c>
      <c r="B48" s="1">
        <v>17338</v>
      </c>
      <c r="C48" s="1">
        <v>12314</v>
      </c>
      <c r="D48" s="1">
        <v>31020</v>
      </c>
    </row>
    <row r="49" spans="1:4" hidden="1">
      <c r="A49" s="62">
        <v>37104</v>
      </c>
      <c r="B49" s="1">
        <v>17143</v>
      </c>
      <c r="C49" s="1">
        <v>12279</v>
      </c>
      <c r="D49" s="1">
        <v>30750</v>
      </c>
    </row>
    <row r="50" spans="1:4" hidden="1">
      <c r="A50" s="62">
        <v>37135</v>
      </c>
      <c r="B50" s="1">
        <v>16957</v>
      </c>
      <c r="C50" s="1">
        <v>11770</v>
      </c>
      <c r="D50" s="1">
        <v>28766</v>
      </c>
    </row>
    <row r="51" spans="1:4" hidden="1">
      <c r="A51" s="62">
        <v>37165</v>
      </c>
      <c r="B51" s="1">
        <v>17886</v>
      </c>
      <c r="C51" s="1">
        <v>13010</v>
      </c>
      <c r="D51" s="1">
        <v>30739</v>
      </c>
    </row>
    <row r="52" spans="1:4" hidden="1">
      <c r="A52" s="62">
        <v>37196</v>
      </c>
      <c r="B52" s="1">
        <v>18711</v>
      </c>
      <c r="C52" s="1">
        <v>12828</v>
      </c>
      <c r="D52" s="1">
        <v>30980</v>
      </c>
    </row>
    <row r="53" spans="1:4" hidden="1">
      <c r="A53" s="62">
        <v>37226</v>
      </c>
      <c r="B53" s="1">
        <v>24407</v>
      </c>
      <c r="C53" s="1">
        <v>13724</v>
      </c>
      <c r="D53" s="1">
        <v>32659</v>
      </c>
    </row>
    <row r="54" spans="1:4" hidden="1">
      <c r="A54" s="62">
        <v>37257</v>
      </c>
      <c r="B54" s="1">
        <v>25780</v>
      </c>
      <c r="C54" s="1">
        <v>13655</v>
      </c>
      <c r="D54" s="1">
        <v>32815</v>
      </c>
    </row>
    <row r="55" spans="1:4" hidden="1">
      <c r="A55" s="62">
        <v>37288</v>
      </c>
      <c r="B55" s="1">
        <v>25046</v>
      </c>
      <c r="C55" s="1">
        <v>13819</v>
      </c>
      <c r="D55" s="1">
        <v>31200</v>
      </c>
    </row>
    <row r="56" spans="1:4" hidden="1">
      <c r="A56" s="62">
        <v>37316</v>
      </c>
      <c r="B56" s="1">
        <v>27579</v>
      </c>
      <c r="C56" s="1">
        <v>13824</v>
      </c>
      <c r="D56" s="1">
        <v>31939</v>
      </c>
    </row>
    <row r="57" spans="1:4" hidden="1">
      <c r="A57" s="62">
        <v>37347</v>
      </c>
      <c r="B57" s="1">
        <v>26524</v>
      </c>
      <c r="C57" s="1">
        <v>15175</v>
      </c>
      <c r="D57" s="1">
        <v>33327</v>
      </c>
    </row>
    <row r="58" spans="1:4" hidden="1">
      <c r="A58" s="62">
        <v>37377</v>
      </c>
      <c r="B58" s="1">
        <v>27786</v>
      </c>
      <c r="C58" s="1">
        <v>14858</v>
      </c>
      <c r="D58" s="1">
        <v>31604</v>
      </c>
    </row>
    <row r="59" spans="1:4" hidden="1">
      <c r="A59" s="62">
        <v>37408</v>
      </c>
      <c r="B59" s="1">
        <v>27036</v>
      </c>
      <c r="C59" s="1">
        <v>14376</v>
      </c>
      <c r="D59" s="1">
        <v>30747</v>
      </c>
    </row>
    <row r="60" spans="1:4" hidden="1">
      <c r="A60" s="62">
        <v>37438</v>
      </c>
      <c r="B60" s="1">
        <v>26702</v>
      </c>
      <c r="C60" s="1">
        <v>14901</v>
      </c>
      <c r="D60" s="1">
        <v>30792</v>
      </c>
    </row>
    <row r="61" spans="1:4" hidden="1">
      <c r="A61" s="62">
        <v>37469</v>
      </c>
      <c r="B61" s="1">
        <v>26897</v>
      </c>
      <c r="C61" s="1">
        <v>15493</v>
      </c>
      <c r="D61" s="1">
        <v>30965</v>
      </c>
    </row>
    <row r="62" spans="1:4" hidden="1">
      <c r="A62" s="62">
        <v>37500</v>
      </c>
      <c r="B62" s="1">
        <v>26495</v>
      </c>
      <c r="C62" s="1">
        <v>15423</v>
      </c>
      <c r="D62" s="1">
        <v>31627</v>
      </c>
    </row>
    <row r="63" spans="1:4" hidden="1">
      <c r="A63" s="62">
        <v>37530</v>
      </c>
      <c r="B63" s="1">
        <v>27436</v>
      </c>
      <c r="C63" s="1">
        <v>15453</v>
      </c>
      <c r="D63" s="1">
        <v>33249</v>
      </c>
    </row>
    <row r="64" spans="1:4" hidden="1">
      <c r="A64" s="62">
        <v>37561</v>
      </c>
      <c r="B64" s="1">
        <v>29179</v>
      </c>
      <c r="C64" s="1">
        <v>15807</v>
      </c>
      <c r="D64" s="1">
        <v>32048</v>
      </c>
    </row>
    <row r="65" spans="1:4" hidden="1">
      <c r="A65" s="62">
        <v>37591</v>
      </c>
      <c r="B65" s="1">
        <v>37648</v>
      </c>
      <c r="C65" s="1">
        <v>15398</v>
      </c>
      <c r="D65" s="1">
        <v>32141</v>
      </c>
    </row>
    <row r="66" spans="1:4" hidden="1">
      <c r="A66" s="62">
        <v>37622</v>
      </c>
      <c r="B66" s="1">
        <v>26580</v>
      </c>
      <c r="C66" s="1">
        <v>16355</v>
      </c>
      <c r="D66" s="1">
        <v>33036</v>
      </c>
    </row>
    <row r="67" spans="1:4" hidden="1">
      <c r="A67" s="62">
        <v>37653</v>
      </c>
      <c r="B67" s="1">
        <v>25539</v>
      </c>
      <c r="C67" s="1">
        <v>16170</v>
      </c>
      <c r="D67" s="1">
        <v>34633</v>
      </c>
    </row>
    <row r="68" spans="1:4" hidden="1">
      <c r="A68" s="62">
        <v>37681</v>
      </c>
      <c r="B68" s="1">
        <v>28272</v>
      </c>
      <c r="C68" s="1">
        <v>16054</v>
      </c>
      <c r="D68" s="1">
        <v>34245</v>
      </c>
    </row>
    <row r="69" spans="1:4" hidden="1">
      <c r="A69" s="62">
        <v>37712</v>
      </c>
      <c r="B69" s="1">
        <v>27334</v>
      </c>
      <c r="C69" s="1">
        <v>16150</v>
      </c>
      <c r="D69" s="1">
        <v>34229</v>
      </c>
    </row>
    <row r="70" spans="1:4" hidden="1">
      <c r="A70" s="62">
        <v>37742</v>
      </c>
      <c r="B70" s="1">
        <v>28713</v>
      </c>
      <c r="C70" s="1">
        <v>15777</v>
      </c>
      <c r="D70" s="1">
        <v>33827</v>
      </c>
    </row>
    <row r="71" spans="1:4" hidden="1">
      <c r="A71" s="62">
        <v>37773</v>
      </c>
      <c r="B71" s="1">
        <v>27900</v>
      </c>
      <c r="C71" s="1">
        <v>16218</v>
      </c>
      <c r="D71" s="1">
        <v>34662</v>
      </c>
    </row>
    <row r="72" spans="1:4" hidden="1">
      <c r="A72" s="62">
        <v>37803</v>
      </c>
      <c r="B72" s="1">
        <v>28104</v>
      </c>
      <c r="C72" s="1">
        <v>17324</v>
      </c>
      <c r="D72" s="1">
        <v>36000</v>
      </c>
    </row>
    <row r="73" spans="1:4" hidden="1">
      <c r="A73" s="62">
        <v>37834</v>
      </c>
      <c r="B73" s="1">
        <v>27883</v>
      </c>
      <c r="C73" s="1">
        <v>15917</v>
      </c>
      <c r="D73" s="1">
        <v>34368</v>
      </c>
    </row>
    <row r="74" spans="1:4" hidden="1">
      <c r="A74" s="62">
        <v>37865</v>
      </c>
      <c r="B74" s="1">
        <v>28465</v>
      </c>
      <c r="C74" s="1">
        <v>16618</v>
      </c>
      <c r="D74" s="1">
        <v>34511</v>
      </c>
    </row>
    <row r="75" spans="1:4" hidden="1">
      <c r="A75" s="62">
        <v>37895</v>
      </c>
      <c r="B75" s="1">
        <v>29263</v>
      </c>
      <c r="C75" s="1">
        <v>17575</v>
      </c>
      <c r="D75" s="1">
        <v>34215</v>
      </c>
    </row>
    <row r="76" spans="1:4" hidden="1">
      <c r="A76" s="62">
        <v>37926</v>
      </c>
      <c r="B76" s="1">
        <v>31443</v>
      </c>
      <c r="C76" s="1">
        <v>17703</v>
      </c>
      <c r="D76" s="1">
        <v>34064</v>
      </c>
    </row>
    <row r="77" spans="1:4" hidden="1">
      <c r="A77" s="62">
        <v>37956</v>
      </c>
      <c r="B77" s="1">
        <v>41144</v>
      </c>
      <c r="C77" s="1">
        <v>18343</v>
      </c>
      <c r="D77" s="1">
        <v>32503</v>
      </c>
    </row>
    <row r="78" spans="1:4" hidden="1">
      <c r="A78" s="62">
        <v>37987</v>
      </c>
      <c r="B78" s="1">
        <v>29550</v>
      </c>
      <c r="C78" s="1">
        <v>18762</v>
      </c>
      <c r="D78" s="1">
        <v>34848</v>
      </c>
    </row>
    <row r="79" spans="1:4" hidden="1">
      <c r="A79" s="62">
        <v>38018</v>
      </c>
      <c r="B79" s="1">
        <v>28689</v>
      </c>
      <c r="C79" s="1">
        <v>17871</v>
      </c>
      <c r="D79" s="1">
        <v>35809</v>
      </c>
    </row>
    <row r="80" spans="1:4" hidden="1">
      <c r="A80" s="62">
        <v>38047</v>
      </c>
      <c r="B80" s="1">
        <v>30218</v>
      </c>
      <c r="C80" s="1">
        <v>17955</v>
      </c>
      <c r="D80" s="1">
        <v>37101</v>
      </c>
    </row>
    <row r="81" spans="1:4" hidden="1">
      <c r="A81" s="62">
        <v>38078</v>
      </c>
      <c r="B81" s="1">
        <v>29729</v>
      </c>
      <c r="C81" s="1">
        <v>17763</v>
      </c>
      <c r="D81" s="1">
        <v>35662</v>
      </c>
    </row>
    <row r="82" spans="1:4" hidden="1">
      <c r="A82" s="62">
        <v>38108</v>
      </c>
      <c r="B82" s="1">
        <v>31339</v>
      </c>
      <c r="C82" s="1">
        <v>20012</v>
      </c>
      <c r="D82" s="1">
        <v>39491</v>
      </c>
    </row>
    <row r="83" spans="1:4" hidden="1">
      <c r="A83" s="62">
        <v>38139</v>
      </c>
      <c r="B83" s="1">
        <v>31284</v>
      </c>
      <c r="C83" s="1">
        <v>19896</v>
      </c>
      <c r="D83" s="1">
        <v>40144</v>
      </c>
    </row>
    <row r="84" spans="1:4" hidden="1">
      <c r="A84" s="62">
        <v>38169</v>
      </c>
      <c r="B84" s="1">
        <v>31704</v>
      </c>
      <c r="C84" s="1">
        <v>20040</v>
      </c>
      <c r="D84" s="1">
        <v>39282</v>
      </c>
    </row>
    <row r="85" spans="1:4" hidden="1">
      <c r="A85" s="62">
        <v>38200</v>
      </c>
      <c r="B85" s="1">
        <v>30682</v>
      </c>
      <c r="C85" s="1">
        <v>19976</v>
      </c>
      <c r="D85" s="1">
        <v>39631</v>
      </c>
    </row>
    <row r="86" spans="1:4" hidden="1">
      <c r="A86" s="62">
        <v>38231</v>
      </c>
      <c r="B86" s="1">
        <v>32159</v>
      </c>
      <c r="C86" s="1">
        <v>20738</v>
      </c>
      <c r="D86" s="1">
        <v>39264</v>
      </c>
    </row>
    <row r="87" spans="1:4" hidden="1">
      <c r="A87" s="62">
        <v>38261</v>
      </c>
      <c r="B87" s="1">
        <v>33443</v>
      </c>
      <c r="C87" s="1">
        <v>20352</v>
      </c>
      <c r="D87" s="1">
        <v>39922</v>
      </c>
    </row>
    <row r="88" spans="1:4" hidden="1">
      <c r="A88" s="62">
        <v>38292</v>
      </c>
      <c r="B88" s="1">
        <v>35037</v>
      </c>
      <c r="C88" s="1">
        <v>20692</v>
      </c>
      <c r="D88" s="1">
        <v>40966</v>
      </c>
    </row>
    <row r="89" spans="1:4" hidden="1">
      <c r="A89" s="62">
        <v>38322</v>
      </c>
      <c r="B89" s="1">
        <v>46040</v>
      </c>
      <c r="C89" s="1">
        <v>22224</v>
      </c>
      <c r="D89" s="1">
        <v>40182</v>
      </c>
    </row>
    <row r="90" spans="1:4" hidden="1">
      <c r="A90" s="62">
        <v>38353</v>
      </c>
      <c r="B90" s="1">
        <v>30727</v>
      </c>
      <c r="C90" s="1">
        <v>20573</v>
      </c>
      <c r="D90" s="1">
        <v>38173</v>
      </c>
    </row>
    <row r="91" spans="1:4" hidden="1">
      <c r="A91" s="62">
        <v>38384</v>
      </c>
      <c r="B91" s="1">
        <v>30361</v>
      </c>
      <c r="C91" s="1">
        <v>20767</v>
      </c>
      <c r="D91" s="1">
        <v>36463</v>
      </c>
    </row>
    <row r="92" spans="1:4" hidden="1">
      <c r="A92" s="62">
        <v>38412</v>
      </c>
      <c r="B92" s="1">
        <v>32401</v>
      </c>
      <c r="C92" s="1">
        <v>21302</v>
      </c>
      <c r="D92" s="1">
        <v>36821</v>
      </c>
    </row>
    <row r="93" spans="1:4" hidden="1">
      <c r="A93" s="62">
        <v>38443</v>
      </c>
      <c r="B93" s="1">
        <v>32904</v>
      </c>
      <c r="C93" s="1">
        <v>23193</v>
      </c>
      <c r="D93" s="1">
        <v>41092</v>
      </c>
    </row>
    <row r="94" spans="1:4" hidden="1">
      <c r="A94" s="62">
        <v>38473</v>
      </c>
      <c r="B94" s="1">
        <v>33808</v>
      </c>
      <c r="C94" s="1">
        <v>22546</v>
      </c>
      <c r="D94" s="1">
        <v>38862</v>
      </c>
    </row>
    <row r="95" spans="1:4" hidden="1">
      <c r="A95" s="62">
        <v>38504</v>
      </c>
      <c r="B95" s="1">
        <v>33206</v>
      </c>
      <c r="C95" s="1">
        <v>23090</v>
      </c>
      <c r="D95" s="1">
        <v>39935</v>
      </c>
    </row>
    <row r="96" spans="1:4" hidden="1">
      <c r="A96" s="62">
        <v>38534</v>
      </c>
      <c r="B96" s="1">
        <v>33392</v>
      </c>
      <c r="C96" s="1">
        <v>23084</v>
      </c>
      <c r="D96" s="1">
        <v>39886</v>
      </c>
    </row>
    <row r="97" spans="1:4" hidden="1">
      <c r="A97" s="62">
        <v>38565</v>
      </c>
      <c r="B97" s="1">
        <v>34007</v>
      </c>
      <c r="C97" s="1">
        <v>23636</v>
      </c>
      <c r="D97" s="1">
        <v>40672</v>
      </c>
    </row>
    <row r="98" spans="1:4" hidden="1">
      <c r="A98" s="62">
        <v>38596</v>
      </c>
      <c r="B98" s="1">
        <v>34718</v>
      </c>
      <c r="C98" s="1">
        <v>23871</v>
      </c>
      <c r="D98" s="1">
        <v>41650</v>
      </c>
    </row>
    <row r="99" spans="1:4" hidden="1">
      <c r="A99" s="62">
        <v>38626</v>
      </c>
      <c r="B99" s="1">
        <v>36752</v>
      </c>
      <c r="C99" s="1">
        <v>23586</v>
      </c>
      <c r="D99" s="1">
        <v>40612</v>
      </c>
    </row>
    <row r="100" spans="1:4" hidden="1">
      <c r="A100" s="62">
        <v>38657</v>
      </c>
      <c r="B100" s="1">
        <v>38622</v>
      </c>
      <c r="C100" s="1">
        <v>24416</v>
      </c>
      <c r="D100" s="1">
        <v>41355</v>
      </c>
    </row>
    <row r="101" spans="1:4" hidden="1">
      <c r="A101" s="62">
        <v>38687</v>
      </c>
      <c r="B101" s="1">
        <v>50893</v>
      </c>
      <c r="C101" s="1">
        <v>24281</v>
      </c>
      <c r="D101" s="1">
        <v>40728</v>
      </c>
    </row>
    <row r="102" spans="1:4" hidden="1">
      <c r="A102" s="62">
        <v>38718</v>
      </c>
      <c r="B102" s="1">
        <v>33760</v>
      </c>
      <c r="C102" s="1">
        <v>24106</v>
      </c>
      <c r="D102" s="1">
        <v>40250</v>
      </c>
    </row>
    <row r="103" spans="1:4" hidden="1">
      <c r="A103" s="62">
        <v>38749</v>
      </c>
      <c r="B103" s="1">
        <v>34578</v>
      </c>
      <c r="C103" s="1">
        <v>25042</v>
      </c>
      <c r="D103" s="1">
        <v>40593</v>
      </c>
    </row>
    <row r="104" spans="1:4" hidden="1">
      <c r="A104" s="62">
        <v>38777</v>
      </c>
      <c r="B104" s="1">
        <v>36639</v>
      </c>
      <c r="C104" s="1">
        <v>25442</v>
      </c>
      <c r="D104" s="1">
        <v>41396</v>
      </c>
    </row>
    <row r="105" spans="1:4" hidden="1">
      <c r="A105" s="62">
        <v>38808</v>
      </c>
      <c r="B105" s="1">
        <v>36969</v>
      </c>
      <c r="C105" s="1">
        <v>25340</v>
      </c>
      <c r="D105" s="1">
        <v>40765</v>
      </c>
    </row>
    <row r="106" spans="1:4" hidden="1">
      <c r="A106" s="62">
        <v>38838</v>
      </c>
      <c r="B106" s="1">
        <v>38078</v>
      </c>
      <c r="C106" s="1">
        <v>25789</v>
      </c>
      <c r="D106" s="1">
        <v>42707</v>
      </c>
    </row>
    <row r="107" spans="1:4" hidden="1">
      <c r="A107" s="62">
        <v>38869</v>
      </c>
      <c r="B107" s="1">
        <v>37172</v>
      </c>
      <c r="C107" s="1">
        <v>25913</v>
      </c>
      <c r="D107" s="1">
        <v>42245</v>
      </c>
    </row>
    <row r="108" spans="1:4" hidden="1">
      <c r="A108" s="62">
        <v>38899</v>
      </c>
      <c r="B108" s="1">
        <v>37724</v>
      </c>
      <c r="C108" s="1">
        <v>26860</v>
      </c>
      <c r="D108" s="1">
        <v>43096</v>
      </c>
    </row>
    <row r="109" spans="1:4" hidden="1">
      <c r="A109" s="62">
        <v>38930</v>
      </c>
      <c r="B109" s="1">
        <v>38137</v>
      </c>
      <c r="C109" s="1">
        <v>27110</v>
      </c>
      <c r="D109" s="1">
        <v>43549</v>
      </c>
    </row>
    <row r="110" spans="1:4" hidden="1">
      <c r="A110" s="62">
        <v>38961</v>
      </c>
      <c r="B110" s="1">
        <v>40081</v>
      </c>
      <c r="C110" s="1">
        <v>27672</v>
      </c>
      <c r="D110" s="1">
        <v>43099</v>
      </c>
    </row>
    <row r="111" spans="1:4" hidden="1">
      <c r="A111" s="62">
        <v>38991</v>
      </c>
      <c r="B111" s="1">
        <v>40248</v>
      </c>
      <c r="C111" s="1">
        <v>27246</v>
      </c>
      <c r="D111" s="1">
        <v>43051</v>
      </c>
    </row>
    <row r="112" spans="1:4" hidden="1">
      <c r="A112" s="62">
        <v>39022</v>
      </c>
      <c r="B112" s="1">
        <v>43634</v>
      </c>
      <c r="C112" s="1">
        <v>27320</v>
      </c>
      <c r="D112" s="1">
        <v>43340</v>
      </c>
    </row>
    <row r="113" spans="1:4" hidden="1">
      <c r="A113" s="62">
        <v>39052</v>
      </c>
      <c r="B113" s="1">
        <v>55049</v>
      </c>
      <c r="C113" s="1">
        <v>27145</v>
      </c>
      <c r="D113" s="1">
        <v>42791</v>
      </c>
    </row>
    <row r="114" spans="1:4" hidden="1">
      <c r="A114" s="62">
        <v>39083</v>
      </c>
      <c r="B114" s="1">
        <v>37601</v>
      </c>
      <c r="C114" s="1">
        <v>28929</v>
      </c>
      <c r="D114" s="1">
        <v>44686</v>
      </c>
    </row>
    <row r="115" spans="1:4" hidden="1">
      <c r="A115" s="62">
        <v>39114</v>
      </c>
      <c r="B115" s="1">
        <v>37554</v>
      </c>
      <c r="C115" s="1">
        <v>28701</v>
      </c>
      <c r="D115" s="1">
        <v>44149</v>
      </c>
    </row>
    <row r="116" spans="1:4" hidden="1">
      <c r="A116" s="62">
        <v>39142</v>
      </c>
      <c r="B116" s="1">
        <v>40949</v>
      </c>
      <c r="C116" s="1">
        <v>29312</v>
      </c>
      <c r="D116" s="1">
        <v>43849</v>
      </c>
    </row>
    <row r="117" spans="1:4" hidden="1">
      <c r="A117" s="62">
        <v>39173</v>
      </c>
      <c r="B117" s="1">
        <v>40333</v>
      </c>
      <c r="C117" s="1">
        <v>27770</v>
      </c>
      <c r="D117" s="1">
        <v>43509</v>
      </c>
    </row>
    <row r="118" spans="1:4" hidden="1">
      <c r="A118" s="62">
        <v>39203</v>
      </c>
      <c r="B118" s="1">
        <v>41939</v>
      </c>
      <c r="C118" s="1">
        <v>29537</v>
      </c>
      <c r="D118" s="1">
        <v>44737</v>
      </c>
    </row>
    <row r="119" spans="1:4" hidden="1">
      <c r="A119" s="62">
        <v>39234</v>
      </c>
      <c r="B119" s="1">
        <v>40428</v>
      </c>
      <c r="C119" s="1">
        <v>28209</v>
      </c>
      <c r="D119" s="1">
        <v>44032</v>
      </c>
    </row>
    <row r="120" spans="1:4" hidden="1">
      <c r="A120" s="62">
        <v>39264</v>
      </c>
      <c r="B120" s="1">
        <v>40007</v>
      </c>
      <c r="C120" s="1">
        <v>28067</v>
      </c>
      <c r="D120" s="1">
        <v>44548</v>
      </c>
    </row>
    <row r="121" spans="1:4" hidden="1">
      <c r="A121" s="62">
        <v>39295</v>
      </c>
      <c r="B121" s="1">
        <v>40622</v>
      </c>
      <c r="C121" s="1">
        <v>29068</v>
      </c>
      <c r="D121" s="1">
        <v>45738</v>
      </c>
    </row>
    <row r="122" spans="1:4" hidden="1">
      <c r="A122" s="62">
        <v>39326</v>
      </c>
      <c r="B122" s="1">
        <v>40941</v>
      </c>
      <c r="C122" s="1">
        <v>27523</v>
      </c>
      <c r="D122" s="1">
        <v>44817</v>
      </c>
    </row>
    <row r="123" spans="1:4" hidden="1">
      <c r="A123" s="62">
        <v>39356</v>
      </c>
      <c r="B123" s="1">
        <v>41659</v>
      </c>
      <c r="C123" s="1">
        <v>30022</v>
      </c>
      <c r="D123" s="1">
        <v>46403</v>
      </c>
    </row>
    <row r="124" spans="1:4" hidden="1">
      <c r="A124" s="62">
        <v>39387</v>
      </c>
      <c r="B124" s="1">
        <v>44333</v>
      </c>
      <c r="C124" s="1">
        <v>29990</v>
      </c>
      <c r="D124" s="1">
        <v>46086</v>
      </c>
    </row>
    <row r="125" spans="1:4" hidden="1">
      <c r="A125" s="62">
        <v>39417</v>
      </c>
      <c r="B125" s="1">
        <v>56261</v>
      </c>
      <c r="C125" s="1">
        <v>27763</v>
      </c>
      <c r="D125" s="1">
        <v>43493</v>
      </c>
    </row>
    <row r="126" spans="1:4" hidden="1">
      <c r="A126" s="62">
        <v>39448</v>
      </c>
      <c r="B126" s="1">
        <v>38204</v>
      </c>
      <c r="C126" s="1">
        <v>30624</v>
      </c>
      <c r="D126" s="1">
        <v>48204</v>
      </c>
    </row>
    <row r="127" spans="1:4" hidden="1">
      <c r="A127" s="62">
        <v>39479</v>
      </c>
      <c r="B127" s="1">
        <v>39315</v>
      </c>
      <c r="C127" s="1">
        <v>30848</v>
      </c>
      <c r="D127" s="1">
        <v>48516</v>
      </c>
    </row>
    <row r="128" spans="1:4" hidden="1">
      <c r="A128" s="62">
        <v>39508</v>
      </c>
      <c r="B128" s="1">
        <v>41204</v>
      </c>
      <c r="C128" s="1">
        <v>29271</v>
      </c>
      <c r="D128" s="1">
        <v>46354</v>
      </c>
    </row>
    <row r="129" spans="1:4" hidden="1">
      <c r="A129" s="62">
        <v>39539</v>
      </c>
      <c r="B129" s="1">
        <v>41305</v>
      </c>
      <c r="C129" s="1">
        <v>32749</v>
      </c>
      <c r="D129" s="1">
        <v>52394</v>
      </c>
    </row>
    <row r="130" spans="1:4" hidden="1">
      <c r="A130" s="62">
        <v>39569</v>
      </c>
      <c r="B130" s="1">
        <v>41083</v>
      </c>
      <c r="C130" s="1">
        <v>30087</v>
      </c>
      <c r="D130" s="1">
        <v>48064</v>
      </c>
    </row>
    <row r="131" spans="1:4" hidden="1">
      <c r="A131" s="62">
        <v>39600</v>
      </c>
      <c r="B131" s="1">
        <v>40855</v>
      </c>
      <c r="C131" s="1">
        <v>29905</v>
      </c>
      <c r="D131" s="1">
        <v>47881</v>
      </c>
    </row>
    <row r="132" spans="1:4" hidden="1">
      <c r="A132" s="62">
        <v>39630</v>
      </c>
      <c r="B132" s="1">
        <v>40218</v>
      </c>
      <c r="C132" s="1">
        <v>30511</v>
      </c>
      <c r="D132" s="1">
        <v>48681</v>
      </c>
    </row>
    <row r="133" spans="1:4" hidden="1">
      <c r="A133" s="62">
        <v>39661</v>
      </c>
      <c r="B133" s="1">
        <v>40071</v>
      </c>
      <c r="C133" s="1">
        <v>29513</v>
      </c>
      <c r="D133" s="1">
        <v>46944</v>
      </c>
    </row>
    <row r="134" spans="1:4" hidden="1">
      <c r="A134" s="62">
        <v>39692</v>
      </c>
      <c r="B134" s="1">
        <v>40104</v>
      </c>
      <c r="C134" s="1">
        <v>29488</v>
      </c>
      <c r="D134" s="1">
        <v>47778</v>
      </c>
    </row>
    <row r="135" spans="1:4" hidden="1">
      <c r="A135" s="62">
        <v>39722</v>
      </c>
      <c r="B135" s="1">
        <v>42002</v>
      </c>
      <c r="C135" s="1">
        <v>30467</v>
      </c>
      <c r="D135" s="1">
        <v>47769</v>
      </c>
    </row>
    <row r="136" spans="1:4" hidden="1">
      <c r="A136" s="62">
        <v>39753</v>
      </c>
      <c r="B136" s="1">
        <v>43377</v>
      </c>
      <c r="C136" s="1">
        <v>27933</v>
      </c>
      <c r="D136" s="1">
        <v>48069</v>
      </c>
    </row>
    <row r="137" spans="1:4" ht="11.25" hidden="1" customHeight="1">
      <c r="A137" s="62">
        <v>39783</v>
      </c>
      <c r="B137" s="1">
        <v>56325</v>
      </c>
      <c r="C137" s="1">
        <v>27823</v>
      </c>
      <c r="D137" s="1">
        <v>46890</v>
      </c>
    </row>
    <row r="138" spans="1:4" hidden="1">
      <c r="A138" s="62">
        <v>39814</v>
      </c>
      <c r="B138" s="70">
        <v>38772</v>
      </c>
      <c r="C138" s="196">
        <v>26098</v>
      </c>
      <c r="D138" s="196">
        <v>47015</v>
      </c>
    </row>
    <row r="139" spans="1:4" hidden="1">
      <c r="A139" s="62">
        <v>39845</v>
      </c>
      <c r="B139" s="70">
        <v>37309</v>
      </c>
      <c r="C139" s="196">
        <v>26620</v>
      </c>
      <c r="D139" s="196">
        <v>45845</v>
      </c>
    </row>
    <row r="140" spans="1:4" hidden="1">
      <c r="A140" s="62">
        <v>39873</v>
      </c>
      <c r="B140" s="70">
        <v>38830</v>
      </c>
      <c r="C140" s="196">
        <v>26979</v>
      </c>
      <c r="D140" s="196">
        <v>45216</v>
      </c>
    </row>
    <row r="141" spans="1:4" hidden="1">
      <c r="A141" s="62">
        <v>39904</v>
      </c>
      <c r="B141" s="70">
        <v>38002</v>
      </c>
      <c r="C141" s="196">
        <v>26358</v>
      </c>
      <c r="D141" s="196">
        <v>45233</v>
      </c>
    </row>
    <row r="142" spans="1:4" hidden="1">
      <c r="A142" s="62">
        <v>39934</v>
      </c>
      <c r="B142" s="70">
        <v>39048</v>
      </c>
      <c r="C142" s="196">
        <v>25744</v>
      </c>
      <c r="D142" s="196">
        <v>43505</v>
      </c>
    </row>
    <row r="143" spans="1:4" hidden="1">
      <c r="A143" s="62">
        <v>39965</v>
      </c>
      <c r="B143" s="70">
        <v>37968</v>
      </c>
      <c r="C143" s="196">
        <v>27336</v>
      </c>
      <c r="D143" s="196">
        <v>44604</v>
      </c>
    </row>
    <row r="144" spans="1:4" hidden="1">
      <c r="A144" s="62">
        <v>39995</v>
      </c>
      <c r="B144" s="70">
        <v>38613</v>
      </c>
      <c r="C144" s="196">
        <v>27908</v>
      </c>
      <c r="D144" s="196">
        <v>44483</v>
      </c>
    </row>
    <row r="145" spans="1:4" hidden="1">
      <c r="A145" s="62">
        <v>40026</v>
      </c>
      <c r="B145" s="70">
        <v>37823</v>
      </c>
      <c r="C145" s="196">
        <v>25552</v>
      </c>
      <c r="D145" s="196">
        <v>43476</v>
      </c>
    </row>
    <row r="146" spans="1:4">
      <c r="A146" s="62">
        <v>40057</v>
      </c>
      <c r="B146" s="70">
        <v>38446</v>
      </c>
      <c r="C146" s="196">
        <v>27659</v>
      </c>
      <c r="D146" s="196">
        <v>43829</v>
      </c>
    </row>
    <row r="147" spans="1:4">
      <c r="A147" s="62">
        <v>40087</v>
      </c>
      <c r="B147" s="70">
        <v>39724</v>
      </c>
      <c r="C147" s="196">
        <v>28038</v>
      </c>
      <c r="D147" s="196">
        <v>44163</v>
      </c>
    </row>
    <row r="148" spans="1:4">
      <c r="A148" s="62">
        <v>40118</v>
      </c>
      <c r="B148" s="70">
        <v>40841</v>
      </c>
      <c r="C148" s="196">
        <v>28369</v>
      </c>
      <c r="D148" s="196">
        <v>43024</v>
      </c>
    </row>
    <row r="149" spans="1:4">
      <c r="A149" s="62">
        <v>40148</v>
      </c>
      <c r="B149" s="70">
        <v>54487</v>
      </c>
      <c r="C149" s="196">
        <v>29922</v>
      </c>
      <c r="D149" s="196">
        <v>45153</v>
      </c>
    </row>
    <row r="150" spans="1:4">
      <c r="A150" s="62">
        <v>40179</v>
      </c>
      <c r="B150" s="70">
        <v>38417</v>
      </c>
      <c r="C150" s="196">
        <v>29278</v>
      </c>
      <c r="D150" s="196">
        <v>43478</v>
      </c>
    </row>
    <row r="151" spans="1:4">
      <c r="A151" s="62">
        <v>40210</v>
      </c>
      <c r="B151" s="70">
        <v>37565</v>
      </c>
      <c r="C151" s="196">
        <v>29859</v>
      </c>
      <c r="D151" s="196">
        <v>44892</v>
      </c>
    </row>
    <row r="152" spans="1:4">
      <c r="A152" s="62">
        <v>40238</v>
      </c>
      <c r="B152" s="70">
        <v>39880</v>
      </c>
      <c r="C152" s="196">
        <v>30477</v>
      </c>
      <c r="D152" s="196">
        <v>45742</v>
      </c>
    </row>
    <row r="153" spans="1:4">
      <c r="A153" s="62">
        <v>40269</v>
      </c>
      <c r="B153" s="70">
        <v>39347</v>
      </c>
      <c r="C153" s="196">
        <v>31483</v>
      </c>
      <c r="D153" s="196">
        <v>45856</v>
      </c>
    </row>
    <row r="154" spans="1:4">
      <c r="A154" s="62">
        <v>40299</v>
      </c>
      <c r="B154" s="70">
        <v>40598</v>
      </c>
      <c r="C154" s="196">
        <v>31329</v>
      </c>
      <c r="D154" s="196">
        <v>45839</v>
      </c>
    </row>
    <row r="155" spans="1:4">
      <c r="A155" s="62">
        <v>40330</v>
      </c>
      <c r="B155" s="70">
        <v>40812</v>
      </c>
      <c r="C155" s="196">
        <v>30778</v>
      </c>
      <c r="D155" s="196">
        <v>45879</v>
      </c>
    </row>
    <row r="156" spans="1:4">
      <c r="A156" s="62">
        <v>40360</v>
      </c>
      <c r="B156" s="70">
        <v>41676</v>
      </c>
      <c r="C156" s="196">
        <v>31421</v>
      </c>
      <c r="D156" s="196">
        <v>45953</v>
      </c>
    </row>
    <row r="157" spans="1:4">
      <c r="A157" s="62">
        <v>40391</v>
      </c>
      <c r="B157" s="70">
        <v>39638</v>
      </c>
      <c r="C157" s="196">
        <v>31971</v>
      </c>
      <c r="D157" s="196">
        <v>46278</v>
      </c>
    </row>
    <row r="158" spans="1:4">
      <c r="A158" s="62">
        <v>40422</v>
      </c>
      <c r="B158" s="70">
        <v>40662</v>
      </c>
      <c r="C158" s="196">
        <v>31691</v>
      </c>
      <c r="D158" s="196">
        <v>46498</v>
      </c>
    </row>
    <row r="159" spans="1:4">
      <c r="A159" s="62">
        <v>40452</v>
      </c>
      <c r="B159" s="70">
        <v>42184</v>
      </c>
      <c r="C159" s="196">
        <v>31598</v>
      </c>
      <c r="D159" s="196">
        <v>44531</v>
      </c>
    </row>
    <row r="160" spans="1:4">
      <c r="A160" s="62">
        <v>40483</v>
      </c>
      <c r="B160" s="70">
        <v>44212</v>
      </c>
      <c r="C160" s="196">
        <v>33022</v>
      </c>
      <c r="D160" s="196">
        <v>47369</v>
      </c>
    </row>
    <row r="161" spans="1:6">
      <c r="A161" s="62">
        <v>40513</v>
      </c>
      <c r="B161" s="70">
        <v>58894</v>
      </c>
      <c r="C161" s="196">
        <v>33713</v>
      </c>
      <c r="D161" s="196">
        <v>47730</v>
      </c>
    </row>
    <row r="162" spans="1:6">
      <c r="A162" s="62">
        <v>40544</v>
      </c>
      <c r="B162" s="70">
        <v>40852</v>
      </c>
      <c r="C162" s="196">
        <v>34416</v>
      </c>
      <c r="D162" s="196">
        <v>46458</v>
      </c>
    </row>
    <row r="163" spans="1:6">
      <c r="A163" s="62">
        <v>40575</v>
      </c>
      <c r="B163" s="70">
        <v>39558</v>
      </c>
      <c r="C163" s="196">
        <v>34275</v>
      </c>
      <c r="D163" s="196">
        <v>46559</v>
      </c>
    </row>
    <row r="164" spans="1:6">
      <c r="A164" s="62">
        <v>40603</v>
      </c>
      <c r="B164" s="70">
        <v>41770</v>
      </c>
      <c r="C164" s="196">
        <v>35326</v>
      </c>
      <c r="D164" s="196">
        <v>48330</v>
      </c>
    </row>
    <row r="165" spans="1:6" ht="13.5" customHeight="1">
      <c r="A165" s="62">
        <v>40634</v>
      </c>
      <c r="B165" s="70">
        <v>43205</v>
      </c>
      <c r="C165" s="196">
        <v>34583</v>
      </c>
      <c r="D165" s="196">
        <v>47643</v>
      </c>
      <c r="E165">
        <v>31675</v>
      </c>
      <c r="F165">
        <v>33115</v>
      </c>
    </row>
    <row r="166" spans="1:6" ht="13.5" customHeight="1">
      <c r="A166" s="62">
        <v>40664</v>
      </c>
      <c r="B166" s="70">
        <v>41196</v>
      </c>
      <c r="C166" s="196">
        <v>34611</v>
      </c>
      <c r="D166" s="196">
        <v>48122</v>
      </c>
    </row>
    <row r="167" spans="1:6" ht="13.5" customHeight="1">
      <c r="A167" s="62">
        <v>40695</v>
      </c>
      <c r="B167" s="70">
        <v>41729</v>
      </c>
      <c r="C167" s="196">
        <v>35900</v>
      </c>
      <c r="D167" s="196">
        <v>49560</v>
      </c>
    </row>
    <row r="168" spans="1:6" ht="13.5" customHeight="1">
      <c r="A168" s="62">
        <v>40725</v>
      </c>
      <c r="B168" s="70">
        <v>42876</v>
      </c>
      <c r="C168" s="196">
        <v>34802</v>
      </c>
      <c r="D168" s="196">
        <v>47655</v>
      </c>
    </row>
    <row r="169" spans="1:6" ht="13.5" customHeight="1">
      <c r="A169" s="62">
        <v>40756</v>
      </c>
      <c r="B169" s="70">
        <v>42514</v>
      </c>
      <c r="C169" s="196">
        <v>36268</v>
      </c>
      <c r="D169" s="196">
        <v>49928</v>
      </c>
    </row>
    <row r="170" spans="1:6" ht="13.5" customHeight="1">
      <c r="A170" s="62">
        <v>40787</v>
      </c>
      <c r="B170" s="70">
        <v>43718</v>
      </c>
      <c r="C170" s="196">
        <v>38576</v>
      </c>
      <c r="D170" s="196">
        <v>50723</v>
      </c>
    </row>
    <row r="171" spans="1:6" ht="13.5" customHeight="1">
      <c r="A171" s="62">
        <v>40817</v>
      </c>
      <c r="B171" s="70">
        <v>45484</v>
      </c>
      <c r="C171" s="196">
        <v>36293</v>
      </c>
      <c r="D171" s="196">
        <v>49372</v>
      </c>
    </row>
    <row r="172" spans="1:6" ht="13.5" customHeight="1">
      <c r="A172" s="62">
        <v>40848</v>
      </c>
      <c r="B172" s="70">
        <v>47209</v>
      </c>
      <c r="C172" s="196">
        <v>37801</v>
      </c>
      <c r="D172" s="196">
        <v>50376</v>
      </c>
    </row>
    <row r="173" spans="1:6" ht="13.5" customHeight="1">
      <c r="A173" s="62">
        <v>40878</v>
      </c>
      <c r="B173" s="70">
        <v>63743</v>
      </c>
      <c r="C173" s="196">
        <v>36478</v>
      </c>
      <c r="D173" s="196">
        <v>50754</v>
      </c>
    </row>
    <row r="174" spans="1:6">
      <c r="A174" s="62">
        <v>40909</v>
      </c>
      <c r="B174" s="70">
        <v>42424</v>
      </c>
      <c r="C174" s="196">
        <v>38168</v>
      </c>
      <c r="D174" s="196">
        <v>52059</v>
      </c>
    </row>
    <row r="175" spans="1:6">
      <c r="A175" s="62">
        <v>40940</v>
      </c>
      <c r="B175" s="70">
        <v>41994</v>
      </c>
      <c r="C175" s="196">
        <v>38784</v>
      </c>
      <c r="D175" s="196">
        <v>53183</v>
      </c>
    </row>
    <row r="176" spans="1:6">
      <c r="A176" s="62">
        <v>40969</v>
      </c>
      <c r="B176" s="70">
        <v>44490</v>
      </c>
      <c r="C176" s="196">
        <v>38204</v>
      </c>
      <c r="D176" s="196">
        <v>51570</v>
      </c>
    </row>
    <row r="177" spans="1:4">
      <c r="A177" s="62">
        <v>41000</v>
      </c>
      <c r="B177" s="70">
        <v>43712</v>
      </c>
      <c r="C177" s="196">
        <v>39197</v>
      </c>
      <c r="D177" s="196">
        <v>52622</v>
      </c>
    </row>
    <row r="178" spans="1:4">
      <c r="A178" s="62">
        <v>41030</v>
      </c>
      <c r="B178" s="70">
        <v>43576</v>
      </c>
      <c r="C178" s="196">
        <v>40604</v>
      </c>
      <c r="D178" s="196">
        <v>53649</v>
      </c>
    </row>
    <row r="179" spans="1:4">
      <c r="A179" s="62">
        <v>41061</v>
      </c>
      <c r="B179" s="70">
        <v>45338</v>
      </c>
      <c r="C179" s="196">
        <v>39849</v>
      </c>
      <c r="D179" s="196">
        <v>51411</v>
      </c>
    </row>
    <row r="180" spans="1:4">
      <c r="A180" s="62">
        <v>41091</v>
      </c>
      <c r="B180" s="70">
        <v>44116</v>
      </c>
      <c r="C180" s="196">
        <v>39255</v>
      </c>
      <c r="D180" s="196">
        <v>52165</v>
      </c>
    </row>
    <row r="181" spans="1:4">
      <c r="A181" s="62">
        <v>41122</v>
      </c>
      <c r="B181" s="70">
        <v>45372</v>
      </c>
      <c r="C181" s="196">
        <v>39628</v>
      </c>
      <c r="D181" s="196">
        <v>53521</v>
      </c>
    </row>
    <row r="182" spans="1:4">
      <c r="A182" s="62">
        <v>41153</v>
      </c>
      <c r="B182" s="70">
        <v>45792</v>
      </c>
      <c r="C182" s="196">
        <v>39441</v>
      </c>
      <c r="D182" s="196">
        <v>50603</v>
      </c>
    </row>
    <row r="183" spans="1:4">
      <c r="A183" s="62">
        <v>41183</v>
      </c>
      <c r="B183" s="70">
        <v>45925</v>
      </c>
      <c r="C183" s="196">
        <v>42267</v>
      </c>
      <c r="D183" s="196">
        <v>53878</v>
      </c>
    </row>
    <row r="184" spans="1:4">
      <c r="A184" s="62">
        <v>41214</v>
      </c>
      <c r="B184" s="70">
        <v>57960</v>
      </c>
      <c r="C184" s="196">
        <v>43559</v>
      </c>
      <c r="D184" s="196">
        <v>61375</v>
      </c>
    </row>
    <row r="185" spans="1:4">
      <c r="A185" s="62">
        <v>41244</v>
      </c>
      <c r="B185" s="70">
        <v>76877</v>
      </c>
      <c r="C185" s="196">
        <v>38878</v>
      </c>
      <c r="D185" s="196">
        <v>54091</v>
      </c>
    </row>
    <row r="186" spans="1:4">
      <c r="A186" s="62">
        <v>41275</v>
      </c>
      <c r="B186" s="70">
        <v>51549</v>
      </c>
      <c r="C186" s="196">
        <v>41442</v>
      </c>
      <c r="D186" s="196">
        <v>48787</v>
      </c>
    </row>
    <row r="187" spans="1:4">
      <c r="A187" s="62">
        <v>41306</v>
      </c>
      <c r="B187" s="70">
        <v>52023</v>
      </c>
      <c r="C187" s="196">
        <v>40658</v>
      </c>
      <c r="D187" s="196">
        <v>52332</v>
      </c>
    </row>
    <row r="188" spans="1:4">
      <c r="A188" s="62">
        <v>41346</v>
      </c>
      <c r="B188" s="70">
        <v>56369</v>
      </c>
      <c r="C188" s="196">
        <v>42194</v>
      </c>
      <c r="D188" s="196">
        <v>54686</v>
      </c>
    </row>
    <row r="189" spans="1:4">
      <c r="A189" s="62">
        <v>41377</v>
      </c>
      <c r="B189" s="70">
        <v>53084</v>
      </c>
      <c r="C189" s="196">
        <v>42456</v>
      </c>
      <c r="D189" s="196">
        <v>53158</v>
      </c>
    </row>
    <row r="190" spans="1:4">
      <c r="A190" s="62">
        <v>41407</v>
      </c>
      <c r="B190" s="70">
        <v>57040</v>
      </c>
      <c r="C190" s="196">
        <v>44093</v>
      </c>
      <c r="D190" s="196">
        <v>55131</v>
      </c>
    </row>
    <row r="191" spans="1:4">
      <c r="A191" s="62">
        <v>41438</v>
      </c>
      <c r="B191" s="70">
        <v>57093</v>
      </c>
      <c r="C191" s="196">
        <v>42180</v>
      </c>
      <c r="D191" s="196">
        <v>58015</v>
      </c>
    </row>
    <row r="192" spans="1:4">
      <c r="A192" s="62"/>
      <c r="B192" s="70"/>
      <c r="D192" s="196"/>
    </row>
    <row r="193" spans="1:4">
      <c r="A193" s="1" t="s">
        <v>14</v>
      </c>
      <c r="B193" s="70">
        <f>AVERAGE(B6:B17)</f>
        <v>17425.5</v>
      </c>
      <c r="C193" s="70">
        <f>AVERAGE(C6:C17)</f>
        <v>7846.75</v>
      </c>
      <c r="D193" s="70">
        <f>AVERAGE(D6:D17)</f>
        <v>26298.833333333332</v>
      </c>
    </row>
    <row r="194" spans="1:4">
      <c r="A194" s="1" t="s">
        <v>15</v>
      </c>
      <c r="B194" s="70">
        <f>AVERAGE(B18:B29)</f>
        <v>17237.583333333332</v>
      </c>
      <c r="C194" s="70">
        <f>AVERAGE(C18:C29)</f>
        <v>8154.583333333333</v>
      </c>
      <c r="D194" s="70">
        <f>AVERAGE(D18:D29)</f>
        <v>27085.75</v>
      </c>
    </row>
    <row r="195" spans="1:4">
      <c r="A195" s="1" t="s">
        <v>16</v>
      </c>
      <c r="B195" s="70">
        <f>AVERAGE(B30:B41)</f>
        <v>17300.666666666668</v>
      </c>
      <c r="C195" s="70">
        <f>AVERAGE(C30:C41)</f>
        <v>10719.5</v>
      </c>
      <c r="D195" s="70">
        <f>AVERAGE(D30:D41)</f>
        <v>30049.666666666668</v>
      </c>
    </row>
    <row r="196" spans="1:4">
      <c r="A196" s="1" t="s">
        <v>17</v>
      </c>
      <c r="B196" s="70">
        <f>AVERAGE(B42:B53)</f>
        <v>17772.833333333332</v>
      </c>
      <c r="C196" s="70">
        <f>AVERAGE(C42:C53)</f>
        <v>12432.166666666666</v>
      </c>
      <c r="D196" s="70">
        <f>AVERAGE(D42:D53)</f>
        <v>31074.75</v>
      </c>
    </row>
    <row r="197" spans="1:4">
      <c r="A197" s="1" t="s">
        <v>18</v>
      </c>
      <c r="B197" s="70">
        <f>AVERAGE(B54:B65)</f>
        <v>27842.333333333332</v>
      </c>
      <c r="C197" s="70">
        <f>AVERAGE(C54:C65)</f>
        <v>14848.5</v>
      </c>
      <c r="D197" s="70">
        <f>AVERAGE(D54:D65)</f>
        <v>31871.166666666668</v>
      </c>
    </row>
    <row r="198" spans="1:4">
      <c r="A198" s="1" t="s">
        <v>19</v>
      </c>
      <c r="B198" s="70">
        <f>AVERAGE(B66:B77)</f>
        <v>29220</v>
      </c>
      <c r="C198" s="70">
        <f>AVERAGE(C66:C77)</f>
        <v>16683.666666666668</v>
      </c>
      <c r="D198" s="70">
        <f>AVERAGE(D66:D77)</f>
        <v>34191.083333333336</v>
      </c>
    </row>
    <row r="199" spans="1:4">
      <c r="A199" s="1" t="s">
        <v>20</v>
      </c>
      <c r="B199" s="70">
        <f>AVERAGE(B78:B89)</f>
        <v>32489.5</v>
      </c>
      <c r="C199" s="70">
        <f>AVERAGE(C78:C89)</f>
        <v>19690.083333333332</v>
      </c>
      <c r="D199" s="70">
        <f>AVERAGE(D78:D89)</f>
        <v>38525.166666666664</v>
      </c>
    </row>
    <row r="200" spans="1:4">
      <c r="A200" s="1" t="s">
        <v>21</v>
      </c>
      <c r="B200" s="70">
        <f>AVERAGE(B90:B101)</f>
        <v>35149.25</v>
      </c>
      <c r="C200" s="70">
        <f>AVERAGE(C90:C101)</f>
        <v>22862.083333333332</v>
      </c>
      <c r="D200" s="70">
        <f>AVERAGE(D90:D101)</f>
        <v>39687.416666666664</v>
      </c>
    </row>
    <row r="201" spans="1:4">
      <c r="A201" s="1" t="s">
        <v>22</v>
      </c>
      <c r="B201" s="70">
        <f>AVERAGE(B102:B113)</f>
        <v>39339.083333333336</v>
      </c>
      <c r="C201" s="70">
        <f>AVERAGE(C102:C113)</f>
        <v>26248.75</v>
      </c>
      <c r="D201" s="70">
        <f>AVERAGE(D102:D113)</f>
        <v>42240.166666666664</v>
      </c>
    </row>
    <row r="202" spans="1:4">
      <c r="A202" s="1" t="s">
        <v>23</v>
      </c>
      <c r="B202" s="70">
        <f>AVERAGE(B115:B125)</f>
        <v>42275.090909090912</v>
      </c>
      <c r="C202" s="70">
        <f>AVERAGE(C115:C125)</f>
        <v>28723.81818181818</v>
      </c>
      <c r="D202" s="70">
        <f>AVERAGE(D115:D125)</f>
        <v>44669.181818181816</v>
      </c>
    </row>
    <row r="203" spans="1:4">
      <c r="A203" s="1" t="s">
        <v>24</v>
      </c>
      <c r="B203" s="70">
        <f>AVERAGE(B126:B137)</f>
        <v>42005.25</v>
      </c>
      <c r="C203" s="70">
        <f>AVERAGE(C126:C137)</f>
        <v>29934.916666666668</v>
      </c>
      <c r="D203" s="70">
        <f>AVERAGE(D126:D137)</f>
        <v>48128.666666666664</v>
      </c>
    </row>
    <row r="204" spans="1:4">
      <c r="A204" s="1" t="s">
        <v>25</v>
      </c>
      <c r="B204" s="70">
        <f>AVERAGE(B138:B149)</f>
        <v>39988.583333333336</v>
      </c>
      <c r="C204" s="70">
        <f>AVERAGE(C138:C149)</f>
        <v>27215.25</v>
      </c>
      <c r="D204" s="70">
        <f>AVERAGE(D138:D149)</f>
        <v>44628.833333333336</v>
      </c>
    </row>
    <row r="205" spans="1:4">
      <c r="A205" s="1" t="s">
        <v>418</v>
      </c>
      <c r="B205" s="70">
        <f>AVERAGE(B150:B161)</f>
        <v>41990.416666666664</v>
      </c>
      <c r="C205" s="70">
        <f>AVERAGE(C150:C161)</f>
        <v>31385</v>
      </c>
      <c r="D205" s="70">
        <f>AVERAGE(D150:D161)</f>
        <v>45837.083333333336</v>
      </c>
    </row>
    <row r="206" spans="1:4">
      <c r="A206" s="198" t="s">
        <v>451</v>
      </c>
      <c r="B206" s="70">
        <f>AVERAGE(B162:B173)</f>
        <v>44487.833333333336</v>
      </c>
      <c r="C206" s="70">
        <f>AVERAGE(C162:C173)</f>
        <v>35777.416666666664</v>
      </c>
      <c r="D206" s="70">
        <f>AVERAGE(D162:D173)</f>
        <v>48790</v>
      </c>
    </row>
    <row r="207" spans="1:4">
      <c r="A207" s="198" t="s">
        <v>494</v>
      </c>
      <c r="B207" s="70">
        <f>AVERAGE(B174:B185)</f>
        <v>48131.333333333336</v>
      </c>
      <c r="C207" s="70">
        <f t="shared" ref="C207:D207" si="0">AVERAGE(C174:C185)</f>
        <v>39819.5</v>
      </c>
      <c r="D207" s="70">
        <f t="shared" si="0"/>
        <v>53343.916666666664</v>
      </c>
    </row>
    <row r="208" spans="1:4">
      <c r="A208" s="198" t="s">
        <v>519</v>
      </c>
      <c r="B208" s="70">
        <f>AVERAGE(B186:B191)</f>
        <v>54526.333333333336</v>
      </c>
      <c r="C208" s="70">
        <f>AVERAGE(C186:C191)</f>
        <v>42170.5</v>
      </c>
      <c r="D208" s="70">
        <f>AVERAGE(D186:D191)</f>
        <v>53684.833333333336</v>
      </c>
    </row>
    <row r="209" spans="1:4">
      <c r="A209" s="198"/>
    </row>
    <row r="210" spans="1:4">
      <c r="A210" s="1" t="s">
        <v>226</v>
      </c>
      <c r="B210" s="7">
        <f>(B194-B193)/B193*100</f>
        <v>-1.0784004284908202</v>
      </c>
      <c r="C210" s="7">
        <f>(C194/C193-1)*100</f>
        <v>3.9230679368315924</v>
      </c>
      <c r="D210" s="7">
        <f>(D194/D193-1)*100</f>
        <v>2.992211314823856</v>
      </c>
    </row>
    <row r="211" spans="1:4">
      <c r="A211" s="1" t="s">
        <v>227</v>
      </c>
      <c r="B211" s="7">
        <f t="shared" ref="B211:B219" si="1">(B195-B194)/B194*100</f>
        <v>0.36596390638673693</v>
      </c>
      <c r="C211" s="7">
        <f t="shared" ref="C211:D220" si="2">(C195/C194-1)*100</f>
        <v>31.453681467477402</v>
      </c>
      <c r="D211" s="7">
        <f>(D195/D194-1)*100</f>
        <v>10.942715880736809</v>
      </c>
    </row>
    <row r="212" spans="1:4">
      <c r="A212" s="1" t="s">
        <v>228</v>
      </c>
      <c r="B212" s="7">
        <f t="shared" si="1"/>
        <v>2.7291819197718636</v>
      </c>
      <c r="C212" s="7">
        <f t="shared" si="2"/>
        <v>15.977113360386831</v>
      </c>
      <c r="D212" s="7">
        <f t="shared" si="2"/>
        <v>3.4112968529878218</v>
      </c>
    </row>
    <row r="213" spans="1:4">
      <c r="A213" s="1" t="s">
        <v>229</v>
      </c>
      <c r="B213" s="7">
        <f t="shared" si="1"/>
        <v>56.656695143336741</v>
      </c>
      <c r="C213" s="7">
        <f t="shared" si="2"/>
        <v>19.436140120386636</v>
      </c>
      <c r="D213" s="7">
        <f t="shared" si="2"/>
        <v>2.5629061108027207</v>
      </c>
    </row>
    <row r="214" spans="1:4">
      <c r="A214" s="1" t="s">
        <v>215</v>
      </c>
      <c r="B214" s="7">
        <f t="shared" si="1"/>
        <v>4.9481006141726676</v>
      </c>
      <c r="C214" s="7">
        <f t="shared" si="2"/>
        <v>12.359273102782552</v>
      </c>
      <c r="D214" s="7">
        <f t="shared" si="2"/>
        <v>7.2790453230976881</v>
      </c>
    </row>
    <row r="215" spans="1:4">
      <c r="A215" s="1" t="s">
        <v>216</v>
      </c>
      <c r="B215" s="7">
        <f t="shared" si="1"/>
        <v>11.189253935660506</v>
      </c>
      <c r="C215" s="7">
        <f t="shared" si="2"/>
        <v>18.02011947813229</v>
      </c>
      <c r="D215" s="7">
        <f t="shared" si="2"/>
        <v>12.676063203613008</v>
      </c>
    </row>
    <row r="216" spans="1:4">
      <c r="A216" s="1" t="s">
        <v>217</v>
      </c>
      <c r="B216" s="7">
        <f t="shared" si="1"/>
        <v>8.1864910201757493</v>
      </c>
      <c r="C216" s="7">
        <f t="shared" si="2"/>
        <v>16.109632175248969</v>
      </c>
      <c r="D216" s="7">
        <f t="shared" si="2"/>
        <v>3.0168591094133168</v>
      </c>
    </row>
    <row r="217" spans="1:4">
      <c r="A217" s="1" t="s">
        <v>218</v>
      </c>
      <c r="B217" s="7">
        <f t="shared" si="1"/>
        <v>11.920121576799891</v>
      </c>
      <c r="C217" s="7">
        <f t="shared" si="2"/>
        <v>14.813464797973364</v>
      </c>
      <c r="D217" s="7">
        <f t="shared" si="2"/>
        <v>6.4321394900566764</v>
      </c>
    </row>
    <row r="218" spans="1:4">
      <c r="A218" s="1" t="s">
        <v>219</v>
      </c>
      <c r="B218" s="7">
        <f t="shared" si="1"/>
        <v>7.4633350016821502</v>
      </c>
      <c r="C218" s="7">
        <f t="shared" si="2"/>
        <v>9.4292801821731729</v>
      </c>
      <c r="D218" s="7">
        <f>(D202/D201-1)*100</f>
        <v>5.7504866651768793</v>
      </c>
    </row>
    <row r="219" spans="1:4">
      <c r="A219" s="1" t="s">
        <v>220</v>
      </c>
      <c r="B219" s="7">
        <f t="shared" si="1"/>
        <v>-0.63829764357262364</v>
      </c>
      <c r="C219" s="7">
        <f t="shared" si="2"/>
        <v>4.2163561862924581</v>
      </c>
      <c r="D219" s="7">
        <f t="shared" si="2"/>
        <v>7.7446792344800119</v>
      </c>
    </row>
    <row r="220" spans="1:4">
      <c r="A220" s="1" t="s">
        <v>221</v>
      </c>
      <c r="B220" s="7">
        <f>(B204-B203)/B203*100</f>
        <v>-4.800987178190022</v>
      </c>
      <c r="C220" s="7">
        <f t="shared" si="2"/>
        <v>-9.0852655343954591</v>
      </c>
      <c r="D220" s="7">
        <f t="shared" si="2"/>
        <v>-7.2718269084260161</v>
      </c>
    </row>
    <row r="221" spans="1:4">
      <c r="A221" s="1" t="s">
        <v>419</v>
      </c>
      <c r="B221" s="7">
        <f>(B205-B204)/B204*100</f>
        <v>5.0060121326295084</v>
      </c>
      <c r="C221" s="7">
        <f t="shared" ref="C221:D223" si="3">(C205/C204-1)*100</f>
        <v>15.3213731271989</v>
      </c>
      <c r="D221" s="7">
        <f t="shared" si="3"/>
        <v>2.7073304627426964</v>
      </c>
    </row>
    <row r="222" spans="1:4">
      <c r="A222" s="1" t="s">
        <v>452</v>
      </c>
      <c r="B222" s="7">
        <f>(B206-B205)/B205*100</f>
        <v>5.9475872470901221</v>
      </c>
      <c r="C222" s="7">
        <f t="shared" si="3"/>
        <v>13.995273750730174</v>
      </c>
      <c r="D222" s="7">
        <f t="shared" si="3"/>
        <v>6.4422001836213383</v>
      </c>
    </row>
    <row r="223" spans="1:4">
      <c r="A223" s="1" t="s">
        <v>495</v>
      </c>
      <c r="B223" s="7">
        <f>(B207-B206)/B206*100</f>
        <v>8.1898796300112018</v>
      </c>
      <c r="C223" s="7">
        <f t="shared" si="3"/>
        <v>11.297862478425635</v>
      </c>
      <c r="D223" s="7">
        <f>(D207/D206-1)*100</f>
        <v>9.3337090933934608</v>
      </c>
    </row>
    <row r="224" spans="1:4">
      <c r="A224" s="1" t="s">
        <v>520</v>
      </c>
      <c r="B224" s="7">
        <f>(B208-B207)/B207*100</f>
        <v>13.286563153593638</v>
      </c>
      <c r="C224" s="7">
        <f>(C208/C207-1)*100</f>
        <v>5.9041424427730194</v>
      </c>
      <c r="D224" s="7">
        <f>(D208/D207-1)*100</f>
        <v>0.63909193019511257</v>
      </c>
    </row>
  </sheetData>
  <mergeCells count="1">
    <mergeCell ref="A1:D1"/>
  </mergeCells>
  <phoneticPr fontId="13" type="noConversion"/>
  <conditionalFormatting sqref="C138:C173">
    <cfRule type="iconSet" priority="11">
      <iconSet iconSet="3Arrows">
        <cfvo type="percent" val="0"/>
        <cfvo type="percent" val="33"/>
        <cfvo type="percent" val="67"/>
      </iconSet>
    </cfRule>
  </conditionalFormatting>
  <conditionalFormatting sqref="D138:D173">
    <cfRule type="iconSet" priority="12">
      <iconSet iconSet="3Arrows">
        <cfvo type="percent" val="0"/>
        <cfvo type="percent" val="33"/>
        <cfvo type="percent" val="67"/>
      </iconSet>
    </cfRule>
  </conditionalFormatting>
  <conditionalFormatting sqref="C174">
    <cfRule type="iconSet" priority="6">
      <iconSet iconSet="3Arrows">
        <cfvo type="percent" val="0"/>
        <cfvo type="percent" val="33"/>
        <cfvo type="percent" val="67"/>
      </iconSet>
    </cfRule>
  </conditionalFormatting>
  <conditionalFormatting sqref="D174">
    <cfRule type="iconSet" priority="5">
      <iconSet iconSet="3Arrows">
        <cfvo type="percent" val="0"/>
        <cfvo type="percent" val="33"/>
        <cfvo type="percent" val="67"/>
      </iconSet>
    </cfRule>
  </conditionalFormatting>
  <conditionalFormatting sqref="C175">
    <cfRule type="iconSet" priority="4">
      <iconSet iconSet="3Arrows">
        <cfvo type="percent" val="0"/>
        <cfvo type="percent" val="33"/>
        <cfvo type="percent" val="67"/>
      </iconSet>
    </cfRule>
  </conditionalFormatting>
  <conditionalFormatting sqref="D175">
    <cfRule type="iconSet" priority="3">
      <iconSet iconSet="3Arrows">
        <cfvo type="percent" val="0"/>
        <cfvo type="percent" val="33"/>
        <cfvo type="percent" val="67"/>
      </iconSet>
    </cfRule>
  </conditionalFormatting>
  <conditionalFormatting sqref="B138:B192">
    <cfRule type="iconSet" priority="13">
      <iconSet iconSet="3Arrows">
        <cfvo type="percent" val="0"/>
        <cfvo type="percent" val="33"/>
        <cfvo type="percent" val="67"/>
      </iconSet>
    </cfRule>
  </conditionalFormatting>
  <conditionalFormatting sqref="C176:C191">
    <cfRule type="iconSet" priority="21">
      <iconSet iconSet="3Arrows">
        <cfvo type="percent" val="0"/>
        <cfvo type="percent" val="33"/>
        <cfvo type="percent" val="67"/>
      </iconSet>
    </cfRule>
  </conditionalFormatting>
  <conditionalFormatting sqref="D176:D192">
    <cfRule type="iconSet" priority="22">
      <iconSet iconSet="3Arrows">
        <cfvo type="percent" val="0"/>
        <cfvo type="percent" val="33"/>
        <cfvo type="percent" val="67"/>
      </iconSet>
    </cfRule>
  </conditionalFormatting>
  <pageMargins left="0.75" right="0.75" top="1" bottom="1" header="0.5" footer="0.5"/>
  <pageSetup paperSize="9" orientation="portrait" horizontalDpi="0" verticalDpi="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dimension ref="A1:F447"/>
  <sheetViews>
    <sheetView zoomScale="90" zoomScaleNormal="90" workbookViewId="0">
      <selection sqref="A1:E1"/>
    </sheetView>
  </sheetViews>
  <sheetFormatPr defaultRowHeight="12.75"/>
  <cols>
    <col min="1" max="1" width="23.85546875" customWidth="1"/>
    <col min="2" max="2" width="26.42578125" customWidth="1"/>
    <col min="3" max="3" width="28.140625" customWidth="1"/>
    <col min="4" max="4" width="29.42578125" customWidth="1"/>
    <col min="5" max="5" width="26.7109375" customWidth="1"/>
  </cols>
  <sheetData>
    <row r="1" spans="1:5" ht="37.5" customHeight="1" thickBot="1">
      <c r="A1" s="367" t="s">
        <v>244</v>
      </c>
      <c r="B1" s="368"/>
      <c r="C1" s="368"/>
      <c r="D1" s="371"/>
      <c r="E1" s="372"/>
    </row>
    <row r="2" spans="1:5" ht="13.5" thickBot="1"/>
    <row r="3" spans="1:5">
      <c r="B3" s="71" t="s">
        <v>238</v>
      </c>
      <c r="C3" s="76" t="s">
        <v>240</v>
      </c>
      <c r="D3" s="76" t="s">
        <v>241</v>
      </c>
      <c r="E3" s="72" t="s">
        <v>242</v>
      </c>
    </row>
    <row r="4" spans="1:5" ht="13.5" thickBot="1">
      <c r="B4" s="73" t="s">
        <v>239</v>
      </c>
      <c r="C4" s="129" t="s">
        <v>339</v>
      </c>
      <c r="D4" s="77"/>
      <c r="E4" s="74" t="s">
        <v>243</v>
      </c>
    </row>
    <row r="5" spans="1:5" hidden="1"/>
    <row r="6" spans="1:5" hidden="1">
      <c r="A6" s="62">
        <v>35796</v>
      </c>
      <c r="B6" s="1">
        <v>5.7</v>
      </c>
      <c r="C6" s="7">
        <v>13.6</v>
      </c>
      <c r="D6" s="7">
        <f>C6-B6</f>
        <v>7.8999999999999995</v>
      </c>
      <c r="E6" s="7">
        <v>4.9409000000000001</v>
      </c>
    </row>
    <row r="7" spans="1:5" hidden="1">
      <c r="A7" s="62">
        <v>35827</v>
      </c>
      <c r="B7" s="1">
        <v>5.3</v>
      </c>
      <c r="C7" s="7">
        <v>13.52</v>
      </c>
      <c r="D7" s="7">
        <f t="shared" ref="D7:D70" si="0">C7-B7</f>
        <v>8.2199999999999989</v>
      </c>
      <c r="E7" s="7">
        <v>4.9390000000000001</v>
      </c>
    </row>
    <row r="8" spans="1:5" hidden="1">
      <c r="A8" s="62">
        <v>35855</v>
      </c>
      <c r="B8" s="1">
        <v>5.4</v>
      </c>
      <c r="C8" s="7">
        <v>13.31</v>
      </c>
      <c r="D8" s="7">
        <f t="shared" si="0"/>
        <v>7.91</v>
      </c>
      <c r="E8" s="7">
        <v>5.0365000000000002</v>
      </c>
    </row>
    <row r="9" spans="1:5" hidden="1">
      <c r="A9" s="62">
        <v>35886</v>
      </c>
      <c r="B9" s="1">
        <v>5</v>
      </c>
      <c r="C9" s="7">
        <v>13.09</v>
      </c>
      <c r="D9" s="7">
        <f t="shared" si="0"/>
        <v>8.09</v>
      </c>
      <c r="E9" s="7">
        <v>5.056</v>
      </c>
    </row>
    <row r="10" spans="1:5" hidden="1">
      <c r="A10" s="62">
        <v>35916</v>
      </c>
      <c r="B10" s="1">
        <v>5.0999999999999996</v>
      </c>
      <c r="C10" s="7">
        <v>15.574</v>
      </c>
      <c r="D10" s="7">
        <f t="shared" si="0"/>
        <v>10.474</v>
      </c>
      <c r="E10" s="7">
        <v>5.157</v>
      </c>
    </row>
    <row r="11" spans="1:5" hidden="1">
      <c r="A11" s="62">
        <v>35947</v>
      </c>
      <c r="B11" s="1">
        <v>5.2</v>
      </c>
      <c r="C11" s="7">
        <v>15.234999999999999</v>
      </c>
      <c r="D11" s="7">
        <f t="shared" si="0"/>
        <v>10.035</v>
      </c>
      <c r="E11" s="7">
        <v>5.8902000000000001</v>
      </c>
    </row>
    <row r="12" spans="1:5" hidden="1">
      <c r="A12" s="62">
        <v>35977</v>
      </c>
      <c r="B12" s="1">
        <v>6.6</v>
      </c>
      <c r="C12" s="7">
        <v>15.5</v>
      </c>
      <c r="D12" s="7">
        <f t="shared" si="0"/>
        <v>8.9</v>
      </c>
      <c r="E12" s="7">
        <v>6.1449999999999996</v>
      </c>
    </row>
    <row r="13" spans="1:5" hidden="1">
      <c r="A13" s="62">
        <v>36008</v>
      </c>
      <c r="B13" s="1">
        <v>7.6</v>
      </c>
      <c r="C13" s="7">
        <v>19.53</v>
      </c>
      <c r="D13" s="7">
        <f t="shared" si="0"/>
        <v>11.930000000000001</v>
      </c>
      <c r="E13" s="7">
        <v>6.4160000000000004</v>
      </c>
    </row>
    <row r="14" spans="1:5" hidden="1">
      <c r="A14" s="62">
        <v>36039</v>
      </c>
      <c r="B14" s="1">
        <v>9</v>
      </c>
      <c r="C14" s="7">
        <v>17.29</v>
      </c>
      <c r="D14" s="7">
        <f t="shared" si="0"/>
        <v>8.2899999999999991</v>
      </c>
      <c r="E14" s="7">
        <v>5.8752000000000004</v>
      </c>
    </row>
    <row r="15" spans="1:5" hidden="1">
      <c r="A15" s="62">
        <v>36069</v>
      </c>
      <c r="B15" s="1">
        <v>9</v>
      </c>
      <c r="C15" s="7">
        <v>15.51</v>
      </c>
      <c r="D15" s="7">
        <f t="shared" si="0"/>
        <v>6.51</v>
      </c>
      <c r="E15" s="7">
        <v>5.6452</v>
      </c>
    </row>
    <row r="16" spans="1:5" hidden="1">
      <c r="A16" s="62">
        <v>36100</v>
      </c>
      <c r="B16" s="1">
        <v>9.3000000000000007</v>
      </c>
      <c r="C16" s="7">
        <v>16.02</v>
      </c>
      <c r="D16" s="7">
        <f t="shared" si="0"/>
        <v>6.7199999999999989</v>
      </c>
      <c r="E16" s="7">
        <v>5.6951999999999998</v>
      </c>
    </row>
    <row r="17" spans="1:5" hidden="1">
      <c r="A17" s="62">
        <v>36130</v>
      </c>
      <c r="B17" s="1">
        <v>9</v>
      </c>
      <c r="C17" s="7">
        <v>15.885</v>
      </c>
      <c r="D17" s="7">
        <f t="shared" si="0"/>
        <v>6.8849999999999998</v>
      </c>
      <c r="E17" s="7">
        <v>5.8650000000000002</v>
      </c>
    </row>
    <row r="18" spans="1:5" hidden="1">
      <c r="A18" s="62">
        <v>36161</v>
      </c>
      <c r="B18" s="1">
        <v>8.9</v>
      </c>
      <c r="C18" s="7">
        <v>15.605</v>
      </c>
      <c r="D18" s="7">
        <f t="shared" si="0"/>
        <v>6.7050000000000001</v>
      </c>
      <c r="E18" s="7">
        <v>6.07</v>
      </c>
    </row>
    <row r="19" spans="1:5" hidden="1">
      <c r="A19" s="62">
        <v>36192</v>
      </c>
      <c r="B19" s="1">
        <v>8.6</v>
      </c>
      <c r="C19" s="7">
        <v>14.365</v>
      </c>
      <c r="D19" s="7">
        <f t="shared" si="0"/>
        <v>5.7650000000000006</v>
      </c>
      <c r="E19" s="7">
        <v>6.1775000000000002</v>
      </c>
    </row>
    <row r="20" spans="1:5" hidden="1">
      <c r="A20" s="62">
        <v>36220</v>
      </c>
      <c r="B20" s="1">
        <v>7.9</v>
      </c>
      <c r="C20" s="7">
        <v>14.82</v>
      </c>
      <c r="D20" s="7">
        <f t="shared" si="0"/>
        <v>6.92</v>
      </c>
      <c r="E20" s="7">
        <v>6.1849999999999996</v>
      </c>
    </row>
    <row r="21" spans="1:5" hidden="1">
      <c r="A21" s="62">
        <v>36251</v>
      </c>
      <c r="B21" s="1">
        <v>7.6</v>
      </c>
      <c r="C21" s="7">
        <v>14.6</v>
      </c>
      <c r="D21" s="7">
        <f t="shared" si="0"/>
        <v>7</v>
      </c>
      <c r="E21" s="7">
        <v>6.1052</v>
      </c>
    </row>
    <row r="22" spans="1:5" hidden="1">
      <c r="A22" s="62">
        <v>36281</v>
      </c>
      <c r="B22" s="1">
        <v>7</v>
      </c>
      <c r="C22" s="7">
        <v>15.09</v>
      </c>
      <c r="D22" s="7">
        <f t="shared" si="0"/>
        <v>8.09</v>
      </c>
      <c r="E22" s="7">
        <v>6.2074999999999996</v>
      </c>
    </row>
    <row r="23" spans="1:5" hidden="1">
      <c r="A23" s="62">
        <v>36312</v>
      </c>
      <c r="B23" s="1">
        <v>7.2</v>
      </c>
      <c r="C23" s="7">
        <v>15.175000000000001</v>
      </c>
      <c r="D23" s="7">
        <f t="shared" si="0"/>
        <v>7.9750000000000005</v>
      </c>
      <c r="E23" s="7">
        <v>6.0369999999999999</v>
      </c>
    </row>
    <row r="24" spans="1:5" hidden="1">
      <c r="A24" s="62">
        <v>36342</v>
      </c>
      <c r="B24" s="1">
        <v>4.9000000000000004</v>
      </c>
      <c r="C24" s="7">
        <v>15.195</v>
      </c>
      <c r="D24" s="7">
        <f t="shared" si="0"/>
        <v>10.295</v>
      </c>
      <c r="E24" s="7">
        <v>6.1550000000000002</v>
      </c>
    </row>
    <row r="25" spans="1:5" hidden="1">
      <c r="A25" s="62">
        <v>36373</v>
      </c>
      <c r="B25" s="1">
        <v>3.3</v>
      </c>
      <c r="C25" s="7">
        <v>15.215</v>
      </c>
      <c r="D25" s="7">
        <f t="shared" si="0"/>
        <v>11.914999999999999</v>
      </c>
      <c r="E25" s="7">
        <v>6.0875000000000004</v>
      </c>
    </row>
    <row r="26" spans="1:5" hidden="1">
      <c r="A26" s="62">
        <v>36404</v>
      </c>
      <c r="B26" s="1">
        <v>1.9</v>
      </c>
      <c r="C26" s="7">
        <v>15.015000000000001</v>
      </c>
      <c r="D26" s="7">
        <f t="shared" si="0"/>
        <v>13.115</v>
      </c>
      <c r="E26" s="7">
        <v>6.0011999999999999</v>
      </c>
    </row>
    <row r="27" spans="1:5" hidden="1">
      <c r="A27" s="62">
        <v>36434</v>
      </c>
      <c r="B27" s="1">
        <v>1.7</v>
      </c>
      <c r="C27" s="7">
        <v>14.85</v>
      </c>
      <c r="D27" s="7">
        <f t="shared" si="0"/>
        <v>13.15</v>
      </c>
      <c r="E27" s="7">
        <v>6.1317000000000004</v>
      </c>
    </row>
    <row r="28" spans="1:5" hidden="1">
      <c r="A28" s="62">
        <v>36465</v>
      </c>
      <c r="B28" s="1">
        <v>1.9</v>
      </c>
      <c r="C28" s="7">
        <v>14.32</v>
      </c>
      <c r="D28" s="7">
        <f t="shared" si="0"/>
        <v>12.42</v>
      </c>
      <c r="E28" s="7">
        <v>6.1619999999999999</v>
      </c>
    </row>
    <row r="29" spans="1:5" hidden="1">
      <c r="A29" s="62">
        <v>36495</v>
      </c>
      <c r="B29" s="1">
        <v>2.2000000000000002</v>
      </c>
      <c r="C29" s="7">
        <v>13.654999999999999</v>
      </c>
      <c r="D29" s="7">
        <f t="shared" si="0"/>
        <v>11.454999999999998</v>
      </c>
      <c r="E29" s="7">
        <v>6.15</v>
      </c>
    </row>
    <row r="30" spans="1:5" hidden="1">
      <c r="A30" s="62">
        <v>36526</v>
      </c>
      <c r="B30" s="1">
        <v>2.6</v>
      </c>
      <c r="C30" s="7">
        <v>13.744999999999999</v>
      </c>
      <c r="D30" s="7">
        <f t="shared" si="0"/>
        <v>11.145</v>
      </c>
      <c r="E30" s="7">
        <v>6.3112000000000004</v>
      </c>
    </row>
    <row r="31" spans="1:5" hidden="1">
      <c r="A31" s="62">
        <v>36557</v>
      </c>
      <c r="B31" s="1">
        <v>2.2999999999999998</v>
      </c>
      <c r="C31" s="7">
        <v>13.69</v>
      </c>
      <c r="D31" s="7">
        <f t="shared" si="0"/>
        <v>11.39</v>
      </c>
      <c r="E31" s="7">
        <v>6.3464999999999998</v>
      </c>
    </row>
    <row r="32" spans="1:5" hidden="1">
      <c r="A32" s="62">
        <v>36586</v>
      </c>
      <c r="B32" s="1">
        <v>3.4</v>
      </c>
      <c r="C32" s="7">
        <v>14.085000000000001</v>
      </c>
      <c r="D32" s="7">
        <f t="shared" si="0"/>
        <v>10.685</v>
      </c>
      <c r="E32" s="7">
        <v>6.5911999999999997</v>
      </c>
    </row>
    <row r="33" spans="1:6" hidden="1">
      <c r="A33" s="62">
        <v>36617</v>
      </c>
      <c r="B33" s="1">
        <v>4.5</v>
      </c>
      <c r="C33" s="7">
        <v>14.43</v>
      </c>
      <c r="D33" s="7">
        <f t="shared" si="0"/>
        <v>9.93</v>
      </c>
      <c r="E33" s="7">
        <v>6.8460000000000001</v>
      </c>
    </row>
    <row r="34" spans="1:6" hidden="1">
      <c r="A34" s="62">
        <v>36647</v>
      </c>
      <c r="B34" s="1">
        <v>5.0999999999999996</v>
      </c>
      <c r="C34" s="7">
        <v>14.365</v>
      </c>
      <c r="D34" s="7">
        <f t="shared" si="0"/>
        <v>9.2650000000000006</v>
      </c>
      <c r="E34" s="7">
        <v>6.9581</v>
      </c>
    </row>
    <row r="35" spans="1:6" hidden="1">
      <c r="A35" s="62">
        <v>36678</v>
      </c>
      <c r="B35" s="1">
        <v>5.2</v>
      </c>
      <c r="C35" s="7">
        <v>14.11</v>
      </c>
      <c r="D35" s="7">
        <f t="shared" si="0"/>
        <v>8.91</v>
      </c>
      <c r="E35" s="7">
        <v>6.7773000000000003</v>
      </c>
    </row>
    <row r="36" spans="1:6" hidden="1">
      <c r="A36" s="62">
        <v>36708</v>
      </c>
      <c r="B36" s="1">
        <v>6</v>
      </c>
      <c r="C36" s="7">
        <v>13.64</v>
      </c>
      <c r="D36" s="7">
        <f t="shared" si="0"/>
        <v>7.6400000000000006</v>
      </c>
      <c r="E36" s="7">
        <v>6.9550000000000001</v>
      </c>
    </row>
    <row r="37" spans="1:6" hidden="1">
      <c r="A37" s="62">
        <v>36739</v>
      </c>
      <c r="B37" s="1">
        <v>6.9</v>
      </c>
      <c r="C37" s="7">
        <v>13.44</v>
      </c>
      <c r="D37" s="7">
        <f t="shared" si="0"/>
        <v>6.5399999999999991</v>
      </c>
      <c r="E37" s="7">
        <v>6.9577</v>
      </c>
    </row>
    <row r="38" spans="1:6" hidden="1">
      <c r="A38" s="62">
        <v>36770</v>
      </c>
      <c r="B38" s="1">
        <v>6.9</v>
      </c>
      <c r="C38" s="7">
        <v>13.465</v>
      </c>
      <c r="D38" s="7">
        <f t="shared" si="0"/>
        <v>6.5649999999999995</v>
      </c>
      <c r="E38" s="7">
        <v>7.3037999999999998</v>
      </c>
    </row>
    <row r="39" spans="1:6" hidden="1">
      <c r="A39" s="62">
        <v>36800</v>
      </c>
      <c r="B39" s="1">
        <v>7</v>
      </c>
      <c r="C39" s="7">
        <v>13.78</v>
      </c>
      <c r="D39" s="7">
        <f t="shared" si="0"/>
        <v>6.7799999999999994</v>
      </c>
      <c r="E39" s="7">
        <v>7.55</v>
      </c>
    </row>
    <row r="40" spans="1:6" hidden="1">
      <c r="A40" s="62">
        <v>36831</v>
      </c>
      <c r="B40" s="1">
        <v>7</v>
      </c>
      <c r="C40" s="7">
        <v>13.225</v>
      </c>
      <c r="D40" s="7">
        <f t="shared" si="0"/>
        <v>6.2249999999999996</v>
      </c>
      <c r="E40" s="7">
        <v>7.7869999999999999</v>
      </c>
    </row>
    <row r="41" spans="1:6" hidden="1">
      <c r="A41" s="62">
        <v>36861</v>
      </c>
      <c r="B41" s="1">
        <v>7</v>
      </c>
      <c r="C41" s="7">
        <v>12.69</v>
      </c>
      <c r="D41" s="7">
        <f t="shared" si="0"/>
        <v>5.6899999999999995</v>
      </c>
      <c r="E41" s="7">
        <v>7.5670000000000002</v>
      </c>
    </row>
    <row r="42" spans="1:6" hidden="1">
      <c r="A42" s="62">
        <v>36892</v>
      </c>
      <c r="B42" s="1">
        <v>7.1</v>
      </c>
      <c r="C42" s="7">
        <v>12.365</v>
      </c>
      <c r="D42" s="7">
        <f t="shared" si="0"/>
        <v>5.2650000000000006</v>
      </c>
      <c r="E42" s="7">
        <v>7.7850000000000001</v>
      </c>
      <c r="F42" s="81"/>
    </row>
    <row r="43" spans="1:6" hidden="1">
      <c r="A43" s="62">
        <v>36923</v>
      </c>
      <c r="B43" s="1">
        <v>7.8</v>
      </c>
      <c r="C43" s="7">
        <v>11.64</v>
      </c>
      <c r="D43" s="7">
        <f t="shared" si="0"/>
        <v>3.8400000000000007</v>
      </c>
      <c r="E43" s="7">
        <v>7.71</v>
      </c>
      <c r="F43" s="81"/>
    </row>
    <row r="44" spans="1:6" hidden="1">
      <c r="A44" s="62">
        <v>36951</v>
      </c>
      <c r="B44" s="1">
        <v>7.4</v>
      </c>
      <c r="C44" s="7">
        <v>12.23</v>
      </c>
      <c r="D44" s="7">
        <f t="shared" si="0"/>
        <v>4.83</v>
      </c>
      <c r="E44" s="7">
        <v>8.0299999999999994</v>
      </c>
      <c r="F44" s="81"/>
    </row>
    <row r="45" spans="1:6" hidden="1">
      <c r="A45" s="62">
        <v>36982</v>
      </c>
      <c r="B45" s="1">
        <v>6.5</v>
      </c>
      <c r="C45" s="7">
        <v>12.085000000000001</v>
      </c>
      <c r="D45" s="7">
        <f t="shared" si="0"/>
        <v>5.5850000000000009</v>
      </c>
      <c r="E45" s="7">
        <v>8</v>
      </c>
      <c r="F45" s="81"/>
    </row>
    <row r="46" spans="1:6" hidden="1">
      <c r="A46" s="62">
        <v>37012</v>
      </c>
      <c r="B46" s="1">
        <v>6.4</v>
      </c>
      <c r="C46" s="7">
        <v>11.845000000000001</v>
      </c>
      <c r="D46" s="7">
        <f t="shared" si="0"/>
        <v>5.4450000000000003</v>
      </c>
      <c r="E46" s="7">
        <v>8.0024999999999995</v>
      </c>
      <c r="F46" s="81"/>
    </row>
    <row r="47" spans="1:6" hidden="1">
      <c r="A47" s="62">
        <v>37043</v>
      </c>
      <c r="B47" s="1">
        <v>6.3</v>
      </c>
      <c r="C47" s="7">
        <v>10.88</v>
      </c>
      <c r="D47" s="7">
        <f t="shared" si="0"/>
        <v>4.580000000000001</v>
      </c>
      <c r="E47" s="7">
        <v>8.0625</v>
      </c>
      <c r="F47" s="81"/>
    </row>
    <row r="48" spans="1:6" hidden="1">
      <c r="A48" s="62">
        <v>37073</v>
      </c>
      <c r="B48" s="1">
        <v>5.3</v>
      </c>
      <c r="C48" s="7">
        <v>10.635</v>
      </c>
      <c r="D48" s="7">
        <f t="shared" si="0"/>
        <v>5.335</v>
      </c>
      <c r="E48" s="7">
        <v>8.2249999999999996</v>
      </c>
      <c r="F48" s="81"/>
    </row>
    <row r="49" spans="1:6" hidden="1">
      <c r="A49" s="62">
        <v>37104</v>
      </c>
      <c r="B49" s="1">
        <v>4.5999999999999996</v>
      </c>
      <c r="C49" s="7">
        <v>10.86</v>
      </c>
      <c r="D49" s="7">
        <f t="shared" si="0"/>
        <v>6.26</v>
      </c>
      <c r="E49" s="7">
        <v>8.3650000000000002</v>
      </c>
      <c r="F49" s="81"/>
    </row>
    <row r="50" spans="1:6" hidden="1">
      <c r="A50" s="62">
        <v>37135</v>
      </c>
      <c r="B50" s="1">
        <v>4.4000000000000004</v>
      </c>
      <c r="C50" s="7">
        <v>10.74</v>
      </c>
      <c r="D50" s="7">
        <f t="shared" si="0"/>
        <v>6.34</v>
      </c>
      <c r="E50" s="7">
        <v>8.9864999999999995</v>
      </c>
      <c r="F50" s="81"/>
    </row>
    <row r="51" spans="1:6" hidden="1">
      <c r="A51" s="62">
        <v>37165</v>
      </c>
      <c r="B51" s="1">
        <v>4</v>
      </c>
      <c r="C51" s="7">
        <v>10.52</v>
      </c>
      <c r="D51" s="7">
        <f t="shared" si="0"/>
        <v>6.52</v>
      </c>
      <c r="E51" s="7">
        <v>9.4250000000000007</v>
      </c>
      <c r="F51" s="81"/>
    </row>
    <row r="52" spans="1:6" hidden="1">
      <c r="A52" s="62">
        <v>37196</v>
      </c>
      <c r="B52" s="1">
        <v>4.3</v>
      </c>
      <c r="C52" s="7">
        <v>10.315</v>
      </c>
      <c r="D52" s="7">
        <f t="shared" si="0"/>
        <v>6.0149999999999997</v>
      </c>
      <c r="E52" s="7">
        <v>10.2804</v>
      </c>
      <c r="F52" s="81"/>
    </row>
    <row r="53" spans="1:6" hidden="1">
      <c r="A53" s="62">
        <v>37226</v>
      </c>
      <c r="B53" s="1">
        <v>4.5999999999999996</v>
      </c>
      <c r="C53" s="7">
        <v>11.56</v>
      </c>
      <c r="D53" s="7">
        <f t="shared" si="0"/>
        <v>6.9600000000000009</v>
      </c>
      <c r="E53" s="7">
        <v>11.975</v>
      </c>
      <c r="F53" s="81"/>
    </row>
    <row r="54" spans="1:6" hidden="1">
      <c r="A54" s="62">
        <v>37257</v>
      </c>
      <c r="B54" s="1">
        <v>5</v>
      </c>
      <c r="C54" s="7">
        <v>12.15</v>
      </c>
      <c r="D54" s="7">
        <f t="shared" si="0"/>
        <v>7.15</v>
      </c>
      <c r="E54" s="7">
        <v>11.385</v>
      </c>
      <c r="F54" s="81"/>
    </row>
    <row r="55" spans="1:6" hidden="1">
      <c r="A55" s="62">
        <v>37288</v>
      </c>
      <c r="B55" s="1">
        <v>5.9</v>
      </c>
      <c r="C55" s="7">
        <v>12.5</v>
      </c>
      <c r="D55" s="7">
        <f t="shared" si="0"/>
        <v>6.6</v>
      </c>
      <c r="E55" s="7">
        <v>11.404999999999999</v>
      </c>
      <c r="F55" s="81"/>
    </row>
    <row r="56" spans="1:6" hidden="1">
      <c r="A56" s="62">
        <v>37316</v>
      </c>
      <c r="B56" s="1">
        <v>6.2</v>
      </c>
      <c r="C56" s="7">
        <v>13.17</v>
      </c>
      <c r="D56" s="7">
        <f t="shared" si="0"/>
        <v>6.97</v>
      </c>
      <c r="E56" s="7">
        <v>11.486000000000001</v>
      </c>
      <c r="F56" s="81"/>
    </row>
    <row r="57" spans="1:6" hidden="1">
      <c r="A57" s="62">
        <v>37347</v>
      </c>
      <c r="B57" s="1">
        <v>7.4</v>
      </c>
      <c r="C57" s="7">
        <v>11.8</v>
      </c>
      <c r="D57" s="7">
        <f t="shared" si="0"/>
        <v>4.4000000000000004</v>
      </c>
      <c r="E57" s="7">
        <v>10.65</v>
      </c>
      <c r="F57" s="81"/>
    </row>
    <row r="58" spans="1:6" hidden="1">
      <c r="A58" s="62">
        <v>37377</v>
      </c>
      <c r="B58" s="1">
        <v>7.8</v>
      </c>
      <c r="C58" s="7">
        <v>11.6</v>
      </c>
      <c r="D58" s="7">
        <f t="shared" si="0"/>
        <v>3.8</v>
      </c>
      <c r="E58" s="7">
        <v>9.7100000000000009</v>
      </c>
      <c r="F58" s="81"/>
    </row>
    <row r="59" spans="1:6" hidden="1">
      <c r="A59" s="62">
        <v>37408</v>
      </c>
      <c r="B59" s="1">
        <v>8</v>
      </c>
      <c r="C59" s="7">
        <v>11.72</v>
      </c>
      <c r="D59" s="7">
        <f t="shared" si="0"/>
        <v>3.7200000000000006</v>
      </c>
      <c r="E59" s="7">
        <v>10.38</v>
      </c>
      <c r="F59" s="81"/>
    </row>
    <row r="60" spans="1:6" hidden="1">
      <c r="A60" s="62">
        <v>37438</v>
      </c>
      <c r="B60" s="1">
        <v>9.6</v>
      </c>
      <c r="C60" s="7">
        <v>10.99</v>
      </c>
      <c r="D60" s="7">
        <f t="shared" si="0"/>
        <v>1.3900000000000006</v>
      </c>
      <c r="E60" s="7">
        <v>10.16</v>
      </c>
      <c r="F60" s="81"/>
    </row>
    <row r="61" spans="1:6" hidden="1">
      <c r="A61" s="62">
        <v>37469</v>
      </c>
      <c r="B61" s="1">
        <v>10.4</v>
      </c>
      <c r="C61" s="7">
        <v>11.28</v>
      </c>
      <c r="D61" s="7">
        <f t="shared" si="0"/>
        <v>0.87999999999999901</v>
      </c>
      <c r="E61" s="7">
        <v>10.574</v>
      </c>
      <c r="F61" s="81"/>
    </row>
    <row r="62" spans="1:6" hidden="1">
      <c r="A62" s="62">
        <v>37500</v>
      </c>
      <c r="B62" s="1">
        <v>11.2</v>
      </c>
      <c r="C62" s="7">
        <v>11.26</v>
      </c>
      <c r="D62" s="7">
        <f t="shared" si="0"/>
        <v>6.0000000000000497E-2</v>
      </c>
      <c r="E62" s="7">
        <v>10.56</v>
      </c>
      <c r="F62" s="81"/>
    </row>
    <row r="63" spans="1:6" hidden="1">
      <c r="A63" s="62">
        <v>37530</v>
      </c>
      <c r="B63" s="1">
        <v>13</v>
      </c>
      <c r="C63" s="7">
        <v>11.21</v>
      </c>
      <c r="D63" s="7">
        <f t="shared" si="0"/>
        <v>-1.7899999999999991</v>
      </c>
      <c r="E63" s="7">
        <v>10.116</v>
      </c>
      <c r="F63" s="81"/>
    </row>
    <row r="64" spans="1:6" hidden="1">
      <c r="A64" s="62">
        <v>37561</v>
      </c>
      <c r="B64" s="1">
        <v>12.9</v>
      </c>
      <c r="C64" s="7">
        <v>10.46</v>
      </c>
      <c r="D64" s="7">
        <f t="shared" si="0"/>
        <v>-2.4399999999999995</v>
      </c>
      <c r="E64" s="7">
        <v>9.2764000000000006</v>
      </c>
      <c r="F64" s="81"/>
    </row>
    <row r="65" spans="1:6" hidden="1">
      <c r="A65" s="62">
        <v>37591</v>
      </c>
      <c r="B65" s="1">
        <v>12.4</v>
      </c>
      <c r="C65" s="7">
        <v>10.44</v>
      </c>
      <c r="D65" s="7">
        <f t="shared" si="0"/>
        <v>-1.9600000000000009</v>
      </c>
      <c r="E65" s="7">
        <v>8.6292000000000009</v>
      </c>
      <c r="F65" s="81"/>
    </row>
    <row r="66" spans="1:6" hidden="1">
      <c r="A66" s="62">
        <v>37622</v>
      </c>
      <c r="B66" s="1">
        <v>11.6</v>
      </c>
      <c r="C66" s="7">
        <v>9.92</v>
      </c>
      <c r="D66" s="7">
        <f t="shared" si="0"/>
        <v>-1.6799999999999997</v>
      </c>
      <c r="E66" s="7">
        <v>8.5681999999999992</v>
      </c>
      <c r="F66" s="81"/>
    </row>
    <row r="67" spans="1:6" hidden="1">
      <c r="A67" s="62">
        <v>37653</v>
      </c>
      <c r="B67" s="1">
        <v>10.3</v>
      </c>
      <c r="C67" s="7">
        <v>9.8699999999999992</v>
      </c>
      <c r="D67" s="7">
        <f t="shared" si="0"/>
        <v>-0.43000000000000149</v>
      </c>
      <c r="E67" s="7">
        <v>7.9965000000000002</v>
      </c>
      <c r="F67" s="81"/>
    </row>
    <row r="68" spans="1:6" hidden="1">
      <c r="A68" s="62">
        <v>37681</v>
      </c>
      <c r="B68" s="1">
        <v>10.199999999999999</v>
      </c>
      <c r="C68" s="7">
        <v>9.8800000000000008</v>
      </c>
      <c r="D68" s="7">
        <f t="shared" si="0"/>
        <v>-0.31999999999999851</v>
      </c>
      <c r="E68" s="7">
        <v>7.9886999999999997</v>
      </c>
      <c r="F68" s="81"/>
    </row>
    <row r="69" spans="1:6" hidden="1">
      <c r="A69" s="62">
        <v>37712</v>
      </c>
      <c r="B69" s="1">
        <v>8.8000000000000007</v>
      </c>
      <c r="C69" s="7">
        <v>9.7899999999999991</v>
      </c>
      <c r="D69" s="7">
        <f t="shared" si="0"/>
        <v>0.98999999999999844</v>
      </c>
      <c r="E69" s="7">
        <v>7.1025</v>
      </c>
      <c r="F69" s="81"/>
    </row>
    <row r="70" spans="1:6" hidden="1">
      <c r="A70" s="62">
        <v>37742</v>
      </c>
      <c r="B70" s="1">
        <v>7.8</v>
      </c>
      <c r="C70" s="7">
        <v>9.4700000000000006</v>
      </c>
      <c r="D70" s="7">
        <f t="shared" si="0"/>
        <v>1.6700000000000008</v>
      </c>
      <c r="E70" s="7">
        <v>7.9103000000000003</v>
      </c>
      <c r="F70" s="81"/>
    </row>
    <row r="71" spans="1:6" hidden="1">
      <c r="A71" s="62">
        <v>37773</v>
      </c>
      <c r="B71" s="1">
        <v>6.7</v>
      </c>
      <c r="C71" s="7">
        <v>9.4149999999999991</v>
      </c>
      <c r="D71" s="7">
        <f t="shared" ref="D71:D134" si="1">C71-B71</f>
        <v>2.714999999999999</v>
      </c>
      <c r="E71" s="7">
        <v>7.4679000000000002</v>
      </c>
      <c r="F71" s="81"/>
    </row>
    <row r="72" spans="1:6" hidden="1">
      <c r="A72" s="62">
        <v>37803</v>
      </c>
      <c r="B72" s="1">
        <v>5.2</v>
      </c>
      <c r="C72" s="7">
        <v>9.5250000000000004</v>
      </c>
      <c r="D72" s="7">
        <f t="shared" si="1"/>
        <v>4.3250000000000002</v>
      </c>
      <c r="E72" s="7">
        <v>7.3550000000000004</v>
      </c>
      <c r="F72" s="81"/>
    </row>
    <row r="73" spans="1:6" hidden="1">
      <c r="A73" s="62">
        <v>37834</v>
      </c>
      <c r="B73" s="1">
        <v>5.0999999999999996</v>
      </c>
      <c r="C73" s="7">
        <v>9.625</v>
      </c>
      <c r="D73" s="7">
        <f t="shared" si="1"/>
        <v>4.5250000000000004</v>
      </c>
      <c r="E73" s="7">
        <v>7.3550000000000004</v>
      </c>
      <c r="F73" s="81"/>
    </row>
    <row r="74" spans="1:6" hidden="1">
      <c r="A74" s="62">
        <v>37865</v>
      </c>
      <c r="B74" s="1">
        <v>3.7</v>
      </c>
      <c r="C74" s="7">
        <v>9.4949999999999992</v>
      </c>
      <c r="D74" s="7">
        <f t="shared" si="1"/>
        <v>5.794999999999999</v>
      </c>
      <c r="E74" s="7">
        <v>7.1176000000000004</v>
      </c>
      <c r="F74" s="81"/>
    </row>
    <row r="75" spans="1:6" hidden="1">
      <c r="A75" s="62">
        <v>37895</v>
      </c>
      <c r="B75" s="1">
        <v>1.5</v>
      </c>
      <c r="C75" s="7">
        <v>9.18</v>
      </c>
      <c r="D75" s="7">
        <f t="shared" si="1"/>
        <v>7.68</v>
      </c>
      <c r="E75" s="7">
        <v>6.9153000000000002</v>
      </c>
      <c r="F75" s="81"/>
    </row>
    <row r="76" spans="1:6" hidden="1">
      <c r="A76" s="62">
        <v>37926</v>
      </c>
      <c r="B76" s="1">
        <v>0.4</v>
      </c>
      <c r="C76" s="7">
        <v>9.2100000000000009</v>
      </c>
      <c r="D76" s="7">
        <f t="shared" si="1"/>
        <v>8.81</v>
      </c>
      <c r="E76" s="7">
        <v>6.4276</v>
      </c>
      <c r="F76" s="81"/>
    </row>
    <row r="77" spans="1:6" hidden="1">
      <c r="A77" s="62">
        <v>37956</v>
      </c>
      <c r="B77" s="1">
        <v>0.3</v>
      </c>
      <c r="C77" s="7">
        <v>9.125</v>
      </c>
      <c r="D77" s="7">
        <f t="shared" si="1"/>
        <v>8.8249999999999993</v>
      </c>
      <c r="E77" s="7">
        <v>6.6401000000000003</v>
      </c>
      <c r="F77" s="81"/>
    </row>
    <row r="78" spans="1:6" hidden="1">
      <c r="A78" s="62">
        <v>37987</v>
      </c>
      <c r="B78" s="1">
        <v>0.2</v>
      </c>
      <c r="C78" s="7">
        <v>9.59</v>
      </c>
      <c r="D78" s="7">
        <f t="shared" si="1"/>
        <v>9.39</v>
      </c>
      <c r="E78" s="7">
        <v>7.0270000000000001</v>
      </c>
      <c r="F78" s="81"/>
    </row>
    <row r="79" spans="1:6" hidden="1">
      <c r="A79" s="62">
        <v>38018</v>
      </c>
      <c r="B79" s="1">
        <v>0.7</v>
      </c>
      <c r="C79" s="7">
        <v>9.4749999999999996</v>
      </c>
      <c r="D79" s="7">
        <f t="shared" si="1"/>
        <v>8.7750000000000004</v>
      </c>
      <c r="E79" s="7">
        <v>6.6449999999999996</v>
      </c>
      <c r="F79" s="81"/>
    </row>
    <row r="80" spans="1:6" hidden="1">
      <c r="A80" s="62">
        <v>38047</v>
      </c>
      <c r="B80" s="1">
        <v>0.4</v>
      </c>
      <c r="C80" s="7">
        <v>9.7200000000000006</v>
      </c>
      <c r="D80" s="7">
        <f t="shared" si="1"/>
        <v>9.32</v>
      </c>
      <c r="E80" s="7">
        <v>6.3326000000000002</v>
      </c>
      <c r="F80" s="81"/>
    </row>
    <row r="81" spans="1:6" hidden="1">
      <c r="A81" s="62">
        <v>38078</v>
      </c>
      <c r="B81" s="1">
        <v>0.2</v>
      </c>
      <c r="C81" s="7">
        <v>10.065</v>
      </c>
      <c r="D81" s="7">
        <f t="shared" si="1"/>
        <v>9.8650000000000002</v>
      </c>
      <c r="E81" s="7">
        <v>6.8826000000000001</v>
      </c>
      <c r="F81" s="81"/>
    </row>
    <row r="82" spans="1:6" hidden="1">
      <c r="A82" s="62">
        <v>38108</v>
      </c>
      <c r="B82" s="1">
        <v>0.6</v>
      </c>
      <c r="C82" s="7">
        <v>10.23</v>
      </c>
      <c r="D82" s="7">
        <f t="shared" si="1"/>
        <v>9.6300000000000008</v>
      </c>
      <c r="E82" s="7">
        <v>6.5110999999999999</v>
      </c>
      <c r="F82" s="81"/>
    </row>
    <row r="83" spans="1:6" hidden="1">
      <c r="A83" s="62">
        <v>38139</v>
      </c>
      <c r="B83" s="1">
        <v>1.2</v>
      </c>
      <c r="C83" s="7">
        <v>10.199999999999999</v>
      </c>
      <c r="D83" s="7">
        <f t="shared" si="1"/>
        <v>9</v>
      </c>
      <c r="E83" s="7">
        <v>6.2488000000000001</v>
      </c>
      <c r="F83" s="81"/>
    </row>
    <row r="84" spans="1:6" hidden="1">
      <c r="A84" s="62">
        <v>38169</v>
      </c>
      <c r="B84" s="1">
        <v>1.6</v>
      </c>
      <c r="C84" s="7">
        <v>10.02</v>
      </c>
      <c r="D84" s="7">
        <f t="shared" si="1"/>
        <v>8.42</v>
      </c>
      <c r="E84" s="7">
        <v>6.2561</v>
      </c>
      <c r="F84" s="81"/>
    </row>
    <row r="85" spans="1:6" hidden="1">
      <c r="A85" s="62">
        <v>38200</v>
      </c>
      <c r="B85" s="1">
        <v>1</v>
      </c>
      <c r="C85" s="7">
        <v>9.5350000000000001</v>
      </c>
      <c r="D85" s="7">
        <f t="shared" si="1"/>
        <v>8.5350000000000001</v>
      </c>
      <c r="E85" s="7">
        <v>6.7176</v>
      </c>
      <c r="F85" s="81"/>
    </row>
    <row r="86" spans="1:6" hidden="1">
      <c r="A86" s="62">
        <v>38231</v>
      </c>
      <c r="B86" s="1">
        <v>1.3</v>
      </c>
      <c r="C86" s="7">
        <v>9.36</v>
      </c>
      <c r="D86" s="7">
        <f t="shared" si="1"/>
        <v>8.0599999999999987</v>
      </c>
      <c r="E86" s="7">
        <v>6.4387999999999996</v>
      </c>
      <c r="F86" s="81"/>
    </row>
    <row r="87" spans="1:6" hidden="1">
      <c r="A87" s="62">
        <v>38261</v>
      </c>
      <c r="B87" s="1">
        <v>2.4</v>
      </c>
      <c r="C87" s="7">
        <v>9.0150000000000006</v>
      </c>
      <c r="D87" s="7">
        <f t="shared" si="1"/>
        <v>6.6150000000000002</v>
      </c>
      <c r="E87" s="7">
        <v>6.1406000000000001</v>
      </c>
      <c r="F87" s="81"/>
    </row>
    <row r="88" spans="1:6" hidden="1">
      <c r="A88" s="62">
        <v>38292</v>
      </c>
      <c r="B88" s="1">
        <v>3.7</v>
      </c>
      <c r="C88" s="7">
        <v>8.6750000000000007</v>
      </c>
      <c r="D88" s="7">
        <f t="shared" si="1"/>
        <v>4.9750000000000005</v>
      </c>
      <c r="E88" s="7">
        <v>5.8125999999999998</v>
      </c>
      <c r="F88" s="81"/>
    </row>
    <row r="89" spans="1:6" hidden="1">
      <c r="A89" s="62">
        <v>38322</v>
      </c>
      <c r="B89" s="1">
        <v>3.4</v>
      </c>
      <c r="C89" s="7">
        <v>8.1150000000000002</v>
      </c>
      <c r="D89" s="7">
        <f t="shared" si="1"/>
        <v>4.7149999999999999</v>
      </c>
      <c r="E89" s="7">
        <v>5.6451000000000002</v>
      </c>
      <c r="F89" s="81"/>
    </row>
    <row r="90" spans="1:6" hidden="1">
      <c r="A90" s="62">
        <v>38353</v>
      </c>
      <c r="B90" s="1">
        <v>3</v>
      </c>
      <c r="C90" s="7">
        <v>7.9550000000000001</v>
      </c>
      <c r="D90" s="7">
        <f t="shared" si="1"/>
        <v>4.9550000000000001</v>
      </c>
      <c r="E90" s="7">
        <v>5.9576000000000002</v>
      </c>
      <c r="F90" s="81"/>
    </row>
    <row r="91" spans="1:6" hidden="1">
      <c r="A91" s="62">
        <v>38384</v>
      </c>
      <c r="B91" s="1">
        <v>2.6</v>
      </c>
      <c r="C91" s="7">
        <v>7.67</v>
      </c>
      <c r="D91" s="7">
        <f t="shared" si="1"/>
        <v>5.07</v>
      </c>
      <c r="E91" s="7">
        <v>5.7888000000000002</v>
      </c>
      <c r="F91" s="81"/>
    </row>
    <row r="92" spans="1:6" hidden="1">
      <c r="A92" s="62">
        <v>38412</v>
      </c>
      <c r="B92" s="1">
        <v>3</v>
      </c>
      <c r="C92" s="7">
        <v>8.5749999999999993</v>
      </c>
      <c r="D92" s="7">
        <f t="shared" si="1"/>
        <v>5.5749999999999993</v>
      </c>
      <c r="E92" s="7">
        <v>6.2210000000000001</v>
      </c>
      <c r="F92" s="81"/>
    </row>
    <row r="93" spans="1:6" hidden="1">
      <c r="A93" s="62">
        <v>38443</v>
      </c>
      <c r="B93" s="1">
        <v>3.4</v>
      </c>
      <c r="C93" s="7">
        <v>8.3249999999999993</v>
      </c>
      <c r="D93" s="7">
        <f t="shared" si="1"/>
        <v>4.9249999999999989</v>
      </c>
      <c r="E93" s="7">
        <v>6.0776000000000003</v>
      </c>
      <c r="F93" s="81"/>
    </row>
    <row r="94" spans="1:6" hidden="1">
      <c r="A94" s="62">
        <v>38473</v>
      </c>
      <c r="B94" s="1">
        <v>3.3</v>
      </c>
      <c r="C94" s="7">
        <v>8.4550000000000001</v>
      </c>
      <c r="D94" s="7">
        <f t="shared" si="1"/>
        <v>5.1550000000000002</v>
      </c>
      <c r="E94" s="7">
        <v>6.7461000000000002</v>
      </c>
      <c r="F94" s="81"/>
    </row>
    <row r="95" spans="1:6" hidden="1">
      <c r="A95" s="62">
        <v>38504</v>
      </c>
      <c r="B95" s="1">
        <v>2.8</v>
      </c>
      <c r="C95" s="7">
        <v>8</v>
      </c>
      <c r="D95" s="7">
        <f t="shared" si="1"/>
        <v>5.2</v>
      </c>
      <c r="E95" s="7">
        <v>6.6692</v>
      </c>
      <c r="F95" s="81"/>
    </row>
    <row r="96" spans="1:6" hidden="1">
      <c r="A96" s="62">
        <v>38534</v>
      </c>
      <c r="B96" s="1">
        <v>3.4</v>
      </c>
      <c r="C96" s="7">
        <v>7.9</v>
      </c>
      <c r="D96" s="7">
        <f t="shared" si="1"/>
        <v>4.5</v>
      </c>
      <c r="E96" s="7">
        <v>6.5778999999999996</v>
      </c>
      <c r="F96" s="81"/>
    </row>
    <row r="97" spans="1:6" hidden="1">
      <c r="A97" s="62">
        <v>38565</v>
      </c>
      <c r="B97" s="1">
        <v>3.9</v>
      </c>
      <c r="C97" s="7">
        <v>8.01</v>
      </c>
      <c r="D97" s="7">
        <f t="shared" si="1"/>
        <v>4.1099999999999994</v>
      </c>
      <c r="E97" s="7">
        <v>6.5274999999999999</v>
      </c>
      <c r="F97" s="81"/>
    </row>
    <row r="98" spans="1:6" hidden="1">
      <c r="A98" s="62">
        <v>38596</v>
      </c>
      <c r="B98" s="1">
        <v>4.4000000000000004</v>
      </c>
      <c r="C98" s="7">
        <v>8.1</v>
      </c>
      <c r="D98" s="7">
        <f t="shared" si="1"/>
        <v>3.6999999999999993</v>
      </c>
      <c r="E98" s="7">
        <v>6.3550000000000004</v>
      </c>
      <c r="F98" s="81"/>
    </row>
    <row r="99" spans="1:6" hidden="1">
      <c r="A99" s="62">
        <v>38626</v>
      </c>
      <c r="B99" s="1">
        <v>4</v>
      </c>
      <c r="C99" s="7">
        <v>8.0749999999999993</v>
      </c>
      <c r="D99" s="7">
        <f t="shared" si="1"/>
        <v>4.0749999999999993</v>
      </c>
      <c r="E99" s="7">
        <v>6.7092999999999998</v>
      </c>
      <c r="F99" s="81"/>
    </row>
    <row r="100" spans="1:6" hidden="1">
      <c r="A100" s="62">
        <v>38657</v>
      </c>
      <c r="B100" s="1">
        <v>3.4</v>
      </c>
      <c r="C100" s="7">
        <v>7.7450000000000001</v>
      </c>
      <c r="D100" s="7">
        <f t="shared" si="1"/>
        <v>4.3450000000000006</v>
      </c>
      <c r="E100" s="7">
        <v>6.4611000000000001</v>
      </c>
      <c r="F100" s="81"/>
    </row>
    <row r="101" spans="1:6" hidden="1">
      <c r="A101" s="62">
        <v>38687</v>
      </c>
      <c r="B101" s="1">
        <v>3.6</v>
      </c>
      <c r="C101" s="7">
        <v>7.46</v>
      </c>
      <c r="D101" s="7">
        <f t="shared" si="1"/>
        <v>3.86</v>
      </c>
      <c r="E101" s="7">
        <v>6.3179999999999996</v>
      </c>
      <c r="F101" s="81"/>
    </row>
    <row r="102" spans="1:6" hidden="1">
      <c r="A102" s="62">
        <v>38718</v>
      </c>
      <c r="B102" s="1">
        <v>4</v>
      </c>
      <c r="C102" s="7">
        <v>7.3849999999999998</v>
      </c>
      <c r="D102" s="7">
        <f t="shared" si="1"/>
        <v>3.3849999999999998</v>
      </c>
      <c r="E102" s="7">
        <v>6.0915999999999997</v>
      </c>
      <c r="F102" s="81"/>
    </row>
    <row r="103" spans="1:6" hidden="1">
      <c r="A103" s="62">
        <v>38749</v>
      </c>
      <c r="B103" s="1">
        <v>3.9</v>
      </c>
      <c r="C103" s="7">
        <v>7.3250000000000002</v>
      </c>
      <c r="D103" s="7">
        <f t="shared" si="1"/>
        <v>3.4250000000000003</v>
      </c>
      <c r="E103" s="7">
        <v>6.1661999999999999</v>
      </c>
      <c r="F103" s="81"/>
    </row>
    <row r="104" spans="1:6" hidden="1">
      <c r="A104" s="62">
        <v>38777</v>
      </c>
      <c r="B104" s="1">
        <v>3.4</v>
      </c>
      <c r="C104" s="7">
        <v>7.5049999999999999</v>
      </c>
      <c r="D104" s="7">
        <f t="shared" si="1"/>
        <v>4.1050000000000004</v>
      </c>
      <c r="E104" s="7">
        <v>6.1444999999999999</v>
      </c>
      <c r="F104" s="81"/>
    </row>
    <row r="105" spans="1:6" hidden="1">
      <c r="A105" s="62">
        <v>38808</v>
      </c>
      <c r="B105" s="1">
        <v>3.3</v>
      </c>
      <c r="C105" s="7">
        <v>7.3849999999999998</v>
      </c>
      <c r="D105" s="7">
        <f t="shared" si="1"/>
        <v>4.085</v>
      </c>
      <c r="E105" s="7">
        <v>6.0213000000000001</v>
      </c>
      <c r="F105" s="81"/>
    </row>
    <row r="106" spans="1:6" hidden="1">
      <c r="A106" s="62">
        <v>38838</v>
      </c>
      <c r="B106" s="1">
        <v>3.3</v>
      </c>
      <c r="C106" s="7">
        <v>7.7450000000000001</v>
      </c>
      <c r="D106" s="7">
        <f t="shared" si="1"/>
        <v>4.4450000000000003</v>
      </c>
      <c r="E106" s="7">
        <v>6.7064000000000004</v>
      </c>
      <c r="F106" s="81"/>
    </row>
    <row r="107" spans="1:6" hidden="1">
      <c r="A107" s="62">
        <v>38869</v>
      </c>
      <c r="B107" s="1">
        <v>3.9</v>
      </c>
      <c r="C107" s="7">
        <v>8.65</v>
      </c>
      <c r="D107" s="7">
        <f t="shared" si="1"/>
        <v>4.75</v>
      </c>
      <c r="E107" s="7">
        <v>7.1627999999999998</v>
      </c>
      <c r="F107" s="81"/>
    </row>
    <row r="108" spans="1:6" hidden="1">
      <c r="A108" s="62">
        <v>38899</v>
      </c>
      <c r="B108" s="1">
        <v>4.9000000000000004</v>
      </c>
      <c r="C108" s="7">
        <v>8.65</v>
      </c>
      <c r="D108" s="7">
        <f t="shared" si="1"/>
        <v>3.75</v>
      </c>
      <c r="E108" s="7">
        <v>6.9226000000000001</v>
      </c>
      <c r="F108" s="81"/>
    </row>
    <row r="109" spans="1:6" hidden="1">
      <c r="A109" s="62">
        <v>38930</v>
      </c>
      <c r="B109" s="1">
        <v>5</v>
      </c>
      <c r="C109" s="7">
        <v>8.7750000000000004</v>
      </c>
      <c r="D109" s="7">
        <f t="shared" si="1"/>
        <v>3.7750000000000004</v>
      </c>
      <c r="E109" s="7">
        <v>7.2035999999999998</v>
      </c>
      <c r="F109" s="81"/>
    </row>
    <row r="110" spans="1:6" hidden="1">
      <c r="A110" s="62">
        <v>38961</v>
      </c>
      <c r="B110" s="1">
        <v>5.4</v>
      </c>
      <c r="C110" s="7">
        <v>8.6300000000000008</v>
      </c>
      <c r="D110" s="7">
        <f t="shared" si="1"/>
        <v>3.2300000000000004</v>
      </c>
      <c r="E110" s="7">
        <v>7.7549999999999999</v>
      </c>
      <c r="F110" s="81"/>
    </row>
    <row r="111" spans="1:6" hidden="1">
      <c r="A111" s="62">
        <v>38991</v>
      </c>
      <c r="B111" s="1">
        <v>5.3</v>
      </c>
      <c r="C111" s="7">
        <v>8.0850000000000009</v>
      </c>
      <c r="D111" s="7">
        <f t="shared" si="1"/>
        <v>2.785000000000001</v>
      </c>
      <c r="E111" s="7">
        <v>7.3597999999999999</v>
      </c>
      <c r="F111" s="81"/>
    </row>
    <row r="112" spans="1:6" hidden="1">
      <c r="A112" s="62">
        <v>39022</v>
      </c>
      <c r="B112" s="1">
        <v>5.4</v>
      </c>
      <c r="C112" s="7">
        <v>8.0250000000000004</v>
      </c>
      <c r="D112" s="7">
        <f t="shared" si="1"/>
        <v>2.625</v>
      </c>
      <c r="E112" s="7">
        <v>7.1576000000000004</v>
      </c>
      <c r="F112" s="81"/>
    </row>
    <row r="113" spans="1:6" hidden="1">
      <c r="A113" s="62">
        <v>39052</v>
      </c>
      <c r="B113" s="1">
        <v>5.4</v>
      </c>
      <c r="C113" s="7">
        <v>7.85</v>
      </c>
      <c r="D113" s="7">
        <f t="shared" si="1"/>
        <v>2.4499999999999993</v>
      </c>
      <c r="E113" s="7">
        <v>7.0496999999999996</v>
      </c>
      <c r="F113" s="81"/>
    </row>
    <row r="114" spans="1:6" hidden="1">
      <c r="A114" s="62">
        <v>39083</v>
      </c>
      <c r="B114" s="1">
        <v>5.8</v>
      </c>
      <c r="C114" s="7">
        <v>7.8</v>
      </c>
      <c r="D114" s="7">
        <f t="shared" si="1"/>
        <v>2</v>
      </c>
      <c r="E114" s="7">
        <v>7.2523</v>
      </c>
      <c r="F114" s="81"/>
    </row>
    <row r="115" spans="1:6" hidden="1">
      <c r="A115" s="62">
        <v>39114</v>
      </c>
      <c r="B115" s="1">
        <v>6</v>
      </c>
      <c r="C115" s="7">
        <v>7.63</v>
      </c>
      <c r="D115" s="7">
        <f t="shared" si="1"/>
        <v>1.63</v>
      </c>
      <c r="E115" s="7">
        <v>7.2462</v>
      </c>
      <c r="F115" s="81"/>
    </row>
    <row r="116" spans="1:6" hidden="1">
      <c r="A116" s="62">
        <v>39142</v>
      </c>
      <c r="B116" s="1">
        <v>5.7</v>
      </c>
      <c r="C116" s="7">
        <v>7.84</v>
      </c>
      <c r="D116" s="7">
        <f t="shared" si="1"/>
        <v>2.1399999999999997</v>
      </c>
      <c r="E116" s="7">
        <v>7.2859999999999996</v>
      </c>
      <c r="F116" s="81"/>
    </row>
    <row r="117" spans="1:6" hidden="1">
      <c r="A117" s="62">
        <v>39173</v>
      </c>
      <c r="B117" s="1">
        <v>6.1</v>
      </c>
      <c r="C117" s="7">
        <v>7.65</v>
      </c>
      <c r="D117" s="7">
        <f t="shared" si="1"/>
        <v>1.5500000000000007</v>
      </c>
      <c r="E117" s="7">
        <v>7.0260999999999996</v>
      </c>
      <c r="F117" s="81"/>
    </row>
    <row r="118" spans="1:6" hidden="1">
      <c r="A118" s="62">
        <v>39203</v>
      </c>
      <c r="B118" s="1">
        <v>7</v>
      </c>
      <c r="C118" s="7">
        <v>7.99</v>
      </c>
      <c r="D118" s="7">
        <f t="shared" si="1"/>
        <v>0.99000000000000021</v>
      </c>
      <c r="E118" s="7">
        <v>7.1228999999999996</v>
      </c>
      <c r="F118" s="81"/>
    </row>
    <row r="119" spans="1:6" hidden="1">
      <c r="A119" s="62">
        <v>39234</v>
      </c>
      <c r="B119" s="1">
        <v>6.9</v>
      </c>
      <c r="C119" s="7">
        <v>8.49</v>
      </c>
      <c r="D119" s="7">
        <f t="shared" si="1"/>
        <v>1.5899999999999999</v>
      </c>
      <c r="E119" s="7">
        <v>7.0544000000000002</v>
      </c>
      <c r="F119" s="81"/>
    </row>
    <row r="120" spans="1:6" hidden="1">
      <c r="A120" s="62">
        <v>39264</v>
      </c>
      <c r="B120" s="1">
        <v>7</v>
      </c>
      <c r="C120" s="7">
        <v>8.5649999999999995</v>
      </c>
      <c r="D120" s="7">
        <f t="shared" si="1"/>
        <v>1.5649999999999995</v>
      </c>
      <c r="E120" s="7">
        <v>7.0834999999999999</v>
      </c>
      <c r="F120" s="81"/>
    </row>
    <row r="121" spans="1:6" hidden="1">
      <c r="A121" s="62">
        <v>39295</v>
      </c>
      <c r="B121" s="1">
        <v>7</v>
      </c>
      <c r="C121" s="7">
        <v>8.61</v>
      </c>
      <c r="D121" s="7">
        <f t="shared" si="1"/>
        <v>1.6099999999999994</v>
      </c>
      <c r="E121" s="7">
        <v>7.1725000000000003</v>
      </c>
      <c r="F121" s="81"/>
    </row>
    <row r="122" spans="1:6" hidden="1">
      <c r="A122" s="62">
        <v>39326</v>
      </c>
      <c r="B122" s="1">
        <v>6.7</v>
      </c>
      <c r="C122" s="7">
        <v>8.26</v>
      </c>
      <c r="D122" s="7">
        <f t="shared" si="1"/>
        <v>1.5599999999999996</v>
      </c>
      <c r="E122" s="7">
        <v>6.8784000000000001</v>
      </c>
      <c r="F122" s="81"/>
    </row>
    <row r="123" spans="1:6" hidden="1">
      <c r="A123" s="62">
        <v>39356</v>
      </c>
      <c r="B123" s="1">
        <v>7.2</v>
      </c>
      <c r="C123" s="7">
        <v>8.0449999999999999</v>
      </c>
      <c r="D123" s="7">
        <f t="shared" si="1"/>
        <v>0.84499999999999975</v>
      </c>
      <c r="E123" s="7">
        <v>6.5446999999999997</v>
      </c>
      <c r="F123" s="81"/>
    </row>
    <row r="124" spans="1:6" hidden="1">
      <c r="A124" s="62">
        <v>39387</v>
      </c>
      <c r="B124" s="1">
        <v>7.9</v>
      </c>
      <c r="C124" s="7">
        <v>8.51</v>
      </c>
      <c r="D124" s="7">
        <f t="shared" si="1"/>
        <v>0.60999999999999943</v>
      </c>
      <c r="E124" s="7">
        <v>6.806</v>
      </c>
      <c r="F124" s="81"/>
    </row>
    <row r="125" spans="1:6" hidden="1">
      <c r="A125" s="62">
        <v>39417</v>
      </c>
      <c r="B125" s="1">
        <v>8.4</v>
      </c>
      <c r="C125" s="7">
        <v>8.5</v>
      </c>
      <c r="D125" s="7">
        <f t="shared" si="1"/>
        <v>9.9999999999999645E-2</v>
      </c>
      <c r="E125" s="7">
        <v>6.83</v>
      </c>
      <c r="F125" s="81"/>
    </row>
    <row r="126" spans="1:6" hidden="1">
      <c r="A126" s="62">
        <v>39448</v>
      </c>
      <c r="B126" s="1">
        <v>9</v>
      </c>
      <c r="C126" s="7">
        <v>8.73</v>
      </c>
      <c r="D126" s="7">
        <f t="shared" si="1"/>
        <v>-0.26999999999999957</v>
      </c>
      <c r="E126" s="7">
        <v>7.4574999999999996</v>
      </c>
      <c r="F126" s="81"/>
    </row>
    <row r="127" spans="1:6" hidden="1">
      <c r="A127" s="62">
        <v>39479</v>
      </c>
      <c r="B127" s="1">
        <v>9.3000000000000007</v>
      </c>
      <c r="C127" s="7">
        <v>8.9849999999999994</v>
      </c>
      <c r="D127" s="7">
        <f t="shared" si="1"/>
        <v>-0.31500000000000128</v>
      </c>
      <c r="E127" s="7">
        <v>7.7412000000000001</v>
      </c>
      <c r="F127" s="81"/>
    </row>
    <row r="128" spans="1:6" hidden="1">
      <c r="A128" s="62">
        <v>39508</v>
      </c>
      <c r="B128" s="1">
        <v>9.8000000000000007</v>
      </c>
      <c r="C128" s="7">
        <v>9.23</v>
      </c>
      <c r="D128" s="7">
        <f t="shared" si="1"/>
        <v>-0.57000000000000028</v>
      </c>
      <c r="E128" s="7">
        <v>8.1350999999999996</v>
      </c>
      <c r="F128" s="81"/>
    </row>
    <row r="129" spans="1:6" hidden="1">
      <c r="A129" s="62">
        <v>39539</v>
      </c>
      <c r="B129" s="1">
        <v>10.6</v>
      </c>
      <c r="C129" s="7">
        <v>9.5</v>
      </c>
      <c r="D129" s="7">
        <f t="shared" si="1"/>
        <v>-1.0999999999999996</v>
      </c>
      <c r="E129" s="7">
        <v>7.5640000000000001</v>
      </c>
      <c r="F129" s="81"/>
    </row>
    <row r="130" spans="1:6" hidden="1">
      <c r="A130" s="62">
        <v>39569</v>
      </c>
      <c r="B130" s="1">
        <v>11.1</v>
      </c>
      <c r="C130" s="7">
        <v>10.130000000000001</v>
      </c>
      <c r="D130" s="7">
        <f t="shared" si="1"/>
        <v>-0.96999999999999886</v>
      </c>
      <c r="E130" s="7">
        <v>7.5812999999999997</v>
      </c>
      <c r="F130" s="81"/>
    </row>
    <row r="131" spans="1:6" hidden="1">
      <c r="A131" s="62">
        <v>39600</v>
      </c>
      <c r="B131" s="1">
        <v>11.7</v>
      </c>
      <c r="C131" s="7">
        <v>10.715</v>
      </c>
      <c r="D131" s="7">
        <f t="shared" si="1"/>
        <v>-0.98499999999999943</v>
      </c>
      <c r="E131" s="7">
        <v>7.915</v>
      </c>
      <c r="F131" s="81"/>
    </row>
    <row r="132" spans="1:6" hidden="1">
      <c r="A132" s="62">
        <v>39630</v>
      </c>
      <c r="B132" s="1">
        <v>12.2</v>
      </c>
      <c r="C132" s="7">
        <v>9.2200000000000006</v>
      </c>
      <c r="D132" s="7">
        <f t="shared" si="1"/>
        <v>-2.9799999999999986</v>
      </c>
      <c r="E132" s="7">
        <v>7.3135000000000003</v>
      </c>
      <c r="F132" s="81"/>
    </row>
    <row r="133" spans="1:6" hidden="1">
      <c r="A133" s="62">
        <v>39661</v>
      </c>
      <c r="B133" s="1">
        <v>13.4</v>
      </c>
      <c r="C133" s="7">
        <v>9.16</v>
      </c>
      <c r="D133" s="7">
        <f t="shared" si="1"/>
        <v>-4.24</v>
      </c>
      <c r="E133" s="7">
        <v>6.6666999999999996</v>
      </c>
      <c r="F133" s="81"/>
    </row>
    <row r="134" spans="1:6" hidden="1">
      <c r="A134" s="62">
        <v>39692</v>
      </c>
      <c r="B134" s="1">
        <v>13.7</v>
      </c>
      <c r="C134" s="7">
        <v>8.86</v>
      </c>
      <c r="D134" s="7">
        <f t="shared" si="1"/>
        <v>-4.84</v>
      </c>
      <c r="E134" s="7">
        <v>6.7272999999999996</v>
      </c>
      <c r="F134" s="81"/>
    </row>
    <row r="135" spans="1:6" hidden="1">
      <c r="A135" s="62">
        <v>39722</v>
      </c>
      <c r="B135" s="1">
        <v>13.1</v>
      </c>
      <c r="C135" s="7">
        <v>9.0850000000000009</v>
      </c>
      <c r="D135" s="7">
        <f t="shared" ref="D135:D162" si="2">C135-B135</f>
        <v>-4.0149999999999988</v>
      </c>
      <c r="E135" s="7">
        <v>6.7542</v>
      </c>
      <c r="F135" s="81"/>
    </row>
    <row r="136" spans="1:6" hidden="1">
      <c r="A136" s="62">
        <v>39753</v>
      </c>
      <c r="B136" s="1">
        <v>12.1</v>
      </c>
      <c r="C136" s="7">
        <v>8.2850000000000001</v>
      </c>
      <c r="D136" s="7">
        <f t="shared" si="2"/>
        <v>-3.8149999999999995</v>
      </c>
      <c r="E136" s="7">
        <v>6.5065999999999997</v>
      </c>
      <c r="F136" s="81"/>
    </row>
    <row r="137" spans="1:6" hidden="1">
      <c r="A137" s="62">
        <v>39783</v>
      </c>
      <c r="B137" s="1">
        <v>11.8</v>
      </c>
      <c r="C137" s="7">
        <v>7.21</v>
      </c>
      <c r="D137" s="7">
        <f t="shared" si="2"/>
        <v>-4.5900000000000007</v>
      </c>
      <c r="E137" s="7">
        <v>6.5023</v>
      </c>
      <c r="F137" s="81"/>
    </row>
    <row r="138" spans="1:6" hidden="1">
      <c r="A138" s="62">
        <v>39814</v>
      </c>
      <c r="B138" s="1">
        <v>9.5</v>
      </c>
      <c r="C138" s="7">
        <v>7.42</v>
      </c>
      <c r="D138" s="7">
        <f t="shared" si="2"/>
        <v>-2.08</v>
      </c>
      <c r="E138" s="7">
        <v>6.5236999999999998</v>
      </c>
      <c r="F138" s="81"/>
    </row>
    <row r="139" spans="1:6" hidden="1">
      <c r="A139" s="62">
        <v>39845</v>
      </c>
      <c r="B139" s="1">
        <v>8.1</v>
      </c>
      <c r="C139" s="7">
        <v>8.07</v>
      </c>
      <c r="D139" s="7">
        <f t="shared" si="2"/>
        <v>-2.9999999999999361E-2</v>
      </c>
      <c r="E139" s="7">
        <v>6.4078999999999997</v>
      </c>
      <c r="F139" s="81"/>
    </row>
    <row r="140" spans="1:6" hidden="1">
      <c r="A140" s="62">
        <v>39873</v>
      </c>
      <c r="B140" s="1">
        <v>8.6</v>
      </c>
      <c r="C140" s="7">
        <v>8.17</v>
      </c>
      <c r="D140" s="7">
        <f t="shared" si="2"/>
        <v>-0.42999999999999972</v>
      </c>
      <c r="E140" s="7">
        <v>6.6070000000000002</v>
      </c>
      <c r="F140" s="81"/>
    </row>
    <row r="141" spans="1:6" hidden="1">
      <c r="A141" s="62">
        <v>39904</v>
      </c>
      <c r="B141" s="1">
        <v>8.5</v>
      </c>
      <c r="C141" s="7">
        <v>8.1199999999999992</v>
      </c>
      <c r="D141" s="7">
        <f t="shared" si="2"/>
        <v>-0.38000000000000078</v>
      </c>
      <c r="E141" s="7">
        <v>6.1723999999999997</v>
      </c>
      <c r="F141" s="81"/>
    </row>
    <row r="142" spans="1:6" hidden="1">
      <c r="A142" s="62">
        <v>39934</v>
      </c>
      <c r="B142" s="82">
        <v>8.4</v>
      </c>
      <c r="C142" s="7">
        <v>8.25</v>
      </c>
      <c r="D142" s="7">
        <f t="shared" si="2"/>
        <v>-0.15000000000000036</v>
      </c>
      <c r="E142" s="7">
        <v>6.2893999999999997</v>
      </c>
      <c r="F142" s="81"/>
    </row>
    <row r="143" spans="1:6" ht="15" hidden="1">
      <c r="A143" s="62">
        <v>39965</v>
      </c>
      <c r="B143" s="82">
        <v>8</v>
      </c>
      <c r="C143" s="7">
        <v>8.4700000000000006</v>
      </c>
      <c r="D143" s="7">
        <f t="shared" si="2"/>
        <v>0.47000000000000064</v>
      </c>
      <c r="E143" s="7">
        <v>6.3240999999999996</v>
      </c>
      <c r="F143" s="130"/>
    </row>
    <row r="144" spans="1:6" ht="15" hidden="1">
      <c r="A144" s="62">
        <v>39995</v>
      </c>
      <c r="B144" s="82">
        <v>6.9</v>
      </c>
      <c r="C144" s="7">
        <v>8.3699999999999992</v>
      </c>
      <c r="D144" s="7">
        <f t="shared" si="2"/>
        <v>1.4699999999999989</v>
      </c>
      <c r="E144" s="7">
        <v>6.46</v>
      </c>
      <c r="F144" s="130"/>
    </row>
    <row r="145" spans="1:6" ht="15" hidden="1">
      <c r="A145" s="62">
        <v>40026</v>
      </c>
      <c r="B145" s="82">
        <v>6.7</v>
      </c>
      <c r="C145" s="7">
        <v>8.18</v>
      </c>
      <c r="D145" s="7">
        <f t="shared" si="2"/>
        <v>1.4799999999999995</v>
      </c>
      <c r="E145" s="7">
        <v>6.5374999999999996</v>
      </c>
      <c r="F145" s="130"/>
    </row>
    <row r="146" spans="1:6" hidden="1">
      <c r="A146" s="62">
        <v>40057</v>
      </c>
      <c r="B146" s="1">
        <v>6.4</v>
      </c>
      <c r="C146" s="7">
        <v>8.2899999999999991</v>
      </c>
      <c r="D146" s="7">
        <f t="shared" si="2"/>
        <v>1.8899999999999988</v>
      </c>
      <c r="E146" s="7">
        <v>6.4663000000000004</v>
      </c>
      <c r="F146" s="83"/>
    </row>
    <row r="147" spans="1:6" hidden="1">
      <c r="A147" s="62">
        <v>40087</v>
      </c>
      <c r="B147" s="1">
        <v>6.1</v>
      </c>
      <c r="C147" s="7">
        <v>8.41</v>
      </c>
      <c r="D147" s="7">
        <f t="shared" si="2"/>
        <v>2.3100000000000005</v>
      </c>
      <c r="E147" s="7">
        <v>7.0730000000000004</v>
      </c>
      <c r="F147" s="81"/>
    </row>
    <row r="148" spans="1:6" hidden="1">
      <c r="A148" s="62">
        <v>40118</v>
      </c>
      <c r="B148" s="1">
        <v>5.9</v>
      </c>
      <c r="C148" s="7">
        <v>8.42</v>
      </c>
      <c r="D148" s="7">
        <f t="shared" si="2"/>
        <v>2.5199999999999996</v>
      </c>
      <c r="E148" s="7">
        <v>6.7133000000000003</v>
      </c>
      <c r="F148" s="81"/>
    </row>
    <row r="149" spans="1:6" hidden="1">
      <c r="A149" s="62">
        <v>40148</v>
      </c>
      <c r="B149" s="1">
        <v>5.8</v>
      </c>
      <c r="C149" s="7">
        <v>8.42</v>
      </c>
      <c r="D149" s="7">
        <f t="shared" si="2"/>
        <v>2.62</v>
      </c>
      <c r="E149" s="7">
        <v>6.6121999999999996</v>
      </c>
      <c r="F149" s="81"/>
    </row>
    <row r="150" spans="1:6" hidden="1">
      <c r="A150" s="62">
        <v>40179</v>
      </c>
      <c r="B150" s="1">
        <v>6.3</v>
      </c>
      <c r="C150" s="7">
        <v>8.3800000000000008</v>
      </c>
      <c r="D150" s="7">
        <f t="shared" si="2"/>
        <v>2.080000000000001</v>
      </c>
      <c r="E150" s="7">
        <v>6.7988999999999997</v>
      </c>
      <c r="F150" s="81"/>
    </row>
    <row r="151" spans="1:6" hidden="1">
      <c r="A151" s="62">
        <v>40210</v>
      </c>
      <c r="B151" s="1">
        <v>6.2</v>
      </c>
      <c r="C151" s="7">
        <v>8.17</v>
      </c>
      <c r="D151" s="7">
        <f t="shared" si="2"/>
        <v>1.9699999999999998</v>
      </c>
      <c r="E151" s="7">
        <v>6.8829000000000002</v>
      </c>
      <c r="F151" s="81"/>
    </row>
    <row r="152" spans="1:6" hidden="1">
      <c r="A152" s="62">
        <v>40238</v>
      </c>
      <c r="B152" s="1">
        <v>5.7</v>
      </c>
      <c r="C152" s="7">
        <v>7.9450000000000003</v>
      </c>
      <c r="D152" s="7">
        <f t="shared" si="2"/>
        <v>2.2450000000000001</v>
      </c>
      <c r="E152" s="7">
        <v>6.7770000000000001</v>
      </c>
      <c r="F152" s="81"/>
    </row>
    <row r="153" spans="1:6" hidden="1">
      <c r="A153" s="62">
        <v>40269</v>
      </c>
      <c r="B153" s="155">
        <v>5.0999999999999996</v>
      </c>
      <c r="C153" s="7">
        <v>7.79</v>
      </c>
      <c r="D153" s="7">
        <f t="shared" si="2"/>
        <v>2.6900000000000004</v>
      </c>
      <c r="E153" s="7">
        <v>6.8403999999999998</v>
      </c>
      <c r="F153" s="81"/>
    </row>
    <row r="154" spans="1:6" hidden="1">
      <c r="A154" s="62">
        <v>40299</v>
      </c>
      <c r="B154" s="155">
        <v>4.8</v>
      </c>
      <c r="C154" s="7">
        <v>8.0399999999999991</v>
      </c>
      <c r="D154" s="7">
        <f t="shared" si="2"/>
        <v>3.2399999999999993</v>
      </c>
      <c r="E154" s="7">
        <v>6.4306999999999999</v>
      </c>
      <c r="F154" s="81"/>
    </row>
    <row r="155" spans="1:6" hidden="1">
      <c r="A155" s="62">
        <v>40330</v>
      </c>
      <c r="B155" s="155">
        <v>4.5999999999999996</v>
      </c>
      <c r="C155" s="7">
        <v>8.0299999999999994</v>
      </c>
      <c r="D155" s="7">
        <f t="shared" si="2"/>
        <v>3.4299999999999997</v>
      </c>
      <c r="E155" s="7">
        <v>6.5244</v>
      </c>
      <c r="F155" s="81"/>
    </row>
    <row r="156" spans="1:6" hidden="1">
      <c r="A156" s="62">
        <v>40360</v>
      </c>
      <c r="B156" s="155">
        <v>4.2</v>
      </c>
      <c r="C156" s="7">
        <v>7.58</v>
      </c>
      <c r="D156" s="7">
        <f t="shared" si="2"/>
        <v>3.38</v>
      </c>
      <c r="E156" s="7">
        <v>6.6020000000000003</v>
      </c>
      <c r="F156" s="81"/>
    </row>
    <row r="157" spans="1:6" hidden="1">
      <c r="A157" s="62">
        <v>40391</v>
      </c>
      <c r="B157" s="155">
        <v>3.7</v>
      </c>
      <c r="C157" s="7">
        <v>7.23</v>
      </c>
      <c r="D157" s="7">
        <f t="shared" si="2"/>
        <v>3.5300000000000002</v>
      </c>
      <c r="E157" s="7">
        <v>6.5555000000000003</v>
      </c>
      <c r="F157" s="81"/>
    </row>
    <row r="158" spans="1:6" hidden="1">
      <c r="A158" s="62">
        <v>40422</v>
      </c>
      <c r="B158" s="155">
        <v>3.5</v>
      </c>
      <c r="C158" s="7">
        <v>7.3</v>
      </c>
      <c r="D158" s="7">
        <f t="shared" si="2"/>
        <v>3.8</v>
      </c>
      <c r="E158" s="7">
        <v>6.7468000000000004</v>
      </c>
      <c r="F158" s="81"/>
    </row>
    <row r="159" spans="1:6" hidden="1">
      <c r="A159" s="62">
        <v>40452</v>
      </c>
      <c r="B159" s="155">
        <v>3.2</v>
      </c>
      <c r="C159" s="7">
        <v>7.04</v>
      </c>
      <c r="D159" s="7">
        <f t="shared" si="2"/>
        <v>3.84</v>
      </c>
      <c r="E159" s="7">
        <v>6.8577000000000004</v>
      </c>
      <c r="F159" s="81"/>
    </row>
    <row r="160" spans="1:6" hidden="1">
      <c r="A160" s="62">
        <v>40483</v>
      </c>
      <c r="B160" s="155">
        <v>3.4</v>
      </c>
      <c r="C160" s="7">
        <v>7.46</v>
      </c>
      <c r="D160" s="7">
        <f t="shared" si="2"/>
        <v>4.0600000000000005</v>
      </c>
      <c r="E160" s="7">
        <v>6.8418000000000001</v>
      </c>
      <c r="F160" s="81"/>
    </row>
    <row r="161" spans="1:6" hidden="1">
      <c r="A161" s="62">
        <v>40513</v>
      </c>
      <c r="B161" s="155">
        <v>3.6</v>
      </c>
      <c r="C161" s="7">
        <v>7.31</v>
      </c>
      <c r="D161" s="7">
        <f t="shared" si="2"/>
        <v>3.7099999999999995</v>
      </c>
      <c r="E161" s="7">
        <v>6.7449000000000003</v>
      </c>
      <c r="F161" s="81"/>
    </row>
    <row r="162" spans="1:6">
      <c r="A162" s="62">
        <v>40544</v>
      </c>
      <c r="B162" s="155">
        <v>3.5</v>
      </c>
      <c r="C162" s="7">
        <v>7.88</v>
      </c>
      <c r="D162" s="7">
        <f t="shared" si="2"/>
        <v>4.38</v>
      </c>
      <c r="E162" s="7">
        <v>7.17</v>
      </c>
      <c r="F162" s="81"/>
    </row>
    <row r="163" spans="1:6">
      <c r="A163" s="62">
        <v>40575</v>
      </c>
      <c r="B163" s="155">
        <v>3.7</v>
      </c>
      <c r="C163" s="7">
        <v>7.77</v>
      </c>
      <c r="D163" s="7">
        <f t="shared" ref="D163:D168" si="3">C163-B163</f>
        <v>4.0699999999999994</v>
      </c>
      <c r="E163" s="7">
        <v>7</v>
      </c>
      <c r="F163" s="81"/>
    </row>
    <row r="164" spans="1:6">
      <c r="A164" s="62">
        <v>40603</v>
      </c>
      <c r="B164" s="155">
        <v>3.7</v>
      </c>
      <c r="C164" s="7">
        <v>7.82</v>
      </c>
      <c r="D164" s="7">
        <f t="shared" si="3"/>
        <v>4.12</v>
      </c>
      <c r="E164" s="7">
        <v>6.81</v>
      </c>
      <c r="F164" s="81"/>
    </row>
    <row r="165" spans="1:6">
      <c r="A165" s="62">
        <v>40634</v>
      </c>
      <c r="B165" s="155">
        <v>4.0999999999999996</v>
      </c>
      <c r="C165" s="7">
        <v>7.64</v>
      </c>
      <c r="D165" s="7">
        <f t="shared" si="3"/>
        <v>3.54</v>
      </c>
      <c r="E165" s="7">
        <v>6.92</v>
      </c>
      <c r="F165" s="81"/>
    </row>
    <row r="166" spans="1:6">
      <c r="A166" s="62">
        <v>40664</v>
      </c>
      <c r="B166" s="155">
        <v>4.2</v>
      </c>
      <c r="C166" s="7">
        <v>7.53</v>
      </c>
      <c r="D166" s="7">
        <f t="shared" si="3"/>
        <v>3.33</v>
      </c>
      <c r="E166" s="7">
        <v>6.92</v>
      </c>
      <c r="F166" s="81"/>
    </row>
    <row r="167" spans="1:6">
      <c r="A167" s="62">
        <v>40695</v>
      </c>
      <c r="B167" s="155">
        <v>4.5999999999999996</v>
      </c>
      <c r="C167" s="7">
        <v>7.5</v>
      </c>
      <c r="D167" s="7">
        <f t="shared" si="3"/>
        <v>2.9000000000000004</v>
      </c>
      <c r="E167" s="7">
        <v>6.79</v>
      </c>
      <c r="F167" s="81"/>
    </row>
    <row r="168" spans="1:6">
      <c r="A168" s="62">
        <v>40725</v>
      </c>
      <c r="B168" s="155">
        <v>5</v>
      </c>
      <c r="C168" s="7">
        <v>7.33</v>
      </c>
      <c r="D168" s="7">
        <f t="shared" si="3"/>
        <v>2.33</v>
      </c>
      <c r="E168" s="7">
        <v>6.73</v>
      </c>
      <c r="F168" s="81"/>
    </row>
    <row r="169" spans="1:6">
      <c r="A169" s="62">
        <v>40756</v>
      </c>
      <c r="B169" s="155">
        <v>5.3</v>
      </c>
      <c r="C169" s="7">
        <v>6.52</v>
      </c>
      <c r="D169" s="7">
        <f t="shared" ref="D169:D192" si="4">C169-B169</f>
        <v>1.2199999999999998</v>
      </c>
      <c r="E169" s="7">
        <v>7.07</v>
      </c>
      <c r="F169" s="81"/>
    </row>
    <row r="170" spans="1:6">
      <c r="A170" s="62">
        <v>40787</v>
      </c>
      <c r="B170" s="155">
        <v>5.3</v>
      </c>
      <c r="C170" s="7">
        <v>6.99</v>
      </c>
      <c r="D170" s="7">
        <f t="shared" si="4"/>
        <v>1.6900000000000004</v>
      </c>
      <c r="E170" s="7">
        <v>7.97</v>
      </c>
      <c r="F170" s="81"/>
    </row>
    <row r="171" spans="1:6">
      <c r="A171" s="62">
        <v>40817</v>
      </c>
      <c r="B171" s="155">
        <v>5.7</v>
      </c>
      <c r="C171" s="7">
        <v>6.585</v>
      </c>
      <c r="D171" s="7">
        <f t="shared" si="4"/>
        <v>0.88499999999999979</v>
      </c>
      <c r="E171" s="7">
        <v>7.7706</v>
      </c>
      <c r="F171" s="81"/>
    </row>
    <row r="172" spans="1:6">
      <c r="A172" s="62">
        <v>40848</v>
      </c>
      <c r="B172" s="155">
        <v>6</v>
      </c>
      <c r="C172" s="7">
        <v>6.77</v>
      </c>
      <c r="D172" s="7">
        <f t="shared" si="4"/>
        <v>0.76999999999999957</v>
      </c>
      <c r="E172" s="7">
        <v>8.3303999999999991</v>
      </c>
      <c r="F172" s="81"/>
    </row>
    <row r="173" spans="1:6">
      <c r="A173" s="62">
        <v>40878</v>
      </c>
      <c r="B173" s="155">
        <v>6</v>
      </c>
      <c r="C173" s="7">
        <v>6.75</v>
      </c>
      <c r="D173" s="7">
        <f t="shared" si="4"/>
        <v>0.75</v>
      </c>
      <c r="E173" s="7">
        <v>8.1590000000000007</v>
      </c>
      <c r="F173" s="81"/>
    </row>
    <row r="174" spans="1:6">
      <c r="A174" s="62">
        <v>40909</v>
      </c>
      <c r="B174" s="155">
        <v>6.1</v>
      </c>
      <c r="C174" s="7">
        <v>6.45</v>
      </c>
      <c r="D174" s="7">
        <f t="shared" si="4"/>
        <v>0.35000000000000053</v>
      </c>
      <c r="E174" s="7">
        <v>7.83</v>
      </c>
      <c r="F174" s="81"/>
    </row>
    <row r="175" spans="1:6">
      <c r="A175" s="62">
        <v>40940</v>
      </c>
      <c r="B175" s="155">
        <v>6.3</v>
      </c>
      <c r="C175" s="7">
        <v>6.6</v>
      </c>
      <c r="D175" s="7">
        <f t="shared" si="4"/>
        <v>0.29999999999999982</v>
      </c>
      <c r="E175" s="7">
        <v>7.48</v>
      </c>
      <c r="F175" s="81"/>
    </row>
    <row r="176" spans="1:6">
      <c r="A176" s="62">
        <v>40969</v>
      </c>
      <c r="B176" s="230">
        <v>6.1</v>
      </c>
      <c r="C176" s="229">
        <v>6.69</v>
      </c>
      <c r="D176" s="7">
        <f t="shared" si="4"/>
        <v>0.59000000000000075</v>
      </c>
      <c r="E176" s="1">
        <v>7.71</v>
      </c>
      <c r="F176" s="81"/>
    </row>
    <row r="177" spans="1:5">
      <c r="A177" s="62">
        <v>41000</v>
      </c>
      <c r="B177" s="230">
        <v>6</v>
      </c>
      <c r="C177" s="232">
        <v>6.46</v>
      </c>
      <c r="D177" s="7">
        <f t="shared" si="4"/>
        <v>0.45999999999999996</v>
      </c>
      <c r="E177" s="1">
        <v>7.74</v>
      </c>
    </row>
    <row r="178" spans="1:5">
      <c r="A178" s="62">
        <v>41030</v>
      </c>
      <c r="B178" s="230">
        <v>6.1</v>
      </c>
      <c r="C178" s="237">
        <v>6.39</v>
      </c>
      <c r="D178" s="7">
        <f t="shared" si="4"/>
        <v>0.29000000000000004</v>
      </c>
      <c r="E178" s="1">
        <v>8.5299999999999994</v>
      </c>
    </row>
    <row r="179" spans="1:5">
      <c r="A179" s="62">
        <v>41061</v>
      </c>
      <c r="B179" s="230">
        <v>5.7</v>
      </c>
      <c r="C179" s="238">
        <v>6</v>
      </c>
      <c r="D179" s="7">
        <f t="shared" si="4"/>
        <v>0.29999999999999982</v>
      </c>
      <c r="E179" s="7">
        <v>8.4</v>
      </c>
    </row>
    <row r="180" spans="1:5">
      <c r="A180" s="62">
        <v>41091</v>
      </c>
      <c r="B180" s="230">
        <v>5.5</v>
      </c>
      <c r="C180" s="240">
        <v>5.5</v>
      </c>
      <c r="D180" s="7">
        <f t="shared" si="4"/>
        <v>0</v>
      </c>
      <c r="E180" s="7">
        <v>8.1830999999999996</v>
      </c>
    </row>
    <row r="181" spans="1:5">
      <c r="A181" s="62">
        <v>41122</v>
      </c>
      <c r="B181" s="230">
        <v>4.9000000000000004</v>
      </c>
      <c r="C181" s="240">
        <v>5.48</v>
      </c>
      <c r="D181" s="7">
        <f t="shared" si="4"/>
        <v>0.58000000000000007</v>
      </c>
      <c r="E181" s="7">
        <v>8.4753000000000007</v>
      </c>
    </row>
    <row r="182" spans="1:5">
      <c r="A182" s="62">
        <v>41153</v>
      </c>
      <c r="B182" s="230">
        <v>5</v>
      </c>
      <c r="C182" s="248">
        <v>5.37</v>
      </c>
      <c r="D182" s="7">
        <f t="shared" si="4"/>
        <v>0.37000000000000011</v>
      </c>
      <c r="E182" s="7">
        <v>8.2344000000000008</v>
      </c>
    </row>
    <row r="183" spans="1:5">
      <c r="A183" s="62">
        <v>41183</v>
      </c>
      <c r="B183" s="230">
        <v>5.5</v>
      </c>
      <c r="C183" s="251">
        <v>5.47</v>
      </c>
      <c r="D183" s="7">
        <f t="shared" si="4"/>
        <v>-3.0000000000000249E-2</v>
      </c>
      <c r="E183" s="7">
        <v>8.6397999999999993</v>
      </c>
    </row>
    <row r="184" spans="1:5">
      <c r="A184" s="62">
        <v>41214</v>
      </c>
      <c r="B184" s="230">
        <v>5.6</v>
      </c>
      <c r="C184" s="252">
        <v>5.4950000000000001</v>
      </c>
      <c r="D184" s="7">
        <f t="shared" si="4"/>
        <v>-0.10499999999999954</v>
      </c>
      <c r="E184" s="7">
        <v>8.7835000000000001</v>
      </c>
    </row>
    <row r="185" spans="1:5">
      <c r="A185" s="62">
        <v>41244</v>
      </c>
      <c r="B185" s="230">
        <v>5.6</v>
      </c>
      <c r="C185" s="252">
        <v>5.3150000000000004</v>
      </c>
      <c r="D185" s="7">
        <f t="shared" si="4"/>
        <v>-0.28499999999999925</v>
      </c>
      <c r="E185" s="7">
        <v>8.4725000000000001</v>
      </c>
    </row>
    <row r="186" spans="1:5">
      <c r="A186" s="62">
        <v>41275</v>
      </c>
      <c r="B186" s="230">
        <v>5.4</v>
      </c>
      <c r="C186" s="252">
        <v>5.41</v>
      </c>
      <c r="D186" s="7">
        <f t="shared" si="4"/>
        <v>9.9999999999997868E-3</v>
      </c>
      <c r="E186" s="7">
        <v>9.02</v>
      </c>
    </row>
    <row r="187" spans="1:5">
      <c r="A187" s="62">
        <v>41306</v>
      </c>
      <c r="B187" s="230">
        <v>5.9</v>
      </c>
      <c r="C187" s="252">
        <v>5.37</v>
      </c>
      <c r="D187" s="7">
        <f t="shared" si="4"/>
        <v>-0.53000000000000025</v>
      </c>
      <c r="E187" s="7">
        <v>8.8800000000000008</v>
      </c>
    </row>
    <row r="188" spans="1:5">
      <c r="A188" s="62">
        <v>41334</v>
      </c>
      <c r="B188" s="230">
        <v>5.9</v>
      </c>
      <c r="C188" s="252">
        <v>5.5</v>
      </c>
      <c r="D188" s="7">
        <f t="shared" si="4"/>
        <v>-0.40000000000000036</v>
      </c>
      <c r="E188" s="7">
        <v>9.17</v>
      </c>
    </row>
    <row r="189" spans="1:5">
      <c r="A189" s="62">
        <v>41365</v>
      </c>
      <c r="B189" s="230">
        <v>5.9</v>
      </c>
      <c r="C189" s="252">
        <v>5.18</v>
      </c>
      <c r="D189" s="7">
        <f t="shared" si="4"/>
        <v>-0.72000000000000064</v>
      </c>
      <c r="E189" s="7">
        <v>9.11</v>
      </c>
    </row>
    <row r="190" spans="1:5">
      <c r="A190" s="62">
        <v>41395</v>
      </c>
      <c r="B190" s="230">
        <v>5.6</v>
      </c>
      <c r="C190" s="252">
        <v>5.71</v>
      </c>
      <c r="D190" s="7">
        <f t="shared" si="4"/>
        <v>0.11000000000000032</v>
      </c>
      <c r="E190" s="7">
        <v>10.91</v>
      </c>
    </row>
    <row r="191" spans="1:5">
      <c r="A191" s="62">
        <v>41426</v>
      </c>
      <c r="B191" s="230">
        <v>5.5</v>
      </c>
      <c r="C191" s="252">
        <v>6.24</v>
      </c>
      <c r="D191" s="7">
        <f t="shared" si="4"/>
        <v>0.74000000000000021</v>
      </c>
      <c r="E191" s="7">
        <v>9.9600000000000009</v>
      </c>
    </row>
    <row r="192" spans="1:5">
      <c r="A192" s="62">
        <v>41456</v>
      </c>
      <c r="B192" s="230">
        <v>6.3</v>
      </c>
      <c r="C192" s="252">
        <v>6.14</v>
      </c>
      <c r="D192" s="7">
        <f t="shared" si="4"/>
        <v>-0.16000000000000014</v>
      </c>
      <c r="E192" s="7">
        <v>9.85</v>
      </c>
    </row>
    <row r="193" spans="1:5">
      <c r="B193" s="230"/>
    </row>
    <row r="194" spans="1:5">
      <c r="A194" s="1" t="s">
        <v>14</v>
      </c>
      <c r="B194" s="83">
        <f>AVERAGE(B6:B17)</f>
        <v>6.8500000000000005</v>
      </c>
      <c r="C194" s="83">
        <f>AVERAGE(C6:C17)</f>
        <v>15.338666666666667</v>
      </c>
      <c r="D194" s="83">
        <f>AVERAGE(D6:D17)</f>
        <v>8.488666666666667</v>
      </c>
      <c r="E194" s="83">
        <f>AVERAGE(E6:E17)</f>
        <v>5.5551000000000004</v>
      </c>
    </row>
    <row r="195" spans="1:5">
      <c r="A195" s="1" t="s">
        <v>15</v>
      </c>
      <c r="B195" s="83">
        <f>AVERAGE(B18:B29)</f>
        <v>5.2583333333333337</v>
      </c>
      <c r="C195" s="83">
        <f>AVERAGE(C18:C29)</f>
        <v>14.825416666666664</v>
      </c>
      <c r="D195" s="83">
        <f>AVERAGE(D18:D29)</f>
        <v>9.5670833333333345</v>
      </c>
      <c r="E195" s="83">
        <f>AVERAGE(E18:E29)</f>
        <v>6.1224666666666678</v>
      </c>
    </row>
    <row r="196" spans="1:5">
      <c r="A196" s="1" t="s">
        <v>16</v>
      </c>
      <c r="B196" s="83">
        <f>AVERAGE(B30:B41)</f>
        <v>5.3250000000000002</v>
      </c>
      <c r="C196" s="83">
        <f>AVERAGE(C30:C41)</f>
        <v>13.722083333333332</v>
      </c>
      <c r="D196" s="83">
        <f>AVERAGE(D30:D41)</f>
        <v>8.3970833333333328</v>
      </c>
      <c r="E196" s="83">
        <f>AVERAGE(E30:E41)</f>
        <v>6.9959000000000016</v>
      </c>
    </row>
    <row r="197" spans="1:5">
      <c r="A197" s="1" t="s">
        <v>17</v>
      </c>
      <c r="B197" s="83">
        <f>AVERAGE(B42:B53)</f>
        <v>5.7249999999999988</v>
      </c>
      <c r="C197" s="83">
        <f>AVERAGE(C42:C53)</f>
        <v>11.306249999999999</v>
      </c>
      <c r="D197" s="83">
        <f>AVERAGE(D42:D53)</f>
        <v>5.5812499999999998</v>
      </c>
      <c r="E197" s="83">
        <f>AVERAGE(E42:E53)</f>
        <v>8.7372416666666641</v>
      </c>
    </row>
    <row r="198" spans="1:5">
      <c r="A198" s="1" t="s">
        <v>18</v>
      </c>
      <c r="B198" s="83">
        <f>AVERAGE(B54:B65)</f>
        <v>9.15</v>
      </c>
      <c r="C198" s="83">
        <f>AVERAGE(C54:C65)</f>
        <v>11.548333333333334</v>
      </c>
      <c r="D198" s="83">
        <f>AVERAGE(D54:D65)</f>
        <v>2.3983333333333334</v>
      </c>
      <c r="E198" s="83">
        <f>AVERAGE(E54:E65)</f>
        <v>10.360966666666664</v>
      </c>
    </row>
    <row r="199" spans="1:5">
      <c r="A199" s="1" t="s">
        <v>19</v>
      </c>
      <c r="B199" s="83">
        <f>AVERAGE(B66:B77)</f>
        <v>5.9666666666666659</v>
      </c>
      <c r="C199" s="83">
        <f>AVERAGE(C66:C77)</f>
        <v>9.5420833333333359</v>
      </c>
      <c r="D199" s="83">
        <f>AVERAGE(D66:D77)</f>
        <v>3.5754166666666669</v>
      </c>
      <c r="E199" s="83">
        <f>AVERAGE(E66:E77)</f>
        <v>7.4037250000000006</v>
      </c>
    </row>
    <row r="200" spans="1:5">
      <c r="A200" s="1" t="s">
        <v>20</v>
      </c>
      <c r="B200" s="83">
        <f>AVERAGE(B78:B89)</f>
        <v>1.3916666666666666</v>
      </c>
      <c r="C200" s="83">
        <f>AVERAGE(C78:C89)</f>
        <v>9.4999999999999982</v>
      </c>
      <c r="D200" s="83">
        <f>AVERAGE(D78:D89)</f>
        <v>8.1083333333333325</v>
      </c>
      <c r="E200" s="83">
        <f>AVERAGE(E78:E89)</f>
        <v>6.3881583333333332</v>
      </c>
    </row>
    <row r="201" spans="1:5">
      <c r="A201" s="1" t="s">
        <v>21</v>
      </c>
      <c r="B201" s="83">
        <f>AVERAGE(B90:B101)</f>
        <v>3.4</v>
      </c>
      <c r="C201" s="83">
        <f>AVERAGE(C90:C101)</f>
        <v>8.0224999999999991</v>
      </c>
      <c r="D201" s="83">
        <f>AVERAGE(D90:D101)</f>
        <v>4.6224999999999996</v>
      </c>
      <c r="E201" s="83">
        <f>AVERAGE(E90:E101)</f>
        <v>6.3674250000000008</v>
      </c>
    </row>
    <row r="202" spans="1:5">
      <c r="A202" s="1" t="s">
        <v>22</v>
      </c>
      <c r="B202" s="83">
        <f>AVERAGE(B102:B113)</f>
        <v>4.4333333333333327</v>
      </c>
      <c r="C202" s="83">
        <f>AVERAGE(C102:C113)</f>
        <v>8.0008333333333326</v>
      </c>
      <c r="D202" s="83">
        <f>AVERAGE(D102:D113)</f>
        <v>3.5675000000000003</v>
      </c>
      <c r="E202" s="83">
        <f>AVERAGE(E102:E113)</f>
        <v>6.8117583333333345</v>
      </c>
    </row>
    <row r="203" spans="1:5">
      <c r="A203" s="1" t="s">
        <v>23</v>
      </c>
      <c r="B203" s="83">
        <f>AVERAGE(B115:B125)</f>
        <v>6.9</v>
      </c>
      <c r="C203" s="83">
        <f>AVERAGE(C115:C125)</f>
        <v>8.19</v>
      </c>
      <c r="D203" s="83">
        <f>AVERAGE(D115:D125)</f>
        <v>1.2899999999999996</v>
      </c>
      <c r="E203" s="83">
        <f>AVERAGE(E115:E125)</f>
        <v>7.0046090909090903</v>
      </c>
    </row>
    <row r="204" spans="1:5">
      <c r="A204" s="1" t="s">
        <v>24</v>
      </c>
      <c r="B204" s="83">
        <f>AVERAGE(B126:B137)</f>
        <v>11.483333333333334</v>
      </c>
      <c r="C204" s="83">
        <f>AVERAGE(C126:C137)</f>
        <v>9.0924999999999994</v>
      </c>
      <c r="D204" s="83">
        <f>AVERAGE(D126:D137)</f>
        <v>-2.3908333333333327</v>
      </c>
      <c r="E204" s="83">
        <f>AVERAGE(E126:E137)</f>
        <v>7.2387249999999996</v>
      </c>
    </row>
    <row r="205" spans="1:5">
      <c r="A205" s="1" t="s">
        <v>25</v>
      </c>
      <c r="B205" s="83">
        <f>AVERAGE(B138:B149)</f>
        <v>7.4083333333333341</v>
      </c>
      <c r="C205" s="83">
        <f>AVERAGE(C138:C149)</f>
        <v>8.2158333333333342</v>
      </c>
      <c r="D205" s="83">
        <f>AVERAGE(D138:D149)</f>
        <v>0.80749999999999977</v>
      </c>
      <c r="E205" s="83">
        <f>AVERAGE(E138:E149)</f>
        <v>6.5155666666666674</v>
      </c>
    </row>
    <row r="206" spans="1:5">
      <c r="A206" s="1" t="s">
        <v>418</v>
      </c>
      <c r="B206" s="83">
        <f>AVERAGE(B150:B161)</f>
        <v>4.5250000000000004</v>
      </c>
      <c r="C206" s="83">
        <f>AVERAGE(C150:C161)</f>
        <v>7.6895833333333341</v>
      </c>
      <c r="D206" s="83">
        <f>AVERAGE(D150:D161)</f>
        <v>3.1645833333333333</v>
      </c>
      <c r="E206" s="83">
        <f>AVERAGE(E150:E161)</f>
        <v>6.7169166666666671</v>
      </c>
    </row>
    <row r="207" spans="1:5">
      <c r="A207" s="1" t="s">
        <v>451</v>
      </c>
      <c r="B207" s="83">
        <f>AVERAGE(B162:B173)</f>
        <v>4.7583333333333329</v>
      </c>
      <c r="C207" s="83">
        <f>AVERAGE(C162:C173)</f>
        <v>7.2570833333333313</v>
      </c>
      <c r="D207" s="83">
        <f>AVERAGE(D162:D173)</f>
        <v>2.4987499999999998</v>
      </c>
      <c r="E207" s="83">
        <f>AVERAGE(E162:E173)</f>
        <v>7.3033333333333337</v>
      </c>
    </row>
    <row r="208" spans="1:5">
      <c r="A208" s="1" t="s">
        <v>494</v>
      </c>
      <c r="B208" s="83">
        <f>AVERAGE(B174:B185)</f>
        <v>5.7</v>
      </c>
      <c r="C208" s="83">
        <f t="shared" ref="C208:E208" si="5">AVERAGE(C174:C185)</f>
        <v>5.9349999999999996</v>
      </c>
      <c r="D208" s="83">
        <f t="shared" si="5"/>
        <v>0.23500000000000018</v>
      </c>
      <c r="E208" s="83">
        <f t="shared" si="5"/>
        <v>8.2065499999999982</v>
      </c>
    </row>
    <row r="209" spans="1:5">
      <c r="A209" s="1" t="s">
        <v>519</v>
      </c>
      <c r="B209" s="83">
        <f>AVERAGE(B186:B192)</f>
        <v>5.7857142857142856</v>
      </c>
      <c r="C209" s="83">
        <f>AVERAGE(C186:C192)</f>
        <v>5.65</v>
      </c>
      <c r="D209" s="83">
        <f>AVERAGE(D186:D192)</f>
        <v>-0.13571428571428587</v>
      </c>
      <c r="E209" s="83">
        <f>AVERAGE(E186:E192)</f>
        <v>9.5571428571428587</v>
      </c>
    </row>
    <row r="210" spans="1:5">
      <c r="A210" s="1"/>
      <c r="B210" s="83"/>
      <c r="C210" s="83"/>
      <c r="D210" s="83"/>
      <c r="E210" s="83"/>
    </row>
    <row r="211" spans="1:5">
      <c r="A211" s="1" t="s">
        <v>226</v>
      </c>
      <c r="B211" s="7">
        <f>(B195-B194)/B194*100</f>
        <v>-23.236009732360095</v>
      </c>
      <c r="C211" s="7">
        <f>(C195-C194)/C194*100</f>
        <v>-3.3461187413073898</v>
      </c>
      <c r="D211" s="7">
        <f>(D195-D194)/D194*100</f>
        <v>12.704193827063545</v>
      </c>
      <c r="E211" s="7">
        <f>(E195-E194)/E194*100</f>
        <v>10.213437501875168</v>
      </c>
    </row>
    <row r="212" spans="1:5">
      <c r="A212" s="1" t="s">
        <v>227</v>
      </c>
      <c r="B212" s="7">
        <f t="shared" ref="B212:E222" si="6">(B196-B195)/B195*100</f>
        <v>1.2678288431061759</v>
      </c>
      <c r="C212" s="7">
        <f t="shared" si="6"/>
        <v>-7.4421741940923436</v>
      </c>
      <c r="D212" s="7">
        <f t="shared" si="6"/>
        <v>-12.229432516005417</v>
      </c>
      <c r="E212" s="7">
        <f t="shared" si="6"/>
        <v>14.26603656478326</v>
      </c>
    </row>
    <row r="213" spans="1:5">
      <c r="A213" s="1" t="s">
        <v>228</v>
      </c>
      <c r="B213" s="7">
        <f t="shared" si="6"/>
        <v>7.5117370892018505</v>
      </c>
      <c r="C213" s="7">
        <f t="shared" si="6"/>
        <v>-17.605441350620961</v>
      </c>
      <c r="D213" s="7">
        <f t="shared" si="6"/>
        <v>-33.533468962437354</v>
      </c>
      <c r="E213" s="7">
        <f t="shared" si="6"/>
        <v>24.890888472772083</v>
      </c>
    </row>
    <row r="214" spans="1:5">
      <c r="A214" s="1" t="s">
        <v>229</v>
      </c>
      <c r="B214" s="7">
        <f t="shared" si="6"/>
        <v>59.82532751091707</v>
      </c>
      <c r="C214" s="7">
        <f t="shared" si="6"/>
        <v>2.1411461212456406</v>
      </c>
      <c r="D214" s="7">
        <f t="shared" si="6"/>
        <v>-57.028742067935788</v>
      </c>
      <c r="E214" s="7">
        <f t="shared" si="6"/>
        <v>18.583954318153431</v>
      </c>
    </row>
    <row r="215" spans="1:5">
      <c r="A215" s="1" t="s">
        <v>215</v>
      </c>
      <c r="B215" s="7">
        <f t="shared" si="6"/>
        <v>-34.7905282331512</v>
      </c>
      <c r="C215" s="7">
        <f t="shared" si="6"/>
        <v>-17.372636744118903</v>
      </c>
      <c r="D215" s="7">
        <f t="shared" si="6"/>
        <v>49.079221681723425</v>
      </c>
      <c r="E215" s="7">
        <f t="shared" si="6"/>
        <v>-28.542140533862646</v>
      </c>
    </row>
    <row r="216" spans="1:5">
      <c r="A216" s="1" t="s">
        <v>216</v>
      </c>
      <c r="B216" s="7">
        <f t="shared" si="6"/>
        <v>-76.675977653631278</v>
      </c>
      <c r="C216" s="7">
        <f t="shared" si="6"/>
        <v>-0.44102877603602647</v>
      </c>
      <c r="D216" s="7">
        <f t="shared" si="6"/>
        <v>126.780095559958</v>
      </c>
      <c r="E216" s="7">
        <f t="shared" si="6"/>
        <v>-13.716969048238115</v>
      </c>
    </row>
    <row r="217" spans="1:5">
      <c r="A217" s="1" t="s">
        <v>217</v>
      </c>
      <c r="B217" s="7">
        <f t="shared" si="6"/>
        <v>144.31137724550896</v>
      </c>
      <c r="C217" s="7">
        <f t="shared" si="6"/>
        <v>-15.552631578947363</v>
      </c>
      <c r="D217" s="7">
        <f t="shared" si="6"/>
        <v>-42.990750256937304</v>
      </c>
      <c r="E217" s="7">
        <f t="shared" si="6"/>
        <v>-0.32455885172955246</v>
      </c>
    </row>
    <row r="218" spans="1:5">
      <c r="A218" s="1" t="s">
        <v>218</v>
      </c>
      <c r="B218" s="7">
        <f t="shared" si="6"/>
        <v>30.392156862745086</v>
      </c>
      <c r="C218" s="7">
        <f t="shared" si="6"/>
        <v>-0.27007375090890001</v>
      </c>
      <c r="D218" s="7">
        <f t="shared" si="6"/>
        <v>-22.823147647376945</v>
      </c>
      <c r="E218" s="7">
        <f t="shared" si="6"/>
        <v>6.9782264154400506</v>
      </c>
    </row>
    <row r="219" spans="1:5">
      <c r="A219" s="1" t="s">
        <v>219</v>
      </c>
      <c r="B219" s="7">
        <f t="shared" si="6"/>
        <v>55.639097744360932</v>
      </c>
      <c r="C219" s="7">
        <f t="shared" si="6"/>
        <v>2.3643370482241468</v>
      </c>
      <c r="D219" s="7">
        <f t="shared" si="6"/>
        <v>-63.840224246671355</v>
      </c>
      <c r="E219" s="7">
        <f t="shared" si="6"/>
        <v>2.831145030968595</v>
      </c>
    </row>
    <row r="220" spans="1:5">
      <c r="A220" s="1" t="s">
        <v>220</v>
      </c>
      <c r="B220" s="7">
        <f t="shared" si="6"/>
        <v>66.425120772946869</v>
      </c>
      <c r="C220" s="7">
        <f t="shared" si="6"/>
        <v>11.019536019536018</v>
      </c>
      <c r="D220" s="7">
        <f t="shared" si="6"/>
        <v>-285.33591731266148</v>
      </c>
      <c r="E220" s="7">
        <f t="shared" si="6"/>
        <v>3.3423122697133221</v>
      </c>
    </row>
    <row r="221" spans="1:5">
      <c r="A221" s="1" t="s">
        <v>221</v>
      </c>
      <c r="B221" s="7">
        <f t="shared" si="6"/>
        <v>-35.486211901306241</v>
      </c>
      <c r="C221" s="7">
        <f t="shared" si="6"/>
        <v>-9.6416460452753938</v>
      </c>
      <c r="D221" s="7">
        <f t="shared" si="6"/>
        <v>-133.7748344370861</v>
      </c>
      <c r="E221" s="7">
        <f t="shared" si="6"/>
        <v>-9.9901340820839621</v>
      </c>
    </row>
    <row r="222" spans="1:5">
      <c r="A222" s="1" t="s">
        <v>419</v>
      </c>
      <c r="B222" s="7">
        <f>(B206-B205)/B205*100</f>
        <v>-38.920134983127106</v>
      </c>
      <c r="C222" s="7">
        <f t="shared" si="6"/>
        <v>-6.4053149406633541</v>
      </c>
      <c r="D222" s="7">
        <f t="shared" si="6"/>
        <v>291.8988648090816</v>
      </c>
      <c r="E222" s="7">
        <f>(E206-E205)/E205*100</f>
        <v>3.0902914558467618</v>
      </c>
    </row>
    <row r="223" spans="1:5">
      <c r="A223" s="1" t="s">
        <v>452</v>
      </c>
      <c r="B223" s="7">
        <f>(B207-B206)/B206*100</f>
        <v>5.1565377532228176</v>
      </c>
      <c r="C223" s="7">
        <f t="shared" ref="C223:E223" si="7">(C207-C206)/C206*100</f>
        <v>-5.6244920075860554</v>
      </c>
      <c r="D223" s="7">
        <f t="shared" si="7"/>
        <v>-21.040157998683352</v>
      </c>
      <c r="E223" s="7">
        <f t="shared" si="7"/>
        <v>8.7304442762676313</v>
      </c>
    </row>
    <row r="224" spans="1:5">
      <c r="A224" s="1" t="s">
        <v>495</v>
      </c>
      <c r="B224" s="7">
        <f>(B208-B207)/B207*100</f>
        <v>19.789842381786354</v>
      </c>
      <c r="C224" s="7">
        <f t="shared" ref="C224:E224" si="8">(C208-C207)/C207*100</f>
        <v>-18.217833151518615</v>
      </c>
      <c r="D224" s="7">
        <f t="shared" si="8"/>
        <v>-90.595297648824399</v>
      </c>
      <c r="E224" s="7">
        <f t="shared" si="8"/>
        <v>12.367183934276557</v>
      </c>
    </row>
    <row r="225" spans="1:5">
      <c r="A225" s="1" t="s">
        <v>520</v>
      </c>
      <c r="B225" s="7">
        <f>(B209-B208)/B208*100</f>
        <v>1.5037593984962352</v>
      </c>
      <c r="C225" s="7">
        <f>(C209-C208)/C208*100</f>
        <v>-4.8020219039595498</v>
      </c>
      <c r="D225" s="7">
        <f>(D209-D208)/D208*100</f>
        <v>-157.75075987841947</v>
      </c>
      <c r="E225" s="7">
        <f>(E209-E208)/E208*100</f>
        <v>16.457498670487119</v>
      </c>
    </row>
    <row r="306" spans="3:5" hidden="1"/>
    <row r="307" spans="3:5" hidden="1">
      <c r="C307" s="81">
        <v>39822</v>
      </c>
      <c r="D307">
        <f>E307/10000</f>
        <v>10.2189</v>
      </c>
      <c r="E307">
        <v>102189</v>
      </c>
    </row>
    <row r="308" spans="3:5" hidden="1">
      <c r="C308" s="81">
        <v>39853</v>
      </c>
      <c r="D308">
        <f t="shared" ref="D308:D315" si="9">E308/10000</f>
        <v>10.060499999999999</v>
      </c>
      <c r="E308">
        <v>100605</v>
      </c>
    </row>
    <row r="309" spans="3:5" hidden="1">
      <c r="C309" s="81">
        <v>39881</v>
      </c>
      <c r="D309">
        <f t="shared" si="9"/>
        <v>9.5310000000000006</v>
      </c>
      <c r="E309">
        <v>95310</v>
      </c>
    </row>
    <row r="310" spans="3:5" hidden="1">
      <c r="C310" s="81">
        <v>39912</v>
      </c>
      <c r="D310">
        <f t="shared" si="9"/>
        <v>8.4534000000000002</v>
      </c>
      <c r="E310">
        <v>84534</v>
      </c>
    </row>
    <row r="311" spans="3:5" hidden="1">
      <c r="C311" s="81">
        <v>39942</v>
      </c>
      <c r="D311">
        <f t="shared" si="9"/>
        <v>7.9893999999999998</v>
      </c>
      <c r="E311">
        <v>79894</v>
      </c>
    </row>
    <row r="312" spans="3:5" hidden="1">
      <c r="C312" s="81">
        <v>39973</v>
      </c>
      <c r="D312">
        <f t="shared" si="9"/>
        <v>7.7460000000000004</v>
      </c>
      <c r="E312">
        <v>77460</v>
      </c>
    </row>
    <row r="313" spans="3:5" hidden="1">
      <c r="C313" s="81">
        <v>40003</v>
      </c>
      <c r="D313">
        <f t="shared" si="9"/>
        <v>7.7850000000000001</v>
      </c>
      <c r="E313">
        <v>77850</v>
      </c>
    </row>
    <row r="314" spans="3:5" hidden="1">
      <c r="C314" s="81">
        <v>40034</v>
      </c>
      <c r="D314">
        <f t="shared" si="9"/>
        <v>7.7796000000000003</v>
      </c>
      <c r="E314">
        <v>77796</v>
      </c>
    </row>
    <row r="315" spans="3:5" hidden="1">
      <c r="C315" s="81">
        <v>40065</v>
      </c>
      <c r="D315">
        <f t="shared" si="9"/>
        <v>7.5076999999999998</v>
      </c>
      <c r="E315">
        <v>75077</v>
      </c>
    </row>
    <row r="316" spans="3:5" hidden="1">
      <c r="C316" t="s">
        <v>358</v>
      </c>
      <c r="D316">
        <f t="shared" ref="D316:D371" si="10">E316/1000</f>
        <v>15.51</v>
      </c>
      <c r="E316">
        <v>15510</v>
      </c>
    </row>
    <row r="317" spans="3:5" hidden="1">
      <c r="C317" t="s">
        <v>359</v>
      </c>
      <c r="D317">
        <f t="shared" si="10"/>
        <v>16.02</v>
      </c>
      <c r="E317">
        <v>16020</v>
      </c>
    </row>
    <row r="318" spans="3:5" hidden="1">
      <c r="C318" t="s">
        <v>360</v>
      </c>
      <c r="D318">
        <f t="shared" si="10"/>
        <v>15.885</v>
      </c>
      <c r="E318">
        <v>15885</v>
      </c>
    </row>
    <row r="319" spans="3:5" hidden="1">
      <c r="C319" t="s">
        <v>361</v>
      </c>
      <c r="D319">
        <f t="shared" si="10"/>
        <v>15.605</v>
      </c>
      <c r="E319">
        <v>15605</v>
      </c>
    </row>
    <row r="320" spans="3:5" hidden="1">
      <c r="C320" t="s">
        <v>362</v>
      </c>
      <c r="D320">
        <f t="shared" si="10"/>
        <v>14.365</v>
      </c>
      <c r="E320">
        <v>14365</v>
      </c>
    </row>
    <row r="321" spans="3:5" hidden="1">
      <c r="C321" t="s">
        <v>363</v>
      </c>
      <c r="D321">
        <f t="shared" si="10"/>
        <v>14.82</v>
      </c>
      <c r="E321">
        <v>14820</v>
      </c>
    </row>
    <row r="322" spans="3:5" hidden="1">
      <c r="C322" t="s">
        <v>364</v>
      </c>
      <c r="D322">
        <f t="shared" si="10"/>
        <v>14.6</v>
      </c>
      <c r="E322">
        <v>14600</v>
      </c>
    </row>
    <row r="323" spans="3:5" hidden="1">
      <c r="C323" t="s">
        <v>365</v>
      </c>
      <c r="D323">
        <f t="shared" si="10"/>
        <v>15.09</v>
      </c>
      <c r="E323">
        <v>15090</v>
      </c>
    </row>
    <row r="324" spans="3:5" hidden="1">
      <c r="C324" t="s">
        <v>366</v>
      </c>
      <c r="D324">
        <f t="shared" si="10"/>
        <v>15.175000000000001</v>
      </c>
      <c r="E324">
        <v>15175</v>
      </c>
    </row>
    <row r="325" spans="3:5" hidden="1">
      <c r="C325" t="s">
        <v>367</v>
      </c>
      <c r="D325">
        <f t="shared" si="10"/>
        <v>15.195</v>
      </c>
      <c r="E325">
        <v>15195</v>
      </c>
    </row>
    <row r="326" spans="3:5" hidden="1">
      <c r="C326" t="s">
        <v>368</v>
      </c>
      <c r="D326">
        <f t="shared" si="10"/>
        <v>15.215</v>
      </c>
      <c r="E326">
        <v>15215</v>
      </c>
    </row>
    <row r="327" spans="3:5" hidden="1">
      <c r="C327" t="s">
        <v>369</v>
      </c>
      <c r="D327">
        <f t="shared" si="10"/>
        <v>15.015000000000001</v>
      </c>
      <c r="E327">
        <v>15015</v>
      </c>
    </row>
    <row r="328" spans="3:5" hidden="1">
      <c r="C328" t="s">
        <v>370</v>
      </c>
      <c r="D328">
        <f t="shared" si="10"/>
        <v>14.85</v>
      </c>
      <c r="E328">
        <v>14850</v>
      </c>
    </row>
    <row r="329" spans="3:5" hidden="1">
      <c r="C329" t="s">
        <v>371</v>
      </c>
      <c r="D329">
        <f t="shared" si="10"/>
        <v>14.32</v>
      </c>
      <c r="E329">
        <v>14320</v>
      </c>
    </row>
    <row r="330" spans="3:5" hidden="1">
      <c r="C330" t="s">
        <v>372</v>
      </c>
      <c r="D330">
        <f t="shared" si="10"/>
        <v>13.654999999999999</v>
      </c>
      <c r="E330">
        <v>13655</v>
      </c>
    </row>
    <row r="331" spans="3:5" hidden="1">
      <c r="C331" t="s">
        <v>373</v>
      </c>
      <c r="D331">
        <f t="shared" si="10"/>
        <v>13.744999999999999</v>
      </c>
      <c r="E331">
        <v>13745</v>
      </c>
    </row>
    <row r="332" spans="3:5" hidden="1">
      <c r="C332" t="s">
        <v>374</v>
      </c>
      <c r="D332">
        <f t="shared" si="10"/>
        <v>13.69</v>
      </c>
      <c r="E332">
        <v>13690</v>
      </c>
    </row>
    <row r="333" spans="3:5" hidden="1">
      <c r="C333" t="s">
        <v>375</v>
      </c>
      <c r="D333">
        <f t="shared" si="10"/>
        <v>14.085000000000001</v>
      </c>
      <c r="E333">
        <v>14085</v>
      </c>
    </row>
    <row r="334" spans="3:5" hidden="1">
      <c r="C334" t="s">
        <v>376</v>
      </c>
      <c r="D334">
        <f t="shared" si="10"/>
        <v>14.43</v>
      </c>
      <c r="E334">
        <v>14430</v>
      </c>
    </row>
    <row r="335" spans="3:5" hidden="1">
      <c r="C335" t="s">
        <v>377</v>
      </c>
      <c r="D335">
        <f t="shared" si="10"/>
        <v>14.365</v>
      </c>
      <c r="E335">
        <v>14365</v>
      </c>
    </row>
    <row r="336" spans="3:5" hidden="1">
      <c r="C336" t="s">
        <v>378</v>
      </c>
      <c r="D336">
        <f t="shared" si="10"/>
        <v>14.11</v>
      </c>
      <c r="E336">
        <v>14110</v>
      </c>
    </row>
    <row r="337" spans="3:5" hidden="1">
      <c r="C337" t="s">
        <v>379</v>
      </c>
      <c r="D337">
        <f t="shared" si="10"/>
        <v>13.64</v>
      </c>
      <c r="E337">
        <v>13640</v>
      </c>
    </row>
    <row r="338" spans="3:5" hidden="1">
      <c r="C338" t="s">
        <v>380</v>
      </c>
      <c r="D338">
        <f t="shared" si="10"/>
        <v>13.44</v>
      </c>
      <c r="E338">
        <v>13440</v>
      </c>
    </row>
    <row r="339" spans="3:5" hidden="1">
      <c r="C339" t="s">
        <v>381</v>
      </c>
      <c r="D339">
        <f t="shared" si="10"/>
        <v>13.465</v>
      </c>
      <c r="E339">
        <v>13465</v>
      </c>
    </row>
    <row r="340" spans="3:5" hidden="1">
      <c r="C340" t="s">
        <v>382</v>
      </c>
      <c r="D340">
        <f t="shared" si="10"/>
        <v>13.78</v>
      </c>
      <c r="E340">
        <v>13780</v>
      </c>
    </row>
    <row r="341" spans="3:5" hidden="1">
      <c r="C341" t="s">
        <v>383</v>
      </c>
      <c r="D341">
        <f t="shared" si="10"/>
        <v>13.225</v>
      </c>
      <c r="E341">
        <v>13225</v>
      </c>
    </row>
    <row r="342" spans="3:5" hidden="1">
      <c r="C342" t="s">
        <v>384</v>
      </c>
      <c r="D342">
        <f t="shared" si="10"/>
        <v>12.69</v>
      </c>
      <c r="E342">
        <v>12690</v>
      </c>
    </row>
    <row r="343" spans="3:5" hidden="1">
      <c r="C343" s="81">
        <v>39814</v>
      </c>
      <c r="D343">
        <f t="shared" si="10"/>
        <v>12.365</v>
      </c>
      <c r="E343">
        <v>12365</v>
      </c>
    </row>
    <row r="344" spans="3:5" hidden="1">
      <c r="C344" s="81">
        <v>39845</v>
      </c>
      <c r="D344">
        <f t="shared" si="10"/>
        <v>11.64</v>
      </c>
      <c r="E344">
        <v>11640</v>
      </c>
    </row>
    <row r="345" spans="3:5" hidden="1">
      <c r="C345" s="81">
        <v>39873</v>
      </c>
      <c r="D345">
        <f t="shared" si="10"/>
        <v>12.23</v>
      </c>
      <c r="E345">
        <v>12230</v>
      </c>
    </row>
    <row r="346" spans="3:5" hidden="1">
      <c r="C346" s="81">
        <v>39904</v>
      </c>
      <c r="D346">
        <f t="shared" si="10"/>
        <v>12.085000000000001</v>
      </c>
      <c r="E346">
        <v>12085</v>
      </c>
    </row>
    <row r="347" spans="3:5" hidden="1">
      <c r="C347" s="81">
        <v>39934</v>
      </c>
      <c r="D347">
        <f t="shared" si="10"/>
        <v>11.845000000000001</v>
      </c>
      <c r="E347">
        <v>11845</v>
      </c>
    </row>
    <row r="348" spans="3:5" hidden="1">
      <c r="C348" s="81">
        <v>39965</v>
      </c>
      <c r="D348">
        <f t="shared" si="10"/>
        <v>10.88</v>
      </c>
      <c r="E348">
        <v>10880</v>
      </c>
    </row>
    <row r="349" spans="3:5" hidden="1">
      <c r="C349" s="81">
        <v>39995</v>
      </c>
      <c r="D349">
        <f t="shared" si="10"/>
        <v>10.635</v>
      </c>
      <c r="E349">
        <v>10635</v>
      </c>
    </row>
    <row r="350" spans="3:5" hidden="1">
      <c r="C350" s="81">
        <v>40026</v>
      </c>
      <c r="D350">
        <f t="shared" si="10"/>
        <v>10.86</v>
      </c>
      <c r="E350">
        <v>10860</v>
      </c>
    </row>
    <row r="351" spans="3:5" hidden="1">
      <c r="C351" s="81">
        <v>40057</v>
      </c>
      <c r="D351">
        <f t="shared" si="10"/>
        <v>10.74</v>
      </c>
      <c r="E351">
        <v>10740</v>
      </c>
    </row>
    <row r="352" spans="3:5" hidden="1">
      <c r="C352" s="81">
        <v>40087</v>
      </c>
      <c r="D352">
        <f t="shared" si="10"/>
        <v>10.52</v>
      </c>
      <c r="E352">
        <v>10520</v>
      </c>
    </row>
    <row r="353" spans="3:5" hidden="1">
      <c r="C353" s="81">
        <v>40118</v>
      </c>
      <c r="D353">
        <f t="shared" si="10"/>
        <v>10.315</v>
      </c>
      <c r="E353">
        <v>10315</v>
      </c>
    </row>
    <row r="354" spans="3:5" hidden="1">
      <c r="C354" s="81">
        <v>40148</v>
      </c>
      <c r="D354">
        <f t="shared" si="10"/>
        <v>11.56</v>
      </c>
      <c r="E354">
        <v>11560</v>
      </c>
    </row>
    <row r="355" spans="3:5" hidden="1">
      <c r="C355" s="81">
        <v>39815</v>
      </c>
      <c r="D355">
        <f t="shared" si="10"/>
        <v>12.15</v>
      </c>
      <c r="E355">
        <v>12150</v>
      </c>
    </row>
    <row r="356" spans="3:5" hidden="1">
      <c r="C356" s="81">
        <v>39846</v>
      </c>
      <c r="D356">
        <f t="shared" si="10"/>
        <v>12.5</v>
      </c>
      <c r="E356">
        <v>12500</v>
      </c>
    </row>
    <row r="357" spans="3:5" hidden="1">
      <c r="C357" s="81">
        <v>39874</v>
      </c>
      <c r="D357">
        <f t="shared" si="10"/>
        <v>13.17</v>
      </c>
      <c r="E357">
        <v>13170</v>
      </c>
    </row>
    <row r="358" spans="3:5" hidden="1">
      <c r="C358" s="81">
        <v>39905</v>
      </c>
      <c r="D358">
        <f t="shared" si="10"/>
        <v>11.8</v>
      </c>
      <c r="E358">
        <v>11800</v>
      </c>
    </row>
    <row r="359" spans="3:5" hidden="1">
      <c r="C359" s="81">
        <v>39935</v>
      </c>
      <c r="D359">
        <f t="shared" si="10"/>
        <v>11.6</v>
      </c>
      <c r="E359">
        <v>11600</v>
      </c>
    </row>
    <row r="360" spans="3:5" hidden="1">
      <c r="C360" s="81">
        <v>39966</v>
      </c>
      <c r="D360">
        <f t="shared" si="10"/>
        <v>11.72</v>
      </c>
      <c r="E360">
        <v>11720</v>
      </c>
    </row>
    <row r="361" spans="3:5" hidden="1">
      <c r="C361" s="81">
        <v>39996</v>
      </c>
      <c r="D361">
        <f t="shared" si="10"/>
        <v>10.99</v>
      </c>
      <c r="E361">
        <v>10990</v>
      </c>
    </row>
    <row r="362" spans="3:5" hidden="1">
      <c r="C362" s="81">
        <v>40027</v>
      </c>
      <c r="D362">
        <f t="shared" si="10"/>
        <v>11.28</v>
      </c>
      <c r="E362">
        <v>11280</v>
      </c>
    </row>
    <row r="363" spans="3:5" hidden="1">
      <c r="C363" s="81">
        <v>40058</v>
      </c>
      <c r="D363">
        <f t="shared" si="10"/>
        <v>11.26</v>
      </c>
      <c r="E363">
        <v>11260</v>
      </c>
    </row>
    <row r="364" spans="3:5" hidden="1">
      <c r="C364" s="81">
        <v>40088</v>
      </c>
      <c r="D364">
        <f t="shared" si="10"/>
        <v>11.21</v>
      </c>
      <c r="E364">
        <v>11210</v>
      </c>
    </row>
    <row r="365" spans="3:5" hidden="1">
      <c r="C365" s="81">
        <v>40119</v>
      </c>
      <c r="D365">
        <f t="shared" si="10"/>
        <v>10.46</v>
      </c>
      <c r="E365">
        <v>10460</v>
      </c>
    </row>
    <row r="366" spans="3:5" hidden="1">
      <c r="C366" s="81">
        <v>40149</v>
      </c>
      <c r="D366">
        <f t="shared" si="10"/>
        <v>10.44</v>
      </c>
      <c r="E366">
        <v>10440</v>
      </c>
    </row>
    <row r="367" spans="3:5" hidden="1">
      <c r="C367" s="81">
        <v>39816</v>
      </c>
      <c r="D367">
        <f t="shared" si="10"/>
        <v>9.92</v>
      </c>
      <c r="E367">
        <v>9920</v>
      </c>
    </row>
    <row r="368" spans="3:5" hidden="1">
      <c r="C368" s="81">
        <v>39847</v>
      </c>
      <c r="D368">
        <f t="shared" si="10"/>
        <v>9.8699999999999992</v>
      </c>
      <c r="E368">
        <v>9870</v>
      </c>
    </row>
    <row r="369" spans="3:5" hidden="1">
      <c r="C369" s="81">
        <v>39875</v>
      </c>
      <c r="D369">
        <f t="shared" si="10"/>
        <v>9.8800000000000008</v>
      </c>
      <c r="E369">
        <v>9880</v>
      </c>
    </row>
    <row r="370" spans="3:5" hidden="1">
      <c r="C370" s="81">
        <v>39906</v>
      </c>
      <c r="D370">
        <f t="shared" si="10"/>
        <v>9.7899999999999991</v>
      </c>
      <c r="E370">
        <v>9790</v>
      </c>
    </row>
    <row r="371" spans="3:5" hidden="1">
      <c r="C371" s="81">
        <v>39936</v>
      </c>
      <c r="D371">
        <f t="shared" si="10"/>
        <v>9.4700000000000006</v>
      </c>
      <c r="E371">
        <v>9470</v>
      </c>
    </row>
    <row r="372" spans="3:5" hidden="1">
      <c r="C372" s="81">
        <v>39967</v>
      </c>
      <c r="D372">
        <f t="shared" ref="D372:D435" si="11">E372/1000</f>
        <v>9.4149999999999991</v>
      </c>
      <c r="E372">
        <v>9415</v>
      </c>
    </row>
    <row r="373" spans="3:5" hidden="1">
      <c r="C373" s="81">
        <v>39997</v>
      </c>
      <c r="D373">
        <f t="shared" si="11"/>
        <v>9.5250000000000004</v>
      </c>
      <c r="E373">
        <v>9525</v>
      </c>
    </row>
    <row r="374" spans="3:5" hidden="1">
      <c r="C374" s="81">
        <v>40028</v>
      </c>
      <c r="D374">
        <f t="shared" si="11"/>
        <v>9.625</v>
      </c>
      <c r="E374">
        <v>9625</v>
      </c>
    </row>
    <row r="375" spans="3:5" hidden="1">
      <c r="C375" s="81">
        <v>40059</v>
      </c>
      <c r="D375">
        <f t="shared" si="11"/>
        <v>9.4949999999999992</v>
      </c>
      <c r="E375">
        <v>9495</v>
      </c>
    </row>
    <row r="376" spans="3:5" hidden="1">
      <c r="C376" s="81">
        <v>40089</v>
      </c>
      <c r="D376">
        <f t="shared" si="11"/>
        <v>9.18</v>
      </c>
      <c r="E376">
        <v>9180</v>
      </c>
    </row>
    <row r="377" spans="3:5" hidden="1">
      <c r="C377" s="81">
        <v>40120</v>
      </c>
      <c r="D377">
        <f t="shared" si="11"/>
        <v>9.2100000000000009</v>
      </c>
      <c r="E377">
        <v>9210</v>
      </c>
    </row>
    <row r="378" spans="3:5" hidden="1">
      <c r="C378" s="81">
        <v>40150</v>
      </c>
      <c r="D378">
        <f t="shared" si="11"/>
        <v>9.125</v>
      </c>
      <c r="E378">
        <v>9125</v>
      </c>
    </row>
    <row r="379" spans="3:5" hidden="1">
      <c r="C379" s="81">
        <v>39817</v>
      </c>
      <c r="D379">
        <f t="shared" si="11"/>
        <v>9.59</v>
      </c>
      <c r="E379">
        <v>9590</v>
      </c>
    </row>
    <row r="380" spans="3:5" hidden="1">
      <c r="C380" s="81">
        <v>39848</v>
      </c>
      <c r="D380">
        <f t="shared" si="11"/>
        <v>9.4749999999999996</v>
      </c>
      <c r="E380">
        <v>9475</v>
      </c>
    </row>
    <row r="381" spans="3:5" hidden="1">
      <c r="C381" s="81">
        <v>39876</v>
      </c>
      <c r="D381">
        <f t="shared" si="11"/>
        <v>9.7200000000000006</v>
      </c>
      <c r="E381">
        <v>9720</v>
      </c>
    </row>
    <row r="382" spans="3:5" hidden="1">
      <c r="C382" s="81">
        <v>39907</v>
      </c>
      <c r="D382">
        <f t="shared" si="11"/>
        <v>10.065</v>
      </c>
      <c r="E382">
        <v>10065</v>
      </c>
    </row>
    <row r="383" spans="3:5" hidden="1">
      <c r="C383" s="81">
        <v>39937</v>
      </c>
      <c r="D383">
        <f t="shared" si="11"/>
        <v>10.23</v>
      </c>
      <c r="E383">
        <v>10230</v>
      </c>
    </row>
    <row r="384" spans="3:5" hidden="1">
      <c r="C384" s="81">
        <v>39968</v>
      </c>
      <c r="D384">
        <f t="shared" si="11"/>
        <v>10.199999999999999</v>
      </c>
      <c r="E384">
        <v>10200</v>
      </c>
    </row>
    <row r="385" spans="3:5" hidden="1">
      <c r="C385" s="81">
        <v>39998</v>
      </c>
      <c r="D385">
        <f t="shared" si="11"/>
        <v>10.02</v>
      </c>
      <c r="E385">
        <v>10020</v>
      </c>
    </row>
    <row r="386" spans="3:5" hidden="1">
      <c r="C386" s="81">
        <v>40029</v>
      </c>
      <c r="D386">
        <f t="shared" si="11"/>
        <v>9.5350000000000001</v>
      </c>
      <c r="E386">
        <v>9535</v>
      </c>
    </row>
    <row r="387" spans="3:5" hidden="1">
      <c r="C387" s="81">
        <v>40060</v>
      </c>
      <c r="D387">
        <f t="shared" si="11"/>
        <v>9.36</v>
      </c>
      <c r="E387">
        <v>9360</v>
      </c>
    </row>
    <row r="388" spans="3:5" hidden="1">
      <c r="C388" s="81">
        <v>40090</v>
      </c>
      <c r="D388">
        <f t="shared" si="11"/>
        <v>9.0150000000000006</v>
      </c>
      <c r="E388">
        <v>9015</v>
      </c>
    </row>
    <row r="389" spans="3:5" hidden="1">
      <c r="C389" s="81">
        <v>40121</v>
      </c>
      <c r="D389">
        <f t="shared" si="11"/>
        <v>8.6750000000000007</v>
      </c>
      <c r="E389">
        <v>8675</v>
      </c>
    </row>
    <row r="390" spans="3:5" hidden="1">
      <c r="C390" s="81">
        <v>40151</v>
      </c>
      <c r="D390">
        <f t="shared" si="11"/>
        <v>8.1150000000000002</v>
      </c>
      <c r="E390">
        <v>8115</v>
      </c>
    </row>
    <row r="391" spans="3:5" hidden="1">
      <c r="C391" s="81">
        <v>39818</v>
      </c>
      <c r="D391">
        <f t="shared" si="11"/>
        <v>7.9550000000000001</v>
      </c>
      <c r="E391">
        <v>7955</v>
      </c>
    </row>
    <row r="392" spans="3:5" hidden="1">
      <c r="C392" s="81">
        <v>39849</v>
      </c>
      <c r="D392">
        <f t="shared" si="11"/>
        <v>7.67</v>
      </c>
      <c r="E392">
        <v>7670</v>
      </c>
    </row>
    <row r="393" spans="3:5" hidden="1">
      <c r="C393" s="81">
        <v>39877</v>
      </c>
      <c r="D393">
        <f t="shared" si="11"/>
        <v>8.5749999999999993</v>
      </c>
      <c r="E393">
        <v>8575</v>
      </c>
    </row>
    <row r="394" spans="3:5" hidden="1">
      <c r="C394" s="81">
        <v>39908</v>
      </c>
      <c r="D394">
        <f t="shared" si="11"/>
        <v>8.3249999999999993</v>
      </c>
      <c r="E394">
        <v>8325</v>
      </c>
    </row>
    <row r="395" spans="3:5" hidden="1">
      <c r="C395" s="81">
        <v>39938</v>
      </c>
      <c r="D395">
        <f t="shared" si="11"/>
        <v>8.4550000000000001</v>
      </c>
      <c r="E395">
        <v>8455</v>
      </c>
    </row>
    <row r="396" spans="3:5" hidden="1">
      <c r="C396" s="81">
        <v>39969</v>
      </c>
      <c r="D396">
        <f t="shared" si="11"/>
        <v>8</v>
      </c>
      <c r="E396">
        <v>8000</v>
      </c>
    </row>
    <row r="397" spans="3:5" hidden="1">
      <c r="C397" s="81">
        <v>39999</v>
      </c>
      <c r="D397">
        <f t="shared" si="11"/>
        <v>7.9</v>
      </c>
      <c r="E397">
        <v>7900</v>
      </c>
    </row>
    <row r="398" spans="3:5" hidden="1">
      <c r="C398" s="81">
        <v>40030</v>
      </c>
      <c r="D398">
        <f t="shared" si="11"/>
        <v>8.01</v>
      </c>
      <c r="E398">
        <v>8010</v>
      </c>
    </row>
    <row r="399" spans="3:5" hidden="1">
      <c r="C399" s="81">
        <v>40061</v>
      </c>
      <c r="D399">
        <f t="shared" si="11"/>
        <v>8.1</v>
      </c>
      <c r="E399">
        <v>8100</v>
      </c>
    </row>
    <row r="400" spans="3:5" hidden="1">
      <c r="C400" s="81">
        <v>40091</v>
      </c>
      <c r="D400">
        <f t="shared" si="11"/>
        <v>8.0749999999999993</v>
      </c>
      <c r="E400">
        <v>8075</v>
      </c>
    </row>
    <row r="401" spans="3:5" hidden="1">
      <c r="C401" s="81">
        <v>40122</v>
      </c>
      <c r="D401">
        <f t="shared" si="11"/>
        <v>7.7450000000000001</v>
      </c>
      <c r="E401">
        <v>7745</v>
      </c>
    </row>
    <row r="402" spans="3:5" hidden="1">
      <c r="C402" s="81">
        <v>40152</v>
      </c>
      <c r="D402">
        <f t="shared" si="11"/>
        <v>7.46</v>
      </c>
      <c r="E402">
        <v>7460</v>
      </c>
    </row>
    <row r="403" spans="3:5" hidden="1">
      <c r="C403" s="81">
        <v>39819</v>
      </c>
      <c r="D403">
        <f t="shared" si="11"/>
        <v>7.3849999999999998</v>
      </c>
      <c r="E403">
        <v>7385</v>
      </c>
    </row>
    <row r="404" spans="3:5" hidden="1">
      <c r="C404" s="81">
        <v>39850</v>
      </c>
      <c r="D404">
        <f t="shared" si="11"/>
        <v>7.3250000000000002</v>
      </c>
      <c r="E404">
        <v>7325</v>
      </c>
    </row>
    <row r="405" spans="3:5" hidden="1">
      <c r="C405" s="81">
        <v>39878</v>
      </c>
      <c r="D405">
        <f t="shared" si="11"/>
        <v>7.5049999999999999</v>
      </c>
      <c r="E405">
        <v>7505</v>
      </c>
    </row>
    <row r="406" spans="3:5" hidden="1">
      <c r="C406" s="81">
        <v>39909</v>
      </c>
      <c r="D406">
        <f t="shared" si="11"/>
        <v>7.3849999999999998</v>
      </c>
      <c r="E406">
        <v>7385</v>
      </c>
    </row>
    <row r="407" spans="3:5" hidden="1">
      <c r="C407" s="81">
        <v>39939</v>
      </c>
      <c r="D407">
        <f t="shared" si="11"/>
        <v>7.7450000000000001</v>
      </c>
      <c r="E407">
        <v>7745</v>
      </c>
    </row>
    <row r="408" spans="3:5" hidden="1">
      <c r="C408" s="81">
        <v>39970</v>
      </c>
      <c r="D408">
        <f t="shared" si="11"/>
        <v>8.65</v>
      </c>
      <c r="E408">
        <v>8650</v>
      </c>
    </row>
    <row r="409" spans="3:5" hidden="1">
      <c r="C409" s="81">
        <v>40000</v>
      </c>
      <c r="D409">
        <f t="shared" si="11"/>
        <v>8.65</v>
      </c>
      <c r="E409">
        <v>8650</v>
      </c>
    </row>
    <row r="410" spans="3:5" hidden="1">
      <c r="C410" s="81">
        <v>40031</v>
      </c>
      <c r="D410">
        <f t="shared" si="11"/>
        <v>8.7750000000000004</v>
      </c>
      <c r="E410">
        <v>8775</v>
      </c>
    </row>
    <row r="411" spans="3:5" hidden="1">
      <c r="C411" s="81">
        <v>40062</v>
      </c>
      <c r="D411">
        <f t="shared" si="11"/>
        <v>8.6300000000000008</v>
      </c>
      <c r="E411">
        <v>8630</v>
      </c>
    </row>
    <row r="412" spans="3:5" hidden="1">
      <c r="C412" s="81">
        <v>40092</v>
      </c>
      <c r="D412">
        <f t="shared" si="11"/>
        <v>8.0850000000000009</v>
      </c>
      <c r="E412">
        <v>8085</v>
      </c>
    </row>
    <row r="413" spans="3:5" hidden="1">
      <c r="C413" s="81">
        <v>40123</v>
      </c>
      <c r="D413">
        <f t="shared" si="11"/>
        <v>8.0250000000000004</v>
      </c>
      <c r="E413">
        <v>8025</v>
      </c>
    </row>
    <row r="414" spans="3:5" hidden="1">
      <c r="C414" s="81">
        <v>40153</v>
      </c>
      <c r="D414">
        <f t="shared" si="11"/>
        <v>7.85</v>
      </c>
      <c r="E414">
        <v>7850</v>
      </c>
    </row>
    <row r="415" spans="3:5" hidden="1">
      <c r="C415" s="81">
        <v>39820</v>
      </c>
      <c r="D415">
        <f t="shared" si="11"/>
        <v>7.8</v>
      </c>
      <c r="E415">
        <v>7800</v>
      </c>
    </row>
    <row r="416" spans="3:5" hidden="1">
      <c r="C416" s="81">
        <v>39851</v>
      </c>
      <c r="D416">
        <f t="shared" si="11"/>
        <v>7.63</v>
      </c>
      <c r="E416">
        <v>7630</v>
      </c>
    </row>
    <row r="417" spans="3:5" hidden="1">
      <c r="C417" s="81">
        <v>39879</v>
      </c>
      <c r="D417">
        <f t="shared" si="11"/>
        <v>7.84</v>
      </c>
      <c r="E417">
        <v>7840</v>
      </c>
    </row>
    <row r="418" spans="3:5" hidden="1">
      <c r="C418" s="81">
        <v>39910</v>
      </c>
      <c r="D418">
        <f t="shared" si="11"/>
        <v>7.65</v>
      </c>
      <c r="E418">
        <v>7650</v>
      </c>
    </row>
    <row r="419" spans="3:5" hidden="1">
      <c r="C419" s="81">
        <v>39940</v>
      </c>
      <c r="D419">
        <f t="shared" si="11"/>
        <v>7.99</v>
      </c>
      <c r="E419">
        <v>7990</v>
      </c>
    </row>
    <row r="420" spans="3:5" hidden="1">
      <c r="C420" s="81">
        <v>39971</v>
      </c>
      <c r="D420">
        <f t="shared" si="11"/>
        <v>8.49</v>
      </c>
      <c r="E420">
        <v>8490</v>
      </c>
    </row>
    <row r="421" spans="3:5" hidden="1">
      <c r="C421" s="81">
        <v>40001</v>
      </c>
      <c r="D421">
        <f t="shared" si="11"/>
        <v>8.5649999999999995</v>
      </c>
      <c r="E421">
        <v>8565</v>
      </c>
    </row>
    <row r="422" spans="3:5" hidden="1">
      <c r="C422" s="81">
        <v>40032</v>
      </c>
      <c r="D422">
        <f t="shared" si="11"/>
        <v>8.61</v>
      </c>
      <c r="E422">
        <v>8610</v>
      </c>
    </row>
    <row r="423" spans="3:5" hidden="1">
      <c r="C423" s="81">
        <v>40063</v>
      </c>
      <c r="D423">
        <f t="shared" si="11"/>
        <v>8.26</v>
      </c>
      <c r="E423">
        <v>8260</v>
      </c>
    </row>
    <row r="424" spans="3:5" hidden="1">
      <c r="C424" s="81">
        <v>40093</v>
      </c>
      <c r="D424">
        <f t="shared" si="11"/>
        <v>8.0449999999999999</v>
      </c>
      <c r="E424">
        <v>8045</v>
      </c>
    </row>
    <row r="425" spans="3:5" hidden="1">
      <c r="C425" s="81">
        <v>40124</v>
      </c>
      <c r="D425">
        <f t="shared" si="11"/>
        <v>8.51</v>
      </c>
      <c r="E425">
        <v>8510</v>
      </c>
    </row>
    <row r="426" spans="3:5" hidden="1">
      <c r="C426" s="81">
        <v>40154</v>
      </c>
      <c r="D426">
        <f t="shared" si="11"/>
        <v>8.5</v>
      </c>
      <c r="E426">
        <v>8500</v>
      </c>
    </row>
    <row r="427" spans="3:5" hidden="1">
      <c r="C427" s="81">
        <v>39821</v>
      </c>
      <c r="D427">
        <f t="shared" si="11"/>
        <v>8.73</v>
      </c>
      <c r="E427">
        <v>8730</v>
      </c>
    </row>
    <row r="428" spans="3:5" hidden="1">
      <c r="C428" s="81">
        <v>39852</v>
      </c>
      <c r="D428">
        <f t="shared" si="11"/>
        <v>8.9849999999999994</v>
      </c>
      <c r="E428">
        <v>8985</v>
      </c>
    </row>
    <row r="429" spans="3:5" hidden="1">
      <c r="C429" s="81">
        <v>39880</v>
      </c>
      <c r="D429">
        <f t="shared" si="11"/>
        <v>9.23</v>
      </c>
      <c r="E429">
        <v>9230</v>
      </c>
    </row>
    <row r="430" spans="3:5" hidden="1">
      <c r="C430" s="81">
        <v>39911</v>
      </c>
      <c r="D430">
        <f t="shared" si="11"/>
        <v>9.5</v>
      </c>
      <c r="E430">
        <v>9500</v>
      </c>
    </row>
    <row r="431" spans="3:5" hidden="1">
      <c r="C431" s="81">
        <v>39941</v>
      </c>
      <c r="D431">
        <f t="shared" si="11"/>
        <v>10.130000000000001</v>
      </c>
      <c r="E431">
        <v>10130</v>
      </c>
    </row>
    <row r="432" spans="3:5" hidden="1">
      <c r="C432" s="81">
        <v>39972</v>
      </c>
      <c r="D432">
        <f t="shared" si="11"/>
        <v>10.715</v>
      </c>
      <c r="E432">
        <v>10715</v>
      </c>
    </row>
    <row r="433" spans="3:5" hidden="1">
      <c r="C433" s="81">
        <v>40002</v>
      </c>
      <c r="D433">
        <f t="shared" si="11"/>
        <v>9.2200000000000006</v>
      </c>
      <c r="E433">
        <v>9220</v>
      </c>
    </row>
    <row r="434" spans="3:5" hidden="1">
      <c r="C434" s="81">
        <v>40033</v>
      </c>
      <c r="D434">
        <f t="shared" si="11"/>
        <v>9.16</v>
      </c>
      <c r="E434">
        <v>9160</v>
      </c>
    </row>
    <row r="435" spans="3:5" hidden="1">
      <c r="C435" s="81">
        <v>40064</v>
      </c>
      <c r="D435">
        <f t="shared" si="11"/>
        <v>8.86</v>
      </c>
      <c r="E435">
        <v>8860</v>
      </c>
    </row>
    <row r="436" spans="3:5" hidden="1">
      <c r="C436" s="81">
        <v>40094</v>
      </c>
      <c r="D436">
        <f t="shared" ref="D436:D447" si="12">E436/1000</f>
        <v>9.0850000000000009</v>
      </c>
      <c r="E436">
        <v>9085</v>
      </c>
    </row>
    <row r="437" spans="3:5" hidden="1">
      <c r="C437" s="81">
        <v>40125</v>
      </c>
      <c r="D437">
        <f t="shared" si="12"/>
        <v>8.2850000000000001</v>
      </c>
      <c r="E437">
        <v>8285</v>
      </c>
    </row>
    <row r="438" spans="3:5" hidden="1">
      <c r="C438" s="81">
        <v>40155</v>
      </c>
      <c r="D438">
        <f t="shared" si="12"/>
        <v>7.21</v>
      </c>
      <c r="E438">
        <v>7210</v>
      </c>
    </row>
    <row r="439" spans="3:5" hidden="1">
      <c r="C439" s="81">
        <v>39822</v>
      </c>
      <c r="D439">
        <f t="shared" si="12"/>
        <v>7.42</v>
      </c>
      <c r="E439">
        <v>7420</v>
      </c>
    </row>
    <row r="440" spans="3:5" hidden="1">
      <c r="C440" s="81">
        <v>39853</v>
      </c>
      <c r="D440">
        <f t="shared" si="12"/>
        <v>8.07</v>
      </c>
      <c r="E440">
        <v>8070</v>
      </c>
    </row>
    <row r="441" spans="3:5" hidden="1">
      <c r="C441" s="81">
        <v>39881</v>
      </c>
      <c r="D441">
        <f t="shared" si="12"/>
        <v>8.17</v>
      </c>
      <c r="E441">
        <v>8170</v>
      </c>
    </row>
    <row r="442" spans="3:5" hidden="1">
      <c r="C442" s="81">
        <v>39912</v>
      </c>
      <c r="D442">
        <f t="shared" si="12"/>
        <v>8.1199999999999992</v>
      </c>
      <c r="E442">
        <v>8120</v>
      </c>
    </row>
    <row r="443" spans="3:5" hidden="1">
      <c r="C443" s="81">
        <v>39942</v>
      </c>
      <c r="D443">
        <f t="shared" si="12"/>
        <v>8.25</v>
      </c>
      <c r="E443">
        <v>8250</v>
      </c>
    </row>
    <row r="444" spans="3:5" hidden="1">
      <c r="C444" s="81">
        <v>39973</v>
      </c>
      <c r="D444">
        <f t="shared" si="12"/>
        <v>8.4700000000000006</v>
      </c>
      <c r="E444">
        <v>8470</v>
      </c>
    </row>
    <row r="445" spans="3:5" hidden="1">
      <c r="C445" s="81">
        <v>40003</v>
      </c>
      <c r="D445">
        <f t="shared" si="12"/>
        <v>8.3699999999999992</v>
      </c>
      <c r="E445">
        <v>8370</v>
      </c>
    </row>
    <row r="446" spans="3:5" hidden="1">
      <c r="C446" s="81">
        <v>40034</v>
      </c>
      <c r="D446">
        <f t="shared" si="12"/>
        <v>8.18</v>
      </c>
      <c r="E446">
        <v>8180</v>
      </c>
    </row>
    <row r="447" spans="3:5" hidden="1">
      <c r="C447" s="81">
        <v>40065</v>
      </c>
      <c r="D447">
        <f t="shared" si="12"/>
        <v>8.2899999999999991</v>
      </c>
      <c r="E447">
        <v>8290</v>
      </c>
    </row>
  </sheetData>
  <mergeCells count="1">
    <mergeCell ref="A1:E1"/>
  </mergeCells>
  <phoneticPr fontId="13" type="noConversion"/>
  <conditionalFormatting sqref="E138:E151">
    <cfRule type="iconSet" priority="27">
      <iconSet iconSet="3Arrows">
        <cfvo type="percent" val="0"/>
        <cfvo type="percent" val="33"/>
        <cfvo type="percent" val="67"/>
      </iconSet>
    </cfRule>
  </conditionalFormatting>
  <conditionalFormatting sqref="C151">
    <cfRule type="iconSet" priority="26">
      <iconSet iconSet="3Arrows">
        <cfvo type="percent" val="0"/>
        <cfvo type="percent" val="33"/>
        <cfvo type="percent" val="67"/>
      </iconSet>
    </cfRule>
  </conditionalFormatting>
  <conditionalFormatting sqref="E152:E164">
    <cfRule type="iconSet" priority="25">
      <iconSet iconSet="3Arrows">
        <cfvo type="percent" val="0"/>
        <cfvo type="percent" val="33"/>
        <cfvo type="percent" val="67"/>
      </iconSet>
    </cfRule>
  </conditionalFormatting>
  <conditionalFormatting sqref="C138:C150 C152:C167">
    <cfRule type="iconSet" priority="38">
      <iconSet iconSet="3Arrows">
        <cfvo type="percent" val="0"/>
        <cfvo type="percent" val="33"/>
        <cfvo type="percent" val="67"/>
      </iconSet>
    </cfRule>
  </conditionalFormatting>
  <conditionalFormatting sqref="B138:B169">
    <cfRule type="iconSet" priority="44">
      <iconSet iconSet="3Arrows">
        <cfvo type="percent" val="0"/>
        <cfvo type="percent" val="33"/>
        <cfvo type="percent" val="67"/>
      </iconSet>
    </cfRule>
  </conditionalFormatting>
  <conditionalFormatting sqref="D138:D192">
    <cfRule type="iconSet" priority="45">
      <iconSet iconSet="3Arrows">
        <cfvo type="percent" val="0"/>
        <cfvo type="percent" val="33"/>
        <cfvo type="percent" val="67"/>
      </iconSet>
    </cfRule>
  </conditionalFormatting>
  <conditionalFormatting sqref="E165:E167">
    <cfRule type="iconSet" priority="48">
      <iconSet iconSet="3Arrows">
        <cfvo type="percent" val="0"/>
        <cfvo type="percent" val="33"/>
        <cfvo type="percent" val="67"/>
      </iconSet>
    </cfRule>
  </conditionalFormatting>
  <conditionalFormatting sqref="E168">
    <cfRule type="iconSet" priority="21">
      <iconSet iconSet="3Arrows">
        <cfvo type="percent" val="0"/>
        <cfvo type="percent" val="33"/>
        <cfvo type="percent" val="67"/>
      </iconSet>
    </cfRule>
  </conditionalFormatting>
  <conditionalFormatting sqref="C168">
    <cfRule type="iconSet" priority="20">
      <iconSet iconSet="3Arrows">
        <cfvo type="percent" val="0"/>
        <cfvo type="percent" val="33"/>
        <cfvo type="percent" val="67"/>
      </iconSet>
    </cfRule>
  </conditionalFormatting>
  <conditionalFormatting sqref="C169">
    <cfRule type="iconSet" priority="18">
      <iconSet iconSet="3Arrows">
        <cfvo type="percent" val="0"/>
        <cfvo type="percent" val="33"/>
        <cfvo type="percent" val="67"/>
      </iconSet>
    </cfRule>
  </conditionalFormatting>
  <conditionalFormatting sqref="E169:E172">
    <cfRule type="iconSet" priority="16">
      <iconSet iconSet="3Arrows">
        <cfvo type="percent" val="0"/>
        <cfvo type="percent" val="33"/>
        <cfvo type="percent" val="67"/>
      </iconSet>
    </cfRule>
  </conditionalFormatting>
  <conditionalFormatting sqref="B170:B193">
    <cfRule type="iconSet" priority="15">
      <iconSet iconSet="3Arrows">
        <cfvo type="percent" val="0"/>
        <cfvo type="percent" val="33"/>
        <cfvo type="percent" val="67"/>
      </iconSet>
    </cfRule>
  </conditionalFormatting>
  <conditionalFormatting sqref="C170:C172">
    <cfRule type="iconSet" priority="14">
      <iconSet iconSet="3Arrows">
        <cfvo type="percent" val="0"/>
        <cfvo type="percent" val="33"/>
        <cfvo type="percent" val="67"/>
      </iconSet>
    </cfRule>
  </conditionalFormatting>
  <conditionalFormatting sqref="C173">
    <cfRule type="iconSet" priority="12">
      <iconSet iconSet="3Arrows">
        <cfvo type="percent" val="0"/>
        <cfvo type="percent" val="33"/>
        <cfvo type="percent" val="67"/>
      </iconSet>
    </cfRule>
  </conditionalFormatting>
  <conditionalFormatting sqref="E173">
    <cfRule type="iconSet" priority="10">
      <iconSet iconSet="3Arrows">
        <cfvo type="percent" val="0"/>
        <cfvo type="percent" val="33"/>
        <cfvo type="percent" val="67"/>
      </iconSet>
    </cfRule>
  </conditionalFormatting>
  <conditionalFormatting sqref="C174:C176">
    <cfRule type="iconSet" priority="9">
      <iconSet iconSet="3Arrows">
        <cfvo type="percent" val="0"/>
        <cfvo type="percent" val="33"/>
        <cfvo type="percent" val="67"/>
      </iconSet>
    </cfRule>
  </conditionalFormatting>
  <conditionalFormatting sqref="E174:E176">
    <cfRule type="iconSet" priority="7">
      <iconSet iconSet="3Arrows">
        <cfvo type="percent" val="0"/>
        <cfvo type="percent" val="33"/>
        <cfvo type="percent" val="67"/>
      </iconSet>
    </cfRule>
  </conditionalFormatting>
  <conditionalFormatting sqref="D176:D192">
    <cfRule type="iconSet" priority="6">
      <iconSet iconSet="3Arrows">
        <cfvo type="percent" val="0"/>
        <cfvo type="percent" val="33"/>
        <cfvo type="percent" val="67"/>
      </iconSet>
    </cfRule>
  </conditionalFormatting>
  <conditionalFormatting sqref="B176:B193">
    <cfRule type="iconSet" priority="5">
      <iconSet iconSet="3Arrows">
        <cfvo type="percent" val="0"/>
        <cfvo type="percent" val="33"/>
        <cfvo type="percent" val="67"/>
      </iconSet>
    </cfRule>
  </conditionalFormatting>
  <conditionalFormatting sqref="C177">
    <cfRule type="iconSet" priority="4">
      <iconSet iconSet="3Arrows">
        <cfvo type="percent" val="0"/>
        <cfvo type="percent" val="33"/>
        <cfvo type="percent" val="67"/>
      </iconSet>
    </cfRule>
  </conditionalFormatting>
  <conditionalFormatting sqref="E177">
    <cfRule type="iconSet" priority="3">
      <iconSet iconSet="3Arrows">
        <cfvo type="percent" val="0"/>
        <cfvo type="percent" val="33"/>
        <cfvo type="percent" val="67"/>
      </iconSet>
    </cfRule>
  </conditionalFormatting>
  <conditionalFormatting sqref="C178:C192">
    <cfRule type="iconSet" priority="2">
      <iconSet iconSet="3Arrows">
        <cfvo type="percent" val="0"/>
        <cfvo type="percent" val="33"/>
        <cfvo type="percent" val="67"/>
      </iconSet>
    </cfRule>
  </conditionalFormatting>
  <conditionalFormatting sqref="E178:E192">
    <cfRule type="iconSet" priority="1">
      <iconSet iconSet="3Arrows">
        <cfvo type="percent" val="0"/>
        <cfvo type="percent" val="33"/>
        <cfvo type="percent" val="67"/>
      </iconSet>
    </cfRule>
  </conditionalFormatting>
  <pageMargins left="0.75" right="0.75" top="1" bottom="1" header="0.5" footer="0.5"/>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dimension ref="A1:Q71"/>
  <sheetViews>
    <sheetView workbookViewId="0">
      <pane ySplit="2" topLeftCell="A3" activePane="bottomLeft" state="frozen"/>
      <selection pane="bottomLeft" sqref="A1:O2"/>
    </sheetView>
  </sheetViews>
  <sheetFormatPr defaultRowHeight="12.75"/>
  <cols>
    <col min="2" max="2" width="12.5703125" bestFit="1" customWidth="1"/>
    <col min="3" max="3" width="16" customWidth="1"/>
    <col min="4" max="4" width="14.7109375" customWidth="1"/>
    <col min="5" max="6" width="12.28515625" customWidth="1"/>
    <col min="7" max="7" width="15" customWidth="1"/>
    <col min="8" max="8" width="11.85546875" customWidth="1"/>
    <col min="9" max="9" width="14.7109375" style="1" customWidth="1"/>
    <col min="10" max="10" width="13.5703125" style="1" customWidth="1"/>
    <col min="11" max="11" width="12.140625" customWidth="1"/>
    <col min="13" max="13" width="15" customWidth="1"/>
    <col min="14" max="14" width="10.85546875" bestFit="1" customWidth="1"/>
  </cols>
  <sheetData>
    <row r="1" spans="1:17" ht="14.25" customHeight="1">
      <c r="A1" s="373" t="s">
        <v>544</v>
      </c>
      <c r="B1" s="374"/>
      <c r="C1" s="374"/>
      <c r="D1" s="374"/>
      <c r="E1" s="374"/>
      <c r="F1" s="374"/>
      <c r="G1" s="374"/>
      <c r="H1" s="374"/>
      <c r="I1" s="374"/>
      <c r="J1" s="374"/>
      <c r="K1" s="374"/>
      <c r="L1" s="374"/>
      <c r="M1" s="374"/>
      <c r="N1" s="374"/>
      <c r="O1" s="375"/>
    </row>
    <row r="2" spans="1:17" ht="26.25" customHeight="1" thickBot="1">
      <c r="A2" s="376"/>
      <c r="B2" s="377"/>
      <c r="C2" s="377"/>
      <c r="D2" s="377"/>
      <c r="E2" s="377"/>
      <c r="F2" s="377"/>
      <c r="G2" s="377"/>
      <c r="H2" s="377"/>
      <c r="I2" s="377"/>
      <c r="J2" s="377"/>
      <c r="K2" s="377"/>
      <c r="L2" s="377"/>
      <c r="M2" s="377"/>
      <c r="N2" s="377"/>
      <c r="O2" s="378"/>
      <c r="Q2" s="160"/>
    </row>
    <row r="3" spans="1:17" ht="13.5" thickBot="1">
      <c r="B3" s="98"/>
      <c r="C3" s="99"/>
      <c r="D3" s="99"/>
      <c r="E3" s="99"/>
      <c r="F3" s="99"/>
      <c r="G3" s="99"/>
      <c r="H3" s="99"/>
      <c r="I3" s="100"/>
      <c r="J3" s="100"/>
      <c r="K3" s="100"/>
    </row>
    <row r="4" spans="1:17" ht="16.5" customHeight="1" thickBot="1">
      <c r="B4" s="275"/>
      <c r="C4" s="379">
        <v>2004</v>
      </c>
      <c r="D4" s="380"/>
      <c r="E4" s="381" t="s">
        <v>278</v>
      </c>
      <c r="F4" s="379">
        <v>2005</v>
      </c>
      <c r="G4" s="380"/>
      <c r="H4" s="381" t="s">
        <v>278</v>
      </c>
      <c r="I4" s="379">
        <v>2006</v>
      </c>
      <c r="J4" s="380"/>
      <c r="K4" s="381" t="s">
        <v>278</v>
      </c>
      <c r="M4" s="383" t="s">
        <v>449</v>
      </c>
      <c r="N4" s="384"/>
    </row>
    <row r="5" spans="1:17" ht="13.5" thickBot="1">
      <c r="B5" s="259" t="s">
        <v>281</v>
      </c>
      <c r="C5" s="276" t="s">
        <v>279</v>
      </c>
      <c r="D5" s="277" t="s">
        <v>280</v>
      </c>
      <c r="E5" s="382"/>
      <c r="F5" s="276" t="s">
        <v>279</v>
      </c>
      <c r="G5" s="277" t="s">
        <v>280</v>
      </c>
      <c r="H5" s="382"/>
      <c r="I5" s="276" t="s">
        <v>279</v>
      </c>
      <c r="J5" s="277" t="s">
        <v>280</v>
      </c>
      <c r="K5" s="382"/>
      <c r="M5" s="175">
        <v>2004</v>
      </c>
      <c r="N5" s="178">
        <f>SUM(E6:E17)</f>
        <v>-10209.379999999994</v>
      </c>
    </row>
    <row r="6" spans="1:17">
      <c r="B6" s="181" t="s">
        <v>282</v>
      </c>
      <c r="C6" s="278">
        <v>19640.28</v>
      </c>
      <c r="D6" s="262">
        <v>19390.78</v>
      </c>
      <c r="E6" s="103">
        <f>D6-C6</f>
        <v>-249.5</v>
      </c>
      <c r="F6" s="262">
        <v>23818.28</v>
      </c>
      <c r="G6" s="262">
        <v>21670.26</v>
      </c>
      <c r="H6" s="103">
        <f t="shared" ref="H6:H17" si="0">G6-F6</f>
        <v>-2148.0200000000004</v>
      </c>
      <c r="I6" s="262">
        <v>29281.040000000001</v>
      </c>
      <c r="J6" s="262">
        <v>21543.37</v>
      </c>
      <c r="K6" s="103">
        <f>J6-I6</f>
        <v>-7737.6700000000019</v>
      </c>
      <c r="M6" s="176">
        <f>M5+1</f>
        <v>2005</v>
      </c>
      <c r="N6" s="179">
        <f>SUM(H6:H17)</f>
        <v>-19420.5</v>
      </c>
    </row>
    <row r="7" spans="1:17">
      <c r="B7" s="263" t="s">
        <v>283</v>
      </c>
      <c r="C7" s="174">
        <v>20225.740000000002</v>
      </c>
      <c r="D7" s="174">
        <v>22722.98</v>
      </c>
      <c r="E7" s="279">
        <f t="shared" ref="E7:E16" si="1">D7-C7</f>
        <v>2497.239999999998</v>
      </c>
      <c r="F7" s="174">
        <v>23681.58</v>
      </c>
      <c r="G7" s="174">
        <v>23202.23</v>
      </c>
      <c r="H7" s="104">
        <f t="shared" si="0"/>
        <v>-479.35000000000218</v>
      </c>
      <c r="I7" s="174">
        <v>30398.37</v>
      </c>
      <c r="J7" s="174">
        <v>26482.51</v>
      </c>
      <c r="K7" s="104">
        <f t="shared" ref="K7:K17" si="2">J7-I7</f>
        <v>-3915.8600000000006</v>
      </c>
      <c r="M7" s="176">
        <f t="shared" ref="M7:M13" si="3">M6+1</f>
        <v>2006</v>
      </c>
      <c r="N7" s="179">
        <f>SUM(K6:K17)</f>
        <v>-66780.87</v>
      </c>
    </row>
    <row r="8" spans="1:17">
      <c r="B8" s="263" t="s">
        <v>284</v>
      </c>
      <c r="C8" s="174">
        <v>23716.87</v>
      </c>
      <c r="D8" s="174">
        <v>25917.95</v>
      </c>
      <c r="E8" s="279">
        <f t="shared" si="1"/>
        <v>2201.0800000000017</v>
      </c>
      <c r="F8" s="174">
        <v>27747.51</v>
      </c>
      <c r="G8" s="174">
        <v>26099.84</v>
      </c>
      <c r="H8" s="104">
        <f t="shared" si="0"/>
        <v>-1647.6699999999983</v>
      </c>
      <c r="I8" s="174">
        <v>32750.44</v>
      </c>
      <c r="J8" s="174">
        <v>29928.69</v>
      </c>
      <c r="K8" s="104">
        <f t="shared" si="2"/>
        <v>-2821.75</v>
      </c>
      <c r="M8" s="176">
        <f t="shared" si="3"/>
        <v>2007</v>
      </c>
      <c r="N8" s="179">
        <f>SUM(E22:E33)</f>
        <v>-71003.89</v>
      </c>
    </row>
    <row r="9" spans="1:17">
      <c r="A9" s="225"/>
      <c r="B9" s="263" t="s">
        <v>285</v>
      </c>
      <c r="C9" s="174">
        <v>25892.69</v>
      </c>
      <c r="D9" s="174">
        <v>22533.599999999999</v>
      </c>
      <c r="E9" s="104">
        <f t="shared" si="1"/>
        <v>-3359.09</v>
      </c>
      <c r="F9" s="174">
        <v>28039.3</v>
      </c>
      <c r="G9" s="174">
        <v>28139.9</v>
      </c>
      <c r="H9" s="279">
        <f t="shared" si="0"/>
        <v>100.60000000000218</v>
      </c>
      <c r="I9" s="174">
        <v>28930.799999999999</v>
      </c>
      <c r="J9" s="174">
        <v>26497.31</v>
      </c>
      <c r="K9" s="104">
        <f t="shared" si="2"/>
        <v>-2433.489999999998</v>
      </c>
      <c r="M9" s="176">
        <f t="shared" si="3"/>
        <v>2008</v>
      </c>
      <c r="N9" s="179">
        <f>SUM(H22:H33)</f>
        <v>-83519.219999999987</v>
      </c>
    </row>
    <row r="10" spans="1:17">
      <c r="B10" s="263" t="s">
        <v>286</v>
      </c>
      <c r="C10" s="174">
        <v>24708.5</v>
      </c>
      <c r="D10" s="174">
        <v>24804.95</v>
      </c>
      <c r="E10" s="104">
        <f t="shared" si="1"/>
        <v>96.450000000000728</v>
      </c>
      <c r="F10" s="174">
        <v>31253.96</v>
      </c>
      <c r="G10" s="174">
        <v>28166.37</v>
      </c>
      <c r="H10" s="104">
        <f t="shared" si="0"/>
        <v>-3087.59</v>
      </c>
      <c r="I10" s="174">
        <v>37645.17</v>
      </c>
      <c r="J10" s="174">
        <v>30670.76</v>
      </c>
      <c r="K10" s="104">
        <f t="shared" si="2"/>
        <v>-6974.41</v>
      </c>
      <c r="M10" s="176">
        <f t="shared" si="3"/>
        <v>2009</v>
      </c>
      <c r="N10" s="179">
        <f>SUM(K22:K33)</f>
        <v>-18251.537295000002</v>
      </c>
    </row>
    <row r="11" spans="1:17">
      <c r="B11" s="263" t="s">
        <v>287</v>
      </c>
      <c r="C11" s="174">
        <v>28205.21</v>
      </c>
      <c r="D11" s="174">
        <v>25731.79</v>
      </c>
      <c r="E11" s="104">
        <f t="shared" si="1"/>
        <v>-2473.4199999999983</v>
      </c>
      <c r="F11" s="174">
        <v>29432.83</v>
      </c>
      <c r="G11" s="174">
        <v>30654.5</v>
      </c>
      <c r="H11" s="279">
        <f t="shared" si="0"/>
        <v>1221.6699999999983</v>
      </c>
      <c r="I11" s="174">
        <v>39725.019999999997</v>
      </c>
      <c r="J11" s="174">
        <v>35489</v>
      </c>
      <c r="K11" s="104">
        <f t="shared" si="2"/>
        <v>-4236.0199999999968</v>
      </c>
      <c r="M11" s="176">
        <f t="shared" si="3"/>
        <v>2010</v>
      </c>
      <c r="N11" s="179">
        <f>SUM(E38:E49)</f>
        <v>11364.847214000016</v>
      </c>
    </row>
    <row r="12" spans="1:17">
      <c r="B12" s="263" t="s">
        <v>288</v>
      </c>
      <c r="C12" s="174">
        <v>25518.77</v>
      </c>
      <c r="D12" s="174">
        <v>24906.73</v>
      </c>
      <c r="E12" s="104">
        <f t="shared" si="1"/>
        <v>-612.04000000000087</v>
      </c>
      <c r="F12" s="174">
        <v>29387.37</v>
      </c>
      <c r="G12" s="174">
        <v>28027.02</v>
      </c>
      <c r="H12" s="104">
        <f t="shared" si="0"/>
        <v>-1360.3499999999985</v>
      </c>
      <c r="I12" s="174">
        <v>42596.36</v>
      </c>
      <c r="J12" s="174">
        <v>34791.769999999997</v>
      </c>
      <c r="K12" s="104">
        <f t="shared" si="2"/>
        <v>-7804.5900000000038</v>
      </c>
      <c r="M12" s="176">
        <f t="shared" si="3"/>
        <v>2011</v>
      </c>
      <c r="N12" s="179">
        <f>SUM(H38:H49)</f>
        <v>-20962.114094999997</v>
      </c>
    </row>
    <row r="13" spans="1:17" ht="13.5" thickBot="1">
      <c r="B13" s="263" t="s">
        <v>289</v>
      </c>
      <c r="C13" s="174">
        <v>24703.73</v>
      </c>
      <c r="D13" s="174">
        <v>21377.11</v>
      </c>
      <c r="E13" s="104">
        <f t="shared" si="1"/>
        <v>-3326.619999999999</v>
      </c>
      <c r="F13" s="174">
        <v>31979.01</v>
      </c>
      <c r="G13" s="174">
        <v>28632.27</v>
      </c>
      <c r="H13" s="104">
        <f t="shared" si="0"/>
        <v>-3346.739999999998</v>
      </c>
      <c r="I13" s="174">
        <v>41215.339999999997</v>
      </c>
      <c r="J13" s="174">
        <v>35863.74</v>
      </c>
      <c r="K13" s="104">
        <f t="shared" si="2"/>
        <v>-5351.5999999999985</v>
      </c>
      <c r="M13" s="177">
        <f t="shared" si="3"/>
        <v>2012</v>
      </c>
      <c r="N13" s="180">
        <f>SUM(K38:K49)</f>
        <v>-115523.23500000002</v>
      </c>
    </row>
    <row r="14" spans="1:17">
      <c r="B14" s="263" t="s">
        <v>290</v>
      </c>
      <c r="C14" s="174">
        <v>28169.119999999999</v>
      </c>
      <c r="D14" s="174">
        <v>27279.63</v>
      </c>
      <c r="E14" s="104">
        <f t="shared" si="1"/>
        <v>-889.48999999999796</v>
      </c>
      <c r="F14" s="174">
        <v>33023.9</v>
      </c>
      <c r="G14" s="174">
        <v>29270.84</v>
      </c>
      <c r="H14" s="104">
        <f t="shared" si="0"/>
        <v>-3753.0600000000013</v>
      </c>
      <c r="I14" s="174">
        <v>37767</v>
      </c>
      <c r="J14" s="174">
        <v>37454.22</v>
      </c>
      <c r="K14" s="104">
        <f t="shared" si="2"/>
        <v>-312.77999999999884</v>
      </c>
    </row>
    <row r="15" spans="1:17">
      <c r="B15" s="263" t="s">
        <v>291</v>
      </c>
      <c r="C15" s="174">
        <v>29574.35</v>
      </c>
      <c r="D15" s="174">
        <v>23704</v>
      </c>
      <c r="E15" s="104">
        <f t="shared" si="1"/>
        <v>-5870.3499999999985</v>
      </c>
      <c r="F15" s="266">
        <v>31545.09</v>
      </c>
      <c r="G15" s="174">
        <v>25960.68</v>
      </c>
      <c r="H15" s="104">
        <f t="shared" si="0"/>
        <v>-5584.41</v>
      </c>
      <c r="I15" s="174">
        <v>52699.89</v>
      </c>
      <c r="J15" s="174">
        <v>39710.589999999997</v>
      </c>
      <c r="K15" s="106">
        <f t="shared" si="2"/>
        <v>-12989.300000000003</v>
      </c>
    </row>
    <row r="16" spans="1:17">
      <c r="B16" s="263" t="s">
        <v>292</v>
      </c>
      <c r="C16" s="174">
        <v>28434.31</v>
      </c>
      <c r="D16" s="174">
        <v>27518.13</v>
      </c>
      <c r="E16" s="104">
        <f t="shared" si="1"/>
        <v>-916.18000000000029</v>
      </c>
      <c r="F16" s="174">
        <v>33561</v>
      </c>
      <c r="G16" s="174">
        <v>30406.86</v>
      </c>
      <c r="H16" s="104">
        <f t="shared" si="0"/>
        <v>-3154.1399999999994</v>
      </c>
      <c r="I16" s="174">
        <v>52903.65</v>
      </c>
      <c r="J16" s="174">
        <v>40331.519999999997</v>
      </c>
      <c r="K16" s="106">
        <f t="shared" si="2"/>
        <v>-12572.130000000005</v>
      </c>
    </row>
    <row r="17" spans="2:13">
      <c r="B17" s="263" t="s">
        <v>293</v>
      </c>
      <c r="C17" s="174">
        <v>25825.73</v>
      </c>
      <c r="D17" s="174">
        <v>28518.27</v>
      </c>
      <c r="E17" s="279">
        <f>D17-C17</f>
        <v>2692.5400000000009</v>
      </c>
      <c r="F17" s="174">
        <v>25741.040000000001</v>
      </c>
      <c r="G17" s="174">
        <v>29559.599999999999</v>
      </c>
      <c r="H17" s="279">
        <f t="shared" si="0"/>
        <v>3818.5599999999977</v>
      </c>
      <c r="I17" s="174">
        <v>36147.75</v>
      </c>
      <c r="J17" s="174">
        <v>36516.480000000003</v>
      </c>
      <c r="K17" s="279">
        <f t="shared" si="2"/>
        <v>368.7300000000032</v>
      </c>
    </row>
    <row r="18" spans="2:13">
      <c r="B18" s="198"/>
      <c r="C18" s="263"/>
      <c r="D18" s="174"/>
      <c r="E18" s="174"/>
      <c r="F18" s="279"/>
      <c r="G18" s="174"/>
      <c r="H18" s="174"/>
      <c r="I18" s="279"/>
      <c r="J18" s="174"/>
      <c r="K18" s="174"/>
    </row>
    <row r="19" spans="2:13" ht="13.5" thickBot="1">
      <c r="B19" s="198"/>
      <c r="C19" s="263"/>
      <c r="D19" s="174"/>
      <c r="E19" s="174"/>
      <c r="F19" s="279"/>
      <c r="G19" s="174"/>
      <c r="H19" s="174"/>
      <c r="I19" s="279"/>
      <c r="J19" s="174"/>
      <c r="K19" s="174"/>
    </row>
    <row r="20" spans="2:13" ht="13.5" customHeight="1" thickBot="1">
      <c r="B20" s="280"/>
      <c r="C20" s="379">
        <v>2007</v>
      </c>
      <c r="D20" s="380"/>
      <c r="E20" s="381" t="s">
        <v>278</v>
      </c>
      <c r="F20" s="379">
        <v>2008</v>
      </c>
      <c r="G20" s="380"/>
      <c r="H20" s="381" t="s">
        <v>278</v>
      </c>
      <c r="I20" s="379">
        <v>2009</v>
      </c>
      <c r="J20" s="380"/>
      <c r="K20" s="381" t="s">
        <v>278</v>
      </c>
    </row>
    <row r="21" spans="2:13" ht="13.5" thickBot="1">
      <c r="B21" s="259"/>
      <c r="C21" s="261" t="s">
        <v>279</v>
      </c>
      <c r="D21" s="260" t="s">
        <v>280</v>
      </c>
      <c r="E21" s="382"/>
      <c r="F21" s="261" t="s">
        <v>279</v>
      </c>
      <c r="G21" s="260" t="s">
        <v>280</v>
      </c>
      <c r="H21" s="382"/>
      <c r="I21" s="261" t="s">
        <v>279</v>
      </c>
      <c r="J21" s="260" t="s">
        <v>280</v>
      </c>
      <c r="K21" s="382"/>
      <c r="M21" s="127"/>
    </row>
    <row r="22" spans="2:13">
      <c r="B22" s="181" t="s">
        <v>282</v>
      </c>
      <c r="C22" s="262">
        <v>42393.78</v>
      </c>
      <c r="D22" s="262">
        <v>30456.49</v>
      </c>
      <c r="E22" s="105">
        <f t="shared" ref="E22:E33" si="4">D22-C22</f>
        <v>-11937.289999999997</v>
      </c>
      <c r="F22" s="262">
        <v>49574.31</v>
      </c>
      <c r="G22" s="262">
        <v>39346.639999999999</v>
      </c>
      <c r="H22" s="103">
        <f t="shared" ref="H22:H33" si="5">G22-F22</f>
        <v>-10227.669999999998</v>
      </c>
      <c r="I22" s="262">
        <v>53698.62</v>
      </c>
      <c r="J22" s="262">
        <v>36232.29</v>
      </c>
      <c r="K22" s="107">
        <f t="shared" ref="K22:K33" si="6">J22-I22</f>
        <v>-17466.330000000002</v>
      </c>
    </row>
    <row r="23" spans="2:13">
      <c r="B23" s="263" t="s">
        <v>283</v>
      </c>
      <c r="C23" s="174">
        <v>40095.14</v>
      </c>
      <c r="D23" s="174">
        <v>37428.19</v>
      </c>
      <c r="E23" s="104">
        <f t="shared" si="4"/>
        <v>-2666.9499999999971</v>
      </c>
      <c r="F23" s="174">
        <v>52766.11</v>
      </c>
      <c r="G23" s="174">
        <v>46881.63</v>
      </c>
      <c r="H23" s="104">
        <f t="shared" si="5"/>
        <v>-5884.4800000000032</v>
      </c>
      <c r="I23" s="174">
        <v>44632.44</v>
      </c>
      <c r="J23" s="174">
        <v>44037.55</v>
      </c>
      <c r="K23" s="104">
        <f t="shared" si="6"/>
        <v>-594.88999999999942</v>
      </c>
    </row>
    <row r="24" spans="2:13">
      <c r="B24" s="263" t="s">
        <v>284</v>
      </c>
      <c r="C24" s="174">
        <v>45258.400000000001</v>
      </c>
      <c r="D24" s="174">
        <v>42514.43</v>
      </c>
      <c r="E24" s="104">
        <f t="shared" si="4"/>
        <v>-2743.9700000000012</v>
      </c>
      <c r="F24" s="174">
        <v>56181.04</v>
      </c>
      <c r="G24" s="174">
        <v>51092.69</v>
      </c>
      <c r="H24" s="104">
        <f t="shared" si="5"/>
        <v>-5088.3499999999985</v>
      </c>
      <c r="I24" s="174">
        <v>52478.2</v>
      </c>
      <c r="J24" s="174">
        <v>51906.59</v>
      </c>
      <c r="K24" s="104">
        <f t="shared" si="6"/>
        <v>-571.61000000000058</v>
      </c>
    </row>
    <row r="25" spans="2:13">
      <c r="B25" s="263" t="s">
        <v>285</v>
      </c>
      <c r="C25" s="174">
        <v>43717.72</v>
      </c>
      <c r="D25" s="174">
        <v>38043.53</v>
      </c>
      <c r="E25" s="104">
        <f t="shared" si="4"/>
        <v>-5674.1900000000023</v>
      </c>
      <c r="F25" s="174">
        <v>66168.990000000005</v>
      </c>
      <c r="G25" s="174">
        <v>55841.25</v>
      </c>
      <c r="H25" s="104">
        <f t="shared" si="5"/>
        <v>-10327.740000000005</v>
      </c>
      <c r="I25" s="174">
        <v>42112.41</v>
      </c>
      <c r="J25" s="174">
        <v>40483.43</v>
      </c>
      <c r="K25" s="104">
        <f t="shared" si="6"/>
        <v>-1628.9800000000032</v>
      </c>
    </row>
    <row r="26" spans="2:13">
      <c r="B26" s="263" t="s">
        <v>286</v>
      </c>
      <c r="C26" s="174">
        <v>46227.6</v>
      </c>
      <c r="D26" s="174">
        <v>43556.49</v>
      </c>
      <c r="E26" s="104">
        <f t="shared" si="4"/>
        <v>-2671.1100000000006</v>
      </c>
      <c r="F26" s="174">
        <v>57900.04</v>
      </c>
      <c r="G26" s="174">
        <v>56683.72</v>
      </c>
      <c r="H26" s="104">
        <f t="shared" si="5"/>
        <v>-1216.3199999999997</v>
      </c>
      <c r="I26" s="174">
        <v>39437</v>
      </c>
      <c r="J26" s="174">
        <v>41456</v>
      </c>
      <c r="K26" s="279">
        <f t="shared" si="6"/>
        <v>2019</v>
      </c>
    </row>
    <row r="27" spans="2:13">
      <c r="B27" s="263" t="s">
        <v>287</v>
      </c>
      <c r="C27" s="174">
        <v>47655.23</v>
      </c>
      <c r="D27" s="174">
        <v>42341.59</v>
      </c>
      <c r="E27" s="104">
        <f t="shared" si="4"/>
        <v>-5313.6400000000067</v>
      </c>
      <c r="F27" s="174">
        <v>60343.81</v>
      </c>
      <c r="G27" s="174">
        <v>60110.82</v>
      </c>
      <c r="H27" s="104">
        <f t="shared" si="5"/>
        <v>-232.98999999999796</v>
      </c>
      <c r="I27" s="174">
        <v>39817</v>
      </c>
      <c r="J27" s="174">
        <v>42986.13</v>
      </c>
      <c r="K27" s="279">
        <f>J27-I27</f>
        <v>3169.1299999999974</v>
      </c>
    </row>
    <row r="28" spans="2:13">
      <c r="B28" s="263" t="s">
        <v>288</v>
      </c>
      <c r="C28" s="174">
        <v>51521.67</v>
      </c>
      <c r="D28" s="174">
        <v>42088.6</v>
      </c>
      <c r="E28" s="104">
        <f t="shared" si="4"/>
        <v>-9433.07</v>
      </c>
      <c r="F28" s="174">
        <v>75599.59</v>
      </c>
      <c r="G28" s="174">
        <v>61255.89</v>
      </c>
      <c r="H28" s="104">
        <f t="shared" si="5"/>
        <v>-14343.699999999997</v>
      </c>
      <c r="I28" s="174">
        <v>44015.13</v>
      </c>
      <c r="J28" s="174">
        <v>44461.89</v>
      </c>
      <c r="K28" s="264">
        <f t="shared" si="6"/>
        <v>446.76000000000204</v>
      </c>
    </row>
    <row r="29" spans="2:13">
      <c r="B29" s="263" t="s">
        <v>289</v>
      </c>
      <c r="C29" s="174">
        <v>51590.31</v>
      </c>
      <c r="D29" s="174">
        <v>42355.25</v>
      </c>
      <c r="E29" s="104">
        <f t="shared" si="4"/>
        <v>-9235.0599999999977</v>
      </c>
      <c r="F29" s="174">
        <v>65514.46</v>
      </c>
      <c r="G29" s="174">
        <v>60210.17</v>
      </c>
      <c r="H29" s="104">
        <f t="shared" si="5"/>
        <v>-5304.2900000000009</v>
      </c>
      <c r="I29" s="174">
        <v>42361.865189999997</v>
      </c>
      <c r="J29" s="174">
        <v>40380.625</v>
      </c>
      <c r="K29" s="264">
        <f t="shared" si="6"/>
        <v>-1981.2401899999968</v>
      </c>
    </row>
    <row r="30" spans="2:13">
      <c r="B30" s="263" t="s">
        <v>290</v>
      </c>
      <c r="C30" s="174">
        <v>44152.97</v>
      </c>
      <c r="D30" s="174">
        <v>39764.35</v>
      </c>
      <c r="E30" s="104">
        <f t="shared" si="4"/>
        <v>-4388.6200000000026</v>
      </c>
      <c r="F30" s="174">
        <v>68179.039999999994</v>
      </c>
      <c r="G30" s="174">
        <v>61001.24</v>
      </c>
      <c r="H30" s="104">
        <f t="shared" si="5"/>
        <v>-7177.7999999999956</v>
      </c>
      <c r="I30" s="174">
        <v>41664.308570000001</v>
      </c>
      <c r="J30" s="174">
        <v>45535.407437000002</v>
      </c>
      <c r="K30" s="264">
        <f t="shared" si="6"/>
        <v>3871.0988670000006</v>
      </c>
    </row>
    <row r="31" spans="2:13">
      <c r="B31" s="263" t="s">
        <v>291</v>
      </c>
      <c r="C31" s="266">
        <v>56264.78</v>
      </c>
      <c r="D31" s="174">
        <v>41350.589999999997</v>
      </c>
      <c r="E31" s="105">
        <f t="shared" si="4"/>
        <v>-14914.190000000002</v>
      </c>
      <c r="F31" s="266">
        <v>75445.25</v>
      </c>
      <c r="G31" s="174">
        <v>65624.08</v>
      </c>
      <c r="H31" s="104">
        <f t="shared" si="5"/>
        <v>-9821.1699999999983</v>
      </c>
      <c r="I31" s="266">
        <v>50797.615501</v>
      </c>
      <c r="J31" s="174">
        <v>44088.885446</v>
      </c>
      <c r="K31" s="264">
        <f t="shared" si="6"/>
        <v>-6708.730055</v>
      </c>
    </row>
    <row r="32" spans="2:13">
      <c r="B32" s="263" t="s">
        <v>292</v>
      </c>
      <c r="C32" s="174">
        <v>48989.279999999999</v>
      </c>
      <c r="D32" s="174">
        <v>48224.4</v>
      </c>
      <c r="E32" s="104">
        <f t="shared" si="4"/>
        <v>-764.87999999999738</v>
      </c>
      <c r="F32" s="174">
        <v>65944.259999999995</v>
      </c>
      <c r="G32" s="174">
        <v>53776</v>
      </c>
      <c r="H32" s="104">
        <f t="shared" si="5"/>
        <v>-12168.259999999995</v>
      </c>
      <c r="I32" s="174">
        <v>48330.425287999999</v>
      </c>
      <c r="J32" s="174">
        <v>45855.858243000002</v>
      </c>
      <c r="K32" s="264">
        <f t="shared" si="6"/>
        <v>-2474.5670449999961</v>
      </c>
    </row>
    <row r="33" spans="2:11">
      <c r="B33" s="263" t="s">
        <v>293</v>
      </c>
      <c r="C33" s="174">
        <v>43834.42</v>
      </c>
      <c r="D33" s="174">
        <v>42573.5</v>
      </c>
      <c r="E33" s="104">
        <f t="shared" si="4"/>
        <v>-1260.9199999999983</v>
      </c>
      <c r="F33" s="174">
        <v>50176.82</v>
      </c>
      <c r="G33" s="174">
        <v>48450.37</v>
      </c>
      <c r="H33" s="104">
        <f t="shared" si="5"/>
        <v>-1726.4499999999971</v>
      </c>
      <c r="I33" s="174">
        <v>41692.848566000001</v>
      </c>
      <c r="J33" s="174">
        <v>45361.669693999997</v>
      </c>
      <c r="K33" s="264">
        <f t="shared" si="6"/>
        <v>3668.821127999996</v>
      </c>
    </row>
    <row r="34" spans="2:11">
      <c r="B34" s="263"/>
      <c r="C34" s="174"/>
      <c r="D34" s="174"/>
      <c r="E34" s="104"/>
      <c r="F34" s="174"/>
      <c r="G34" s="174"/>
      <c r="H34" s="104"/>
      <c r="I34" s="174"/>
      <c r="J34" s="174"/>
      <c r="K34" s="264"/>
    </row>
    <row r="35" spans="2:11" ht="13.5" thickBot="1">
      <c r="B35" s="263"/>
      <c r="C35" s="174"/>
      <c r="D35" s="174"/>
      <c r="E35" s="104"/>
      <c r="F35" s="174"/>
      <c r="G35" s="174"/>
      <c r="H35" s="104"/>
      <c r="I35" s="174"/>
      <c r="J35" s="174"/>
      <c r="K35" s="264"/>
    </row>
    <row r="36" spans="2:11" ht="13.5" customHeight="1" thickBot="1">
      <c r="B36" s="280"/>
      <c r="C36" s="379">
        <v>2010</v>
      </c>
      <c r="D36" s="380"/>
      <c r="E36" s="381" t="s">
        <v>278</v>
      </c>
      <c r="F36" s="379">
        <v>2011</v>
      </c>
      <c r="G36" s="380"/>
      <c r="H36" s="381" t="s">
        <v>278</v>
      </c>
      <c r="I36" s="379">
        <v>2012</v>
      </c>
      <c r="J36" s="380"/>
      <c r="K36" s="381" t="s">
        <v>278</v>
      </c>
    </row>
    <row r="37" spans="2:11" ht="13.5" thickBot="1">
      <c r="B37" s="259"/>
      <c r="C37" s="261" t="s">
        <v>279</v>
      </c>
      <c r="D37" s="260" t="s">
        <v>280</v>
      </c>
      <c r="E37" s="382"/>
      <c r="F37" s="261" t="s">
        <v>279</v>
      </c>
      <c r="G37" s="260" t="s">
        <v>280</v>
      </c>
      <c r="H37" s="382"/>
      <c r="I37" s="261" t="s">
        <v>279</v>
      </c>
      <c r="J37" s="260" t="s">
        <v>280</v>
      </c>
      <c r="K37" s="382"/>
    </row>
    <row r="38" spans="2:11">
      <c r="B38" s="181" t="s">
        <v>282</v>
      </c>
      <c r="C38" s="262">
        <v>39966.557976999997</v>
      </c>
      <c r="D38" s="262">
        <v>36635.516674999999</v>
      </c>
      <c r="E38" s="264">
        <f t="shared" ref="E38:E48" si="7">D38-C38</f>
        <v>-3331.0413019999978</v>
      </c>
      <c r="F38" s="262">
        <v>49681.590712999998</v>
      </c>
      <c r="G38" s="262">
        <v>44755.249556000002</v>
      </c>
      <c r="H38" s="103">
        <f>G38-F38</f>
        <v>-4926.3411569999953</v>
      </c>
      <c r="I38" s="262">
        <v>67506.490000000005</v>
      </c>
      <c r="J38" s="262">
        <v>54003.27</v>
      </c>
      <c r="K38" s="228">
        <f>J38-I38</f>
        <v>-13503.220000000008</v>
      </c>
    </row>
    <row r="39" spans="2:11">
      <c r="B39" s="263" t="s">
        <v>283</v>
      </c>
      <c r="C39" s="174">
        <v>45947.343932000003</v>
      </c>
      <c r="D39" s="174">
        <v>40257.281446000001</v>
      </c>
      <c r="E39" s="264">
        <f t="shared" si="7"/>
        <v>-5690.0624860000025</v>
      </c>
      <c r="F39" s="174">
        <v>52584.55</v>
      </c>
      <c r="G39" s="174">
        <v>52234.64</v>
      </c>
      <c r="H39" s="104">
        <f t="shared" ref="H39:H48" si="8">G39-F39</f>
        <v>-349.91000000000349</v>
      </c>
      <c r="I39" s="174">
        <v>63740.78</v>
      </c>
      <c r="J39" s="174">
        <v>56254.83</v>
      </c>
      <c r="K39" s="264">
        <f t="shared" ref="K39:K48" si="9">J39-I39</f>
        <v>-7485.9499999999971</v>
      </c>
    </row>
    <row r="40" spans="2:11">
      <c r="B40" s="263" t="s">
        <v>284</v>
      </c>
      <c r="C40" s="174">
        <v>51075.050399</v>
      </c>
      <c r="D40" s="174">
        <v>51532.804446000002</v>
      </c>
      <c r="E40" s="264">
        <f t="shared" si="7"/>
        <v>457.75404700000217</v>
      </c>
      <c r="F40" s="265">
        <v>59272.535575000002</v>
      </c>
      <c r="G40" s="174">
        <v>60243.140713000001</v>
      </c>
      <c r="H40" s="104">
        <f t="shared" si="8"/>
        <v>970.60513799999899</v>
      </c>
      <c r="I40" s="174">
        <v>66819.86</v>
      </c>
      <c r="J40" s="174">
        <v>61313.39</v>
      </c>
      <c r="K40" s="264">
        <f t="shared" si="9"/>
        <v>-5506.4700000000012</v>
      </c>
    </row>
    <row r="41" spans="2:11">
      <c r="B41" s="263" t="s">
        <v>285</v>
      </c>
      <c r="C41" s="174">
        <v>46056.187274999997</v>
      </c>
      <c r="D41" s="174">
        <v>44167.036993000002</v>
      </c>
      <c r="E41" s="264">
        <f t="shared" si="7"/>
        <v>-1889.1502819999951</v>
      </c>
      <c r="F41" s="265">
        <v>54112.61</v>
      </c>
      <c r="G41" s="174">
        <v>51666.261923999999</v>
      </c>
      <c r="H41" s="104">
        <f t="shared" si="8"/>
        <v>-2446.348076000002</v>
      </c>
      <c r="I41" s="174">
        <v>62027.81</v>
      </c>
      <c r="J41" s="174">
        <v>52153.919999999998</v>
      </c>
      <c r="K41" s="264">
        <f t="shared" si="9"/>
        <v>-9873.89</v>
      </c>
    </row>
    <row r="42" spans="2:11">
      <c r="B42" s="263" t="s">
        <v>286</v>
      </c>
      <c r="C42" s="174">
        <v>47478.659792999999</v>
      </c>
      <c r="D42" s="174">
        <v>47176.641696999999</v>
      </c>
      <c r="E42" s="264">
        <f t="shared" si="7"/>
        <v>-302.01809599999979</v>
      </c>
      <c r="F42" s="265">
        <v>57346.02</v>
      </c>
      <c r="G42" s="174">
        <v>56315.82</v>
      </c>
      <c r="H42" s="104">
        <f t="shared" si="8"/>
        <v>-1030.1999999999971</v>
      </c>
      <c r="I42" s="174">
        <v>71719.17</v>
      </c>
      <c r="J42" s="174">
        <v>62791.12</v>
      </c>
      <c r="K42" s="264">
        <f>J42-I42</f>
        <v>-8928.0499999999956</v>
      </c>
    </row>
    <row r="43" spans="2:11">
      <c r="B43" s="263" t="s">
        <v>287</v>
      </c>
      <c r="C43" s="174">
        <v>49933.202803</v>
      </c>
      <c r="D43" s="174">
        <v>55561.827266</v>
      </c>
      <c r="E43" s="264">
        <f t="shared" si="7"/>
        <v>5628.6244630000001</v>
      </c>
      <c r="F43" s="265">
        <v>55684.72</v>
      </c>
      <c r="G43" s="174">
        <v>60553.83</v>
      </c>
      <c r="H43" s="104">
        <f t="shared" si="8"/>
        <v>4869.1100000000006</v>
      </c>
      <c r="I43" s="174">
        <v>67423.92</v>
      </c>
      <c r="J43" s="174">
        <v>61697.06</v>
      </c>
      <c r="K43" s="264">
        <f t="shared" si="9"/>
        <v>-5726.8600000000006</v>
      </c>
    </row>
    <row r="44" spans="2:11">
      <c r="B44" s="263" t="s">
        <v>288</v>
      </c>
      <c r="C44" s="174">
        <v>53992.197856999999</v>
      </c>
      <c r="D44" s="174">
        <v>56010.229957000003</v>
      </c>
      <c r="E44" s="264">
        <f t="shared" si="7"/>
        <v>2018.032100000004</v>
      </c>
      <c r="F44" s="174">
        <v>60406.11</v>
      </c>
      <c r="G44" s="174">
        <v>56503.96</v>
      </c>
      <c r="H44" s="104">
        <f t="shared" si="8"/>
        <v>-3902.1500000000015</v>
      </c>
      <c r="I44" s="174">
        <v>70179.600000000006</v>
      </c>
      <c r="J44" s="174">
        <v>63507.98</v>
      </c>
      <c r="K44" s="264">
        <f t="shared" si="9"/>
        <v>-6671.6200000000026</v>
      </c>
    </row>
    <row r="45" spans="2:11">
      <c r="B45" s="263" t="s">
        <v>289</v>
      </c>
      <c r="C45" s="174">
        <v>53187.036121999998</v>
      </c>
      <c r="D45" s="174">
        <v>48523.381466999999</v>
      </c>
      <c r="E45" s="264">
        <f t="shared" si="7"/>
        <v>-4663.6546549999985</v>
      </c>
      <c r="F45" s="224">
        <v>64735.39</v>
      </c>
      <c r="G45" s="174">
        <v>60997.64</v>
      </c>
      <c r="H45" s="104">
        <f t="shared" si="8"/>
        <v>-3737.75</v>
      </c>
      <c r="I45" s="174">
        <v>73622.070000000007</v>
      </c>
      <c r="J45" s="174">
        <v>61416.85</v>
      </c>
      <c r="K45" s="264">
        <f t="shared" si="9"/>
        <v>-12205.220000000008</v>
      </c>
    </row>
    <row r="46" spans="2:11">
      <c r="B46" s="263" t="s">
        <v>290</v>
      </c>
      <c r="C46" s="174">
        <v>49543.031224999999</v>
      </c>
      <c r="D46" s="174">
        <v>53160.46125</v>
      </c>
      <c r="E46" s="264">
        <f t="shared" si="7"/>
        <v>3617.4300250000015</v>
      </c>
      <c r="F46" s="224">
        <v>65254.85</v>
      </c>
      <c r="G46" s="174">
        <v>67768.429999999993</v>
      </c>
      <c r="H46" s="105">
        <f t="shared" si="8"/>
        <v>2513.5799999999945</v>
      </c>
      <c r="I46" s="174">
        <v>70496.899999999994</v>
      </c>
      <c r="J46" s="174">
        <v>56701.434999999998</v>
      </c>
      <c r="K46" s="264">
        <f t="shared" si="9"/>
        <v>-13795.464999999997</v>
      </c>
    </row>
    <row r="47" spans="2:11">
      <c r="B47" s="263" t="s">
        <v>291</v>
      </c>
      <c r="C47" s="266">
        <v>53034.126021999997</v>
      </c>
      <c r="D47" s="174">
        <v>49824.550367999997</v>
      </c>
      <c r="E47" s="264">
        <f t="shared" si="7"/>
        <v>-3209.5756540000002</v>
      </c>
      <c r="F47" s="224">
        <v>70769.47</v>
      </c>
      <c r="G47" s="174">
        <v>61189.97</v>
      </c>
      <c r="H47" s="104">
        <f t="shared" si="8"/>
        <v>-9579.5</v>
      </c>
      <c r="I47" s="266">
        <v>82300.66</v>
      </c>
      <c r="J47" s="174">
        <v>61112.45</v>
      </c>
      <c r="K47" s="264">
        <f t="shared" si="9"/>
        <v>-21188.210000000006</v>
      </c>
    </row>
    <row r="48" spans="2:11">
      <c r="B48" s="263" t="s">
        <v>292</v>
      </c>
      <c r="C48" s="174">
        <v>51783.810848000001</v>
      </c>
      <c r="D48" s="174">
        <v>60184.285672999998</v>
      </c>
      <c r="E48" s="264">
        <f t="shared" si="7"/>
        <v>8400.4748249999975</v>
      </c>
      <c r="F48" s="224">
        <v>76501.55</v>
      </c>
      <c r="G48" s="174">
        <v>68456.820000000007</v>
      </c>
      <c r="H48" s="104">
        <f t="shared" si="8"/>
        <v>-8044.7299999999959</v>
      </c>
      <c r="I48" s="174">
        <v>74208.22</v>
      </c>
      <c r="J48" s="174">
        <v>66273.34</v>
      </c>
      <c r="K48" s="264">
        <f t="shared" si="9"/>
        <v>-7934.8800000000047</v>
      </c>
    </row>
    <row r="49" spans="2:14">
      <c r="B49" s="101" t="s">
        <v>293</v>
      </c>
      <c r="C49" s="174">
        <v>43575.731232999999</v>
      </c>
      <c r="D49" s="102">
        <v>53903.765462000003</v>
      </c>
      <c r="E49" s="128">
        <f>D49-C49</f>
        <v>10328.034229000004</v>
      </c>
      <c r="F49" s="290">
        <v>58281.42</v>
      </c>
      <c r="G49" s="289">
        <v>62982.94</v>
      </c>
      <c r="H49" s="104">
        <f>G49-F49</f>
        <v>4701.5200000000041</v>
      </c>
      <c r="I49" s="102">
        <v>62492.24</v>
      </c>
      <c r="J49" s="102">
        <v>59788.84</v>
      </c>
      <c r="K49" s="128">
        <f t="shared" ref="K49" si="10">J49-I49</f>
        <v>-2703.4000000000015</v>
      </c>
    </row>
    <row r="50" spans="2:14" ht="13.5" thickBot="1">
      <c r="B50" s="101"/>
      <c r="C50" s="102"/>
      <c r="D50" s="102"/>
      <c r="E50" s="104"/>
      <c r="F50" s="104"/>
      <c r="G50" s="102"/>
      <c r="H50" s="104"/>
      <c r="I50" s="102"/>
      <c r="J50" s="102"/>
      <c r="K50" s="104"/>
    </row>
    <row r="51" spans="2:14" ht="13.5" thickBot="1">
      <c r="C51" s="379">
        <v>2013</v>
      </c>
      <c r="D51" s="380"/>
      <c r="E51" s="381" t="s">
        <v>278</v>
      </c>
      <c r="F51" s="385">
        <v>2014</v>
      </c>
      <c r="G51" s="386"/>
      <c r="H51" s="381" t="s">
        <v>278</v>
      </c>
      <c r="I51" s="385">
        <v>2015</v>
      </c>
      <c r="J51" s="386"/>
      <c r="K51" s="387" t="s">
        <v>278</v>
      </c>
      <c r="L51" s="281"/>
      <c r="M51" s="282"/>
    </row>
    <row r="52" spans="2:14" ht="13.5" thickBot="1">
      <c r="B52" s="259" t="s">
        <v>281</v>
      </c>
      <c r="C52" s="261" t="s">
        <v>279</v>
      </c>
      <c r="D52" s="260" t="s">
        <v>280</v>
      </c>
      <c r="E52" s="382"/>
      <c r="F52" s="261" t="s">
        <v>279</v>
      </c>
      <c r="G52" s="260" t="s">
        <v>280</v>
      </c>
      <c r="H52" s="382"/>
      <c r="I52" s="261" t="s">
        <v>279</v>
      </c>
      <c r="J52" s="260" t="s">
        <v>280</v>
      </c>
      <c r="K52" s="388"/>
      <c r="L52" s="283"/>
      <c r="M52" s="281"/>
    </row>
    <row r="53" spans="2:14">
      <c r="B53" s="181" t="s">
        <v>282</v>
      </c>
      <c r="C53" s="262">
        <v>77804</v>
      </c>
      <c r="D53" s="262">
        <v>53277.25</v>
      </c>
      <c r="E53" s="264">
        <f t="shared" ref="E53:E64" si="11">D53-C53</f>
        <v>-24526.75</v>
      </c>
      <c r="F53" s="262"/>
      <c r="G53" s="262"/>
      <c r="H53" s="264">
        <f t="shared" ref="H53:H64" si="12">G53-F53</f>
        <v>0</v>
      </c>
      <c r="I53" s="262"/>
      <c r="J53" s="262"/>
      <c r="K53" s="264">
        <f t="shared" ref="K53:K58" si="13">J53-I53</f>
        <v>0</v>
      </c>
      <c r="L53" s="266"/>
      <c r="M53" s="284"/>
    </row>
    <row r="54" spans="2:14">
      <c r="B54" s="263" t="s">
        <v>283</v>
      </c>
      <c r="C54" s="174">
        <v>71836.33</v>
      </c>
      <c r="D54" s="174">
        <v>62316.1</v>
      </c>
      <c r="E54" s="264">
        <f t="shared" si="11"/>
        <v>-9520.2300000000032</v>
      </c>
      <c r="F54" s="174"/>
      <c r="G54" s="174"/>
      <c r="H54" s="264">
        <f t="shared" si="12"/>
        <v>0</v>
      </c>
      <c r="I54" s="174"/>
      <c r="J54" s="174"/>
      <c r="K54" s="264">
        <f t="shared" si="13"/>
        <v>0</v>
      </c>
      <c r="L54" s="266"/>
      <c r="M54" s="285"/>
    </row>
    <row r="55" spans="2:14">
      <c r="B55" s="263" t="s">
        <v>284</v>
      </c>
      <c r="C55" s="174">
        <v>71737.19</v>
      </c>
      <c r="D55" s="174">
        <v>63971.01</v>
      </c>
      <c r="E55" s="264">
        <f>D55-C55</f>
        <v>-7766.18</v>
      </c>
      <c r="F55" s="265"/>
      <c r="G55" s="174"/>
      <c r="H55" s="264">
        <f t="shared" si="12"/>
        <v>0</v>
      </c>
      <c r="I55" s="174"/>
      <c r="J55" s="174"/>
      <c r="K55" s="264">
        <f t="shared" si="13"/>
        <v>0</v>
      </c>
      <c r="L55" s="266"/>
      <c r="M55" s="285"/>
    </row>
    <row r="56" spans="2:14">
      <c r="B56" s="263" t="s">
        <v>285</v>
      </c>
      <c r="C56" s="301">
        <v>65431.76</v>
      </c>
      <c r="D56" s="301">
        <v>80454.34</v>
      </c>
      <c r="E56" s="264">
        <f t="shared" ref="E56:E59" si="14">D56-C56</f>
        <v>15022.579999999994</v>
      </c>
      <c r="F56" s="265"/>
      <c r="G56" s="174"/>
      <c r="H56" s="264">
        <f t="shared" si="12"/>
        <v>0</v>
      </c>
      <c r="I56" s="174"/>
      <c r="J56" s="174"/>
      <c r="K56" s="264">
        <f t="shared" si="13"/>
        <v>0</v>
      </c>
      <c r="L56" s="266"/>
      <c r="M56" s="285"/>
    </row>
    <row r="57" spans="2:14">
      <c r="B57" s="263" t="s">
        <v>286</v>
      </c>
      <c r="C57" s="301">
        <v>66483.62</v>
      </c>
      <c r="D57" s="301">
        <v>77514.149999999994</v>
      </c>
      <c r="E57" s="264">
        <f t="shared" si="14"/>
        <v>11030.529999999999</v>
      </c>
      <c r="F57" s="265"/>
      <c r="G57" s="174"/>
      <c r="H57" s="264">
        <f t="shared" si="12"/>
        <v>0</v>
      </c>
      <c r="I57" s="174"/>
      <c r="J57" s="174"/>
      <c r="K57" s="264">
        <f t="shared" si="13"/>
        <v>0</v>
      </c>
      <c r="L57" s="266"/>
      <c r="M57" s="285"/>
    </row>
    <row r="58" spans="2:14">
      <c r="B58" s="263" t="s">
        <v>287</v>
      </c>
      <c r="C58" s="301">
        <v>75921.03</v>
      </c>
      <c r="D58" s="301">
        <v>68211.03</v>
      </c>
      <c r="E58" s="264">
        <f t="shared" si="14"/>
        <v>-7710</v>
      </c>
      <c r="F58" s="265"/>
      <c r="G58" s="174"/>
      <c r="H58" s="264">
        <f t="shared" si="12"/>
        <v>0</v>
      </c>
      <c r="I58" s="174"/>
      <c r="J58" s="174"/>
      <c r="K58" s="264">
        <f t="shared" si="13"/>
        <v>0</v>
      </c>
      <c r="L58" s="266"/>
      <c r="M58" s="285"/>
    </row>
    <row r="59" spans="2:14" ht="15">
      <c r="B59" s="263" t="s">
        <v>288</v>
      </c>
      <c r="C59" s="301">
        <v>89892.18</v>
      </c>
      <c r="D59" s="301">
        <v>75687.14</v>
      </c>
      <c r="E59" s="264">
        <f t="shared" si="14"/>
        <v>-14205.039999999994</v>
      </c>
      <c r="F59" s="174"/>
      <c r="G59" s="174"/>
      <c r="H59" s="264">
        <f t="shared" si="12"/>
        <v>0</v>
      </c>
      <c r="I59" s="174"/>
      <c r="J59" s="174"/>
      <c r="K59" s="264">
        <f t="shared" ref="K59:K64" si="15">J59-I59</f>
        <v>0</v>
      </c>
      <c r="L59" s="266"/>
      <c r="M59" s="285"/>
      <c r="N59" s="209"/>
    </row>
    <row r="60" spans="2:14">
      <c r="B60" s="263" t="s">
        <v>289</v>
      </c>
      <c r="C60" s="174"/>
      <c r="D60" s="174"/>
      <c r="E60" s="264">
        <f t="shared" si="11"/>
        <v>0</v>
      </c>
      <c r="F60" s="224"/>
      <c r="G60" s="174"/>
      <c r="H60" s="264">
        <f t="shared" si="12"/>
        <v>0</v>
      </c>
      <c r="I60" s="174"/>
      <c r="J60" s="174"/>
      <c r="K60" s="264">
        <f t="shared" si="15"/>
        <v>0</v>
      </c>
      <c r="L60" s="266"/>
      <c r="M60" s="285"/>
    </row>
    <row r="61" spans="2:14">
      <c r="B61" s="263" t="s">
        <v>290</v>
      </c>
      <c r="C61" s="174"/>
      <c r="D61" s="174"/>
      <c r="E61" s="264">
        <f t="shared" si="11"/>
        <v>0</v>
      </c>
      <c r="F61" s="224"/>
      <c r="G61" s="174"/>
      <c r="H61" s="264">
        <f t="shared" si="12"/>
        <v>0</v>
      </c>
      <c r="I61" s="174"/>
      <c r="J61" s="174"/>
      <c r="K61" s="264">
        <f t="shared" si="15"/>
        <v>0</v>
      </c>
      <c r="L61" s="266"/>
      <c r="M61" s="285"/>
    </row>
    <row r="62" spans="2:14">
      <c r="B62" s="263" t="s">
        <v>291</v>
      </c>
      <c r="C62" s="266"/>
      <c r="D62" s="174"/>
      <c r="E62" s="264">
        <f t="shared" si="11"/>
        <v>0</v>
      </c>
      <c r="F62" s="224"/>
      <c r="G62" s="174"/>
      <c r="H62" s="264">
        <f t="shared" si="12"/>
        <v>0</v>
      </c>
      <c r="I62" s="266"/>
      <c r="J62" s="174"/>
      <c r="K62" s="264">
        <f t="shared" si="15"/>
        <v>0</v>
      </c>
      <c r="L62" s="266"/>
      <c r="M62" s="285"/>
    </row>
    <row r="63" spans="2:14">
      <c r="B63" s="263" t="s">
        <v>292</v>
      </c>
      <c r="C63" s="174"/>
      <c r="D63" s="174"/>
      <c r="E63" s="264">
        <f t="shared" si="11"/>
        <v>0</v>
      </c>
      <c r="F63" s="224"/>
      <c r="G63" s="174"/>
      <c r="H63" s="264">
        <f t="shared" si="12"/>
        <v>0</v>
      </c>
      <c r="I63" s="174"/>
      <c r="J63" s="174"/>
      <c r="K63" s="264">
        <f t="shared" si="15"/>
        <v>0</v>
      </c>
      <c r="L63" s="266"/>
      <c r="M63" s="285"/>
    </row>
    <row r="64" spans="2:14">
      <c r="B64" s="263" t="s">
        <v>293</v>
      </c>
      <c r="C64" s="174"/>
      <c r="D64" s="102"/>
      <c r="E64" s="128">
        <f t="shared" si="11"/>
        <v>0</v>
      </c>
      <c r="F64" s="128"/>
      <c r="G64" s="102"/>
      <c r="H64" s="264">
        <f t="shared" si="12"/>
        <v>0</v>
      </c>
      <c r="I64" s="102"/>
      <c r="J64" s="102"/>
      <c r="K64" s="128">
        <f t="shared" si="15"/>
        <v>0</v>
      </c>
      <c r="L64" s="266"/>
      <c r="M64" s="285"/>
    </row>
    <row r="65" spans="2:13">
      <c r="B65" s="98"/>
      <c r="C65" s="99"/>
      <c r="D65" s="267"/>
      <c r="E65" s="99"/>
      <c r="F65" s="99"/>
      <c r="G65" s="99"/>
      <c r="H65" s="99"/>
      <c r="I65" s="99"/>
      <c r="J65" s="99"/>
      <c r="K65" s="100"/>
      <c r="L65" s="100"/>
      <c r="M65" s="100"/>
    </row>
    <row r="66" spans="2:13">
      <c r="B66" s="98"/>
      <c r="C66" s="99"/>
      <c r="D66" s="267"/>
      <c r="E66" s="99"/>
      <c r="F66" s="99"/>
      <c r="G66" s="99"/>
      <c r="H66" s="99"/>
      <c r="I66" s="99"/>
      <c r="J66" s="99"/>
      <c r="K66" s="100"/>
      <c r="L66" s="100"/>
      <c r="M66" s="100"/>
    </row>
    <row r="67" spans="2:13">
      <c r="B67" s="98"/>
      <c r="C67" s="99"/>
      <c r="D67" s="267"/>
      <c r="E67" s="99"/>
      <c r="F67" s="99"/>
      <c r="G67" s="99"/>
      <c r="H67" s="99"/>
      <c r="I67" s="99"/>
      <c r="J67" s="99"/>
      <c r="K67" s="100"/>
      <c r="L67" s="100"/>
      <c r="M67" s="100"/>
    </row>
    <row r="68" spans="2:13">
      <c r="B68" s="98"/>
      <c r="C68" s="99"/>
      <c r="D68" s="99"/>
      <c r="E68" s="99"/>
      <c r="F68" s="99"/>
      <c r="G68" s="99"/>
      <c r="H68" s="99"/>
      <c r="I68" s="100"/>
      <c r="J68" s="100"/>
      <c r="K68" s="100"/>
    </row>
    <row r="69" spans="2:13">
      <c r="B69" s="98"/>
      <c r="C69" s="99"/>
      <c r="D69" s="99"/>
      <c r="E69" s="99"/>
      <c r="F69" s="99"/>
      <c r="G69" s="99"/>
      <c r="H69" s="99"/>
      <c r="I69" s="100"/>
      <c r="J69" s="100"/>
      <c r="K69" s="100"/>
    </row>
    <row r="70" spans="2:13">
      <c r="B70" s="98"/>
      <c r="C70" s="99"/>
      <c r="D70" s="99"/>
      <c r="E70" s="99"/>
      <c r="F70" s="99"/>
      <c r="G70" s="99"/>
      <c r="H70" s="99"/>
      <c r="I70" s="100"/>
      <c r="J70" s="100"/>
      <c r="K70" s="100"/>
    </row>
    <row r="71" spans="2:13">
      <c r="B71" s="98"/>
      <c r="C71" s="99"/>
      <c r="D71" s="99"/>
      <c r="E71" s="99"/>
      <c r="F71" s="99"/>
      <c r="G71" s="99"/>
      <c r="H71" s="99"/>
      <c r="I71" s="100"/>
      <c r="J71" s="100"/>
      <c r="K71" s="100"/>
    </row>
  </sheetData>
  <mergeCells count="26">
    <mergeCell ref="H51:H52"/>
    <mergeCell ref="I51:J51"/>
    <mergeCell ref="K51:K52"/>
    <mergeCell ref="C51:D51"/>
    <mergeCell ref="F20:G20"/>
    <mergeCell ref="F36:G36"/>
    <mergeCell ref="E51:E52"/>
    <mergeCell ref="F51:G51"/>
    <mergeCell ref="K36:K37"/>
    <mergeCell ref="C36:D36"/>
    <mergeCell ref="E36:E37"/>
    <mergeCell ref="H36:H37"/>
    <mergeCell ref="I36:J36"/>
    <mergeCell ref="A1:O2"/>
    <mergeCell ref="C20:D20"/>
    <mergeCell ref="E20:E21"/>
    <mergeCell ref="H20:H21"/>
    <mergeCell ref="C4:D4"/>
    <mergeCell ref="E4:E5"/>
    <mergeCell ref="I20:J20"/>
    <mergeCell ref="K20:K21"/>
    <mergeCell ref="M4:N4"/>
    <mergeCell ref="F4:G4"/>
    <mergeCell ref="H4:H5"/>
    <mergeCell ref="I4:J4"/>
    <mergeCell ref="K4:K5"/>
  </mergeCells>
  <phoneticPr fontId="13" type="noConversion"/>
  <pageMargins left="0.75" right="0.75" top="1" bottom="1" header="0.5" footer="0.5"/>
  <pageSetup paperSize="9"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dimension ref="A1:L251"/>
  <sheetViews>
    <sheetView zoomScale="90" zoomScaleNormal="90" workbookViewId="0">
      <selection sqref="A1:K1"/>
    </sheetView>
  </sheetViews>
  <sheetFormatPr defaultRowHeight="12.75"/>
  <cols>
    <col min="1" max="1" width="27" style="1" customWidth="1"/>
    <col min="2" max="2" width="18.42578125" style="1" customWidth="1"/>
    <col min="3" max="3" width="17.28515625" style="1" customWidth="1"/>
    <col min="4" max="4" width="15.42578125" style="1" customWidth="1"/>
    <col min="5" max="5" width="13.28515625" style="1" customWidth="1"/>
    <col min="6" max="6" width="16" style="1" customWidth="1"/>
    <col min="7" max="7" width="13.5703125" style="1" customWidth="1"/>
    <col min="8" max="8" width="12.140625" style="1" customWidth="1"/>
    <col min="9" max="9" width="9.140625" style="1"/>
    <col min="10" max="10" width="18.5703125" style="1" customWidth="1"/>
    <col min="11" max="11" width="16.7109375" style="1" bestFit="1" customWidth="1"/>
    <col min="12" max="16384" width="9.140625" style="1"/>
  </cols>
  <sheetData>
    <row r="1" spans="1:11" ht="39" customHeight="1" thickBot="1">
      <c r="A1" s="389" t="s">
        <v>100</v>
      </c>
      <c r="B1" s="390"/>
      <c r="C1" s="390"/>
      <c r="D1" s="390"/>
      <c r="E1" s="390"/>
      <c r="F1" s="390"/>
      <c r="G1" s="390"/>
      <c r="H1" s="390"/>
      <c r="I1" s="390"/>
      <c r="J1" s="390"/>
      <c r="K1" s="391"/>
    </row>
    <row r="2" spans="1:11" ht="38.25">
      <c r="A2" s="198" t="s">
        <v>481</v>
      </c>
      <c r="B2" s="126" t="s">
        <v>31</v>
      </c>
      <c r="C2" s="126" t="s">
        <v>32</v>
      </c>
      <c r="D2" s="126" t="s">
        <v>33</v>
      </c>
      <c r="E2" s="126" t="s">
        <v>34</v>
      </c>
      <c r="F2" s="126" t="s">
        <v>35</v>
      </c>
      <c r="G2" s="126" t="s">
        <v>36</v>
      </c>
      <c r="H2" s="17"/>
      <c r="I2" s="17"/>
      <c r="J2" s="17"/>
    </row>
    <row r="3" spans="1:11">
      <c r="A3" s="18" t="s">
        <v>37</v>
      </c>
      <c r="B3" s="19">
        <v>6250000</v>
      </c>
      <c r="C3" s="19">
        <f>SUM(D3:E3)</f>
        <v>3315000</v>
      </c>
      <c r="D3" s="19">
        <v>2562000</v>
      </c>
      <c r="E3" s="19">
        <v>753000</v>
      </c>
      <c r="F3" s="19">
        <f>B3-D3-E3</f>
        <v>2935000</v>
      </c>
      <c r="G3" s="19">
        <v>183000</v>
      </c>
      <c r="H3" s="20"/>
    </row>
    <row r="4" spans="1:11">
      <c r="A4" s="18" t="s">
        <v>38</v>
      </c>
      <c r="B4" s="19">
        <v>6273000</v>
      </c>
      <c r="C4" s="19">
        <f>SUM(D4:E4)</f>
        <v>3359000</v>
      </c>
      <c r="D4" s="19">
        <v>2614000</v>
      </c>
      <c r="E4" s="19">
        <v>745000</v>
      </c>
      <c r="F4" s="19">
        <f t="shared" ref="F4:F13" si="0">B4-D4-E4</f>
        <v>2914000</v>
      </c>
      <c r="G4" s="19">
        <v>167000</v>
      </c>
      <c r="I4" s="20"/>
    </row>
    <row r="5" spans="1:11">
      <c r="A5" s="18" t="s">
        <v>39</v>
      </c>
      <c r="B5" s="19">
        <v>6295000</v>
      </c>
      <c r="C5" s="19">
        <f>SUM(D5:E5)</f>
        <v>3312000</v>
      </c>
      <c r="D5" s="19">
        <v>2583000</v>
      </c>
      <c r="E5" s="19">
        <v>729000</v>
      </c>
      <c r="F5" s="19">
        <f t="shared" si="0"/>
        <v>2983000</v>
      </c>
      <c r="G5" s="19">
        <v>186000</v>
      </c>
    </row>
    <row r="6" spans="1:11">
      <c r="A6" s="18" t="s">
        <v>40</v>
      </c>
      <c r="B6" s="19">
        <v>6318000</v>
      </c>
      <c r="C6" s="19">
        <v>3321000</v>
      </c>
      <c r="D6" s="19">
        <v>2631000</v>
      </c>
      <c r="E6" s="19">
        <v>690000</v>
      </c>
      <c r="F6" s="19">
        <f t="shared" si="0"/>
        <v>2997000</v>
      </c>
      <c r="G6" s="19">
        <v>224000</v>
      </c>
    </row>
    <row r="7" spans="1:11">
      <c r="A7" s="18" t="s">
        <v>41</v>
      </c>
      <c r="B7" s="19">
        <v>6340000</v>
      </c>
      <c r="C7" s="19">
        <v>3248000</v>
      </c>
      <c r="D7" s="19">
        <v>2514000</v>
      </c>
      <c r="E7" s="19">
        <v>733000</v>
      </c>
      <c r="F7" s="19">
        <f t="shared" si="0"/>
        <v>3093000</v>
      </c>
      <c r="G7" s="19">
        <v>271000</v>
      </c>
      <c r="I7" s="20"/>
      <c r="J7" s="20"/>
    </row>
    <row r="8" spans="1:11">
      <c r="A8" s="18" t="s">
        <v>334</v>
      </c>
      <c r="B8" s="19">
        <v>6362000</v>
      </c>
      <c r="C8" s="19">
        <v>3043000</v>
      </c>
      <c r="D8" s="19">
        <v>2457000</v>
      </c>
      <c r="E8" s="19">
        <v>586000</v>
      </c>
      <c r="F8" s="19">
        <f t="shared" si="0"/>
        <v>3319000</v>
      </c>
      <c r="G8" s="19">
        <v>448000</v>
      </c>
      <c r="I8" s="20"/>
      <c r="J8" s="20"/>
    </row>
    <row r="9" spans="1:11">
      <c r="A9" s="139" t="s">
        <v>415</v>
      </c>
      <c r="B9" s="19">
        <v>6384000</v>
      </c>
      <c r="C9" s="19">
        <v>3105000</v>
      </c>
      <c r="D9" s="19">
        <v>2526000</v>
      </c>
      <c r="E9" s="19">
        <v>579000</v>
      </c>
      <c r="F9" s="19">
        <f>B9-D9-E9</f>
        <v>3279000</v>
      </c>
      <c r="G9" s="19">
        <v>495000</v>
      </c>
      <c r="I9" s="20"/>
      <c r="J9" s="20"/>
    </row>
    <row r="10" spans="1:11">
      <c r="A10" s="139" t="s">
        <v>411</v>
      </c>
      <c r="B10" s="19">
        <v>6405000</v>
      </c>
      <c r="C10" s="19">
        <v>3068000</v>
      </c>
      <c r="D10" s="19">
        <v>2476000</v>
      </c>
      <c r="E10" s="19">
        <v>592000</v>
      </c>
      <c r="F10" s="19">
        <f t="shared" si="0"/>
        <v>3337000</v>
      </c>
      <c r="G10" s="19">
        <v>467000</v>
      </c>
      <c r="I10" s="20"/>
    </row>
    <row r="11" spans="1:11">
      <c r="A11" s="139" t="s">
        <v>425</v>
      </c>
      <c r="B11" s="19">
        <v>6426000</v>
      </c>
      <c r="C11" s="19">
        <v>3084000</v>
      </c>
      <c r="D11" s="19">
        <v>2488000</v>
      </c>
      <c r="E11" s="19">
        <v>596000</v>
      </c>
      <c r="F11" s="19">
        <f t="shared" si="0"/>
        <v>3342000</v>
      </c>
      <c r="G11" s="19">
        <v>503000</v>
      </c>
      <c r="I11" s="20"/>
    </row>
    <row r="12" spans="1:11">
      <c r="A12" s="162" t="s">
        <v>436</v>
      </c>
      <c r="B12" s="19">
        <v>6439000</v>
      </c>
      <c r="C12" s="19">
        <v>3081000</v>
      </c>
      <c r="D12" s="19">
        <v>2436000</v>
      </c>
      <c r="E12" s="19">
        <v>645000</v>
      </c>
      <c r="F12" s="19">
        <f t="shared" si="0"/>
        <v>3358000</v>
      </c>
      <c r="G12" s="19">
        <v>504000</v>
      </c>
      <c r="I12" s="20"/>
    </row>
    <row r="13" spans="1:11">
      <c r="A13" s="162" t="s">
        <v>442</v>
      </c>
      <c r="B13" s="19">
        <v>6664000</v>
      </c>
      <c r="C13" s="19">
        <v>2990000</v>
      </c>
      <c r="D13" s="19">
        <v>2401000</v>
      </c>
      <c r="E13" s="19">
        <v>588000</v>
      </c>
      <c r="F13" s="19">
        <f t="shared" si="0"/>
        <v>3675000</v>
      </c>
      <c r="G13" s="19">
        <v>563000</v>
      </c>
      <c r="I13" s="20"/>
    </row>
    <row r="14" spans="1:11">
      <c r="A14" s="162" t="s">
        <v>453</v>
      </c>
      <c r="B14" s="19">
        <v>6692000</v>
      </c>
      <c r="C14" s="19">
        <v>3040000</v>
      </c>
      <c r="D14" s="19">
        <v>2439000</v>
      </c>
      <c r="E14" s="19">
        <v>601000</v>
      </c>
      <c r="F14" s="19">
        <f t="shared" ref="F14:F19" si="1">B14-D14-E14</f>
        <v>3652000</v>
      </c>
      <c r="G14" s="19">
        <v>540000</v>
      </c>
      <c r="I14" s="20"/>
    </row>
    <row r="15" spans="1:11">
      <c r="A15" s="162" t="s">
        <v>460</v>
      </c>
      <c r="B15" s="19">
        <v>6720000</v>
      </c>
      <c r="C15" s="19">
        <v>3049000</v>
      </c>
      <c r="D15" s="19">
        <v>2429000</v>
      </c>
      <c r="E15" s="19">
        <v>620000</v>
      </c>
      <c r="F15" s="19">
        <f t="shared" si="1"/>
        <v>3671000</v>
      </c>
      <c r="G15" s="19">
        <v>592000</v>
      </c>
      <c r="I15" s="20"/>
    </row>
    <row r="16" spans="1:11">
      <c r="A16" s="162" t="s">
        <v>477</v>
      </c>
      <c r="B16" s="19">
        <v>6748000</v>
      </c>
      <c r="C16" s="19">
        <v>3137000</v>
      </c>
      <c r="D16" s="19">
        <v>2500000</v>
      </c>
      <c r="E16" s="19">
        <v>638000</v>
      </c>
      <c r="F16" s="19">
        <f t="shared" si="1"/>
        <v>3610000</v>
      </c>
      <c r="G16" s="19">
        <v>604000</v>
      </c>
      <c r="I16" s="20"/>
    </row>
    <row r="17" spans="1:9">
      <c r="A17" s="162" t="s">
        <v>483</v>
      </c>
      <c r="B17" s="19">
        <v>6776000</v>
      </c>
      <c r="C17" s="19">
        <v>3103000</v>
      </c>
      <c r="D17" s="19">
        <v>2510000</v>
      </c>
      <c r="E17" s="19">
        <v>593000</v>
      </c>
      <c r="F17" s="19">
        <f t="shared" si="1"/>
        <v>3673000</v>
      </c>
      <c r="G17" s="19">
        <v>549000</v>
      </c>
      <c r="I17" s="20"/>
    </row>
    <row r="18" spans="1:9">
      <c r="A18" s="162" t="s">
        <v>491</v>
      </c>
      <c r="B18" s="19">
        <v>6802000</v>
      </c>
      <c r="C18" s="19">
        <v>3176000</v>
      </c>
      <c r="D18" s="19">
        <v>2562000</v>
      </c>
      <c r="E18" s="19">
        <v>614000</v>
      </c>
      <c r="F18" s="19">
        <f t="shared" si="1"/>
        <v>3626000</v>
      </c>
      <c r="G18" s="19">
        <v>547000</v>
      </c>
      <c r="I18" s="20"/>
    </row>
    <row r="19" spans="1:9">
      <c r="A19" s="162" t="s">
        <v>498</v>
      </c>
      <c r="B19" s="19">
        <v>6828000</v>
      </c>
      <c r="C19" s="19">
        <v>3168000</v>
      </c>
      <c r="D19" s="19">
        <v>2519000</v>
      </c>
      <c r="E19" s="19">
        <v>649000</v>
      </c>
      <c r="F19" s="19">
        <f t="shared" si="1"/>
        <v>3660000</v>
      </c>
      <c r="G19" s="19">
        <v>579000</v>
      </c>
      <c r="I19" s="20"/>
    </row>
    <row r="20" spans="1:9">
      <c r="A20" s="162" t="s">
        <v>503</v>
      </c>
      <c r="B20" s="19">
        <v>6855000</v>
      </c>
      <c r="C20" s="19">
        <v>3143000</v>
      </c>
      <c r="D20" s="19">
        <v>2520000</v>
      </c>
      <c r="E20" s="19">
        <v>623000</v>
      </c>
      <c r="F20" s="19">
        <v>3712000</v>
      </c>
      <c r="G20" s="19">
        <v>585000</v>
      </c>
    </row>
    <row r="21" spans="1:9">
      <c r="A21" s="162" t="s">
        <v>511</v>
      </c>
      <c r="B21" s="19">
        <v>6881000</v>
      </c>
      <c r="C21" s="19">
        <v>3218000</v>
      </c>
      <c r="D21" s="19">
        <v>2533000</v>
      </c>
      <c r="E21" s="19">
        <v>685000</v>
      </c>
      <c r="F21" s="19">
        <v>3663000</v>
      </c>
      <c r="G21" s="19">
        <v>570000</v>
      </c>
    </row>
    <row r="22" spans="1:9">
      <c r="A22" s="162" t="s">
        <v>514</v>
      </c>
      <c r="B22" s="19">
        <v>6905000</v>
      </c>
      <c r="C22" s="19">
        <v>3215000</v>
      </c>
      <c r="D22" s="19">
        <v>2493000</v>
      </c>
      <c r="E22" s="19">
        <v>722000</v>
      </c>
      <c r="F22" s="19">
        <v>3690000</v>
      </c>
      <c r="G22" s="19">
        <v>589000</v>
      </c>
    </row>
    <row r="23" spans="1:9">
      <c r="A23" s="269" t="s">
        <v>525</v>
      </c>
      <c r="B23" s="20">
        <v>6930000</v>
      </c>
      <c r="C23" s="20">
        <v>3192000</v>
      </c>
      <c r="D23" s="20">
        <v>2520000</v>
      </c>
      <c r="E23" s="20">
        <v>672000</v>
      </c>
      <c r="F23" s="20">
        <v>3738000</v>
      </c>
      <c r="G23" s="20">
        <v>574000</v>
      </c>
    </row>
    <row r="24" spans="1:9">
      <c r="A24" s="269" t="s">
        <v>539</v>
      </c>
      <c r="B24" s="20">
        <v>6955000</v>
      </c>
      <c r="C24" s="20">
        <v>3277000</v>
      </c>
      <c r="D24" s="20">
        <v>2533000</v>
      </c>
      <c r="E24" s="20">
        <v>744000</v>
      </c>
      <c r="F24" s="20">
        <v>3678000</v>
      </c>
      <c r="G24" s="20">
        <v>607000</v>
      </c>
    </row>
    <row r="25" spans="1:9">
      <c r="B25" s="21"/>
      <c r="C25" s="21"/>
      <c r="D25" s="19"/>
      <c r="E25" s="21"/>
      <c r="F25" s="21"/>
      <c r="G25" s="21"/>
    </row>
    <row r="26" spans="1:9">
      <c r="A26" s="18" t="s">
        <v>42</v>
      </c>
      <c r="B26" s="22">
        <f t="shared" ref="B26:G26" si="2">(B4-B3)/B3*100</f>
        <v>0.36799999999999999</v>
      </c>
      <c r="C26" s="22">
        <f t="shared" si="2"/>
        <v>1.3273001508295625</v>
      </c>
      <c r="D26" s="22">
        <f t="shared" si="2"/>
        <v>2.029664324746292</v>
      </c>
      <c r="E26" s="22">
        <f t="shared" si="2"/>
        <v>-1.0624169986719787</v>
      </c>
      <c r="F26" s="22">
        <f t="shared" si="2"/>
        <v>-0.71550255536626917</v>
      </c>
      <c r="G26" s="22">
        <f t="shared" si="2"/>
        <v>-8.7431693989071047</v>
      </c>
    </row>
    <row r="27" spans="1:9">
      <c r="A27" s="18" t="s">
        <v>43</v>
      </c>
      <c r="B27" s="22">
        <f t="shared" ref="B27:G27" si="3">(B5-B4)/B4*100</f>
        <v>0.35070938944683561</v>
      </c>
      <c r="C27" s="22">
        <f t="shared" si="3"/>
        <v>-1.3992259601071748</v>
      </c>
      <c r="D27" s="22">
        <f t="shared" si="3"/>
        <v>-1.1859219586840091</v>
      </c>
      <c r="E27" s="22">
        <f t="shared" si="3"/>
        <v>-2.1476510067114094</v>
      </c>
      <c r="F27" s="22">
        <f t="shared" si="3"/>
        <v>2.3678792038435139</v>
      </c>
      <c r="G27" s="22">
        <f t="shared" si="3"/>
        <v>11.377245508982035</v>
      </c>
    </row>
    <row r="28" spans="1:9">
      <c r="A28" s="18" t="s">
        <v>44</v>
      </c>
      <c r="B28" s="22">
        <f t="shared" ref="B28:G28" si="4">(B6-B5)/B5*100</f>
        <v>0.3653693407466243</v>
      </c>
      <c r="C28" s="22">
        <f t="shared" si="4"/>
        <v>0.27173913043478259</v>
      </c>
      <c r="D28" s="22">
        <f t="shared" si="4"/>
        <v>1.8583042973286876</v>
      </c>
      <c r="E28" s="22">
        <f t="shared" si="4"/>
        <v>-5.3497942386831276</v>
      </c>
      <c r="F28" s="22">
        <f t="shared" si="4"/>
        <v>0.46932618169627888</v>
      </c>
      <c r="G28" s="22">
        <f t="shared" si="4"/>
        <v>20.43010752688172</v>
      </c>
    </row>
    <row r="29" spans="1:9">
      <c r="A29" s="18" t="s">
        <v>45</v>
      </c>
      <c r="B29" s="22">
        <f t="shared" ref="B29:G29" si="5">(B7-B6)/B6*100</f>
        <v>0.34821145932257042</v>
      </c>
      <c r="C29" s="22">
        <f t="shared" si="5"/>
        <v>-2.1981330924420357</v>
      </c>
      <c r="D29" s="22">
        <f t="shared" si="5"/>
        <v>-4.4469783352337515</v>
      </c>
      <c r="E29" s="22">
        <f t="shared" si="5"/>
        <v>6.2318840579710146</v>
      </c>
      <c r="F29" s="22">
        <f t="shared" si="5"/>
        <v>3.203203203203203</v>
      </c>
      <c r="G29" s="22">
        <f t="shared" si="5"/>
        <v>20.982142857142858</v>
      </c>
    </row>
    <row r="30" spans="1:9">
      <c r="A30" s="18" t="s">
        <v>335</v>
      </c>
      <c r="B30" s="22">
        <f t="shared" ref="B30:G30" si="6">(B8-B7)/B7*100</f>
        <v>0.3470031545741325</v>
      </c>
      <c r="C30" s="22">
        <f t="shared" si="6"/>
        <v>-6.3115763546798025</v>
      </c>
      <c r="D30" s="22">
        <f t="shared" si="6"/>
        <v>-2.2673031026252981</v>
      </c>
      <c r="E30" s="22">
        <f t="shared" si="6"/>
        <v>-20.054570259208731</v>
      </c>
      <c r="F30" s="22">
        <f t="shared" si="6"/>
        <v>7.3068218558034275</v>
      </c>
      <c r="G30" s="22">
        <f t="shared" si="6"/>
        <v>65.313653136531372</v>
      </c>
    </row>
    <row r="31" spans="1:9">
      <c r="A31" s="139" t="s">
        <v>386</v>
      </c>
      <c r="B31" s="22">
        <f t="shared" ref="B31:G31" si="7">(B9-B8)/B8*100</f>
        <v>0.34580320653882429</v>
      </c>
      <c r="C31" s="22">
        <f t="shared" si="7"/>
        <v>2.0374630299046994</v>
      </c>
      <c r="D31" s="22">
        <f t="shared" si="7"/>
        <v>2.8083028083028085</v>
      </c>
      <c r="E31" s="22">
        <f t="shared" si="7"/>
        <v>-1.1945392491467577</v>
      </c>
      <c r="F31" s="22">
        <f t="shared" si="7"/>
        <v>-1.2051822838204278</v>
      </c>
      <c r="G31" s="22">
        <f t="shared" si="7"/>
        <v>10.491071428571429</v>
      </c>
    </row>
    <row r="32" spans="1:9">
      <c r="A32" s="139" t="s">
        <v>412</v>
      </c>
      <c r="B32" s="22">
        <f t="shared" ref="B32:G35" si="8">(B10-B9)/B9*100</f>
        <v>0.3289473684210526</v>
      </c>
      <c r="C32" s="22">
        <f t="shared" si="8"/>
        <v>-1.1916264090177133</v>
      </c>
      <c r="D32" s="22">
        <f t="shared" si="8"/>
        <v>-1.9794140934283451</v>
      </c>
      <c r="E32" s="22">
        <f t="shared" si="8"/>
        <v>2.2452504317789295</v>
      </c>
      <c r="F32" s="22">
        <f t="shared" si="8"/>
        <v>1.7688319609637084</v>
      </c>
      <c r="G32" s="22">
        <f t="shared" si="8"/>
        <v>-5.6565656565656566</v>
      </c>
    </row>
    <row r="33" spans="1:7">
      <c r="A33" s="139" t="s">
        <v>426</v>
      </c>
      <c r="B33" s="22">
        <f t="shared" ref="B33:B46" si="9">(B11-B10)/B10*100</f>
        <v>0.32786885245901637</v>
      </c>
      <c r="C33" s="22">
        <f t="shared" si="8"/>
        <v>0.5215123859191656</v>
      </c>
      <c r="D33" s="22">
        <f t="shared" si="8"/>
        <v>0.48465266558966075</v>
      </c>
      <c r="E33" s="22">
        <f t="shared" si="8"/>
        <v>0.67567567567567566</v>
      </c>
      <c r="F33" s="22">
        <f t="shared" si="8"/>
        <v>0.14983518130056939</v>
      </c>
      <c r="G33" s="22">
        <f t="shared" ref="G33:G44" si="10">(G11-G10)/G10*100</f>
        <v>7.7087794432548176</v>
      </c>
    </row>
    <row r="34" spans="1:7">
      <c r="A34" s="162" t="s">
        <v>437</v>
      </c>
      <c r="B34" s="22">
        <f t="shared" si="9"/>
        <v>0.20230314347961406</v>
      </c>
      <c r="C34" s="22">
        <f t="shared" si="8"/>
        <v>-9.727626459143969E-2</v>
      </c>
      <c r="D34" s="22">
        <f t="shared" si="8"/>
        <v>-2.090032154340836</v>
      </c>
      <c r="E34" s="22">
        <f t="shared" si="8"/>
        <v>8.2214765100671148</v>
      </c>
      <c r="F34" s="22">
        <f t="shared" si="8"/>
        <v>0.47875523638539796</v>
      </c>
      <c r="G34" s="22">
        <f t="shared" si="10"/>
        <v>0.19880715705765406</v>
      </c>
    </row>
    <row r="35" spans="1:7">
      <c r="A35" s="162" t="s">
        <v>443</v>
      </c>
      <c r="B35" s="22">
        <f t="shared" si="9"/>
        <v>3.4943314179220377</v>
      </c>
      <c r="C35" s="22">
        <f t="shared" ref="C35:D37" si="11">(C13-C12)/C12*100</f>
        <v>-2.9535864978902953</v>
      </c>
      <c r="D35" s="22">
        <f t="shared" si="11"/>
        <v>-1.4367816091954022</v>
      </c>
      <c r="E35" s="22">
        <f t="shared" si="8"/>
        <v>-8.8372093023255811</v>
      </c>
      <c r="F35" s="22">
        <f t="shared" si="8"/>
        <v>9.4401429422275172</v>
      </c>
      <c r="G35" s="22">
        <f t="shared" si="10"/>
        <v>11.706349206349206</v>
      </c>
    </row>
    <row r="36" spans="1:7">
      <c r="A36" s="162" t="s">
        <v>454</v>
      </c>
      <c r="B36" s="22">
        <f t="shared" si="9"/>
        <v>0.42016806722689076</v>
      </c>
      <c r="C36" s="22">
        <f t="shared" si="11"/>
        <v>1.6722408026755853</v>
      </c>
      <c r="D36" s="22">
        <f t="shared" si="11"/>
        <v>1.5826738858808829</v>
      </c>
      <c r="E36" s="22">
        <f t="shared" ref="E36:F38" si="12">(E14-E13)/E13*100</f>
        <v>2.2108843537414966</v>
      </c>
      <c r="F36" s="22">
        <f t="shared" si="12"/>
        <v>-0.62585034013605445</v>
      </c>
      <c r="G36" s="22">
        <f t="shared" si="10"/>
        <v>-4.0852575488454708</v>
      </c>
    </row>
    <row r="37" spans="1:7">
      <c r="A37" s="162" t="s">
        <v>464</v>
      </c>
      <c r="B37" s="22">
        <f t="shared" si="9"/>
        <v>0.41841004184100417</v>
      </c>
      <c r="C37" s="22">
        <f t="shared" si="11"/>
        <v>0.2960526315789474</v>
      </c>
      <c r="D37" s="22">
        <f t="shared" si="11"/>
        <v>-0.41000410004100041</v>
      </c>
      <c r="E37" s="22">
        <f t="shared" si="12"/>
        <v>3.1613976705490847</v>
      </c>
      <c r="F37" s="22">
        <f t="shared" si="12"/>
        <v>0.52026286966045998</v>
      </c>
      <c r="G37" s="22">
        <f t="shared" si="10"/>
        <v>9.6296296296296298</v>
      </c>
    </row>
    <row r="38" spans="1:7">
      <c r="A38" s="162" t="s">
        <v>478</v>
      </c>
      <c r="B38" s="22">
        <f t="shared" si="9"/>
        <v>0.41666666666666669</v>
      </c>
      <c r="C38" s="22">
        <f t="shared" ref="C38:D38" si="13">(C16-C15)/C15*100</f>
        <v>2.8861921941620206</v>
      </c>
      <c r="D38" s="22">
        <f t="shared" si="13"/>
        <v>2.923013585837793</v>
      </c>
      <c r="E38" s="22">
        <f t="shared" si="12"/>
        <v>2.903225806451613</v>
      </c>
      <c r="F38" s="22">
        <f t="shared" si="12"/>
        <v>-1.6616725687823481</v>
      </c>
      <c r="G38" s="22">
        <f t="shared" si="10"/>
        <v>2.0270270270270272</v>
      </c>
    </row>
    <row r="39" spans="1:7" s="23" customFormat="1">
      <c r="A39" s="162" t="s">
        <v>485</v>
      </c>
      <c r="B39" s="22">
        <f t="shared" si="9"/>
        <v>0.41493775933609961</v>
      </c>
      <c r="C39" s="22">
        <f t="shared" ref="C39:F44" si="14">(C17-C16)/C16*100</f>
        <v>-1.0838380618425247</v>
      </c>
      <c r="D39" s="22">
        <f t="shared" si="14"/>
        <v>0.4</v>
      </c>
      <c r="E39" s="22">
        <f t="shared" si="14"/>
        <v>-7.053291536050156</v>
      </c>
      <c r="F39" s="22">
        <f t="shared" si="14"/>
        <v>1.7451523545706373</v>
      </c>
      <c r="G39" s="22">
        <f t="shared" si="10"/>
        <v>-9.105960264900661</v>
      </c>
    </row>
    <row r="40" spans="1:7" s="23" customFormat="1">
      <c r="A40" s="162" t="s">
        <v>489</v>
      </c>
      <c r="B40" s="22">
        <f t="shared" si="9"/>
        <v>0.38370720188902008</v>
      </c>
      <c r="C40" s="22">
        <f t="shared" si="14"/>
        <v>2.35256203673864</v>
      </c>
      <c r="D40" s="22">
        <f t="shared" si="14"/>
        <v>2.0717131474103585</v>
      </c>
      <c r="E40" s="22">
        <f t="shared" si="14"/>
        <v>3.5413153456998319</v>
      </c>
      <c r="F40" s="22">
        <f t="shared" si="14"/>
        <v>-1.2796079499047102</v>
      </c>
      <c r="G40" s="22">
        <f t="shared" si="10"/>
        <v>-0.36429872495446264</v>
      </c>
    </row>
    <row r="41" spans="1:7" s="23" customFormat="1">
      <c r="A41" s="162" t="s">
        <v>499</v>
      </c>
      <c r="B41" s="22">
        <f t="shared" si="9"/>
        <v>0.38224051749485444</v>
      </c>
      <c r="C41" s="22">
        <f t="shared" si="14"/>
        <v>-0.25188916876574308</v>
      </c>
      <c r="D41" s="22">
        <f t="shared" si="14"/>
        <v>-1.6783762685402031</v>
      </c>
      <c r="E41" s="22">
        <f t="shared" si="14"/>
        <v>5.7003257328990227</v>
      </c>
      <c r="F41" s="22">
        <f t="shared" si="14"/>
        <v>0.9376723662437948</v>
      </c>
      <c r="G41" s="22">
        <f t="shared" si="10"/>
        <v>5.8500914076782449</v>
      </c>
    </row>
    <row r="42" spans="1:7" s="23" customFormat="1">
      <c r="A42" s="162" t="s">
        <v>504</v>
      </c>
      <c r="B42" s="22">
        <f t="shared" si="9"/>
        <v>0.39543057996485065</v>
      </c>
      <c r="C42" s="22">
        <f t="shared" si="14"/>
        <v>-0.78914141414141414</v>
      </c>
      <c r="D42" s="22">
        <f t="shared" si="14"/>
        <v>3.969829297340214E-2</v>
      </c>
      <c r="E42" s="22">
        <f t="shared" si="14"/>
        <v>-4.0061633281972266</v>
      </c>
      <c r="F42" s="22">
        <f t="shared" si="14"/>
        <v>1.4207650273224044</v>
      </c>
      <c r="G42" s="22">
        <f t="shared" si="10"/>
        <v>1.0362694300518136</v>
      </c>
    </row>
    <row r="43" spans="1:7" s="23" customFormat="1">
      <c r="A43" s="162" t="s">
        <v>509</v>
      </c>
      <c r="B43" s="22">
        <f t="shared" si="9"/>
        <v>0.37928519328956967</v>
      </c>
      <c r="C43" s="22">
        <f t="shared" si="14"/>
        <v>2.3862551702195351</v>
      </c>
      <c r="D43" s="22">
        <f t="shared" si="14"/>
        <v>0.51587301587301582</v>
      </c>
      <c r="E43" s="22">
        <f t="shared" si="14"/>
        <v>9.9518459069020864</v>
      </c>
      <c r="F43" s="22">
        <f t="shared" si="14"/>
        <v>-1.3200431034482758</v>
      </c>
      <c r="G43" s="22">
        <f t="shared" si="10"/>
        <v>-2.5641025641025639</v>
      </c>
    </row>
    <row r="44" spans="1:7" s="23" customFormat="1">
      <c r="A44" s="162" t="s">
        <v>515</v>
      </c>
      <c r="B44" s="22">
        <f t="shared" si="9"/>
        <v>0.34878651358814128</v>
      </c>
      <c r="C44" s="22">
        <f t="shared" si="14"/>
        <v>-9.3225605966438779E-2</v>
      </c>
      <c r="D44" s="22">
        <f t="shared" si="14"/>
        <v>-1.5791551519936835</v>
      </c>
      <c r="E44" s="22">
        <f t="shared" si="14"/>
        <v>5.4014598540145986</v>
      </c>
      <c r="F44" s="22">
        <f t="shared" si="14"/>
        <v>0.73710073710073709</v>
      </c>
      <c r="G44" s="22">
        <f t="shared" si="10"/>
        <v>3.3333333333333335</v>
      </c>
    </row>
    <row r="45" spans="1:7">
      <c r="A45" s="270" t="s">
        <v>526</v>
      </c>
      <c r="B45" s="22">
        <f t="shared" si="9"/>
        <v>0.3620564808110065</v>
      </c>
      <c r="C45" s="22">
        <f t="shared" ref="C45:G46" si="15">(C23-C22)/C22*100</f>
        <v>-0.71539657853810268</v>
      </c>
      <c r="D45" s="22">
        <f t="shared" si="15"/>
        <v>1.0830324909747291</v>
      </c>
      <c r="E45" s="22">
        <f t="shared" si="15"/>
        <v>-6.9252077562326875</v>
      </c>
      <c r="F45" s="22">
        <f t="shared" si="15"/>
        <v>1.3008130081300813</v>
      </c>
      <c r="G45" s="22">
        <f t="shared" si="15"/>
        <v>-2.5466893039049237</v>
      </c>
    </row>
    <row r="46" spans="1:7">
      <c r="A46" s="270" t="s">
        <v>540</v>
      </c>
      <c r="B46" s="22">
        <f t="shared" si="9"/>
        <v>0.36075036075036077</v>
      </c>
      <c r="C46" s="22">
        <f t="shared" si="15"/>
        <v>2.662907268170426</v>
      </c>
      <c r="D46" s="22">
        <f t="shared" si="15"/>
        <v>0.51587301587301582</v>
      </c>
      <c r="E46" s="22">
        <f t="shared" si="15"/>
        <v>10.714285714285714</v>
      </c>
      <c r="F46" s="22">
        <f t="shared" si="15"/>
        <v>-1.6051364365971106</v>
      </c>
      <c r="G46" s="22">
        <f t="shared" si="15"/>
        <v>5.7491289198606275</v>
      </c>
    </row>
    <row r="48" spans="1:7" s="23" customFormat="1">
      <c r="A48" s="18" t="s">
        <v>46</v>
      </c>
      <c r="B48" s="22">
        <f t="shared" ref="B48:G48" si="16">(B7-B3)/B3*100</f>
        <v>1.44</v>
      </c>
      <c r="C48" s="22">
        <f t="shared" si="16"/>
        <v>-2.0211161387631975</v>
      </c>
      <c r="D48" s="22">
        <f t="shared" si="16"/>
        <v>-1.873536299765808</v>
      </c>
      <c r="E48" s="22">
        <f t="shared" si="16"/>
        <v>-2.6560424966799467</v>
      </c>
      <c r="F48" s="22">
        <f t="shared" si="16"/>
        <v>5.3833049403747868</v>
      </c>
      <c r="G48" s="22">
        <f t="shared" si="16"/>
        <v>48.087431693989068</v>
      </c>
    </row>
    <row r="49" spans="1:9" s="23" customFormat="1">
      <c r="A49" s="18" t="s">
        <v>336</v>
      </c>
      <c r="B49" s="22">
        <f t="shared" ref="B49:G49" si="17">(B8-B4)/B4*100</f>
        <v>1.4187788936712897</v>
      </c>
      <c r="C49" s="22">
        <f t="shared" si="17"/>
        <v>-9.4075617743375997</v>
      </c>
      <c r="D49" s="22">
        <f t="shared" si="17"/>
        <v>-6.0061208875286916</v>
      </c>
      <c r="E49" s="22">
        <f t="shared" si="17"/>
        <v>-21.34228187919463</v>
      </c>
      <c r="F49" s="22">
        <f t="shared" si="17"/>
        <v>13.898421413864103</v>
      </c>
      <c r="G49" s="22">
        <f t="shared" si="17"/>
        <v>168.26347305389223</v>
      </c>
    </row>
    <row r="50" spans="1:9" s="23" customFormat="1">
      <c r="A50" s="139" t="s">
        <v>387</v>
      </c>
      <c r="B50" s="22">
        <f t="shared" ref="B50:G50" si="18">(B9-B5)/B5*100</f>
        <v>1.4138204924543289</v>
      </c>
      <c r="C50" s="22">
        <f t="shared" si="18"/>
        <v>-6.25</v>
      </c>
      <c r="D50" s="22">
        <f t="shared" si="18"/>
        <v>-2.2067363530778166</v>
      </c>
      <c r="E50" s="22">
        <f t="shared" si="18"/>
        <v>-20.5761316872428</v>
      </c>
      <c r="F50" s="22">
        <f t="shared" si="18"/>
        <v>9.9228964130070398</v>
      </c>
      <c r="G50" s="22">
        <f t="shared" si="18"/>
        <v>166.12903225806451</v>
      </c>
      <c r="I50" s="24"/>
    </row>
    <row r="51" spans="1:9" s="23" customFormat="1">
      <c r="A51" s="139" t="s">
        <v>413</v>
      </c>
      <c r="B51" s="22">
        <f t="shared" ref="B51:G54" si="19">(B10-B6)/B6*100</f>
        <v>1.3770180436847104</v>
      </c>
      <c r="C51" s="22">
        <f>(C10-C6)/C6*100</f>
        <v>-7.6181872929840413</v>
      </c>
      <c r="D51" s="22">
        <f t="shared" si="19"/>
        <v>-5.8912960851387304</v>
      </c>
      <c r="E51" s="22">
        <f t="shared" si="19"/>
        <v>-14.202898550724639</v>
      </c>
      <c r="F51" s="22">
        <f t="shared" si="19"/>
        <v>11.344678011344678</v>
      </c>
      <c r="G51" s="22">
        <f t="shared" si="19"/>
        <v>108.48214285714286</v>
      </c>
      <c r="I51" s="24"/>
    </row>
    <row r="52" spans="1:9" s="23" customFormat="1">
      <c r="A52" s="139" t="s">
        <v>427</v>
      </c>
      <c r="B52" s="22">
        <f t="shared" si="19"/>
        <v>1.3564668769716088</v>
      </c>
      <c r="C52" s="22">
        <f t="shared" si="19"/>
        <v>-5.0492610837438425</v>
      </c>
      <c r="D52" s="22">
        <f t="shared" si="19"/>
        <v>-1.0342084327764518</v>
      </c>
      <c r="E52" s="22">
        <f t="shared" si="19"/>
        <v>-18.690313778990451</v>
      </c>
      <c r="F52" s="22">
        <f t="shared" ref="F52:F63" si="20">(F11-F7)/F7*100</f>
        <v>8.0504364694471384</v>
      </c>
      <c r="G52" s="22">
        <f t="shared" si="19"/>
        <v>85.608856088560884</v>
      </c>
    </row>
    <row r="53" spans="1:9" s="23" customFormat="1">
      <c r="A53" s="162" t="s">
        <v>438</v>
      </c>
      <c r="B53" s="22">
        <f t="shared" si="19"/>
        <v>1.210311222885885</v>
      </c>
      <c r="C53" s="22">
        <f t="shared" si="19"/>
        <v>1.2487676634899769</v>
      </c>
      <c r="D53" s="22">
        <f t="shared" ref="D53:D57" si="21">(D12-D8)/D8*100</f>
        <v>-0.85470085470085477</v>
      </c>
      <c r="E53" s="22">
        <f t="shared" si="19"/>
        <v>10.068259385665529</v>
      </c>
      <c r="F53" s="22">
        <f t="shared" si="20"/>
        <v>1.1750527267249171</v>
      </c>
      <c r="G53" s="22">
        <f t="shared" si="19"/>
        <v>12.5</v>
      </c>
    </row>
    <row r="54" spans="1:9" s="23" customFormat="1">
      <c r="A54" s="162" t="s">
        <v>444</v>
      </c>
      <c r="B54" s="22">
        <f t="shared" si="19"/>
        <v>4.3859649122807012</v>
      </c>
      <c r="C54" s="22">
        <f t="shared" si="19"/>
        <v>-3.7037037037037033</v>
      </c>
      <c r="D54" s="22">
        <f t="shared" si="21"/>
        <v>-4.9485352335708628</v>
      </c>
      <c r="E54" s="22">
        <f t="shared" si="19"/>
        <v>1.5544041450777202</v>
      </c>
      <c r="F54" s="22">
        <f t="shared" si="20"/>
        <v>12.076852698993596</v>
      </c>
      <c r="G54" s="22">
        <f t="shared" si="19"/>
        <v>13.737373737373737</v>
      </c>
    </row>
    <row r="55" spans="1:9" s="23" customFormat="1">
      <c r="A55" s="162" t="s">
        <v>455</v>
      </c>
      <c r="B55" s="22">
        <f t="shared" ref="B55:C57" si="22">(B14-B10)/B10*100</f>
        <v>4.4808743169398912</v>
      </c>
      <c r="C55" s="22">
        <f t="shared" si="22"/>
        <v>-0.91264667535853972</v>
      </c>
      <c r="D55" s="22">
        <f t="shared" si="21"/>
        <v>-1.494345718901454</v>
      </c>
      <c r="E55" s="22">
        <f>(E14-E10)/E10*100</f>
        <v>1.5202702702702704</v>
      </c>
      <c r="F55" s="22">
        <f t="shared" si="20"/>
        <v>9.4396164219358702</v>
      </c>
      <c r="G55" s="22">
        <f t="shared" ref="G55:G63" si="23">(G14-G10)/G10*100</f>
        <v>15.631691648822269</v>
      </c>
    </row>
    <row r="56" spans="1:9" s="23" customFormat="1">
      <c r="A56" s="162" t="s">
        <v>461</v>
      </c>
      <c r="B56" s="22">
        <f t="shared" si="22"/>
        <v>4.5751633986928102</v>
      </c>
      <c r="C56" s="22">
        <f t="shared" si="22"/>
        <v>-1.1348897535667963</v>
      </c>
      <c r="D56" s="22">
        <f t="shared" si="21"/>
        <v>-2.3713826366559485</v>
      </c>
      <c r="E56" s="22">
        <f>(E15-E11)/E11*100</f>
        <v>4.0268456375838921</v>
      </c>
      <c r="F56" s="22">
        <f t="shared" si="20"/>
        <v>9.8444045481747455</v>
      </c>
      <c r="G56" s="22">
        <f t="shared" si="23"/>
        <v>17.693836978131213</v>
      </c>
    </row>
    <row r="57" spans="1:9" s="23" customFormat="1">
      <c r="A57" s="162" t="s">
        <v>476</v>
      </c>
      <c r="B57" s="22">
        <f t="shared" si="22"/>
        <v>4.7988818139462648</v>
      </c>
      <c r="C57" s="22">
        <f t="shared" si="22"/>
        <v>1.8175916910094125</v>
      </c>
      <c r="D57" s="22">
        <f t="shared" si="21"/>
        <v>2.6272577996715927</v>
      </c>
      <c r="E57" s="22">
        <f>(E16-E12)/E12*100</f>
        <v>-1.0852713178294573</v>
      </c>
      <c r="F57" s="22">
        <f t="shared" si="20"/>
        <v>7.5044669446098871</v>
      </c>
      <c r="G57" s="22">
        <f t="shared" si="23"/>
        <v>19.841269841269842</v>
      </c>
    </row>
    <row r="58" spans="1:9" s="23" customFormat="1">
      <c r="A58" s="162" t="s">
        <v>484</v>
      </c>
      <c r="B58" s="22">
        <f t="shared" ref="B58:E58" si="24">(B17-B13)/B13*100</f>
        <v>1.680672268907563</v>
      </c>
      <c r="C58" s="22">
        <f t="shared" si="24"/>
        <v>3.7792642140468229</v>
      </c>
      <c r="D58" s="22">
        <f t="shared" si="24"/>
        <v>4.5397750937109533</v>
      </c>
      <c r="E58" s="22">
        <f t="shared" si="24"/>
        <v>0.85034013605442182</v>
      </c>
      <c r="F58" s="22">
        <f t="shared" si="20"/>
        <v>-5.4421768707482991E-2</v>
      </c>
      <c r="G58" s="22">
        <f t="shared" si="23"/>
        <v>-2.4866785079928952</v>
      </c>
    </row>
    <row r="59" spans="1:9" s="23" customFormat="1">
      <c r="A59" s="162" t="s">
        <v>490</v>
      </c>
      <c r="B59" s="22">
        <f t="shared" ref="B59:E59" si="25">(B18-B14)/B14*100</f>
        <v>1.6437537358039451</v>
      </c>
      <c r="C59" s="22">
        <f t="shared" si="25"/>
        <v>4.4736842105263159</v>
      </c>
      <c r="D59" s="22">
        <f t="shared" si="25"/>
        <v>5.0430504305043051</v>
      </c>
      <c r="E59" s="22">
        <f t="shared" si="25"/>
        <v>2.1630615640599005</v>
      </c>
      <c r="F59" s="22">
        <f t="shared" si="20"/>
        <v>-0.71193866374589265</v>
      </c>
      <c r="G59" s="22">
        <f t="shared" si="23"/>
        <v>1.2962962962962963</v>
      </c>
    </row>
    <row r="60" spans="1:9" s="23" customFormat="1">
      <c r="A60" s="162" t="s">
        <v>500</v>
      </c>
      <c r="B60" s="22">
        <f t="shared" ref="B60:E60" si="26">(B19-B15)/B15*100</f>
        <v>1.607142857142857</v>
      </c>
      <c r="C60" s="22">
        <f t="shared" si="26"/>
        <v>3.9029189898327319</v>
      </c>
      <c r="D60" s="22">
        <f t="shared" si="26"/>
        <v>3.7052284890901608</v>
      </c>
      <c r="E60" s="22">
        <f t="shared" si="26"/>
        <v>4.67741935483871</v>
      </c>
      <c r="F60" s="22">
        <f t="shared" si="20"/>
        <v>-0.299645873059112</v>
      </c>
      <c r="G60" s="22">
        <f t="shared" si="23"/>
        <v>-2.1959459459459461</v>
      </c>
    </row>
    <row r="61" spans="1:9" s="23" customFormat="1">
      <c r="A61" s="162" t="s">
        <v>505</v>
      </c>
      <c r="B61" s="22">
        <f t="shared" ref="B61:E61" si="27">(B20-B16)/B16*100</f>
        <v>1.5856550088915233</v>
      </c>
      <c r="C61" s="22">
        <f t="shared" si="27"/>
        <v>0.19126554032515142</v>
      </c>
      <c r="D61" s="22">
        <f t="shared" si="27"/>
        <v>0.8</v>
      </c>
      <c r="E61" s="22">
        <f t="shared" si="27"/>
        <v>-2.3510971786833856</v>
      </c>
      <c r="F61" s="22">
        <f t="shared" si="20"/>
        <v>2.8254847645429364</v>
      </c>
      <c r="G61" s="22">
        <f t="shared" si="23"/>
        <v>-3.1456953642384109</v>
      </c>
    </row>
    <row r="62" spans="1:9" s="23" customFormat="1">
      <c r="A62" s="162" t="s">
        <v>510</v>
      </c>
      <c r="B62" s="22">
        <f t="shared" ref="B62:E62" si="28">(B21-B17)/B17*100</f>
        <v>1.5495867768595042</v>
      </c>
      <c r="C62" s="22">
        <f t="shared" si="28"/>
        <v>3.7060908797937477</v>
      </c>
      <c r="D62" s="22">
        <f t="shared" si="28"/>
        <v>0.91633466135458164</v>
      </c>
      <c r="E62" s="22">
        <f t="shared" si="28"/>
        <v>15.51433389544688</v>
      </c>
      <c r="F62" s="22">
        <f t="shared" si="20"/>
        <v>-0.27225701061802338</v>
      </c>
      <c r="G62" s="22">
        <f t="shared" si="23"/>
        <v>3.8251366120218582</v>
      </c>
    </row>
    <row r="63" spans="1:9" s="23" customFormat="1">
      <c r="A63" s="162" t="s">
        <v>516</v>
      </c>
      <c r="B63" s="22">
        <f t="shared" ref="B63:E65" si="29">(B22-B18)/B18*100</f>
        <v>1.5142605116142311</v>
      </c>
      <c r="C63" s="22">
        <f t="shared" si="29"/>
        <v>1.2279596977329974</v>
      </c>
      <c r="D63" s="22">
        <f t="shared" si="29"/>
        <v>-2.6932084309133488</v>
      </c>
      <c r="E63" s="22">
        <f t="shared" si="29"/>
        <v>17.589576547231271</v>
      </c>
      <c r="F63" s="22">
        <f t="shared" si="20"/>
        <v>1.7650303364589079</v>
      </c>
      <c r="G63" s="22">
        <f t="shared" si="23"/>
        <v>7.6782449725776969</v>
      </c>
    </row>
    <row r="64" spans="1:9">
      <c r="A64" s="270" t="s">
        <v>527</v>
      </c>
      <c r="B64" s="22">
        <f t="shared" si="29"/>
        <v>1.4938488576449911</v>
      </c>
      <c r="C64" s="22">
        <f t="shared" si="29"/>
        <v>0.75757575757575757</v>
      </c>
      <c r="D64" s="22">
        <f t="shared" si="29"/>
        <v>3.969829297340214E-2</v>
      </c>
      <c r="E64" s="22">
        <f t="shared" si="29"/>
        <v>3.5439137134052388</v>
      </c>
      <c r="F64" s="22">
        <f>(F23-F19)/F19*100</f>
        <v>2.1311475409836063</v>
      </c>
      <c r="G64" s="22">
        <f>(G23-G19)/G19*100</f>
        <v>-0.86355785837651122</v>
      </c>
    </row>
    <row r="65" spans="1:7">
      <c r="A65" s="270" t="s">
        <v>541</v>
      </c>
      <c r="B65" s="22">
        <f t="shared" si="29"/>
        <v>1.4587892049598834</v>
      </c>
      <c r="C65" s="22">
        <f t="shared" si="29"/>
        <v>4.263442570792237</v>
      </c>
      <c r="D65" s="22">
        <f t="shared" si="29"/>
        <v>0.51587301587301582</v>
      </c>
      <c r="E65" s="22">
        <f t="shared" si="29"/>
        <v>19.42215088282504</v>
      </c>
      <c r="F65" s="22">
        <f>(F24-F20)/F20*100</f>
        <v>-0.91594827586206884</v>
      </c>
      <c r="G65" s="22">
        <f>(G24-G20)/G20*100</f>
        <v>3.7606837606837606</v>
      </c>
    </row>
    <row r="66" spans="1:7">
      <c r="B66" s="7"/>
      <c r="D66" s="7"/>
      <c r="E66" s="7"/>
    </row>
    <row r="67" spans="1:7" ht="38.25">
      <c r="A67" s="7"/>
      <c r="B67" s="126" t="s">
        <v>47</v>
      </c>
      <c r="C67" s="126" t="s">
        <v>48</v>
      </c>
      <c r="D67" s="126" t="s">
        <v>49</v>
      </c>
      <c r="E67" s="17"/>
      <c r="F67" s="126" t="s">
        <v>337</v>
      </c>
    </row>
    <row r="68" spans="1:7">
      <c r="A68" s="18" t="str">
        <f t="shared" ref="A68:A87" si="30">A3</f>
        <v>Q1 2008</v>
      </c>
      <c r="B68" s="22">
        <f>E3/C3*100</f>
        <v>22.714932126696834</v>
      </c>
      <c r="C68" s="22">
        <f>D3/B3*100</f>
        <v>40.991999999999997</v>
      </c>
      <c r="D68" s="22">
        <f>(C3/B3)*100</f>
        <v>53.04</v>
      </c>
      <c r="F68" s="22">
        <f>(E3+G3)/C3*100</f>
        <v>28.235294117647058</v>
      </c>
    </row>
    <row r="69" spans="1:7">
      <c r="A69" s="18" t="str">
        <f t="shared" si="30"/>
        <v>Q2 2008</v>
      </c>
      <c r="B69" s="22">
        <f>E4/C4*100</f>
        <v>22.179220005954154</v>
      </c>
      <c r="C69" s="22">
        <f t="shared" ref="C69:C75" si="31">D4/B4*100</f>
        <v>41.670652000637652</v>
      </c>
      <c r="D69" s="22">
        <f t="shared" ref="D69:D75" si="32">(C4/B4)*100</f>
        <v>53.546947234178219</v>
      </c>
      <c r="F69" s="22">
        <f t="shared" ref="F69:F75" si="33">(E4+G4)/C4*100</f>
        <v>27.150937779100925</v>
      </c>
    </row>
    <row r="70" spans="1:7">
      <c r="A70" s="18" t="str">
        <f t="shared" si="30"/>
        <v>Q3 2008</v>
      </c>
      <c r="B70" s="22">
        <f t="shared" ref="B70:B75" si="34">E5/C5*100</f>
        <v>22.010869565217391</v>
      </c>
      <c r="C70" s="22">
        <f t="shared" si="31"/>
        <v>41.032565528196976</v>
      </c>
      <c r="D70" s="22">
        <f t="shared" si="32"/>
        <v>52.613185067513903</v>
      </c>
      <c r="F70" s="22">
        <f t="shared" si="33"/>
        <v>27.626811594202898</v>
      </c>
    </row>
    <row r="71" spans="1:7">
      <c r="A71" s="18" t="str">
        <f t="shared" si="30"/>
        <v>Q4 2008</v>
      </c>
      <c r="B71" s="22">
        <f t="shared" si="34"/>
        <v>20.77687443541102</v>
      </c>
      <c r="C71" s="22">
        <f t="shared" si="31"/>
        <v>41.642924976258314</v>
      </c>
      <c r="D71" s="22">
        <f t="shared" si="32"/>
        <v>52.564102564102569</v>
      </c>
      <c r="F71" s="22">
        <f t="shared" si="33"/>
        <v>27.521830773863293</v>
      </c>
    </row>
    <row r="72" spans="1:7">
      <c r="A72" s="18" t="str">
        <f t="shared" si="30"/>
        <v>Q1 2009</v>
      </c>
      <c r="B72" s="22">
        <f t="shared" si="34"/>
        <v>22.567733990147783</v>
      </c>
      <c r="C72" s="22">
        <f t="shared" si="31"/>
        <v>39.652996845425868</v>
      </c>
      <c r="D72" s="22">
        <f t="shared" si="32"/>
        <v>51.230283911671926</v>
      </c>
      <c r="F72" s="22">
        <f t="shared" si="33"/>
        <v>30.911330049261082</v>
      </c>
    </row>
    <row r="73" spans="1:7">
      <c r="A73" s="18" t="str">
        <f t="shared" si="30"/>
        <v>Q2 2009</v>
      </c>
      <c r="B73" s="22">
        <f t="shared" si="34"/>
        <v>19.257311863292802</v>
      </c>
      <c r="C73" s="22">
        <f t="shared" si="31"/>
        <v>38.619930839358688</v>
      </c>
      <c r="D73" s="22">
        <f t="shared" si="32"/>
        <v>47.830870795347373</v>
      </c>
      <c r="F73" s="22">
        <f t="shared" si="33"/>
        <v>33.979625369700955</v>
      </c>
    </row>
    <row r="74" spans="1:7">
      <c r="A74" s="18" t="str">
        <f t="shared" si="30"/>
        <v>Q3 2009</v>
      </c>
      <c r="B74" s="22">
        <f t="shared" si="34"/>
        <v>18.647342995169083</v>
      </c>
      <c r="C74" s="22">
        <f t="shared" si="31"/>
        <v>39.567669172932327</v>
      </c>
      <c r="D74" s="22">
        <f t="shared" si="32"/>
        <v>48.637218045112782</v>
      </c>
      <c r="F74" s="22">
        <f t="shared" si="33"/>
        <v>34.589371980676333</v>
      </c>
    </row>
    <row r="75" spans="1:7">
      <c r="A75" s="18" t="str">
        <f t="shared" si="30"/>
        <v>Q4 2009</v>
      </c>
      <c r="B75" s="22">
        <f t="shared" si="34"/>
        <v>19.295958279009128</v>
      </c>
      <c r="C75" s="22">
        <f t="shared" si="31"/>
        <v>38.657298985167834</v>
      </c>
      <c r="D75" s="22">
        <f t="shared" si="32"/>
        <v>47.90007806401249</v>
      </c>
      <c r="F75" s="22">
        <f t="shared" si="33"/>
        <v>34.517601043024769</v>
      </c>
      <c r="G75" s="7"/>
    </row>
    <row r="76" spans="1:7">
      <c r="A76" s="18" t="str">
        <f t="shared" si="30"/>
        <v>Q1 2010</v>
      </c>
      <c r="B76" s="22">
        <f t="shared" ref="B76:B89" si="35">E11/C11*100</f>
        <v>19.325551232166021</v>
      </c>
      <c r="C76" s="22">
        <f t="shared" ref="C76:C81" si="36">D11/B11*100</f>
        <v>38.717709305944595</v>
      </c>
      <c r="D76" s="22">
        <f>(C11/B11)*100</f>
        <v>47.992530345471522</v>
      </c>
      <c r="F76" s="22">
        <f t="shared" ref="F76:F81" si="37">(E11+G11)/C11*100</f>
        <v>35.635538261997404</v>
      </c>
    </row>
    <row r="77" spans="1:7">
      <c r="A77" s="18" t="str">
        <f t="shared" si="30"/>
        <v>Q2 2010</v>
      </c>
      <c r="B77" s="22">
        <f t="shared" si="35"/>
        <v>20.934761441090554</v>
      </c>
      <c r="C77" s="22">
        <f t="shared" si="36"/>
        <v>37.831961484702589</v>
      </c>
      <c r="D77" s="22">
        <f>(C12/B12)*100</f>
        <v>47.849044882745766</v>
      </c>
      <c r="F77" s="22">
        <f t="shared" si="37"/>
        <v>37.29308666017527</v>
      </c>
    </row>
    <row r="78" spans="1:7">
      <c r="A78" s="18" t="str">
        <f t="shared" si="30"/>
        <v>Q3 2010</v>
      </c>
      <c r="B78" s="22">
        <f t="shared" si="35"/>
        <v>19.665551839464886</v>
      </c>
      <c r="C78" s="22">
        <f t="shared" si="36"/>
        <v>36.029411764705884</v>
      </c>
      <c r="D78" s="22">
        <f>(C13/B13)*100</f>
        <v>44.867947178871546</v>
      </c>
      <c r="F78" s="22">
        <f t="shared" si="37"/>
        <v>38.49498327759197</v>
      </c>
      <c r="G78" s="7"/>
    </row>
    <row r="79" spans="1:7">
      <c r="A79" s="18" t="str">
        <f t="shared" si="30"/>
        <v>Q4 2010</v>
      </c>
      <c r="B79" s="22">
        <f t="shared" si="35"/>
        <v>19.769736842105264</v>
      </c>
      <c r="C79" s="22">
        <f t="shared" si="36"/>
        <v>36.446503287507468</v>
      </c>
      <c r="D79" s="22">
        <f>(C14/B14)*100</f>
        <v>45.427375971309026</v>
      </c>
      <c r="F79" s="22">
        <f t="shared" si="37"/>
        <v>37.532894736842103</v>
      </c>
      <c r="G79" s="7"/>
    </row>
    <row r="80" spans="1:7">
      <c r="A80" s="18" t="str">
        <f t="shared" si="30"/>
        <v>Q1 2011</v>
      </c>
      <c r="B80" s="22">
        <f t="shared" si="35"/>
        <v>20.334535913414236</v>
      </c>
      <c r="C80" s="22">
        <f t="shared" si="36"/>
        <v>36.145833333333336</v>
      </c>
      <c r="D80" s="22">
        <f>(C15/B15)*100</f>
        <v>45.37202380952381</v>
      </c>
      <c r="F80" s="22">
        <f t="shared" si="37"/>
        <v>39.750737946867822</v>
      </c>
      <c r="G80" s="7"/>
    </row>
    <row r="81" spans="1:11">
      <c r="A81" s="18" t="str">
        <f t="shared" si="30"/>
        <v>Q2 2011</v>
      </c>
      <c r="B81" s="22">
        <f t="shared" si="35"/>
        <v>20.337902454574433</v>
      </c>
      <c r="C81" s="22">
        <f t="shared" si="36"/>
        <v>37.048014226437466</v>
      </c>
      <c r="D81" s="22">
        <f>C16/B16*100</f>
        <v>46.48784825133373</v>
      </c>
      <c r="F81" s="22">
        <f t="shared" si="37"/>
        <v>39.591966847306345</v>
      </c>
    </row>
    <row r="82" spans="1:11">
      <c r="A82" s="18" t="str">
        <f t="shared" si="30"/>
        <v>Q3 2011</v>
      </c>
      <c r="B82" s="22">
        <f t="shared" si="35"/>
        <v>19.110538188849503</v>
      </c>
      <c r="C82" s="22">
        <f t="shared" ref="C82:D83" si="38">F17/D17*100</f>
        <v>146.33466135458167</v>
      </c>
      <c r="D82" s="22">
        <f t="shared" si="38"/>
        <v>92.580101180438447</v>
      </c>
      <c r="F82" s="22">
        <f t="shared" ref="F82:F87" si="39">(E17+G17)/C17*100</f>
        <v>36.803093780212699</v>
      </c>
    </row>
    <row r="83" spans="1:11">
      <c r="A83" s="18" t="str">
        <f t="shared" si="30"/>
        <v>Q4 2011</v>
      </c>
      <c r="B83" s="22">
        <f t="shared" si="35"/>
        <v>19.33249370277078</v>
      </c>
      <c r="C83" s="22">
        <f t="shared" si="38"/>
        <v>141.53005464480876</v>
      </c>
      <c r="D83" s="22">
        <f t="shared" si="38"/>
        <v>89.087947882736145</v>
      </c>
      <c r="F83" s="22">
        <f t="shared" si="39"/>
        <v>36.55541561712846</v>
      </c>
    </row>
    <row r="84" spans="1:11">
      <c r="A84" s="18" t="str">
        <f t="shared" si="30"/>
        <v>Q1 2012</v>
      </c>
      <c r="B84" s="22">
        <f t="shared" si="35"/>
        <v>20.486111111111111</v>
      </c>
      <c r="C84" s="22">
        <f t="shared" ref="C84:D85" si="40">F19/D19*100</f>
        <v>145.29575228265185</v>
      </c>
      <c r="D84" s="22">
        <f t="shared" si="40"/>
        <v>89.214175654853619</v>
      </c>
      <c r="F84" s="22">
        <f t="shared" si="39"/>
        <v>38.762626262626263</v>
      </c>
    </row>
    <row r="85" spans="1:11">
      <c r="A85" s="18" t="str">
        <f t="shared" si="30"/>
        <v>Q2 2012</v>
      </c>
      <c r="B85" s="22">
        <f t="shared" si="35"/>
        <v>19.821826280623608</v>
      </c>
      <c r="C85" s="22">
        <f t="shared" si="40"/>
        <v>147.30158730158732</v>
      </c>
      <c r="D85" s="22">
        <f t="shared" si="40"/>
        <v>93.900481540930983</v>
      </c>
      <c r="F85" s="22">
        <f t="shared" si="39"/>
        <v>38.434616608335986</v>
      </c>
    </row>
    <row r="86" spans="1:11">
      <c r="A86" s="18" t="str">
        <f t="shared" si="30"/>
        <v>Q3 2012</v>
      </c>
      <c r="B86" s="22">
        <f t="shared" si="35"/>
        <v>21.286513362336855</v>
      </c>
      <c r="C86" s="22">
        <f>F21/D21*100</f>
        <v>144.61113304382155</v>
      </c>
      <c r="D86" s="22">
        <f>G21/E21*100</f>
        <v>83.211678832116789</v>
      </c>
      <c r="F86" s="22">
        <f t="shared" si="39"/>
        <v>38.999378495960222</v>
      </c>
    </row>
    <row r="87" spans="1:11">
      <c r="A87" s="18" t="str">
        <f t="shared" si="30"/>
        <v>Q4 2012</v>
      </c>
      <c r="B87" s="22">
        <f t="shared" si="35"/>
        <v>22.457231726283048</v>
      </c>
      <c r="C87" s="22">
        <f>F22/D22*100</f>
        <v>148.014440433213</v>
      </c>
      <c r="D87" s="22">
        <f>G22/E22*100</f>
        <v>81.578947368421055</v>
      </c>
      <c r="F87" s="22">
        <f t="shared" si="39"/>
        <v>40.777604976671853</v>
      </c>
    </row>
    <row r="88" spans="1:11">
      <c r="A88" s="270" t="s">
        <v>525</v>
      </c>
      <c r="B88" s="22">
        <f t="shared" si="35"/>
        <v>21.052631578947366</v>
      </c>
      <c r="C88" s="22">
        <f t="shared" ref="C88:D89" si="41">F23/D23*100</f>
        <v>148.33333333333334</v>
      </c>
      <c r="D88" s="22">
        <f t="shared" si="41"/>
        <v>85.416666666666657</v>
      </c>
      <c r="F88" s="22">
        <f>(E23+G23)/C23*100</f>
        <v>39.035087719298247</v>
      </c>
    </row>
    <row r="89" spans="1:11">
      <c r="A89" s="270" t="s">
        <v>539</v>
      </c>
      <c r="B89" s="22">
        <f t="shared" si="35"/>
        <v>22.703692401586817</v>
      </c>
      <c r="C89" s="22">
        <f t="shared" si="41"/>
        <v>145.20331622581918</v>
      </c>
      <c r="D89" s="22">
        <f t="shared" si="41"/>
        <v>81.586021505376351</v>
      </c>
      <c r="F89" s="22">
        <f>(E24+G24)/C24*100</f>
        <v>41.226731766859928</v>
      </c>
    </row>
    <row r="90" spans="1:11" ht="13.5" thickBot="1"/>
    <row r="91" spans="1:11" ht="31.5" customHeight="1" thickBot="1">
      <c r="A91" s="389" t="s">
        <v>101</v>
      </c>
      <c r="B91" s="390"/>
      <c r="C91" s="390"/>
      <c r="D91" s="390"/>
      <c r="E91" s="390"/>
      <c r="F91" s="390"/>
      <c r="G91" s="390"/>
      <c r="H91" s="390"/>
      <c r="I91" s="390"/>
      <c r="J91" s="390"/>
      <c r="K91" s="391"/>
    </row>
    <row r="92" spans="1:11" ht="25.5">
      <c r="B92" s="126" t="s">
        <v>50</v>
      </c>
      <c r="C92" s="126" t="s">
        <v>51</v>
      </c>
      <c r="D92" s="126" t="s">
        <v>52</v>
      </c>
      <c r="E92" s="126" t="s">
        <v>53</v>
      </c>
      <c r="F92" s="126" t="s">
        <v>54</v>
      </c>
      <c r="G92" s="126" t="s">
        <v>55</v>
      </c>
      <c r="H92" s="126" t="s">
        <v>56</v>
      </c>
      <c r="I92" s="126" t="s">
        <v>57</v>
      </c>
      <c r="J92" s="126" t="s">
        <v>58</v>
      </c>
      <c r="K92" s="126" t="s">
        <v>59</v>
      </c>
    </row>
    <row r="93" spans="1:11">
      <c r="A93" s="25" t="str">
        <f t="shared" ref="A93:A112" si="42">A68</f>
        <v>Q1 2008</v>
      </c>
      <c r="B93" s="19">
        <v>129000</v>
      </c>
      <c r="C93" s="19">
        <v>8000</v>
      </c>
      <c r="D93" s="19">
        <v>441000</v>
      </c>
      <c r="E93" s="19">
        <v>13000</v>
      </c>
      <c r="F93" s="19">
        <v>209000</v>
      </c>
      <c r="G93" s="19">
        <v>593000</v>
      </c>
      <c r="H93" s="19">
        <v>168000</v>
      </c>
      <c r="I93" s="19">
        <v>289000</v>
      </c>
      <c r="J93" s="19">
        <v>484000</v>
      </c>
      <c r="K93" s="19">
        <v>229000</v>
      </c>
    </row>
    <row r="94" spans="1:11">
      <c r="A94" s="25" t="str">
        <f t="shared" si="42"/>
        <v>Q2 2008</v>
      </c>
      <c r="B94" s="19">
        <v>165000</v>
      </c>
      <c r="C94" s="19">
        <v>8000</v>
      </c>
      <c r="D94" s="19">
        <v>428000</v>
      </c>
      <c r="E94" s="19">
        <v>16000</v>
      </c>
      <c r="F94" s="19">
        <v>219000</v>
      </c>
      <c r="G94" s="19">
        <v>583000</v>
      </c>
      <c r="H94" s="19">
        <v>171000</v>
      </c>
      <c r="I94" s="19">
        <v>296000</v>
      </c>
      <c r="J94" s="19">
        <v>497000</v>
      </c>
      <c r="K94" s="19">
        <v>230000</v>
      </c>
    </row>
    <row r="95" spans="1:11">
      <c r="A95" s="25" t="str">
        <f t="shared" si="42"/>
        <v>Q3 2008</v>
      </c>
      <c r="B95" s="19">
        <v>151000</v>
      </c>
      <c r="C95" s="19">
        <v>8000</v>
      </c>
      <c r="D95" s="19">
        <v>397000</v>
      </c>
      <c r="E95" s="19">
        <v>14000</v>
      </c>
      <c r="F95" s="19">
        <v>224000</v>
      </c>
      <c r="G95" s="19">
        <v>617000</v>
      </c>
      <c r="H95" s="19">
        <v>169000</v>
      </c>
      <c r="I95" s="19">
        <v>264000</v>
      </c>
      <c r="J95" s="19">
        <v>475000</v>
      </c>
      <c r="K95" s="19">
        <v>265000</v>
      </c>
    </row>
    <row r="96" spans="1:11">
      <c r="A96" s="25" t="str">
        <f t="shared" si="42"/>
        <v>Q4 2008</v>
      </c>
      <c r="B96" s="19">
        <v>163000</v>
      </c>
      <c r="C96" s="19">
        <v>9000</v>
      </c>
      <c r="D96" s="19">
        <v>400000</v>
      </c>
      <c r="E96" s="19">
        <v>11000</v>
      </c>
      <c r="F96" s="19">
        <v>242000</v>
      </c>
      <c r="G96" s="19">
        <v>595000</v>
      </c>
      <c r="H96" s="19">
        <v>182000</v>
      </c>
      <c r="I96" s="19">
        <v>270000</v>
      </c>
      <c r="J96" s="19">
        <v>476000</v>
      </c>
      <c r="K96" s="19">
        <v>283000</v>
      </c>
    </row>
    <row r="97" spans="1:11">
      <c r="A97" s="25" t="str">
        <f t="shared" si="42"/>
        <v>Q1 2009</v>
      </c>
      <c r="B97" s="19">
        <v>134000</v>
      </c>
      <c r="C97" s="19">
        <v>8000</v>
      </c>
      <c r="D97" s="19">
        <v>389000</v>
      </c>
      <c r="E97" s="19">
        <v>13000</v>
      </c>
      <c r="F97" s="19">
        <v>218000</v>
      </c>
      <c r="G97" s="19">
        <v>516000</v>
      </c>
      <c r="H97" s="19">
        <v>184000</v>
      </c>
      <c r="I97" s="19">
        <v>279000</v>
      </c>
      <c r="J97" s="19">
        <v>490000</v>
      </c>
      <c r="K97" s="19">
        <v>283000</v>
      </c>
    </row>
    <row r="98" spans="1:11">
      <c r="A98" s="25" t="str">
        <f t="shared" si="42"/>
        <v>Q2 2009</v>
      </c>
      <c r="B98" s="19">
        <v>103000</v>
      </c>
      <c r="C98" s="19">
        <v>11000</v>
      </c>
      <c r="D98" s="19">
        <v>415000</v>
      </c>
      <c r="E98" s="19">
        <v>8000</v>
      </c>
      <c r="F98" s="19">
        <v>233000</v>
      </c>
      <c r="G98" s="19">
        <v>521000</v>
      </c>
      <c r="H98" s="19">
        <v>173000</v>
      </c>
      <c r="I98" s="19">
        <v>280000</v>
      </c>
      <c r="J98" s="19">
        <v>465000</v>
      </c>
      <c r="K98" s="19">
        <v>245000</v>
      </c>
    </row>
    <row r="99" spans="1:11">
      <c r="A99" s="25" t="str">
        <f t="shared" si="42"/>
        <v>Q3 2009</v>
      </c>
      <c r="B99" s="19">
        <v>116000</v>
      </c>
      <c r="C99" s="19">
        <v>6000</v>
      </c>
      <c r="D99" s="19">
        <v>407000</v>
      </c>
      <c r="E99" s="19">
        <v>4000</v>
      </c>
      <c r="F99" s="19">
        <v>244000</v>
      </c>
      <c r="G99" s="19">
        <v>532000</v>
      </c>
      <c r="H99" s="19">
        <v>177000</v>
      </c>
      <c r="I99" s="19">
        <v>313000</v>
      </c>
      <c r="J99" s="19">
        <v>489000</v>
      </c>
      <c r="K99" s="19">
        <v>236000</v>
      </c>
    </row>
    <row r="100" spans="1:11">
      <c r="A100" s="25" t="str">
        <f t="shared" si="42"/>
        <v>Q4 2009</v>
      </c>
      <c r="B100" s="19">
        <v>111000</v>
      </c>
      <c r="C100" s="19">
        <v>7000</v>
      </c>
      <c r="D100" s="19">
        <v>397000</v>
      </c>
      <c r="E100" s="19">
        <v>9000</v>
      </c>
      <c r="F100" s="19">
        <v>238000</v>
      </c>
      <c r="G100" s="19">
        <v>531000</v>
      </c>
      <c r="H100" s="19">
        <v>159000</v>
      </c>
      <c r="I100" s="19">
        <v>306000</v>
      </c>
      <c r="J100" s="19">
        <v>490000</v>
      </c>
      <c r="K100" s="19">
        <v>227000</v>
      </c>
    </row>
    <row r="101" spans="1:11">
      <c r="A101" s="25" t="str">
        <f t="shared" si="42"/>
        <v>Q1 2010</v>
      </c>
      <c r="B101" s="19">
        <v>120000</v>
      </c>
      <c r="C101" s="19">
        <v>9000</v>
      </c>
      <c r="D101" s="19">
        <v>419000</v>
      </c>
      <c r="E101" s="19">
        <v>5000</v>
      </c>
      <c r="F101" s="19">
        <v>243000</v>
      </c>
      <c r="G101" s="19">
        <v>528000</v>
      </c>
      <c r="H101" s="19">
        <v>159000</v>
      </c>
      <c r="I101" s="19">
        <v>275000</v>
      </c>
      <c r="J101" s="19">
        <v>501000</v>
      </c>
      <c r="K101" s="19">
        <v>228000</v>
      </c>
    </row>
    <row r="102" spans="1:11">
      <c r="A102" s="25" t="str">
        <f t="shared" si="42"/>
        <v>Q2 2010</v>
      </c>
      <c r="B102" s="19">
        <v>114000</v>
      </c>
      <c r="C102" s="19">
        <v>8000</v>
      </c>
      <c r="D102" s="19">
        <v>372000</v>
      </c>
      <c r="E102" s="19">
        <v>8000</v>
      </c>
      <c r="F102" s="19">
        <v>236000</v>
      </c>
      <c r="G102" s="19">
        <v>513000</v>
      </c>
      <c r="H102" s="19">
        <v>164000</v>
      </c>
      <c r="I102" s="19">
        <v>312000</v>
      </c>
      <c r="J102" s="19">
        <v>482000</v>
      </c>
      <c r="K102" s="19">
        <v>226000</v>
      </c>
    </row>
    <row r="103" spans="1:11">
      <c r="A103" s="25" t="str">
        <f t="shared" si="42"/>
        <v>Q3 2010</v>
      </c>
      <c r="B103" s="19">
        <v>119000</v>
      </c>
      <c r="C103" s="19">
        <v>7000</v>
      </c>
      <c r="D103" s="19">
        <v>371000</v>
      </c>
      <c r="E103" s="19">
        <v>9000</v>
      </c>
      <c r="F103" s="19">
        <v>231000</v>
      </c>
      <c r="G103" s="19">
        <v>509000</v>
      </c>
      <c r="H103" s="19">
        <v>194000</v>
      </c>
      <c r="I103" s="19">
        <v>279000</v>
      </c>
      <c r="J103" s="19">
        <v>470000</v>
      </c>
      <c r="K103" s="19">
        <v>213000</v>
      </c>
    </row>
    <row r="104" spans="1:11">
      <c r="A104" s="25" t="str">
        <f t="shared" si="42"/>
        <v>Q4 2010</v>
      </c>
      <c r="B104" s="19">
        <v>121000</v>
      </c>
      <c r="C104" s="19">
        <v>13000</v>
      </c>
      <c r="D104" s="19">
        <v>371000</v>
      </c>
      <c r="E104" s="19">
        <v>17000</v>
      </c>
      <c r="F104" s="19">
        <v>225000</v>
      </c>
      <c r="G104" s="19">
        <v>523000</v>
      </c>
      <c r="H104" s="19">
        <v>185000</v>
      </c>
      <c r="I104" s="19">
        <v>266000</v>
      </c>
      <c r="J104" s="19">
        <v>266000</v>
      </c>
      <c r="K104" s="19">
        <v>208000</v>
      </c>
    </row>
    <row r="105" spans="1:11">
      <c r="A105" s="25" t="str">
        <f t="shared" si="42"/>
        <v>Q1 2011</v>
      </c>
      <c r="B105" s="19">
        <v>108000</v>
      </c>
      <c r="C105" s="19">
        <v>14000</v>
      </c>
      <c r="D105" s="19">
        <v>389000</v>
      </c>
      <c r="E105" s="19">
        <v>19000</v>
      </c>
      <c r="F105" s="19">
        <v>226000</v>
      </c>
      <c r="G105" s="19">
        <v>536000</v>
      </c>
      <c r="H105" s="19">
        <v>174000</v>
      </c>
      <c r="I105" s="19">
        <v>259000</v>
      </c>
      <c r="J105" s="19">
        <v>514000</v>
      </c>
      <c r="K105" s="19">
        <v>188000</v>
      </c>
    </row>
    <row r="106" spans="1:11">
      <c r="A106" s="25" t="str">
        <f t="shared" si="42"/>
        <v>Q2 2011</v>
      </c>
      <c r="B106" s="19">
        <v>99000</v>
      </c>
      <c r="C106" s="19">
        <v>6000</v>
      </c>
      <c r="D106" s="19">
        <v>397000</v>
      </c>
      <c r="E106" s="19">
        <v>18000</v>
      </c>
      <c r="F106" s="19">
        <v>235000</v>
      </c>
      <c r="G106" s="19">
        <v>555000</v>
      </c>
      <c r="H106" s="19">
        <v>181000</v>
      </c>
      <c r="I106" s="19">
        <v>274000</v>
      </c>
      <c r="J106" s="19">
        <v>509000</v>
      </c>
      <c r="K106" s="19">
        <v>226000</v>
      </c>
    </row>
    <row r="107" spans="1:11">
      <c r="A107" s="25" t="str">
        <f t="shared" si="42"/>
        <v>Q3 2011</v>
      </c>
      <c r="B107" s="19">
        <v>97000</v>
      </c>
      <c r="C107" s="19">
        <v>16000</v>
      </c>
      <c r="D107" s="19">
        <v>400000</v>
      </c>
      <c r="E107" s="19">
        <v>8000</v>
      </c>
      <c r="F107" s="19">
        <v>234000</v>
      </c>
      <c r="G107" s="19">
        <v>605000</v>
      </c>
      <c r="H107" s="19">
        <v>156000</v>
      </c>
      <c r="I107" s="19">
        <v>287000</v>
      </c>
      <c r="J107" s="19">
        <v>486000</v>
      </c>
      <c r="K107" s="19">
        <v>220000</v>
      </c>
    </row>
    <row r="108" spans="1:11">
      <c r="A108" s="25" t="str">
        <f t="shared" si="42"/>
        <v>Q4 2011</v>
      </c>
      <c r="B108" s="19">
        <v>95000</v>
      </c>
      <c r="C108" s="19">
        <v>13000</v>
      </c>
      <c r="D108" s="19">
        <v>428000</v>
      </c>
      <c r="E108" s="19">
        <v>7000</v>
      </c>
      <c r="F108" s="19">
        <v>239000</v>
      </c>
      <c r="G108" s="19">
        <v>614000</v>
      </c>
      <c r="H108" s="19">
        <v>171000</v>
      </c>
      <c r="I108" s="19">
        <v>277000</v>
      </c>
      <c r="J108" s="19">
        <v>516000</v>
      </c>
      <c r="K108" s="19">
        <v>201000</v>
      </c>
    </row>
    <row r="109" spans="1:11">
      <c r="A109" s="25" t="str">
        <f t="shared" si="42"/>
        <v>Q1 2012</v>
      </c>
      <c r="B109" s="19">
        <v>91000</v>
      </c>
      <c r="C109" s="19">
        <v>18000</v>
      </c>
      <c r="D109" s="19">
        <v>386000</v>
      </c>
      <c r="E109" s="19">
        <v>9000</v>
      </c>
      <c r="F109" s="19">
        <v>210000</v>
      </c>
      <c r="G109" s="19">
        <v>570000</v>
      </c>
      <c r="H109" s="19">
        <v>180000</v>
      </c>
      <c r="I109" s="19">
        <v>276000</v>
      </c>
      <c r="J109" s="19">
        <v>540000</v>
      </c>
      <c r="K109" s="19">
        <v>239000</v>
      </c>
    </row>
    <row r="110" spans="1:11">
      <c r="A110" s="25" t="str">
        <f t="shared" si="42"/>
        <v>Q2 2012</v>
      </c>
      <c r="B110" s="19">
        <v>91000</v>
      </c>
      <c r="C110" s="19">
        <v>19000</v>
      </c>
      <c r="D110" s="19">
        <v>389000</v>
      </c>
      <c r="E110" s="19">
        <v>13000</v>
      </c>
      <c r="F110" s="19">
        <v>211000</v>
      </c>
      <c r="G110" s="19">
        <v>545000</v>
      </c>
      <c r="H110" s="19">
        <v>196000</v>
      </c>
      <c r="I110" s="19">
        <v>282000</v>
      </c>
      <c r="J110" s="19">
        <v>544000</v>
      </c>
      <c r="K110" s="19">
        <v>229000</v>
      </c>
    </row>
    <row r="111" spans="1:11">
      <c r="A111" s="25" t="str">
        <f t="shared" si="42"/>
        <v>Q3 2012</v>
      </c>
      <c r="B111" s="19">
        <v>89000</v>
      </c>
      <c r="C111" s="19">
        <v>18000</v>
      </c>
      <c r="D111" s="19">
        <v>392000</v>
      </c>
      <c r="E111" s="19">
        <v>10000</v>
      </c>
      <c r="F111" s="19">
        <v>215000</v>
      </c>
      <c r="G111" s="19">
        <v>524000</v>
      </c>
      <c r="H111" s="19">
        <v>206000</v>
      </c>
      <c r="I111" s="19">
        <v>298000</v>
      </c>
      <c r="J111" s="19">
        <v>560000</v>
      </c>
      <c r="K111" s="19">
        <v>222000</v>
      </c>
    </row>
    <row r="112" spans="1:11">
      <c r="A112" s="25" t="str">
        <f t="shared" si="42"/>
        <v>Q4 2012</v>
      </c>
      <c r="B112" s="19">
        <v>99000</v>
      </c>
      <c r="C112" s="19">
        <v>30000</v>
      </c>
      <c r="D112" s="19">
        <v>361000</v>
      </c>
      <c r="E112" s="19">
        <v>14000</v>
      </c>
      <c r="F112" s="19">
        <v>220000</v>
      </c>
      <c r="G112" s="19">
        <v>497000</v>
      </c>
      <c r="H112" s="19">
        <v>186000</v>
      </c>
      <c r="I112" s="19">
        <v>302000</v>
      </c>
      <c r="J112" s="19">
        <v>566000</v>
      </c>
      <c r="K112" s="19">
        <v>217000</v>
      </c>
    </row>
    <row r="113" spans="1:11">
      <c r="A113" s="271" t="s">
        <v>525</v>
      </c>
      <c r="B113" s="20">
        <v>99000</v>
      </c>
      <c r="C113" s="20">
        <v>24000</v>
      </c>
      <c r="D113" s="20">
        <v>365000</v>
      </c>
      <c r="E113" s="20">
        <v>10000</v>
      </c>
      <c r="F113" s="20">
        <v>215000</v>
      </c>
      <c r="G113" s="20">
        <v>498000</v>
      </c>
      <c r="H113" s="20">
        <v>198000</v>
      </c>
      <c r="I113" s="20">
        <v>316000</v>
      </c>
      <c r="J113" s="20">
        <v>561000</v>
      </c>
      <c r="K113" s="20">
        <v>235000</v>
      </c>
    </row>
    <row r="114" spans="1:11">
      <c r="A114" s="271" t="s">
        <v>539</v>
      </c>
      <c r="B114" s="20">
        <v>96000</v>
      </c>
      <c r="C114" s="20">
        <v>25000</v>
      </c>
      <c r="D114" s="20">
        <v>370000</v>
      </c>
      <c r="E114" s="20">
        <v>10000</v>
      </c>
      <c r="F114" s="20">
        <v>237000</v>
      </c>
      <c r="G114" s="20">
        <v>511000</v>
      </c>
      <c r="H114" s="20">
        <v>190000</v>
      </c>
      <c r="I114" s="20">
        <v>299000</v>
      </c>
      <c r="J114" s="20">
        <v>577000</v>
      </c>
      <c r="K114" s="20">
        <v>220000</v>
      </c>
    </row>
    <row r="115" spans="1:11">
      <c r="B115" s="21"/>
      <c r="C115" s="21"/>
      <c r="D115" s="21"/>
      <c r="E115" s="21"/>
      <c r="F115" s="21"/>
      <c r="G115" s="21"/>
      <c r="H115" s="21"/>
      <c r="I115" s="21"/>
      <c r="J115" s="21"/>
      <c r="K115" s="21"/>
    </row>
    <row r="116" spans="1:11">
      <c r="A116" s="25" t="str">
        <f t="shared" ref="A116:A126" si="43">A26</f>
        <v>Quarterly % Change Q2 2008</v>
      </c>
      <c r="B116" s="22">
        <f t="shared" ref="B116:K116" si="44">(B94-B93)/B93*100</f>
        <v>27.906976744186046</v>
      </c>
      <c r="C116" s="22">
        <f t="shared" si="44"/>
        <v>0</v>
      </c>
      <c r="D116" s="22">
        <f t="shared" si="44"/>
        <v>-2.947845804988662</v>
      </c>
      <c r="E116" s="22">
        <f t="shared" si="44"/>
        <v>23.076923076923077</v>
      </c>
      <c r="F116" s="22">
        <f t="shared" si="44"/>
        <v>4.7846889952153111</v>
      </c>
      <c r="G116" s="22">
        <f t="shared" si="44"/>
        <v>-1.6863406408094435</v>
      </c>
      <c r="H116" s="22">
        <f t="shared" si="44"/>
        <v>1.7857142857142856</v>
      </c>
      <c r="I116" s="22">
        <f t="shared" si="44"/>
        <v>2.422145328719723</v>
      </c>
      <c r="J116" s="22">
        <f t="shared" si="44"/>
        <v>2.6859504132231407</v>
      </c>
      <c r="K116" s="22">
        <f t="shared" si="44"/>
        <v>0.43668122270742354</v>
      </c>
    </row>
    <row r="117" spans="1:11">
      <c r="A117" s="25" t="str">
        <f t="shared" si="43"/>
        <v>Quarterly % Change Q3 2008</v>
      </c>
      <c r="B117" s="22">
        <f t="shared" ref="B117" si="45">(B95-B94)/B94*100</f>
        <v>-8.4848484848484862</v>
      </c>
      <c r="C117" s="22">
        <f t="shared" ref="C117:K117" si="46">(C95-C94)/C94*100</f>
        <v>0</v>
      </c>
      <c r="D117" s="22">
        <f t="shared" si="46"/>
        <v>-7.2429906542056068</v>
      </c>
      <c r="E117" s="22">
        <f t="shared" si="46"/>
        <v>-12.5</v>
      </c>
      <c r="F117" s="22">
        <f t="shared" si="46"/>
        <v>2.2831050228310499</v>
      </c>
      <c r="G117" s="22">
        <f t="shared" si="46"/>
        <v>5.8319039451114927</v>
      </c>
      <c r="H117" s="22">
        <f t="shared" si="46"/>
        <v>-1.1695906432748537</v>
      </c>
      <c r="I117" s="22">
        <f t="shared" si="46"/>
        <v>-10.810810810810811</v>
      </c>
      <c r="J117" s="22">
        <f t="shared" si="46"/>
        <v>-4.4265593561368206</v>
      </c>
      <c r="K117" s="22">
        <f t="shared" si="46"/>
        <v>15.217391304347828</v>
      </c>
    </row>
    <row r="118" spans="1:11">
      <c r="A118" s="25" t="str">
        <f t="shared" si="43"/>
        <v>Quarterly % Change Q4 2008</v>
      </c>
      <c r="B118" s="22">
        <f t="shared" ref="B118" si="47">(B96-B95)/B95*100</f>
        <v>7.9470198675496695</v>
      </c>
      <c r="C118" s="22">
        <f t="shared" ref="C118:K118" si="48">(C96-C95)/C95*100</f>
        <v>12.5</v>
      </c>
      <c r="D118" s="22">
        <f t="shared" si="48"/>
        <v>0.75566750629722923</v>
      </c>
      <c r="E118" s="22">
        <f t="shared" si="48"/>
        <v>-21.428571428571427</v>
      </c>
      <c r="F118" s="22">
        <f t="shared" si="48"/>
        <v>8.0357142857142865</v>
      </c>
      <c r="G118" s="22">
        <f t="shared" si="48"/>
        <v>-3.5656401944894651</v>
      </c>
      <c r="H118" s="22">
        <f t="shared" si="48"/>
        <v>7.6923076923076925</v>
      </c>
      <c r="I118" s="22">
        <f t="shared" si="48"/>
        <v>2.2727272727272729</v>
      </c>
      <c r="J118" s="22">
        <f t="shared" si="48"/>
        <v>0.21052631578947367</v>
      </c>
      <c r="K118" s="22">
        <f t="shared" si="48"/>
        <v>6.7924528301886795</v>
      </c>
    </row>
    <row r="119" spans="1:11">
      <c r="A119" s="25" t="str">
        <f t="shared" si="43"/>
        <v>Quarterly % Change Q1 2009</v>
      </c>
      <c r="B119" s="22">
        <f t="shared" ref="B119" si="49">(B97-B96)/B96*100</f>
        <v>-17.791411042944784</v>
      </c>
      <c r="C119" s="22">
        <f t="shared" ref="C119:K119" si="50">(C97-C96)/C96*100</f>
        <v>-11.111111111111111</v>
      </c>
      <c r="D119" s="22">
        <f t="shared" si="50"/>
        <v>-2.75</v>
      </c>
      <c r="E119" s="22">
        <f t="shared" si="50"/>
        <v>18.181818181818183</v>
      </c>
      <c r="F119" s="22">
        <f t="shared" si="50"/>
        <v>-9.9173553719008272</v>
      </c>
      <c r="G119" s="22">
        <f t="shared" si="50"/>
        <v>-13.277310924369749</v>
      </c>
      <c r="H119" s="22">
        <f t="shared" si="50"/>
        <v>1.098901098901099</v>
      </c>
      <c r="I119" s="22">
        <f t="shared" si="50"/>
        <v>3.3333333333333335</v>
      </c>
      <c r="J119" s="22">
        <f t="shared" si="50"/>
        <v>2.9411764705882351</v>
      </c>
      <c r="K119" s="22">
        <f t="shared" si="50"/>
        <v>0</v>
      </c>
    </row>
    <row r="120" spans="1:11">
      <c r="A120" s="25" t="str">
        <f t="shared" si="43"/>
        <v>Quarterly % Change Q2 2009</v>
      </c>
      <c r="B120" s="22">
        <f t="shared" ref="B120" si="51">(B98-B97)/B97*100</f>
        <v>-23.134328358208954</v>
      </c>
      <c r="C120" s="22">
        <f t="shared" ref="C120:K120" si="52">(C98-C97)/C97*100</f>
        <v>37.5</v>
      </c>
      <c r="D120" s="22">
        <f t="shared" si="52"/>
        <v>6.6838046272493568</v>
      </c>
      <c r="E120" s="22">
        <f t="shared" si="52"/>
        <v>-38.461538461538467</v>
      </c>
      <c r="F120" s="22">
        <f t="shared" si="52"/>
        <v>6.8807339449541285</v>
      </c>
      <c r="G120" s="22">
        <f t="shared" si="52"/>
        <v>0.96899224806201545</v>
      </c>
      <c r="H120" s="22">
        <f t="shared" si="52"/>
        <v>-5.9782608695652177</v>
      </c>
      <c r="I120" s="22">
        <f t="shared" si="52"/>
        <v>0.35842293906810035</v>
      </c>
      <c r="J120" s="22">
        <f t="shared" si="52"/>
        <v>-5.1020408163265305</v>
      </c>
      <c r="K120" s="22">
        <f t="shared" si="52"/>
        <v>-13.427561837455832</v>
      </c>
    </row>
    <row r="121" spans="1:11">
      <c r="A121" s="25" t="str">
        <f t="shared" si="43"/>
        <v>Quarterly % Change Q3 2009</v>
      </c>
      <c r="B121" s="22">
        <f t="shared" ref="B121" si="53">(B99-B98)/B98*100</f>
        <v>12.621359223300971</v>
      </c>
      <c r="C121" s="22">
        <f t="shared" ref="C121:K121" si="54">(C99-C98)/C98*100</f>
        <v>-45.454545454545453</v>
      </c>
      <c r="D121" s="22">
        <f t="shared" si="54"/>
        <v>-1.9277108433734942</v>
      </c>
      <c r="E121" s="22">
        <f t="shared" si="54"/>
        <v>-50</v>
      </c>
      <c r="F121" s="22">
        <f t="shared" si="54"/>
        <v>4.7210300429184553</v>
      </c>
      <c r="G121" s="22">
        <f t="shared" si="54"/>
        <v>2.1113243761996161</v>
      </c>
      <c r="H121" s="22">
        <f t="shared" si="54"/>
        <v>2.3121387283236992</v>
      </c>
      <c r="I121" s="22">
        <f t="shared" si="54"/>
        <v>11.785714285714285</v>
      </c>
      <c r="J121" s="22">
        <f t="shared" si="54"/>
        <v>5.161290322580645</v>
      </c>
      <c r="K121" s="22">
        <f t="shared" si="54"/>
        <v>-3.6734693877551026</v>
      </c>
    </row>
    <row r="122" spans="1:11">
      <c r="A122" s="25" t="str">
        <f t="shared" si="43"/>
        <v>Quarterly % Change Q4 2009</v>
      </c>
      <c r="B122" s="22">
        <f t="shared" ref="B122" si="55">(B100-B99)/B99*100</f>
        <v>-4.3103448275862073</v>
      </c>
      <c r="C122" s="22">
        <f t="shared" ref="C122:K125" si="56">(C100-C99)/C99*100</f>
        <v>16.666666666666664</v>
      </c>
      <c r="D122" s="22">
        <f t="shared" si="56"/>
        <v>-2.4570024570024569</v>
      </c>
      <c r="E122" s="22">
        <f t="shared" si="56"/>
        <v>125</v>
      </c>
      <c r="F122" s="22">
        <f t="shared" si="56"/>
        <v>-2.459016393442623</v>
      </c>
      <c r="G122" s="22">
        <f t="shared" si="56"/>
        <v>-0.18796992481203006</v>
      </c>
      <c r="H122" s="22">
        <f t="shared" si="56"/>
        <v>-10.16949152542373</v>
      </c>
      <c r="I122" s="22">
        <f t="shared" si="56"/>
        <v>-2.2364217252396164</v>
      </c>
      <c r="J122" s="22">
        <f t="shared" si="56"/>
        <v>0.20449897750511251</v>
      </c>
      <c r="K122" s="22">
        <f t="shared" si="56"/>
        <v>-3.8135593220338984</v>
      </c>
    </row>
    <row r="123" spans="1:11">
      <c r="A123" s="25" t="str">
        <f t="shared" si="43"/>
        <v>Quarterly % Change Q1 2010</v>
      </c>
      <c r="B123" s="22">
        <f t="shared" ref="B123" si="57">(B101-B100)/B100*100</f>
        <v>8.1081081081081088</v>
      </c>
      <c r="C123" s="22">
        <f t="shared" si="56"/>
        <v>28.571428571428569</v>
      </c>
      <c r="D123" s="22">
        <f t="shared" si="56"/>
        <v>5.5415617128463479</v>
      </c>
      <c r="E123" s="22">
        <f t="shared" si="56"/>
        <v>-44.444444444444443</v>
      </c>
      <c r="F123" s="22">
        <f t="shared" si="56"/>
        <v>2.1008403361344539</v>
      </c>
      <c r="G123" s="22">
        <f t="shared" si="56"/>
        <v>-0.56497175141242939</v>
      </c>
      <c r="H123" s="22">
        <f t="shared" si="56"/>
        <v>0</v>
      </c>
      <c r="I123" s="22">
        <f t="shared" si="56"/>
        <v>-10.130718954248366</v>
      </c>
      <c r="J123" s="22">
        <f t="shared" si="56"/>
        <v>2.2448979591836733</v>
      </c>
      <c r="K123" s="22">
        <f t="shared" si="56"/>
        <v>0.44052863436123352</v>
      </c>
    </row>
    <row r="124" spans="1:11">
      <c r="A124" s="25" t="str">
        <f t="shared" si="43"/>
        <v>Quarterly % Change Q2 2010</v>
      </c>
      <c r="B124" s="22">
        <f t="shared" ref="B124" si="58">(B102-B101)/B101*100</f>
        <v>-5</v>
      </c>
      <c r="C124" s="22">
        <f t="shared" ref="C124:C136" si="59">(C102-C101)/C101*100</f>
        <v>-11.111111111111111</v>
      </c>
      <c r="D124" s="22">
        <f t="shared" si="56"/>
        <v>-11.217183770883054</v>
      </c>
      <c r="E124" s="22">
        <f t="shared" si="56"/>
        <v>60</v>
      </c>
      <c r="F124" s="22">
        <f t="shared" si="56"/>
        <v>-2.880658436213992</v>
      </c>
      <c r="G124" s="22">
        <f t="shared" si="56"/>
        <v>-2.8409090909090908</v>
      </c>
      <c r="H124" s="22">
        <f t="shared" si="56"/>
        <v>3.1446540880503147</v>
      </c>
      <c r="I124" s="22">
        <f t="shared" si="56"/>
        <v>13.454545454545455</v>
      </c>
      <c r="J124" s="22">
        <f t="shared" si="56"/>
        <v>-3.7924151696606789</v>
      </c>
      <c r="K124" s="22">
        <f t="shared" si="56"/>
        <v>-0.8771929824561403</v>
      </c>
    </row>
    <row r="125" spans="1:11">
      <c r="A125" s="25" t="str">
        <f t="shared" si="43"/>
        <v>Quarterly % Change Q3 2010</v>
      </c>
      <c r="B125" s="22">
        <f t="shared" ref="B125:B136" si="60">(B103-B102)/B102*100</f>
        <v>4.3859649122807012</v>
      </c>
      <c r="C125" s="22">
        <f t="shared" si="59"/>
        <v>-12.5</v>
      </c>
      <c r="D125" s="22">
        <f t="shared" si="56"/>
        <v>-0.26881720430107531</v>
      </c>
      <c r="E125" s="22">
        <f t="shared" si="56"/>
        <v>12.5</v>
      </c>
      <c r="F125" s="22">
        <f t="shared" si="56"/>
        <v>-2.1186440677966099</v>
      </c>
      <c r="G125" s="22">
        <f t="shared" si="56"/>
        <v>-0.77972709551656916</v>
      </c>
      <c r="H125" s="22">
        <f t="shared" si="56"/>
        <v>18.292682926829269</v>
      </c>
      <c r="I125" s="22">
        <f t="shared" si="56"/>
        <v>-10.576923076923077</v>
      </c>
      <c r="J125" s="22">
        <f t="shared" si="56"/>
        <v>-2.4896265560165975</v>
      </c>
      <c r="K125" s="22">
        <f t="shared" si="56"/>
        <v>-5.7522123893805306</v>
      </c>
    </row>
    <row r="126" spans="1:11">
      <c r="A126" s="25" t="str">
        <f t="shared" si="43"/>
        <v>Quarterly % Change Q4 2010</v>
      </c>
      <c r="B126" s="22">
        <f t="shared" si="60"/>
        <v>1.680672268907563</v>
      </c>
      <c r="C126" s="22">
        <f t="shared" si="59"/>
        <v>85.714285714285708</v>
      </c>
      <c r="D126" s="22">
        <f t="shared" ref="D126:K136" si="61">(D104-D103)/D103*100</f>
        <v>0</v>
      </c>
      <c r="E126" s="22">
        <f t="shared" si="61"/>
        <v>88.888888888888886</v>
      </c>
      <c r="F126" s="22">
        <f t="shared" si="61"/>
        <v>-2.5974025974025974</v>
      </c>
      <c r="G126" s="22">
        <f t="shared" si="61"/>
        <v>2.7504911591355601</v>
      </c>
      <c r="H126" s="22">
        <f t="shared" si="61"/>
        <v>-4.6391752577319592</v>
      </c>
      <c r="I126" s="22">
        <f t="shared" si="61"/>
        <v>-4.6594982078853047</v>
      </c>
      <c r="J126" s="22">
        <f t="shared" si="61"/>
        <v>-43.404255319148938</v>
      </c>
      <c r="K126" s="22">
        <f t="shared" si="61"/>
        <v>-2.3474178403755865</v>
      </c>
    </row>
    <row r="127" spans="1:11">
      <c r="A127" s="25" t="str">
        <f t="shared" ref="A127:A136" si="62">A37</f>
        <v>Quarterly % Change Q1 2011</v>
      </c>
      <c r="B127" s="22">
        <f t="shared" si="60"/>
        <v>-10.743801652892563</v>
      </c>
      <c r="C127" s="22">
        <f t="shared" si="59"/>
        <v>7.6923076923076925</v>
      </c>
      <c r="D127" s="22">
        <f t="shared" si="61"/>
        <v>4.8517520215633425</v>
      </c>
      <c r="E127" s="22">
        <f t="shared" si="61"/>
        <v>11.76470588235294</v>
      </c>
      <c r="F127" s="22">
        <f t="shared" si="61"/>
        <v>0.44444444444444442</v>
      </c>
      <c r="G127" s="22">
        <f t="shared" si="61"/>
        <v>2.4856596558317401</v>
      </c>
      <c r="H127" s="22">
        <f t="shared" si="61"/>
        <v>-5.9459459459459465</v>
      </c>
      <c r="I127" s="22">
        <f t="shared" si="61"/>
        <v>-2.6315789473684208</v>
      </c>
      <c r="J127" s="22">
        <f t="shared" si="61"/>
        <v>93.233082706766908</v>
      </c>
      <c r="K127" s="22">
        <f t="shared" si="61"/>
        <v>-9.6153846153846168</v>
      </c>
    </row>
    <row r="128" spans="1:11">
      <c r="A128" s="25" t="str">
        <f t="shared" si="62"/>
        <v>Quarterly % Change Q2 2011</v>
      </c>
      <c r="B128" s="22">
        <f t="shared" si="60"/>
        <v>-8.3333333333333321</v>
      </c>
      <c r="C128" s="22">
        <f t="shared" si="59"/>
        <v>-57.142857142857139</v>
      </c>
      <c r="D128" s="22">
        <f t="shared" si="61"/>
        <v>2.0565552699228791</v>
      </c>
      <c r="E128" s="22">
        <f t="shared" si="61"/>
        <v>-5.2631578947368416</v>
      </c>
      <c r="F128" s="22">
        <f t="shared" si="61"/>
        <v>3.9823008849557522</v>
      </c>
      <c r="G128" s="22">
        <f t="shared" si="61"/>
        <v>3.544776119402985</v>
      </c>
      <c r="H128" s="22">
        <f t="shared" si="61"/>
        <v>4.0229885057471266</v>
      </c>
      <c r="I128" s="22">
        <f t="shared" si="61"/>
        <v>5.7915057915057915</v>
      </c>
      <c r="J128" s="22">
        <f t="shared" si="61"/>
        <v>-0.97276264591439687</v>
      </c>
      <c r="K128" s="22">
        <f t="shared" si="61"/>
        <v>20.212765957446805</v>
      </c>
    </row>
    <row r="129" spans="1:11">
      <c r="A129" s="25" t="str">
        <f t="shared" si="62"/>
        <v>Quarterly % Change Q3 2011</v>
      </c>
      <c r="B129" s="22">
        <f t="shared" si="60"/>
        <v>-2.0202020202020203</v>
      </c>
      <c r="C129" s="22">
        <f t="shared" si="59"/>
        <v>166.66666666666669</v>
      </c>
      <c r="D129" s="22">
        <f t="shared" si="61"/>
        <v>0.75566750629722923</v>
      </c>
      <c r="E129" s="22">
        <f t="shared" si="61"/>
        <v>-55.555555555555557</v>
      </c>
      <c r="F129" s="22">
        <f t="shared" si="61"/>
        <v>-0.42553191489361702</v>
      </c>
      <c r="G129" s="22">
        <f t="shared" si="61"/>
        <v>9.0090090090090094</v>
      </c>
      <c r="H129" s="22">
        <f t="shared" si="61"/>
        <v>-13.812154696132598</v>
      </c>
      <c r="I129" s="22">
        <f t="shared" si="61"/>
        <v>4.7445255474452548</v>
      </c>
      <c r="J129" s="22">
        <f t="shared" si="61"/>
        <v>-4.5186640471512778</v>
      </c>
      <c r="K129" s="22">
        <f t="shared" si="61"/>
        <v>-2.6548672566371683</v>
      </c>
    </row>
    <row r="130" spans="1:11">
      <c r="A130" s="25" t="str">
        <f t="shared" si="62"/>
        <v>Quarterly % Change Q4 2011</v>
      </c>
      <c r="B130" s="22">
        <f t="shared" si="60"/>
        <v>-2.0618556701030926</v>
      </c>
      <c r="C130" s="22">
        <f t="shared" si="59"/>
        <v>-18.75</v>
      </c>
      <c r="D130" s="22">
        <f t="shared" si="61"/>
        <v>7.0000000000000009</v>
      </c>
      <c r="E130" s="22">
        <f t="shared" si="61"/>
        <v>-12.5</v>
      </c>
      <c r="F130" s="22">
        <f t="shared" si="61"/>
        <v>2.1367521367521367</v>
      </c>
      <c r="G130" s="22">
        <f t="shared" si="61"/>
        <v>1.4876033057851239</v>
      </c>
      <c r="H130" s="22">
        <f t="shared" si="61"/>
        <v>9.6153846153846168</v>
      </c>
      <c r="I130" s="22">
        <f t="shared" si="61"/>
        <v>-3.484320557491289</v>
      </c>
      <c r="J130" s="22">
        <f t="shared" si="61"/>
        <v>6.1728395061728394</v>
      </c>
      <c r="K130" s="22">
        <f t="shared" si="61"/>
        <v>-8.6363636363636367</v>
      </c>
    </row>
    <row r="131" spans="1:11">
      <c r="A131" s="25" t="str">
        <f t="shared" si="62"/>
        <v>Quarterly % Change Q1 2012</v>
      </c>
      <c r="B131" s="22">
        <f t="shared" si="60"/>
        <v>-4.2105263157894735</v>
      </c>
      <c r="C131" s="22">
        <f t="shared" si="59"/>
        <v>38.461538461538467</v>
      </c>
      <c r="D131" s="22">
        <f t="shared" si="61"/>
        <v>-9.8130841121495322</v>
      </c>
      <c r="E131" s="22">
        <f t="shared" si="61"/>
        <v>28.571428571428569</v>
      </c>
      <c r="F131" s="22">
        <f t="shared" si="61"/>
        <v>-12.133891213389122</v>
      </c>
      <c r="G131" s="22">
        <f t="shared" si="61"/>
        <v>-7.1661237785016292</v>
      </c>
      <c r="H131" s="22">
        <f t="shared" si="61"/>
        <v>5.2631578947368416</v>
      </c>
      <c r="I131" s="22">
        <f t="shared" si="61"/>
        <v>-0.36101083032490977</v>
      </c>
      <c r="J131" s="22">
        <f t="shared" si="61"/>
        <v>4.6511627906976747</v>
      </c>
      <c r="K131" s="22">
        <f t="shared" si="61"/>
        <v>18.905472636815919</v>
      </c>
    </row>
    <row r="132" spans="1:11">
      <c r="A132" s="25" t="str">
        <f t="shared" si="62"/>
        <v>Quarterly % Change Q2 2012</v>
      </c>
      <c r="B132" s="22">
        <f t="shared" si="60"/>
        <v>0</v>
      </c>
      <c r="C132" s="22">
        <f t="shared" si="59"/>
        <v>5.5555555555555554</v>
      </c>
      <c r="D132" s="22">
        <f t="shared" si="61"/>
        <v>0.77720207253886009</v>
      </c>
      <c r="E132" s="22">
        <f t="shared" si="61"/>
        <v>44.444444444444443</v>
      </c>
      <c r="F132" s="22">
        <f t="shared" si="61"/>
        <v>0.47619047619047622</v>
      </c>
      <c r="G132" s="22">
        <f t="shared" si="61"/>
        <v>-4.3859649122807012</v>
      </c>
      <c r="H132" s="22">
        <f t="shared" si="61"/>
        <v>8.8888888888888893</v>
      </c>
      <c r="I132" s="22">
        <f t="shared" si="61"/>
        <v>2.1739130434782608</v>
      </c>
      <c r="J132" s="22">
        <f t="shared" si="61"/>
        <v>0.74074074074074081</v>
      </c>
      <c r="K132" s="22">
        <f t="shared" si="61"/>
        <v>-4.1841004184100417</v>
      </c>
    </row>
    <row r="133" spans="1:11">
      <c r="A133" s="25" t="str">
        <f t="shared" si="62"/>
        <v>Quarterly % Change Q3 2012</v>
      </c>
      <c r="B133" s="22">
        <f t="shared" si="60"/>
        <v>-2.197802197802198</v>
      </c>
      <c r="C133" s="22">
        <f t="shared" si="59"/>
        <v>-5.2631578947368416</v>
      </c>
      <c r="D133" s="22">
        <f t="shared" si="61"/>
        <v>0.77120822622107965</v>
      </c>
      <c r="E133" s="22">
        <f t="shared" si="61"/>
        <v>-23.076923076923077</v>
      </c>
      <c r="F133" s="22">
        <f t="shared" si="61"/>
        <v>1.8957345971563981</v>
      </c>
      <c r="G133" s="22">
        <f t="shared" si="61"/>
        <v>-3.8532110091743119</v>
      </c>
      <c r="H133" s="22">
        <f t="shared" si="61"/>
        <v>5.1020408163265305</v>
      </c>
      <c r="I133" s="22">
        <f t="shared" si="61"/>
        <v>5.6737588652482271</v>
      </c>
      <c r="J133" s="22">
        <f t="shared" si="61"/>
        <v>2.9411764705882351</v>
      </c>
      <c r="K133" s="22">
        <f t="shared" si="61"/>
        <v>-3.0567685589519651</v>
      </c>
    </row>
    <row r="134" spans="1:11">
      <c r="A134" s="25" t="str">
        <f t="shared" si="62"/>
        <v>Quarterly % Change Q4 2012</v>
      </c>
      <c r="B134" s="22">
        <f t="shared" si="60"/>
        <v>11.235955056179774</v>
      </c>
      <c r="C134" s="22">
        <f t="shared" si="59"/>
        <v>66.666666666666657</v>
      </c>
      <c r="D134" s="22">
        <f t="shared" si="61"/>
        <v>-7.9081632653061229</v>
      </c>
      <c r="E134" s="22">
        <f t="shared" si="61"/>
        <v>40</v>
      </c>
      <c r="F134" s="22">
        <f t="shared" si="61"/>
        <v>2.3255813953488373</v>
      </c>
      <c r="G134" s="22">
        <f t="shared" si="61"/>
        <v>-5.1526717557251906</v>
      </c>
      <c r="H134" s="22">
        <f t="shared" si="61"/>
        <v>-9.7087378640776691</v>
      </c>
      <c r="I134" s="22">
        <f t="shared" si="61"/>
        <v>1.3422818791946309</v>
      </c>
      <c r="J134" s="22">
        <f t="shared" si="61"/>
        <v>1.0714285714285714</v>
      </c>
      <c r="K134" s="22">
        <f t="shared" si="61"/>
        <v>-2.2522522522522523</v>
      </c>
    </row>
    <row r="135" spans="1:11">
      <c r="A135" s="25" t="str">
        <f t="shared" si="62"/>
        <v>Quarterly % Change Q1 2013</v>
      </c>
      <c r="B135" s="22">
        <f t="shared" si="60"/>
        <v>0</v>
      </c>
      <c r="C135" s="22">
        <f t="shared" si="59"/>
        <v>-20</v>
      </c>
      <c r="D135" s="22">
        <f t="shared" si="61"/>
        <v>1.10803324099723</v>
      </c>
      <c r="E135" s="22">
        <f t="shared" si="61"/>
        <v>-28.571428571428569</v>
      </c>
      <c r="F135" s="22">
        <f t="shared" si="61"/>
        <v>-2.2727272727272729</v>
      </c>
      <c r="G135" s="22">
        <f t="shared" si="61"/>
        <v>0.2012072434607646</v>
      </c>
      <c r="H135" s="22">
        <f t="shared" si="61"/>
        <v>6.4516129032258061</v>
      </c>
      <c r="I135" s="22">
        <f t="shared" si="61"/>
        <v>4.6357615894039732</v>
      </c>
      <c r="J135" s="22">
        <f t="shared" si="61"/>
        <v>-0.88339222614840995</v>
      </c>
      <c r="K135" s="22">
        <f t="shared" si="61"/>
        <v>8.2949308755760374</v>
      </c>
    </row>
    <row r="136" spans="1:11">
      <c r="A136" s="25" t="str">
        <f t="shared" si="62"/>
        <v>Quarterly % Change Q2 2013</v>
      </c>
      <c r="B136" s="22">
        <f t="shared" si="60"/>
        <v>-3.0303030303030303</v>
      </c>
      <c r="C136" s="22">
        <f t="shared" si="59"/>
        <v>4.1666666666666661</v>
      </c>
      <c r="D136" s="22">
        <f t="shared" si="61"/>
        <v>1.3698630136986301</v>
      </c>
      <c r="E136" s="22">
        <f t="shared" si="61"/>
        <v>0</v>
      </c>
      <c r="F136" s="22">
        <f t="shared" si="61"/>
        <v>10.232558139534884</v>
      </c>
      <c r="G136" s="22">
        <f t="shared" si="61"/>
        <v>2.6104417670682731</v>
      </c>
      <c r="H136" s="22">
        <f t="shared" si="61"/>
        <v>-4.0404040404040407</v>
      </c>
      <c r="I136" s="22">
        <f t="shared" si="61"/>
        <v>-5.3797468354430382</v>
      </c>
      <c r="J136" s="22">
        <f t="shared" si="61"/>
        <v>2.8520499108734403</v>
      </c>
      <c r="K136" s="22">
        <f t="shared" si="61"/>
        <v>-6.3829787234042552</v>
      </c>
    </row>
    <row r="137" spans="1:11" s="23" customFormat="1">
      <c r="B137" s="26"/>
      <c r="C137" s="26"/>
      <c r="D137" s="26"/>
      <c r="E137" s="26"/>
      <c r="F137" s="26"/>
      <c r="G137" s="26"/>
      <c r="H137" s="26"/>
      <c r="I137" s="26"/>
      <c r="J137" s="26"/>
      <c r="K137" s="26"/>
    </row>
    <row r="138" spans="1:11" s="23" customFormat="1">
      <c r="A138" s="25" t="str">
        <f t="shared" ref="A138:A146" si="63">A48</f>
        <v>Q1 2009 Year-on-Year %</v>
      </c>
      <c r="B138" s="22">
        <f>(B97-B93)/B93*100</f>
        <v>3.8759689922480618</v>
      </c>
      <c r="C138" s="22">
        <f t="shared" ref="C138:K138" si="64">(C97-C93)/C93*100</f>
        <v>0</v>
      </c>
      <c r="D138" s="22">
        <f t="shared" si="64"/>
        <v>-11.791383219954648</v>
      </c>
      <c r="E138" s="22">
        <f t="shared" si="64"/>
        <v>0</v>
      </c>
      <c r="F138" s="22">
        <f t="shared" si="64"/>
        <v>4.3062200956937797</v>
      </c>
      <c r="G138" s="22">
        <f t="shared" si="64"/>
        <v>-12.984822934232715</v>
      </c>
      <c r="H138" s="22">
        <f t="shared" si="64"/>
        <v>9.5238095238095237</v>
      </c>
      <c r="I138" s="22">
        <f t="shared" si="64"/>
        <v>-3.4602076124567476</v>
      </c>
      <c r="J138" s="22">
        <f t="shared" si="64"/>
        <v>1.2396694214876034</v>
      </c>
      <c r="K138" s="22">
        <f t="shared" si="64"/>
        <v>23.580786026200872</v>
      </c>
    </row>
    <row r="139" spans="1:11" s="23" customFormat="1">
      <c r="A139" s="25" t="str">
        <f t="shared" si="63"/>
        <v>Q2 2009 Year-on-Year %</v>
      </c>
      <c r="B139" s="22">
        <f t="shared" ref="B139:K139" si="65">(B98-B94)/B94*100</f>
        <v>-37.575757575757571</v>
      </c>
      <c r="C139" s="22">
        <f t="shared" si="65"/>
        <v>37.5</v>
      </c>
      <c r="D139" s="22">
        <f t="shared" si="65"/>
        <v>-3.0373831775700935</v>
      </c>
      <c r="E139" s="22">
        <f t="shared" si="65"/>
        <v>-50</v>
      </c>
      <c r="F139" s="22">
        <f t="shared" si="65"/>
        <v>6.3926940639269407</v>
      </c>
      <c r="G139" s="22">
        <f t="shared" si="65"/>
        <v>-10.634648370497427</v>
      </c>
      <c r="H139" s="22">
        <f t="shared" si="65"/>
        <v>1.1695906432748537</v>
      </c>
      <c r="I139" s="22">
        <f t="shared" si="65"/>
        <v>-5.4054054054054053</v>
      </c>
      <c r="J139" s="22">
        <f t="shared" si="65"/>
        <v>-6.4386317907444672</v>
      </c>
      <c r="K139" s="22">
        <f t="shared" si="65"/>
        <v>6.5217391304347823</v>
      </c>
    </row>
    <row r="140" spans="1:11" s="23" customFormat="1">
      <c r="A140" s="25" t="str">
        <f t="shared" si="63"/>
        <v>Q3 2009 Year-on-Year %</v>
      </c>
      <c r="B140" s="22">
        <f t="shared" ref="B140:K140" si="66">(B99-B95)/B95*100</f>
        <v>-23.178807947019866</v>
      </c>
      <c r="C140" s="22">
        <f t="shared" si="66"/>
        <v>-25</v>
      </c>
      <c r="D140" s="22">
        <f t="shared" si="66"/>
        <v>2.518891687657431</v>
      </c>
      <c r="E140" s="22">
        <f t="shared" si="66"/>
        <v>-71.428571428571431</v>
      </c>
      <c r="F140" s="22">
        <f t="shared" si="66"/>
        <v>8.9285714285714288</v>
      </c>
      <c r="G140" s="22">
        <f t="shared" si="66"/>
        <v>-13.776337115072934</v>
      </c>
      <c r="H140" s="22">
        <f t="shared" si="66"/>
        <v>4.7337278106508878</v>
      </c>
      <c r="I140" s="22">
        <f t="shared" si="66"/>
        <v>18.560606060606062</v>
      </c>
      <c r="J140" s="22">
        <f t="shared" si="66"/>
        <v>2.9473684210526314</v>
      </c>
      <c r="K140" s="22">
        <f t="shared" si="66"/>
        <v>-10.943396226415095</v>
      </c>
    </row>
    <row r="141" spans="1:11" s="23" customFormat="1">
      <c r="A141" s="25" t="str">
        <f t="shared" si="63"/>
        <v>Q4 2009 Year-on-Year %</v>
      </c>
      <c r="B141" s="22">
        <f t="shared" ref="B141:K146" si="67">(B100-B96)/B96*100</f>
        <v>-31.901840490797547</v>
      </c>
      <c r="C141" s="22">
        <f t="shared" si="67"/>
        <v>-22.222222222222221</v>
      </c>
      <c r="D141" s="22">
        <f t="shared" si="67"/>
        <v>-0.75</v>
      </c>
      <c r="E141" s="22">
        <f t="shared" si="67"/>
        <v>-18.181818181818183</v>
      </c>
      <c r="F141" s="22">
        <f t="shared" si="67"/>
        <v>-1.6528925619834711</v>
      </c>
      <c r="G141" s="22">
        <f t="shared" si="67"/>
        <v>-10.756302521008404</v>
      </c>
      <c r="H141" s="22">
        <f t="shared" si="67"/>
        <v>-12.637362637362637</v>
      </c>
      <c r="I141" s="22">
        <f t="shared" si="67"/>
        <v>13.333333333333334</v>
      </c>
      <c r="J141" s="22">
        <f t="shared" si="67"/>
        <v>2.9411764705882351</v>
      </c>
      <c r="K141" s="22">
        <f t="shared" si="67"/>
        <v>-19.78798586572438</v>
      </c>
    </row>
    <row r="142" spans="1:11" s="23" customFormat="1">
      <c r="A142" s="25" t="str">
        <f t="shared" si="63"/>
        <v>Q1 2010 Year-on-Year %</v>
      </c>
      <c r="B142" s="22">
        <f t="shared" ref="B142:B148" si="68">(B101-B97)/B97*100</f>
        <v>-10.44776119402985</v>
      </c>
      <c r="C142" s="22">
        <f t="shared" si="67"/>
        <v>12.5</v>
      </c>
      <c r="D142" s="22">
        <f t="shared" si="67"/>
        <v>7.7120822622107967</v>
      </c>
      <c r="E142" s="22">
        <f t="shared" si="67"/>
        <v>-61.53846153846154</v>
      </c>
      <c r="F142" s="22">
        <f t="shared" si="67"/>
        <v>11.467889908256881</v>
      </c>
      <c r="G142" s="22">
        <f t="shared" si="67"/>
        <v>2.3255813953488373</v>
      </c>
      <c r="H142" s="22">
        <f t="shared" si="67"/>
        <v>-13.586956521739129</v>
      </c>
      <c r="I142" s="22">
        <f t="shared" si="67"/>
        <v>-1.4336917562724014</v>
      </c>
      <c r="J142" s="22">
        <f t="shared" si="67"/>
        <v>2.2448979591836733</v>
      </c>
      <c r="K142" s="22">
        <f t="shared" si="67"/>
        <v>-19.434628975265017</v>
      </c>
    </row>
    <row r="143" spans="1:11" s="23" customFormat="1">
      <c r="A143" s="25" t="str">
        <f t="shared" si="63"/>
        <v>Q2 2010 Year-on-Year %</v>
      </c>
      <c r="B143" s="22">
        <f t="shared" si="68"/>
        <v>10.679611650485436</v>
      </c>
      <c r="C143" s="22">
        <f t="shared" si="67"/>
        <v>-27.27272727272727</v>
      </c>
      <c r="D143" s="22">
        <f t="shared" si="67"/>
        <v>-10.361445783132531</v>
      </c>
      <c r="E143" s="22">
        <f>(E102-E98)/E98*100</f>
        <v>0</v>
      </c>
      <c r="F143" s="22">
        <f t="shared" si="67"/>
        <v>1.2875536480686696</v>
      </c>
      <c r="G143" s="22">
        <f t="shared" si="67"/>
        <v>-1.5355086372360844</v>
      </c>
      <c r="H143" s="22">
        <f t="shared" si="67"/>
        <v>-5.202312138728324</v>
      </c>
      <c r="I143" s="22">
        <f t="shared" si="67"/>
        <v>11.428571428571429</v>
      </c>
      <c r="J143" s="22">
        <f t="shared" si="67"/>
        <v>3.655913978494624</v>
      </c>
      <c r="K143" s="22">
        <f t="shared" si="67"/>
        <v>-7.7551020408163263</v>
      </c>
    </row>
    <row r="144" spans="1:11" s="23" customFormat="1">
      <c r="A144" s="25" t="str">
        <f t="shared" si="63"/>
        <v>Q3 2010 Year-on-Year %</v>
      </c>
      <c r="B144" s="22">
        <f t="shared" si="68"/>
        <v>2.5862068965517242</v>
      </c>
      <c r="C144" s="22">
        <f t="shared" si="67"/>
        <v>16.666666666666664</v>
      </c>
      <c r="D144" s="22">
        <f t="shared" si="67"/>
        <v>-8.8452088452088447</v>
      </c>
      <c r="E144" s="22">
        <f>(E103-E99)/E99*100</f>
        <v>125</v>
      </c>
      <c r="F144" s="22">
        <f t="shared" si="67"/>
        <v>-5.3278688524590159</v>
      </c>
      <c r="G144" s="22">
        <f t="shared" si="67"/>
        <v>-4.3233082706766917</v>
      </c>
      <c r="H144" s="22">
        <f t="shared" si="67"/>
        <v>9.6045197740112993</v>
      </c>
      <c r="I144" s="22">
        <f t="shared" si="67"/>
        <v>-10.862619808306709</v>
      </c>
      <c r="J144" s="22">
        <f t="shared" si="67"/>
        <v>-3.8854805725971371</v>
      </c>
      <c r="K144" s="22">
        <f t="shared" si="67"/>
        <v>-9.7457627118644066</v>
      </c>
    </row>
    <row r="145" spans="1:11" s="23" customFormat="1">
      <c r="A145" s="25" t="str">
        <f t="shared" si="63"/>
        <v>Q4 2010 Year-on-Year %</v>
      </c>
      <c r="B145" s="22">
        <f t="shared" si="68"/>
        <v>9.0090090090090094</v>
      </c>
      <c r="C145" s="22">
        <f t="shared" si="67"/>
        <v>85.714285714285708</v>
      </c>
      <c r="D145" s="22">
        <f t="shared" si="67"/>
        <v>-6.5491183879093198</v>
      </c>
      <c r="E145" s="22">
        <f>(E104-E100)/E100*100</f>
        <v>88.888888888888886</v>
      </c>
      <c r="F145" s="22">
        <f t="shared" si="67"/>
        <v>-5.46218487394958</v>
      </c>
      <c r="G145" s="22">
        <f t="shared" si="67"/>
        <v>-1.5065913370998116</v>
      </c>
      <c r="H145" s="22">
        <f t="shared" si="67"/>
        <v>16.352201257861633</v>
      </c>
      <c r="I145" s="22">
        <f t="shared" si="67"/>
        <v>-13.071895424836603</v>
      </c>
      <c r="J145" s="22">
        <f t="shared" si="67"/>
        <v>-45.714285714285715</v>
      </c>
      <c r="K145" s="22">
        <f t="shared" si="67"/>
        <v>-8.3700440528634363</v>
      </c>
    </row>
    <row r="146" spans="1:11" s="23" customFormat="1">
      <c r="A146" s="25" t="str">
        <f t="shared" si="63"/>
        <v>Q1 2011 Year-on-Year %</v>
      </c>
      <c r="B146" s="22">
        <f t="shared" si="68"/>
        <v>-10</v>
      </c>
      <c r="C146" s="22">
        <f t="shared" si="67"/>
        <v>55.555555555555557</v>
      </c>
      <c r="D146" s="22">
        <f t="shared" si="67"/>
        <v>-7.1599045346062056</v>
      </c>
      <c r="E146" s="22">
        <f>(E105-E101)/E101*100</f>
        <v>280</v>
      </c>
      <c r="F146" s="22">
        <f t="shared" si="67"/>
        <v>-6.9958847736625511</v>
      </c>
      <c r="G146" s="22">
        <f t="shared" si="67"/>
        <v>1.5151515151515151</v>
      </c>
      <c r="H146" s="22">
        <f t="shared" si="67"/>
        <v>9.433962264150944</v>
      </c>
      <c r="I146" s="22">
        <f t="shared" si="67"/>
        <v>-5.8181818181818183</v>
      </c>
      <c r="J146" s="22">
        <f t="shared" si="67"/>
        <v>2.5948103792415167</v>
      </c>
      <c r="K146" s="22">
        <f t="shared" si="67"/>
        <v>-17.543859649122805</v>
      </c>
    </row>
    <row r="147" spans="1:11" s="23" customFormat="1">
      <c r="A147" s="25" t="str">
        <f t="shared" ref="A147:A155" si="69">A57</f>
        <v>Q2 2011 Year-on-Year %</v>
      </c>
      <c r="B147" s="22">
        <f t="shared" si="68"/>
        <v>-13.157894736842104</v>
      </c>
      <c r="C147" s="22">
        <f t="shared" ref="C147:J147" si="70">(C106-C102)/C102*100</f>
        <v>-25</v>
      </c>
      <c r="D147" s="22">
        <f t="shared" si="70"/>
        <v>6.7204301075268811</v>
      </c>
      <c r="E147" s="22">
        <f t="shared" si="70"/>
        <v>125</v>
      </c>
      <c r="F147" s="22">
        <f t="shared" si="70"/>
        <v>-0.42372881355932202</v>
      </c>
      <c r="G147" s="22">
        <f t="shared" si="70"/>
        <v>8.1871345029239766</v>
      </c>
      <c r="H147" s="22">
        <f t="shared" si="70"/>
        <v>10.365853658536585</v>
      </c>
      <c r="I147" s="22">
        <f t="shared" si="70"/>
        <v>-12.179487179487179</v>
      </c>
      <c r="J147" s="22">
        <f t="shared" si="70"/>
        <v>5.6016597510373449</v>
      </c>
      <c r="K147" s="22">
        <f>(K106-K102)/K102*100</f>
        <v>0</v>
      </c>
    </row>
    <row r="148" spans="1:11" s="23" customFormat="1">
      <c r="A148" s="25" t="str">
        <f t="shared" si="69"/>
        <v>Q3 2011 Year-on-Year %</v>
      </c>
      <c r="B148" s="22">
        <f t="shared" si="68"/>
        <v>-18.487394957983195</v>
      </c>
      <c r="C148" s="22">
        <f t="shared" ref="C148:I148" si="71">(C107-C103)/C103*100</f>
        <v>128.57142857142858</v>
      </c>
      <c r="D148" s="22">
        <f t="shared" si="71"/>
        <v>7.8167115902964959</v>
      </c>
      <c r="E148" s="22">
        <f t="shared" si="71"/>
        <v>-11.111111111111111</v>
      </c>
      <c r="F148" s="22">
        <f t="shared" si="71"/>
        <v>1.2987012987012987</v>
      </c>
      <c r="G148" s="22">
        <f t="shared" si="71"/>
        <v>18.860510805500983</v>
      </c>
      <c r="H148" s="22">
        <f t="shared" si="71"/>
        <v>-19.587628865979383</v>
      </c>
      <c r="I148" s="22">
        <f t="shared" si="71"/>
        <v>2.8673835125448028</v>
      </c>
      <c r="J148" s="22">
        <f>(J107-J103)/J103*100</f>
        <v>3.4042553191489362</v>
      </c>
      <c r="K148" s="22">
        <f>(K107-K103)/K103*100</f>
        <v>3.286384976525822</v>
      </c>
    </row>
    <row r="149" spans="1:11" s="23" customFormat="1">
      <c r="A149" s="25" t="str">
        <f t="shared" si="69"/>
        <v>Q4 2011 Year-on-Year %</v>
      </c>
      <c r="B149" s="22">
        <f>(B108-B104)/B104*100</f>
        <v>-21.487603305785125</v>
      </c>
      <c r="C149" s="22">
        <f t="shared" ref="C149:I149" si="72">(C108-C104)/C104*100</f>
        <v>0</v>
      </c>
      <c r="D149" s="22">
        <f t="shared" si="72"/>
        <v>15.363881401617252</v>
      </c>
      <c r="E149" s="22">
        <f t="shared" si="72"/>
        <v>-58.82352941176471</v>
      </c>
      <c r="F149" s="22">
        <f t="shared" si="72"/>
        <v>6.2222222222222223</v>
      </c>
      <c r="G149" s="22">
        <f t="shared" si="72"/>
        <v>17.399617590822182</v>
      </c>
      <c r="H149" s="22">
        <f t="shared" si="72"/>
        <v>-7.5675675675675684</v>
      </c>
      <c r="I149" s="22">
        <f t="shared" si="72"/>
        <v>4.1353383458646613</v>
      </c>
      <c r="J149" s="22">
        <f>(J108-J104)/J104*100</f>
        <v>93.984962406015043</v>
      </c>
      <c r="K149" s="22">
        <f>(K108-K104)/K104*100</f>
        <v>-3.3653846153846154</v>
      </c>
    </row>
    <row r="150" spans="1:11" s="23" customFormat="1">
      <c r="A150" s="25" t="str">
        <f t="shared" si="69"/>
        <v>Q1 2012 Year-on-Year %</v>
      </c>
      <c r="B150" s="22">
        <f>(B109-B105)/B105*100</f>
        <v>-15.74074074074074</v>
      </c>
      <c r="C150" s="22">
        <f t="shared" ref="C150:K150" si="73">(C109-C105)/C105*100</f>
        <v>28.571428571428569</v>
      </c>
      <c r="D150" s="22">
        <f t="shared" si="73"/>
        <v>-0.77120822622107965</v>
      </c>
      <c r="E150" s="22">
        <f t="shared" si="73"/>
        <v>-52.631578947368418</v>
      </c>
      <c r="F150" s="22">
        <f t="shared" si="73"/>
        <v>-7.0796460176991154</v>
      </c>
      <c r="G150" s="22">
        <f t="shared" si="73"/>
        <v>6.3432835820895521</v>
      </c>
      <c r="H150" s="22">
        <f t="shared" si="73"/>
        <v>3.4482758620689653</v>
      </c>
      <c r="I150" s="22">
        <f t="shared" si="73"/>
        <v>6.563706563706563</v>
      </c>
      <c r="J150" s="22">
        <f t="shared" si="73"/>
        <v>5.0583657587548636</v>
      </c>
      <c r="K150" s="22">
        <f t="shared" si="73"/>
        <v>27.127659574468083</v>
      </c>
    </row>
    <row r="151" spans="1:11" s="23" customFormat="1">
      <c r="A151" s="25" t="str">
        <f t="shared" si="69"/>
        <v>Q2 2012 Year-on-Year %</v>
      </c>
      <c r="B151" s="22">
        <f>(B110-B106)/B106*100</f>
        <v>-8.0808080808080813</v>
      </c>
      <c r="C151" s="22">
        <f t="shared" ref="C151:K151" si="74">(C110-C106)/C106*100</f>
        <v>216.66666666666666</v>
      </c>
      <c r="D151" s="22">
        <f t="shared" si="74"/>
        <v>-2.0151133501259446</v>
      </c>
      <c r="E151" s="22">
        <f t="shared" si="74"/>
        <v>-27.777777777777779</v>
      </c>
      <c r="F151" s="22">
        <f t="shared" si="74"/>
        <v>-10.212765957446807</v>
      </c>
      <c r="G151" s="22">
        <f t="shared" si="74"/>
        <v>-1.8018018018018018</v>
      </c>
      <c r="H151" s="22">
        <f t="shared" si="74"/>
        <v>8.2872928176795568</v>
      </c>
      <c r="I151" s="22">
        <f t="shared" si="74"/>
        <v>2.9197080291970803</v>
      </c>
      <c r="J151" s="22">
        <f t="shared" si="74"/>
        <v>6.8762278978389002</v>
      </c>
      <c r="K151" s="22">
        <f t="shared" si="74"/>
        <v>1.3274336283185841</v>
      </c>
    </row>
    <row r="152" spans="1:11" s="23" customFormat="1">
      <c r="A152" s="25" t="str">
        <f t="shared" si="69"/>
        <v>Q3 2012 Year-on-Year %</v>
      </c>
      <c r="B152" s="22">
        <f t="shared" ref="B152:K152" si="75">(B111-B107)/B107*100</f>
        <v>-8.2474226804123703</v>
      </c>
      <c r="C152" s="22">
        <f t="shared" si="75"/>
        <v>12.5</v>
      </c>
      <c r="D152" s="22">
        <f t="shared" si="75"/>
        <v>-2</v>
      </c>
      <c r="E152" s="22">
        <f t="shared" si="75"/>
        <v>25</v>
      </c>
      <c r="F152" s="22">
        <f t="shared" si="75"/>
        <v>-8.1196581196581192</v>
      </c>
      <c r="G152" s="22">
        <f t="shared" si="75"/>
        <v>-13.388429752066116</v>
      </c>
      <c r="H152" s="22">
        <f t="shared" si="75"/>
        <v>32.051282051282051</v>
      </c>
      <c r="I152" s="22">
        <f t="shared" si="75"/>
        <v>3.8327526132404177</v>
      </c>
      <c r="J152" s="22">
        <f t="shared" si="75"/>
        <v>15.22633744855967</v>
      </c>
      <c r="K152" s="22">
        <f t="shared" si="75"/>
        <v>0.90909090909090906</v>
      </c>
    </row>
    <row r="153" spans="1:11" s="23" customFormat="1">
      <c r="A153" s="25" t="str">
        <f t="shared" si="69"/>
        <v>Q4 2012 Year-on-Year %</v>
      </c>
      <c r="B153" s="22">
        <f t="shared" ref="B153:K153" si="76">(B112-B108)/B108*100</f>
        <v>4.2105263157894735</v>
      </c>
      <c r="C153" s="22">
        <f t="shared" si="76"/>
        <v>130.76923076923077</v>
      </c>
      <c r="D153" s="22">
        <f t="shared" si="76"/>
        <v>-15.654205607476634</v>
      </c>
      <c r="E153" s="22">
        <f t="shared" si="76"/>
        <v>100</v>
      </c>
      <c r="F153" s="22">
        <f t="shared" si="76"/>
        <v>-7.9497907949790791</v>
      </c>
      <c r="G153" s="22">
        <f t="shared" si="76"/>
        <v>-19.055374592833875</v>
      </c>
      <c r="H153" s="22">
        <f t="shared" si="76"/>
        <v>8.7719298245614024</v>
      </c>
      <c r="I153" s="22">
        <f t="shared" si="76"/>
        <v>9.025270758122744</v>
      </c>
      <c r="J153" s="22">
        <f t="shared" si="76"/>
        <v>9.6899224806201563</v>
      </c>
      <c r="K153" s="22">
        <f t="shared" si="76"/>
        <v>7.9601990049751246</v>
      </c>
    </row>
    <row r="154" spans="1:11">
      <c r="A154" s="25" t="str">
        <f t="shared" si="69"/>
        <v>Q1 2013 Year-on-Year %</v>
      </c>
      <c r="B154" s="22">
        <f>(B113-B109)/B109*100</f>
        <v>8.791208791208792</v>
      </c>
      <c r="C154" s="22">
        <f t="shared" ref="C154:K155" si="77">(C113-C109)/C109*100</f>
        <v>33.333333333333329</v>
      </c>
      <c r="D154" s="22">
        <f t="shared" si="77"/>
        <v>-5.4404145077720205</v>
      </c>
      <c r="E154" s="22">
        <f t="shared" si="77"/>
        <v>11.111111111111111</v>
      </c>
      <c r="F154" s="22">
        <f t="shared" si="77"/>
        <v>2.3809523809523809</v>
      </c>
      <c r="G154" s="22">
        <f t="shared" si="77"/>
        <v>-12.631578947368421</v>
      </c>
      <c r="H154" s="22">
        <f t="shared" si="77"/>
        <v>10</v>
      </c>
      <c r="I154" s="22">
        <f t="shared" si="77"/>
        <v>14.492753623188406</v>
      </c>
      <c r="J154" s="22">
        <f t="shared" si="77"/>
        <v>3.8888888888888888</v>
      </c>
      <c r="K154" s="22">
        <f t="shared" si="77"/>
        <v>-1.6736401673640167</v>
      </c>
    </row>
    <row r="155" spans="1:11">
      <c r="A155" s="25" t="str">
        <f t="shared" si="69"/>
        <v>Q2 2013 Year-on-Year %</v>
      </c>
      <c r="B155" s="22">
        <f>(B114-B110)/B110*100</f>
        <v>5.4945054945054945</v>
      </c>
      <c r="C155" s="22">
        <f t="shared" si="77"/>
        <v>31.578947368421051</v>
      </c>
      <c r="D155" s="22">
        <f t="shared" si="77"/>
        <v>-4.8843187660668379</v>
      </c>
      <c r="E155" s="22">
        <f t="shared" si="77"/>
        <v>-23.076923076923077</v>
      </c>
      <c r="F155" s="22">
        <f t="shared" si="77"/>
        <v>12.322274881516588</v>
      </c>
      <c r="G155" s="22">
        <f t="shared" si="77"/>
        <v>-6.238532110091743</v>
      </c>
      <c r="H155" s="22">
        <f t="shared" si="77"/>
        <v>-3.0612244897959182</v>
      </c>
      <c r="I155" s="22">
        <f t="shared" si="77"/>
        <v>6.0283687943262407</v>
      </c>
      <c r="J155" s="22">
        <f t="shared" si="77"/>
        <v>6.0661764705882355</v>
      </c>
      <c r="K155" s="22">
        <f t="shared" si="77"/>
        <v>-3.9301310043668125</v>
      </c>
    </row>
    <row r="156" spans="1:11">
      <c r="B156" s="20"/>
      <c r="C156" s="20"/>
      <c r="D156" s="20"/>
      <c r="E156" s="20"/>
      <c r="F156" s="20"/>
      <c r="G156" s="20"/>
      <c r="H156" s="20"/>
      <c r="I156" s="20"/>
      <c r="J156" s="20"/>
      <c r="K156" s="20"/>
    </row>
    <row r="157" spans="1:11" ht="63.75">
      <c r="B157" s="126" t="s">
        <v>60</v>
      </c>
      <c r="C157" s="126" t="s">
        <v>61</v>
      </c>
      <c r="D157" s="126" t="s">
        <v>50</v>
      </c>
      <c r="E157" s="126" t="s">
        <v>59</v>
      </c>
      <c r="F157" s="126" t="s">
        <v>62</v>
      </c>
      <c r="G157" s="20"/>
      <c r="H157" s="126" t="s">
        <v>60</v>
      </c>
      <c r="I157" s="126" t="s">
        <v>61</v>
      </c>
      <c r="J157" s="126" t="s">
        <v>50</v>
      </c>
      <c r="K157" s="126" t="s">
        <v>59</v>
      </c>
    </row>
    <row r="158" spans="1:11">
      <c r="A158" s="25" t="str">
        <f t="shared" ref="A158:A170" si="78">A93</f>
        <v>Q1 2008</v>
      </c>
      <c r="B158" s="19">
        <v>1708000</v>
      </c>
      <c r="C158" s="19">
        <v>497000</v>
      </c>
      <c r="D158" s="19">
        <v>129000</v>
      </c>
      <c r="E158" s="19">
        <f t="shared" ref="E158:E177" si="79">K93</f>
        <v>229000</v>
      </c>
      <c r="F158" s="19">
        <f t="shared" ref="F158:F166" si="80">SUM(B158:E158)</f>
        <v>2563000</v>
      </c>
      <c r="G158" s="20"/>
      <c r="H158" s="253">
        <f>B158/$F158*100</f>
        <v>66.640655481857209</v>
      </c>
      <c r="I158" s="253">
        <f t="shared" ref="I158:K158" si="81">C158/$F158*100</f>
        <v>19.391338275458448</v>
      </c>
      <c r="J158" s="253">
        <f t="shared" si="81"/>
        <v>5.0331642606320717</v>
      </c>
      <c r="K158" s="253">
        <f t="shared" si="81"/>
        <v>8.9348419820522835</v>
      </c>
    </row>
    <row r="159" spans="1:11">
      <c r="A159" s="25" t="str">
        <f t="shared" si="78"/>
        <v>Q2 2008</v>
      </c>
      <c r="B159" s="19">
        <v>1688000</v>
      </c>
      <c r="C159" s="19">
        <v>531000</v>
      </c>
      <c r="D159" s="19">
        <v>165000</v>
      </c>
      <c r="E159" s="19">
        <f t="shared" si="79"/>
        <v>230000</v>
      </c>
      <c r="F159" s="19">
        <f t="shared" si="80"/>
        <v>2614000</v>
      </c>
      <c r="G159" s="20"/>
      <c r="H159" s="253">
        <f t="shared" ref="H159:H176" si="82">B159/$F159*100</f>
        <v>64.575363427697013</v>
      </c>
      <c r="I159" s="253">
        <f t="shared" ref="I159:I176" si="83">C159/$F159*100</f>
        <v>20.313695485845447</v>
      </c>
      <c r="J159" s="253">
        <f t="shared" ref="J159:J176" si="84">D159/$F159*100</f>
        <v>6.3121652639632746</v>
      </c>
      <c r="K159" s="253">
        <f t="shared" ref="K159:K176" si="85">E159/$F159*100</f>
        <v>8.798775822494262</v>
      </c>
    </row>
    <row r="160" spans="1:11">
      <c r="A160" s="25" t="str">
        <f t="shared" si="78"/>
        <v>Q3 2008</v>
      </c>
      <c r="B160" s="19">
        <v>1674000</v>
      </c>
      <c r="C160" s="19">
        <v>493000</v>
      </c>
      <c r="D160" s="19">
        <v>151000</v>
      </c>
      <c r="E160" s="19">
        <f t="shared" si="79"/>
        <v>265000</v>
      </c>
      <c r="F160" s="19">
        <f t="shared" si="80"/>
        <v>2583000</v>
      </c>
      <c r="G160" s="20"/>
      <c r="H160" s="253">
        <f t="shared" si="82"/>
        <v>64.808362369337985</v>
      </c>
      <c r="I160" s="253">
        <f t="shared" si="83"/>
        <v>19.086333720480063</v>
      </c>
      <c r="J160" s="253">
        <f t="shared" si="84"/>
        <v>5.8459156020131626</v>
      </c>
      <c r="K160" s="253">
        <f t="shared" si="85"/>
        <v>10.259388308168797</v>
      </c>
    </row>
    <row r="161" spans="1:11">
      <c r="A161" s="25" t="str">
        <f t="shared" si="78"/>
        <v>Q4 2008</v>
      </c>
      <c r="B161" s="19">
        <v>1695000</v>
      </c>
      <c r="C161" s="19">
        <v>490000</v>
      </c>
      <c r="D161" s="19">
        <v>163000</v>
      </c>
      <c r="E161" s="19">
        <f t="shared" si="79"/>
        <v>283000</v>
      </c>
      <c r="F161" s="19">
        <f t="shared" si="80"/>
        <v>2631000</v>
      </c>
      <c r="G161" s="20"/>
      <c r="H161" s="253">
        <f t="shared" si="82"/>
        <v>64.424173318129988</v>
      </c>
      <c r="I161" s="253">
        <f t="shared" si="83"/>
        <v>18.624097301406309</v>
      </c>
      <c r="J161" s="253">
        <f t="shared" si="84"/>
        <v>6.1953629798555685</v>
      </c>
      <c r="K161" s="253">
        <f t="shared" si="85"/>
        <v>10.756366400608133</v>
      </c>
    </row>
    <row r="162" spans="1:11">
      <c r="A162" s="25" t="str">
        <f t="shared" si="78"/>
        <v>Q1 2009</v>
      </c>
      <c r="B162" s="19">
        <v>1627000</v>
      </c>
      <c r="C162" s="19">
        <v>471000</v>
      </c>
      <c r="D162" s="19">
        <v>134000</v>
      </c>
      <c r="E162" s="19">
        <f t="shared" si="79"/>
        <v>283000</v>
      </c>
      <c r="F162" s="19">
        <f t="shared" si="80"/>
        <v>2515000</v>
      </c>
      <c r="G162" s="20"/>
      <c r="H162" s="253">
        <f t="shared" si="82"/>
        <v>64.691848906560637</v>
      </c>
      <c r="I162" s="253">
        <f t="shared" si="83"/>
        <v>18.727634194831015</v>
      </c>
      <c r="J162" s="253">
        <f t="shared" si="84"/>
        <v>5.3280318091451289</v>
      </c>
      <c r="K162" s="253">
        <f t="shared" si="85"/>
        <v>11.252485089463221</v>
      </c>
    </row>
    <row r="163" spans="1:11">
      <c r="A163" s="25" t="str">
        <f t="shared" si="78"/>
        <v>Q2 2009</v>
      </c>
      <c r="B163" s="19">
        <v>1662000</v>
      </c>
      <c r="C163" s="19">
        <v>447000</v>
      </c>
      <c r="D163" s="19">
        <v>103000</v>
      </c>
      <c r="E163" s="19">
        <f t="shared" si="79"/>
        <v>245000</v>
      </c>
      <c r="F163" s="19">
        <f t="shared" si="80"/>
        <v>2457000</v>
      </c>
      <c r="G163" s="20"/>
      <c r="H163" s="253">
        <f t="shared" si="82"/>
        <v>67.643467643467645</v>
      </c>
      <c r="I163" s="253">
        <f t="shared" si="83"/>
        <v>18.192918192918192</v>
      </c>
      <c r="J163" s="253">
        <f t="shared" si="84"/>
        <v>4.1921041921041926</v>
      </c>
      <c r="K163" s="253">
        <f t="shared" si="85"/>
        <v>9.9715099715099722</v>
      </c>
    </row>
    <row r="164" spans="1:11">
      <c r="A164" s="25" t="str">
        <f t="shared" si="78"/>
        <v>Q3 2009</v>
      </c>
      <c r="B164" s="19">
        <v>1703000</v>
      </c>
      <c r="C164" s="19">
        <v>471000</v>
      </c>
      <c r="D164" s="19">
        <v>116000</v>
      </c>
      <c r="E164" s="19">
        <f t="shared" si="79"/>
        <v>236000</v>
      </c>
      <c r="F164" s="19">
        <f t="shared" si="80"/>
        <v>2526000</v>
      </c>
      <c r="G164" s="20"/>
      <c r="H164" s="253">
        <f t="shared" si="82"/>
        <v>67.418844022169438</v>
      </c>
      <c r="I164" s="253">
        <f t="shared" si="83"/>
        <v>18.646080760095014</v>
      </c>
      <c r="J164" s="253">
        <f t="shared" si="84"/>
        <v>4.5922406967537608</v>
      </c>
      <c r="K164" s="253">
        <f t="shared" si="85"/>
        <v>9.3428345209817891</v>
      </c>
    </row>
    <row r="165" spans="1:11">
      <c r="A165" s="25" t="str">
        <f t="shared" si="78"/>
        <v>Q4 2009</v>
      </c>
      <c r="B165" s="19">
        <v>1695000</v>
      </c>
      <c r="C165" s="19">
        <v>443000</v>
      </c>
      <c r="D165" s="19">
        <v>111000</v>
      </c>
      <c r="E165" s="19">
        <f t="shared" si="79"/>
        <v>227000</v>
      </c>
      <c r="F165" s="19">
        <f>SUM(B165:E165)</f>
        <v>2476000</v>
      </c>
      <c r="G165" s="20"/>
      <c r="H165" s="253">
        <f t="shared" si="82"/>
        <v>68.45718901453958</v>
      </c>
      <c r="I165" s="253">
        <f t="shared" si="83"/>
        <v>17.891760904684975</v>
      </c>
      <c r="J165" s="253">
        <f t="shared" si="84"/>
        <v>4.4830371567043619</v>
      </c>
      <c r="K165" s="253">
        <f t="shared" si="85"/>
        <v>9.1680129240710819</v>
      </c>
    </row>
    <row r="166" spans="1:11">
      <c r="A166" s="25" t="str">
        <f t="shared" si="78"/>
        <v>Q1 2010</v>
      </c>
      <c r="B166" s="19">
        <v>1722000</v>
      </c>
      <c r="C166" s="19">
        <v>417000</v>
      </c>
      <c r="D166" s="19">
        <v>120000</v>
      </c>
      <c r="E166" s="19">
        <f t="shared" si="79"/>
        <v>228000</v>
      </c>
      <c r="F166" s="19">
        <f t="shared" si="80"/>
        <v>2487000</v>
      </c>
      <c r="G166" s="20"/>
      <c r="H166" s="253">
        <f t="shared" si="82"/>
        <v>69.240048250904707</v>
      </c>
      <c r="I166" s="253">
        <f t="shared" si="83"/>
        <v>16.767189384800965</v>
      </c>
      <c r="J166" s="253">
        <f t="shared" si="84"/>
        <v>4.8250904704463204</v>
      </c>
      <c r="K166" s="253">
        <f t="shared" si="85"/>
        <v>9.1676718938480093</v>
      </c>
    </row>
    <row r="167" spans="1:11">
      <c r="A167" s="25" t="str">
        <f t="shared" si="78"/>
        <v>Q2 2010</v>
      </c>
      <c r="B167" s="19">
        <v>1675000</v>
      </c>
      <c r="C167" s="19">
        <v>421000</v>
      </c>
      <c r="D167" s="19">
        <v>114000</v>
      </c>
      <c r="E167" s="19">
        <f t="shared" si="79"/>
        <v>226000</v>
      </c>
      <c r="F167" s="19">
        <f t="shared" ref="F167:F175" si="86">SUM(B167:E167)</f>
        <v>2436000</v>
      </c>
      <c r="G167" s="20"/>
      <c r="H167" s="253">
        <f t="shared" si="82"/>
        <v>68.760262725779967</v>
      </c>
      <c r="I167" s="253">
        <f t="shared" si="83"/>
        <v>17.282430213464696</v>
      </c>
      <c r="J167" s="253">
        <f t="shared" si="84"/>
        <v>4.6798029556650249</v>
      </c>
      <c r="K167" s="253">
        <f t="shared" si="85"/>
        <v>9.277504105090312</v>
      </c>
    </row>
    <row r="168" spans="1:11">
      <c r="A168" s="25" t="str">
        <f t="shared" si="78"/>
        <v>Q3 2010</v>
      </c>
      <c r="B168" s="19">
        <v>1651000</v>
      </c>
      <c r="C168" s="19">
        <v>419000</v>
      </c>
      <c r="D168" s="19">
        <v>119000</v>
      </c>
      <c r="E168" s="19">
        <f t="shared" si="79"/>
        <v>213000</v>
      </c>
      <c r="F168" s="19">
        <f t="shared" si="86"/>
        <v>2402000</v>
      </c>
      <c r="G168" s="20"/>
      <c r="H168" s="253">
        <f t="shared" si="82"/>
        <v>68.734388009991676</v>
      </c>
      <c r="I168" s="253">
        <f t="shared" si="83"/>
        <v>17.443796835970023</v>
      </c>
      <c r="J168" s="253">
        <f t="shared" si="84"/>
        <v>4.9542048293089094</v>
      </c>
      <c r="K168" s="253">
        <f t="shared" si="85"/>
        <v>8.8676103247293927</v>
      </c>
    </row>
    <row r="169" spans="1:11">
      <c r="A169" s="25" t="str">
        <f t="shared" si="78"/>
        <v>Q4 2010</v>
      </c>
      <c r="B169" s="19">
        <v>1667000</v>
      </c>
      <c r="C169" s="19">
        <v>443000</v>
      </c>
      <c r="D169" s="19">
        <v>121000</v>
      </c>
      <c r="E169" s="19">
        <f t="shared" si="79"/>
        <v>208000</v>
      </c>
      <c r="F169" s="19">
        <f t="shared" si="86"/>
        <v>2439000</v>
      </c>
      <c r="G169" s="20"/>
      <c r="H169" s="253">
        <f t="shared" si="82"/>
        <v>68.34768347683476</v>
      </c>
      <c r="I169" s="253">
        <f t="shared" si="83"/>
        <v>18.163181631816318</v>
      </c>
      <c r="J169" s="253">
        <f t="shared" si="84"/>
        <v>4.9610496104961053</v>
      </c>
      <c r="K169" s="253">
        <f t="shared" si="85"/>
        <v>8.5280852808528085</v>
      </c>
    </row>
    <row r="170" spans="1:11">
      <c r="A170" s="25" t="str">
        <f t="shared" si="78"/>
        <v>Q1 2011</v>
      </c>
      <c r="B170" s="19">
        <v>1672000</v>
      </c>
      <c r="C170" s="19">
        <v>462000</v>
      </c>
      <c r="D170" s="19">
        <v>108000</v>
      </c>
      <c r="E170" s="19">
        <f t="shared" si="79"/>
        <v>188000</v>
      </c>
      <c r="F170" s="19">
        <f t="shared" si="86"/>
        <v>2430000</v>
      </c>
      <c r="G170" s="20"/>
      <c r="H170" s="253">
        <f t="shared" si="82"/>
        <v>68.806584362139915</v>
      </c>
      <c r="I170" s="253">
        <f t="shared" si="83"/>
        <v>19.012345679012345</v>
      </c>
      <c r="J170" s="253">
        <f t="shared" si="84"/>
        <v>4.4444444444444446</v>
      </c>
      <c r="K170" s="253">
        <f t="shared" si="85"/>
        <v>7.7366255144032916</v>
      </c>
    </row>
    <row r="171" spans="1:11">
      <c r="A171" s="25" t="str">
        <f t="shared" ref="A171:A179" si="87">A106</f>
        <v>Q2 2011</v>
      </c>
      <c r="B171" s="19">
        <v>1688000</v>
      </c>
      <c r="C171" s="19">
        <v>487000</v>
      </c>
      <c r="D171" s="19">
        <v>99000</v>
      </c>
      <c r="E171" s="19">
        <f t="shared" si="79"/>
        <v>226000</v>
      </c>
      <c r="F171" s="19">
        <f t="shared" si="86"/>
        <v>2500000</v>
      </c>
      <c r="G171" s="20"/>
      <c r="H171" s="253">
        <f t="shared" si="82"/>
        <v>67.52</v>
      </c>
      <c r="I171" s="253">
        <f t="shared" si="83"/>
        <v>19.48</v>
      </c>
      <c r="J171" s="253">
        <f t="shared" si="84"/>
        <v>3.9600000000000004</v>
      </c>
      <c r="K171" s="253">
        <f t="shared" si="85"/>
        <v>9.0399999999999991</v>
      </c>
    </row>
    <row r="172" spans="1:11">
      <c r="A172" s="25" t="str">
        <f t="shared" si="87"/>
        <v>Q3 2011</v>
      </c>
      <c r="B172" s="19">
        <v>1688000</v>
      </c>
      <c r="C172" s="19">
        <v>505000</v>
      </c>
      <c r="D172" s="19">
        <v>97000</v>
      </c>
      <c r="E172" s="19">
        <f t="shared" si="79"/>
        <v>220000</v>
      </c>
      <c r="F172" s="19">
        <f t="shared" si="86"/>
        <v>2510000</v>
      </c>
      <c r="G172" s="20"/>
      <c r="H172" s="253">
        <f t="shared" si="82"/>
        <v>67.250996015936266</v>
      </c>
      <c r="I172" s="253">
        <f t="shared" si="83"/>
        <v>20.119521912350596</v>
      </c>
      <c r="J172" s="253">
        <f t="shared" si="84"/>
        <v>3.8645418326693228</v>
      </c>
      <c r="K172" s="253">
        <f t="shared" si="85"/>
        <v>8.7649402390438258</v>
      </c>
    </row>
    <row r="173" spans="1:11">
      <c r="A173" s="25" t="str">
        <f t="shared" si="87"/>
        <v>Q4 2011</v>
      </c>
      <c r="B173" s="19">
        <v>1757000</v>
      </c>
      <c r="C173" s="19">
        <v>509000</v>
      </c>
      <c r="D173" s="19">
        <v>95000</v>
      </c>
      <c r="E173" s="19">
        <f t="shared" si="79"/>
        <v>201000</v>
      </c>
      <c r="F173" s="19">
        <f t="shared" si="86"/>
        <v>2562000</v>
      </c>
      <c r="G173" s="20"/>
      <c r="H173" s="253">
        <f t="shared" si="82"/>
        <v>68.579234972677597</v>
      </c>
      <c r="I173" s="253">
        <f t="shared" si="83"/>
        <v>19.867291178766589</v>
      </c>
      <c r="J173" s="253">
        <f t="shared" si="84"/>
        <v>3.708040593286495</v>
      </c>
      <c r="K173" s="253">
        <f t="shared" si="85"/>
        <v>7.8454332552693211</v>
      </c>
    </row>
    <row r="174" spans="1:11">
      <c r="A174" s="25" t="str">
        <f t="shared" si="87"/>
        <v>Q1 2012</v>
      </c>
      <c r="B174" s="19">
        <v>1729000</v>
      </c>
      <c r="C174" s="19">
        <v>460000</v>
      </c>
      <c r="D174" s="19">
        <v>91000</v>
      </c>
      <c r="E174" s="19">
        <f t="shared" si="79"/>
        <v>239000</v>
      </c>
      <c r="F174" s="19">
        <f t="shared" si="86"/>
        <v>2519000</v>
      </c>
      <c r="G174" s="20"/>
      <c r="H174" s="253">
        <f t="shared" si="82"/>
        <v>68.638348551012314</v>
      </c>
      <c r="I174" s="253">
        <f t="shared" si="83"/>
        <v>18.261214767764987</v>
      </c>
      <c r="J174" s="253">
        <f t="shared" si="84"/>
        <v>3.6125446605795952</v>
      </c>
      <c r="K174" s="253">
        <f t="shared" si="85"/>
        <v>9.4878920206431125</v>
      </c>
    </row>
    <row r="175" spans="1:11">
      <c r="A175" s="25" t="str">
        <f t="shared" si="87"/>
        <v>Q2 2012</v>
      </c>
      <c r="B175" s="19">
        <v>1757000</v>
      </c>
      <c r="C175" s="19">
        <v>443000</v>
      </c>
      <c r="D175" s="19">
        <v>91000</v>
      </c>
      <c r="E175" s="19">
        <f t="shared" si="79"/>
        <v>229000</v>
      </c>
      <c r="F175" s="19">
        <f t="shared" si="86"/>
        <v>2520000</v>
      </c>
      <c r="G175" s="20"/>
      <c r="H175" s="253">
        <f t="shared" si="82"/>
        <v>69.722222222222214</v>
      </c>
      <c r="I175" s="253">
        <f t="shared" si="83"/>
        <v>17.579365079365079</v>
      </c>
      <c r="J175" s="253">
        <f t="shared" si="84"/>
        <v>3.6111111111111107</v>
      </c>
      <c r="K175" s="253">
        <f t="shared" si="85"/>
        <v>9.087301587301587</v>
      </c>
    </row>
    <row r="176" spans="1:11">
      <c r="A176" s="25" t="str">
        <f t="shared" si="87"/>
        <v>Q3 2012</v>
      </c>
      <c r="B176" s="19">
        <v>1814000</v>
      </c>
      <c r="C176" s="19">
        <v>408000</v>
      </c>
      <c r="D176" s="19">
        <v>89000</v>
      </c>
      <c r="E176" s="19">
        <f t="shared" si="79"/>
        <v>222000</v>
      </c>
      <c r="F176" s="19">
        <f t="shared" ref="F176" si="88">SUM(B176:E176)</f>
        <v>2533000</v>
      </c>
      <c r="G176" s="20"/>
      <c r="H176" s="253">
        <f t="shared" si="82"/>
        <v>71.614686142913541</v>
      </c>
      <c r="I176" s="253">
        <f t="shared" si="83"/>
        <v>16.107382550335569</v>
      </c>
      <c r="J176" s="253">
        <f t="shared" si="84"/>
        <v>3.5136202131859453</v>
      </c>
      <c r="K176" s="253">
        <f t="shared" si="85"/>
        <v>8.7643110935649435</v>
      </c>
    </row>
    <row r="177" spans="1:11">
      <c r="A177" s="25" t="str">
        <f t="shared" si="87"/>
        <v>Q4 2012</v>
      </c>
      <c r="B177" s="19">
        <v>1791000</v>
      </c>
      <c r="C177" s="19">
        <v>386000</v>
      </c>
      <c r="D177" s="19">
        <v>99000</v>
      </c>
      <c r="E177" s="19">
        <f t="shared" si="79"/>
        <v>217000</v>
      </c>
      <c r="F177" s="19">
        <f>SUM(B177:E177)</f>
        <v>2493000</v>
      </c>
      <c r="G177" s="20"/>
      <c r="H177" s="253">
        <f t="shared" ref="H177:K179" si="89">B177/$F177*100</f>
        <v>71.841155234657037</v>
      </c>
      <c r="I177" s="253">
        <f t="shared" si="89"/>
        <v>15.483353389490572</v>
      </c>
      <c r="J177" s="253">
        <f t="shared" si="89"/>
        <v>3.9711191335740073</v>
      </c>
      <c r="K177" s="253">
        <f t="shared" si="89"/>
        <v>8.7043722422783798</v>
      </c>
    </row>
    <row r="178" spans="1:11">
      <c r="A178" s="25" t="str">
        <f t="shared" si="87"/>
        <v>Q1 2013</v>
      </c>
      <c r="B178" s="20">
        <v>1795000</v>
      </c>
      <c r="C178" s="20">
        <v>392000</v>
      </c>
      <c r="D178" s="20">
        <v>99000</v>
      </c>
      <c r="E178" s="20">
        <v>235000</v>
      </c>
      <c r="F178" s="19">
        <f>SUM(B178:E178)</f>
        <v>2521000</v>
      </c>
      <c r="H178" s="253">
        <f t="shared" si="89"/>
        <v>71.20190400634668</v>
      </c>
      <c r="I178" s="253">
        <f t="shared" si="89"/>
        <v>15.549385164617217</v>
      </c>
      <c r="J178" s="253">
        <f t="shared" si="89"/>
        <v>3.9270130900436335</v>
      </c>
      <c r="K178" s="253">
        <f t="shared" si="89"/>
        <v>9.3216977389924622</v>
      </c>
    </row>
    <row r="179" spans="1:11">
      <c r="A179" s="25" t="str">
        <f t="shared" si="87"/>
        <v>Q2 2013</v>
      </c>
      <c r="B179" s="20">
        <v>1796000</v>
      </c>
      <c r="C179" s="20">
        <v>422000</v>
      </c>
      <c r="D179" s="20">
        <v>96000</v>
      </c>
      <c r="E179" s="20">
        <v>220000</v>
      </c>
      <c r="F179" s="19">
        <f>SUM(B179:E179)</f>
        <v>2534000</v>
      </c>
      <c r="H179" s="253">
        <f t="shared" si="89"/>
        <v>70.876085240726127</v>
      </c>
      <c r="I179" s="253">
        <f t="shared" si="89"/>
        <v>16.653512233622731</v>
      </c>
      <c r="J179" s="253">
        <f t="shared" si="89"/>
        <v>3.7884767166535127</v>
      </c>
      <c r="K179" s="253">
        <f t="shared" si="89"/>
        <v>8.681925808997633</v>
      </c>
    </row>
    <row r="180" spans="1:11">
      <c r="B180" s="19"/>
      <c r="C180" s="19"/>
      <c r="D180" s="19"/>
      <c r="E180" s="19"/>
      <c r="F180" s="19"/>
      <c r="G180" s="20"/>
      <c r="H180" s="20"/>
    </row>
    <row r="181" spans="1:11">
      <c r="A181" s="25" t="s">
        <v>63</v>
      </c>
      <c r="B181" s="22">
        <f t="shared" ref="B181:F185" si="90">(B159-B158)/B158*100</f>
        <v>-1.1709601873536302</v>
      </c>
      <c r="C181" s="22">
        <f t="shared" si="90"/>
        <v>6.8410462776659964</v>
      </c>
      <c r="D181" s="22">
        <f t="shared" si="90"/>
        <v>27.906976744186046</v>
      </c>
      <c r="E181" s="22">
        <f t="shared" si="90"/>
        <v>0.43668122270742354</v>
      </c>
      <c r="F181" s="22">
        <f t="shared" si="90"/>
        <v>1.9898556379243075</v>
      </c>
      <c r="G181" s="20"/>
      <c r="H181" s="20"/>
    </row>
    <row r="182" spans="1:11">
      <c r="A182" s="25" t="s">
        <v>64</v>
      </c>
      <c r="B182" s="22">
        <f t="shared" si="90"/>
        <v>-0.82938388625592419</v>
      </c>
      <c r="C182" s="22">
        <f t="shared" si="90"/>
        <v>-7.1563088512241055</v>
      </c>
      <c r="D182" s="22">
        <f t="shared" si="90"/>
        <v>-8.4848484848484862</v>
      </c>
      <c r="E182" s="22">
        <f t="shared" si="90"/>
        <v>15.217391304347828</v>
      </c>
      <c r="F182" s="22">
        <f t="shared" si="90"/>
        <v>-1.1859219586840091</v>
      </c>
      <c r="G182" s="7"/>
    </row>
    <row r="183" spans="1:11">
      <c r="A183" s="25" t="s">
        <v>65</v>
      </c>
      <c r="B183" s="22">
        <f t="shared" si="90"/>
        <v>1.2544802867383513</v>
      </c>
      <c r="C183" s="22">
        <f t="shared" si="90"/>
        <v>-0.6085192697768762</v>
      </c>
      <c r="D183" s="22">
        <f t="shared" si="90"/>
        <v>7.9470198675496695</v>
      </c>
      <c r="E183" s="22">
        <f t="shared" si="90"/>
        <v>6.7924528301886795</v>
      </c>
      <c r="F183" s="22">
        <f t="shared" ref="F183:F201" si="91">(F161-F160)/F160*100</f>
        <v>1.8583042973286876</v>
      </c>
      <c r="G183" s="7"/>
    </row>
    <row r="184" spans="1:11">
      <c r="A184" s="25" t="s">
        <v>66</v>
      </c>
      <c r="B184" s="22">
        <f t="shared" si="90"/>
        <v>-4.0117994100294982</v>
      </c>
      <c r="C184" s="22">
        <f t="shared" si="90"/>
        <v>-3.8775510204081631</v>
      </c>
      <c r="D184" s="22">
        <f t="shared" si="90"/>
        <v>-17.791411042944784</v>
      </c>
      <c r="E184" s="22">
        <f t="shared" si="90"/>
        <v>0</v>
      </c>
      <c r="F184" s="22">
        <f t="shared" si="91"/>
        <v>-4.4089699733941465</v>
      </c>
      <c r="G184" s="7"/>
    </row>
    <row r="185" spans="1:11">
      <c r="A185" s="140" t="s">
        <v>388</v>
      </c>
      <c r="B185" s="22">
        <f t="shared" si="90"/>
        <v>2.1511985248924401</v>
      </c>
      <c r="C185" s="22">
        <f t="shared" si="90"/>
        <v>-5.095541401273886</v>
      </c>
      <c r="D185" s="22">
        <f t="shared" si="90"/>
        <v>-23.134328358208954</v>
      </c>
      <c r="E185" s="22">
        <f t="shared" si="90"/>
        <v>-13.427561837455832</v>
      </c>
      <c r="F185" s="22">
        <f t="shared" si="91"/>
        <v>-2.3061630218687874</v>
      </c>
      <c r="G185" s="7"/>
    </row>
    <row r="186" spans="1:11">
      <c r="A186" s="140" t="s">
        <v>389</v>
      </c>
      <c r="B186" s="22">
        <f t="shared" ref="B186:E186" si="92">(B164-B163)/B163*100</f>
        <v>2.4669073405535502</v>
      </c>
      <c r="C186" s="22">
        <f t="shared" si="92"/>
        <v>5.3691275167785237</v>
      </c>
      <c r="D186" s="22">
        <f t="shared" si="92"/>
        <v>12.621359223300971</v>
      </c>
      <c r="E186" s="22">
        <f t="shared" si="92"/>
        <v>-3.6734693877551026</v>
      </c>
      <c r="F186" s="22">
        <f t="shared" si="91"/>
        <v>2.8083028083028085</v>
      </c>
      <c r="G186" s="7"/>
    </row>
    <row r="187" spans="1:11">
      <c r="A187" s="140" t="s">
        <v>429</v>
      </c>
      <c r="B187" s="22">
        <f t="shared" ref="B187:E187" si="93">(B165-B164)/B164*100</f>
        <v>-0.46975924838520255</v>
      </c>
      <c r="C187" s="22">
        <f t="shared" si="93"/>
        <v>-5.9447983014862</v>
      </c>
      <c r="D187" s="22">
        <f t="shared" si="93"/>
        <v>-4.3103448275862073</v>
      </c>
      <c r="E187" s="22">
        <f t="shared" si="93"/>
        <v>-3.8135593220338984</v>
      </c>
      <c r="F187" s="22">
        <f t="shared" si="91"/>
        <v>-1.9794140934283451</v>
      </c>
      <c r="G187" s="7"/>
    </row>
    <row r="188" spans="1:11">
      <c r="A188" s="140" t="s">
        <v>428</v>
      </c>
      <c r="B188" s="22">
        <f t="shared" ref="B188:E188" si="94">(B166-B165)/B165*100</f>
        <v>1.5929203539823009</v>
      </c>
      <c r="C188" s="22">
        <f t="shared" si="94"/>
        <v>-5.8690744920993225</v>
      </c>
      <c r="D188" s="22">
        <f t="shared" si="94"/>
        <v>8.1081081081081088</v>
      </c>
      <c r="E188" s="22">
        <f t="shared" si="94"/>
        <v>0.44052863436123352</v>
      </c>
      <c r="F188" s="22">
        <f t="shared" si="91"/>
        <v>0.44426494345718903</v>
      </c>
      <c r="G188" s="7"/>
    </row>
    <row r="189" spans="1:11">
      <c r="A189" s="163" t="s">
        <v>439</v>
      </c>
      <c r="B189" s="22">
        <f t="shared" ref="B189:E189" si="95">(B167-B166)/B166*100</f>
        <v>-2.7293844367015101</v>
      </c>
      <c r="C189" s="22">
        <f t="shared" si="95"/>
        <v>0.95923261390887282</v>
      </c>
      <c r="D189" s="22">
        <f t="shared" si="95"/>
        <v>-5</v>
      </c>
      <c r="E189" s="22">
        <f t="shared" si="95"/>
        <v>-0.8771929824561403</v>
      </c>
      <c r="F189" s="22">
        <f t="shared" si="91"/>
        <v>-2.0506634499396865</v>
      </c>
      <c r="G189" s="7"/>
    </row>
    <row r="190" spans="1:11">
      <c r="A190" s="163" t="s">
        <v>445</v>
      </c>
      <c r="B190" s="22">
        <f t="shared" ref="B190:E190" si="96">(B168-B167)/B167*100</f>
        <v>-1.4328358208955223</v>
      </c>
      <c r="C190" s="22">
        <f t="shared" si="96"/>
        <v>-0.47505938242280288</v>
      </c>
      <c r="D190" s="22">
        <f t="shared" si="96"/>
        <v>4.3859649122807012</v>
      </c>
      <c r="E190" s="22">
        <f t="shared" si="96"/>
        <v>-5.7522123893805306</v>
      </c>
      <c r="F190" s="22">
        <f t="shared" si="91"/>
        <v>-1.3957307060755337</v>
      </c>
      <c r="G190" s="7"/>
    </row>
    <row r="191" spans="1:11">
      <c r="A191" s="163" t="s">
        <v>456</v>
      </c>
      <c r="B191" s="22">
        <f t="shared" ref="B191:E191" si="97">(B169-B168)/B168*100</f>
        <v>0.96910963052695331</v>
      </c>
      <c r="C191" s="22">
        <f t="shared" si="97"/>
        <v>5.7279236276849641</v>
      </c>
      <c r="D191" s="22">
        <f t="shared" si="97"/>
        <v>1.680672268907563</v>
      </c>
      <c r="E191" s="22">
        <f t="shared" si="97"/>
        <v>-2.3474178403755865</v>
      </c>
      <c r="F191" s="22">
        <f t="shared" si="91"/>
        <v>1.5403830141548709</v>
      </c>
      <c r="G191" s="7"/>
    </row>
    <row r="192" spans="1:11">
      <c r="A192" s="163" t="s">
        <v>462</v>
      </c>
      <c r="B192" s="22">
        <f t="shared" ref="B192:E192" si="98">(B170-B169)/B169*100</f>
        <v>0.29994001199760051</v>
      </c>
      <c r="C192" s="22">
        <f t="shared" si="98"/>
        <v>4.288939051918736</v>
      </c>
      <c r="D192" s="22">
        <f t="shared" si="98"/>
        <v>-10.743801652892563</v>
      </c>
      <c r="E192" s="22">
        <f t="shared" si="98"/>
        <v>-9.6153846153846168</v>
      </c>
      <c r="F192" s="22">
        <f t="shared" si="91"/>
        <v>-0.36900369003690037</v>
      </c>
      <c r="G192" s="7"/>
    </row>
    <row r="193" spans="1:7">
      <c r="A193" s="163" t="s">
        <v>479</v>
      </c>
      <c r="B193" s="22">
        <f t="shared" ref="B193:E193" si="99">(B171-B170)/B170*100</f>
        <v>0.9569377990430622</v>
      </c>
      <c r="C193" s="22">
        <f t="shared" si="99"/>
        <v>5.4112554112554108</v>
      </c>
      <c r="D193" s="22">
        <f t="shared" si="99"/>
        <v>-8.3333333333333321</v>
      </c>
      <c r="E193" s="22">
        <f t="shared" si="99"/>
        <v>20.212765957446805</v>
      </c>
      <c r="F193" s="22">
        <f t="shared" si="91"/>
        <v>2.880658436213992</v>
      </c>
      <c r="G193" s="7"/>
    </row>
    <row r="194" spans="1:7">
      <c r="A194" s="163" t="s">
        <v>486</v>
      </c>
      <c r="B194" s="22">
        <f t="shared" ref="B194:E194" si="100">(B172-B171)/B171*100</f>
        <v>0</v>
      </c>
      <c r="C194" s="22">
        <f t="shared" si="100"/>
        <v>3.6960985626283369</v>
      </c>
      <c r="D194" s="22">
        <f t="shared" si="100"/>
        <v>-2.0202020202020203</v>
      </c>
      <c r="E194" s="22">
        <f t="shared" si="100"/>
        <v>-2.6548672566371683</v>
      </c>
      <c r="F194" s="22">
        <f t="shared" si="91"/>
        <v>0.4</v>
      </c>
      <c r="G194" s="7"/>
    </row>
    <row r="195" spans="1:7">
      <c r="A195" s="163" t="s">
        <v>492</v>
      </c>
      <c r="B195" s="22">
        <f t="shared" ref="B195:E195" si="101">(B173-B172)/B172*100</f>
        <v>4.0876777251184837</v>
      </c>
      <c r="C195" s="22">
        <f t="shared" si="101"/>
        <v>0.79207920792079212</v>
      </c>
      <c r="D195" s="22">
        <f t="shared" si="101"/>
        <v>-2.0618556701030926</v>
      </c>
      <c r="E195" s="22">
        <f t="shared" si="101"/>
        <v>-8.6363636363636367</v>
      </c>
      <c r="F195" s="22">
        <f t="shared" si="91"/>
        <v>2.0717131474103585</v>
      </c>
      <c r="G195" s="7"/>
    </row>
    <row r="196" spans="1:7">
      <c r="A196" s="163" t="s">
        <v>501</v>
      </c>
      <c r="B196" s="22">
        <f t="shared" ref="B196:E196" si="102">(B174-B173)/B173*100</f>
        <v>-1.593625498007968</v>
      </c>
      <c r="C196" s="22">
        <f t="shared" si="102"/>
        <v>-9.6267190569744603</v>
      </c>
      <c r="D196" s="22">
        <f t="shared" si="102"/>
        <v>-4.2105263157894735</v>
      </c>
      <c r="E196" s="22">
        <f t="shared" si="102"/>
        <v>18.905472636815919</v>
      </c>
      <c r="F196" s="22">
        <f t="shared" si="91"/>
        <v>-1.6783762685402031</v>
      </c>
      <c r="G196" s="7"/>
    </row>
    <row r="197" spans="1:7">
      <c r="A197" s="163" t="s">
        <v>506</v>
      </c>
      <c r="B197" s="22">
        <f t="shared" ref="B197:E197" si="103">(B175-B174)/B174*100</f>
        <v>1.6194331983805668</v>
      </c>
      <c r="C197" s="22">
        <f t="shared" si="103"/>
        <v>-3.6956521739130435</v>
      </c>
      <c r="D197" s="22">
        <f t="shared" si="103"/>
        <v>0</v>
      </c>
      <c r="E197" s="22">
        <f t="shared" si="103"/>
        <v>-4.1841004184100417</v>
      </c>
      <c r="F197" s="22">
        <f t="shared" si="91"/>
        <v>3.969829297340214E-2</v>
      </c>
      <c r="G197" s="7"/>
    </row>
    <row r="198" spans="1:7">
      <c r="A198" s="163" t="s">
        <v>512</v>
      </c>
      <c r="B198" s="22">
        <f t="shared" ref="B198:E198" si="104">(B176-B175)/B175*100</f>
        <v>3.2441661923733633</v>
      </c>
      <c r="C198" s="22">
        <f t="shared" si="104"/>
        <v>-7.9006772009029351</v>
      </c>
      <c r="D198" s="22">
        <f t="shared" si="104"/>
        <v>-2.197802197802198</v>
      </c>
      <c r="E198" s="22">
        <f t="shared" si="104"/>
        <v>-3.0567685589519651</v>
      </c>
      <c r="F198" s="22">
        <f t="shared" si="91"/>
        <v>0.51587301587301582</v>
      </c>
      <c r="G198" s="7"/>
    </row>
    <row r="199" spans="1:7">
      <c r="A199" s="163" t="s">
        <v>517</v>
      </c>
      <c r="B199" s="22">
        <f t="shared" ref="B199:E201" si="105">(B177-B176)/B176*100</f>
        <v>-1.2679162072767365</v>
      </c>
      <c r="C199" s="22">
        <f t="shared" si="105"/>
        <v>-5.3921568627450984</v>
      </c>
      <c r="D199" s="22">
        <f t="shared" si="105"/>
        <v>11.235955056179774</v>
      </c>
      <c r="E199" s="22">
        <f t="shared" si="105"/>
        <v>-2.2522522522522523</v>
      </c>
      <c r="F199" s="22">
        <f t="shared" si="91"/>
        <v>-1.5791551519936835</v>
      </c>
      <c r="G199" s="7"/>
    </row>
    <row r="200" spans="1:7">
      <c r="A200" s="163" t="s">
        <v>529</v>
      </c>
      <c r="B200" s="22">
        <f t="shared" si="105"/>
        <v>0.22333891680625351</v>
      </c>
      <c r="C200" s="22">
        <f t="shared" si="105"/>
        <v>1.5544041450777202</v>
      </c>
      <c r="D200" s="22">
        <f t="shared" si="105"/>
        <v>0</v>
      </c>
      <c r="E200" s="22">
        <f t="shared" si="105"/>
        <v>8.2949308755760374</v>
      </c>
      <c r="F200" s="22">
        <f t="shared" si="91"/>
        <v>1.1231448054552748</v>
      </c>
    </row>
    <row r="201" spans="1:7">
      <c r="A201" s="163" t="s">
        <v>542</v>
      </c>
      <c r="B201" s="22">
        <f t="shared" si="105"/>
        <v>5.5710306406685242E-2</v>
      </c>
      <c r="C201" s="22">
        <f t="shared" si="105"/>
        <v>7.6530612244897958</v>
      </c>
      <c r="D201" s="22">
        <f t="shared" si="105"/>
        <v>-3.0303030303030303</v>
      </c>
      <c r="E201" s="22">
        <f t="shared" si="105"/>
        <v>-6.3829787234042552</v>
      </c>
      <c r="F201" s="22">
        <f t="shared" si="91"/>
        <v>0.51566838556128514</v>
      </c>
    </row>
    <row r="202" spans="1:7">
      <c r="B202" s="19"/>
      <c r="C202" s="19"/>
      <c r="D202" s="19"/>
      <c r="E202" s="19"/>
      <c r="F202" s="19"/>
      <c r="G202" s="7"/>
    </row>
    <row r="203" spans="1:7">
      <c r="A203" s="25" t="s">
        <v>67</v>
      </c>
      <c r="B203" s="22">
        <f t="shared" ref="B203:B209" si="106">(B162-B158)/B158*100</f>
        <v>-4.7423887587822016</v>
      </c>
      <c r="C203" s="22">
        <f t="shared" ref="C203:F211" si="107">(C162-C158)/C158*100</f>
        <v>-5.2313883299798798</v>
      </c>
      <c r="D203" s="22">
        <f t="shared" si="107"/>
        <v>3.8759689922480618</v>
      </c>
      <c r="E203" s="22">
        <f t="shared" si="107"/>
        <v>23.580786026200872</v>
      </c>
      <c r="F203" s="22">
        <f t="shared" si="107"/>
        <v>-1.8728053062817009</v>
      </c>
      <c r="G203" s="7"/>
    </row>
    <row r="204" spans="1:7">
      <c r="A204" s="140" t="s">
        <v>390</v>
      </c>
      <c r="B204" s="22">
        <f t="shared" si="106"/>
        <v>-1.5402843601895735</v>
      </c>
      <c r="C204" s="22">
        <f t="shared" si="107"/>
        <v>-15.819209039548024</v>
      </c>
      <c r="D204" s="22">
        <f t="shared" si="107"/>
        <v>-37.575757575757571</v>
      </c>
      <c r="E204" s="22">
        <f t="shared" si="107"/>
        <v>6.5217391304347823</v>
      </c>
      <c r="F204" s="22">
        <f t="shared" si="107"/>
        <v>-6.0061208875286916</v>
      </c>
      <c r="G204" s="7"/>
    </row>
    <row r="205" spans="1:7">
      <c r="A205" s="140" t="s">
        <v>391</v>
      </c>
      <c r="B205" s="22">
        <f t="shared" si="106"/>
        <v>1.7323775388291516</v>
      </c>
      <c r="C205" s="22">
        <f t="shared" si="107"/>
        <v>-4.4624746450304258</v>
      </c>
      <c r="D205" s="22">
        <f t="shared" si="107"/>
        <v>-23.178807947019866</v>
      </c>
      <c r="E205" s="22">
        <f t="shared" si="107"/>
        <v>-10.943396226415095</v>
      </c>
      <c r="F205" s="22">
        <f t="shared" si="107"/>
        <v>-2.2067363530778166</v>
      </c>
      <c r="G205" s="7"/>
    </row>
    <row r="206" spans="1:7">
      <c r="A206" s="163" t="s">
        <v>430</v>
      </c>
      <c r="B206" s="22">
        <f t="shared" si="106"/>
        <v>0</v>
      </c>
      <c r="C206" s="22">
        <f t="shared" ref="C206:E214" si="108">(C165-C161)/C161*100</f>
        <v>-9.591836734693878</v>
      </c>
      <c r="D206" s="22">
        <f t="shared" si="107"/>
        <v>-31.901840490797547</v>
      </c>
      <c r="E206" s="22">
        <f t="shared" si="107"/>
        <v>-19.78798586572438</v>
      </c>
      <c r="F206" s="22">
        <f t="shared" si="107"/>
        <v>-5.8912960851387304</v>
      </c>
      <c r="G206" s="7"/>
    </row>
    <row r="207" spans="1:7">
      <c r="A207" s="163" t="s">
        <v>431</v>
      </c>
      <c r="B207" s="22">
        <f t="shared" si="106"/>
        <v>5.8389674247080521</v>
      </c>
      <c r="C207" s="22">
        <f t="shared" si="108"/>
        <v>-11.464968152866243</v>
      </c>
      <c r="D207" s="22">
        <f t="shared" si="107"/>
        <v>-10.44776119402985</v>
      </c>
      <c r="E207" s="22">
        <f t="shared" si="107"/>
        <v>-19.434628975265017</v>
      </c>
      <c r="F207" s="22">
        <f t="shared" si="107"/>
        <v>-1.1133200795228628</v>
      </c>
      <c r="G207" s="7"/>
    </row>
    <row r="208" spans="1:7">
      <c r="A208" s="163" t="s">
        <v>440</v>
      </c>
      <c r="B208" s="22">
        <f t="shared" si="106"/>
        <v>0.78219013237063784</v>
      </c>
      <c r="C208" s="22">
        <f t="shared" si="108"/>
        <v>-5.8165548098434003</v>
      </c>
      <c r="D208" s="22">
        <f t="shared" si="107"/>
        <v>10.679611650485436</v>
      </c>
      <c r="E208" s="22">
        <f t="shared" si="107"/>
        <v>-7.7551020408163263</v>
      </c>
      <c r="F208" s="22">
        <f t="shared" ref="F208:F216" si="109">(F167-F163)/F163*100</f>
        <v>-0.85470085470085477</v>
      </c>
      <c r="G208" s="7"/>
    </row>
    <row r="209" spans="1:12">
      <c r="A209" s="163" t="s">
        <v>446</v>
      </c>
      <c r="B209" s="22">
        <f t="shared" si="106"/>
        <v>-3.0534351145038165</v>
      </c>
      <c r="C209" s="22">
        <f t="shared" si="108"/>
        <v>-11.040339702760086</v>
      </c>
      <c r="D209" s="22">
        <f t="shared" si="107"/>
        <v>2.5862068965517242</v>
      </c>
      <c r="E209" s="22">
        <f t="shared" si="107"/>
        <v>-9.7457627118644066</v>
      </c>
      <c r="F209" s="22">
        <f t="shared" si="109"/>
        <v>-4.9089469517022959</v>
      </c>
      <c r="G209" s="7"/>
    </row>
    <row r="210" spans="1:12">
      <c r="A210" s="163" t="s">
        <v>457</v>
      </c>
      <c r="B210" s="22">
        <f t="shared" ref="B210:B215" si="110">(B169-B165)/B165*100</f>
        <v>-1.6519174041297935</v>
      </c>
      <c r="C210" s="22">
        <f t="shared" si="108"/>
        <v>0</v>
      </c>
      <c r="D210" s="22">
        <f t="shared" si="107"/>
        <v>9.0090090090090094</v>
      </c>
      <c r="E210" s="22">
        <f t="shared" si="107"/>
        <v>-8.3700440528634363</v>
      </c>
      <c r="F210" s="22">
        <f t="shared" si="109"/>
        <v>-1.494345718901454</v>
      </c>
      <c r="G210" s="7"/>
    </row>
    <row r="211" spans="1:12">
      <c r="A211" s="163" t="s">
        <v>463</v>
      </c>
      <c r="B211" s="22">
        <f t="shared" si="110"/>
        <v>-2.9036004645760745</v>
      </c>
      <c r="C211" s="22">
        <f t="shared" si="108"/>
        <v>10.791366906474821</v>
      </c>
      <c r="D211" s="22">
        <f t="shared" si="107"/>
        <v>-10</v>
      </c>
      <c r="E211" s="22">
        <f t="shared" si="107"/>
        <v>-17.543859649122805</v>
      </c>
      <c r="F211" s="22">
        <f t="shared" si="109"/>
        <v>-2.2919179734620023</v>
      </c>
      <c r="G211" s="7"/>
    </row>
    <row r="212" spans="1:12">
      <c r="A212" s="163" t="s">
        <v>480</v>
      </c>
      <c r="B212" s="22">
        <f t="shared" si="110"/>
        <v>0.77611940298507465</v>
      </c>
      <c r="C212" s="22">
        <f t="shared" si="108"/>
        <v>15.676959619952493</v>
      </c>
      <c r="D212" s="22">
        <f>(D171-D167)/D167*100</f>
        <v>-13.157894736842104</v>
      </c>
      <c r="E212" s="22">
        <f>(E171-E167)/E167*100</f>
        <v>0</v>
      </c>
      <c r="F212" s="22">
        <f t="shared" si="109"/>
        <v>2.6272577996715927</v>
      </c>
      <c r="G212" s="7"/>
    </row>
    <row r="213" spans="1:12">
      <c r="A213" s="163" t="s">
        <v>487</v>
      </c>
      <c r="B213" s="22">
        <f t="shared" si="110"/>
        <v>2.2410660205935793</v>
      </c>
      <c r="C213" s="22">
        <f t="shared" si="108"/>
        <v>20.525059665871119</v>
      </c>
      <c r="D213" s="22">
        <f>(D172-D168)/D168*100</f>
        <v>-18.487394957983195</v>
      </c>
      <c r="E213" s="22">
        <f>(E172-E168)/E168*100</f>
        <v>3.286384976525822</v>
      </c>
      <c r="F213" s="22">
        <f t="shared" si="109"/>
        <v>4.4962531223980013</v>
      </c>
      <c r="G213" s="7"/>
    </row>
    <row r="214" spans="1:12">
      <c r="A214" s="163" t="s">
        <v>493</v>
      </c>
      <c r="B214" s="22">
        <f t="shared" si="110"/>
        <v>5.3989202159568084</v>
      </c>
      <c r="C214" s="22">
        <f>(C173-C169)/C169*100</f>
        <v>14.89841986455982</v>
      </c>
      <c r="D214" s="22">
        <f t="shared" si="108"/>
        <v>-21.487603305785125</v>
      </c>
      <c r="E214" s="22">
        <f t="shared" si="108"/>
        <v>-3.3653846153846154</v>
      </c>
      <c r="F214" s="22">
        <f t="shared" si="109"/>
        <v>5.0430504305043051</v>
      </c>
      <c r="G214" s="7"/>
    </row>
    <row r="215" spans="1:12">
      <c r="A215" s="163" t="s">
        <v>502</v>
      </c>
      <c r="B215" s="22">
        <f t="shared" si="110"/>
        <v>3.4090909090909087</v>
      </c>
      <c r="C215" s="22">
        <f t="shared" ref="C215:E215" si="111">(C174-C170)/C170*100</f>
        <v>-0.4329004329004329</v>
      </c>
      <c r="D215" s="22">
        <f t="shared" si="111"/>
        <v>-15.74074074074074</v>
      </c>
      <c r="E215" s="22">
        <f t="shared" si="111"/>
        <v>27.127659574468083</v>
      </c>
      <c r="F215" s="22">
        <f t="shared" si="109"/>
        <v>3.6625514403292181</v>
      </c>
      <c r="G215" s="7"/>
    </row>
    <row r="216" spans="1:12">
      <c r="A216" s="163" t="s">
        <v>507</v>
      </c>
      <c r="B216" s="22">
        <f>(B175-B171)/B171*100</f>
        <v>4.0876777251184837</v>
      </c>
      <c r="C216" s="22">
        <f>(C175-C171)/C171*100</f>
        <v>-9.0349075975359341</v>
      </c>
      <c r="D216" s="22">
        <f>(D175-D171)/D171*100</f>
        <v>-8.0808080808080813</v>
      </c>
      <c r="E216" s="22">
        <f>(E175-E171)/E171*100</f>
        <v>1.3274336283185841</v>
      </c>
      <c r="F216" s="22">
        <f t="shared" si="109"/>
        <v>0.8</v>
      </c>
      <c r="G216" s="7"/>
    </row>
    <row r="217" spans="1:12">
      <c r="A217" s="163" t="s">
        <v>513</v>
      </c>
      <c r="B217" s="22">
        <f t="shared" ref="B217:F217" si="112">(B176-B172)/B172*100</f>
        <v>7.4644549763033172</v>
      </c>
      <c r="C217" s="22">
        <f t="shared" si="112"/>
        <v>-19.207920792079207</v>
      </c>
      <c r="D217" s="22">
        <f t="shared" si="112"/>
        <v>-8.2474226804123703</v>
      </c>
      <c r="E217" s="22">
        <f t="shared" si="112"/>
        <v>0.90909090909090906</v>
      </c>
      <c r="F217" s="22">
        <f t="shared" si="112"/>
        <v>0.91633466135458164</v>
      </c>
      <c r="G217" s="7"/>
    </row>
    <row r="218" spans="1:12">
      <c r="A218" s="163" t="s">
        <v>518</v>
      </c>
      <c r="B218" s="22">
        <f t="shared" ref="B218:F220" si="113">(B177-B173)/B173*100</f>
        <v>1.9351166761525329</v>
      </c>
      <c r="C218" s="22">
        <f t="shared" si="113"/>
        <v>-24.165029469548134</v>
      </c>
      <c r="D218" s="22">
        <f t="shared" si="113"/>
        <v>4.2105263157894735</v>
      </c>
      <c r="E218" s="22">
        <f t="shared" si="113"/>
        <v>7.9601990049751246</v>
      </c>
      <c r="F218" s="22">
        <f t="shared" si="113"/>
        <v>-2.6932084309133488</v>
      </c>
      <c r="G218" s="7"/>
    </row>
    <row r="219" spans="1:12">
      <c r="A219" s="163" t="s">
        <v>528</v>
      </c>
      <c r="B219" s="22">
        <f t="shared" si="113"/>
        <v>3.8172353961827645</v>
      </c>
      <c r="C219" s="22">
        <f t="shared" si="113"/>
        <v>-14.782608695652174</v>
      </c>
      <c r="D219" s="22">
        <f t="shared" si="113"/>
        <v>8.791208791208792</v>
      </c>
      <c r="E219" s="22">
        <f t="shared" si="113"/>
        <v>-1.6736401673640167</v>
      </c>
      <c r="F219" s="22">
        <f t="shared" si="113"/>
        <v>7.9396585946804279E-2</v>
      </c>
    </row>
    <row r="220" spans="1:12">
      <c r="A220" s="163" t="s">
        <v>543</v>
      </c>
      <c r="B220" s="22">
        <f t="shared" si="113"/>
        <v>2.2196926579396701</v>
      </c>
      <c r="C220" s="22">
        <f t="shared" si="113"/>
        <v>-4.7404063205417613</v>
      </c>
      <c r="D220" s="22">
        <f t="shared" si="113"/>
        <v>5.4945054945054945</v>
      </c>
      <c r="E220" s="22">
        <f t="shared" si="113"/>
        <v>-3.9301310043668125</v>
      </c>
      <c r="F220" s="22">
        <f t="shared" si="113"/>
        <v>0.55555555555555558</v>
      </c>
    </row>
    <row r="222" spans="1:12" ht="25.5">
      <c r="B222" s="126" t="str">
        <f>B92</f>
        <v>Agriculture</v>
      </c>
      <c r="C222" s="126" t="str">
        <f t="shared" ref="C222:K222" si="114">C92</f>
        <v>Mining</v>
      </c>
      <c r="D222" s="126" t="str">
        <f t="shared" si="114"/>
        <v>Manufacturing</v>
      </c>
      <c r="E222" s="126" t="str">
        <f t="shared" si="114"/>
        <v>Utilities</v>
      </c>
      <c r="F222" s="126" t="str">
        <f t="shared" si="114"/>
        <v>Construction</v>
      </c>
      <c r="G222" s="126" t="str">
        <f t="shared" si="114"/>
        <v>Trade</v>
      </c>
      <c r="H222" s="126" t="str">
        <f t="shared" si="114"/>
        <v>Transport</v>
      </c>
      <c r="I222" s="126" t="str">
        <f t="shared" si="114"/>
        <v>Finance</v>
      </c>
      <c r="J222" s="126" t="str">
        <f t="shared" si="114"/>
        <v>Community and social services</v>
      </c>
      <c r="K222" s="126" t="str">
        <f t="shared" si="114"/>
        <v>Private households</v>
      </c>
    </row>
    <row r="223" spans="1:12">
      <c r="A223" s="27" t="str">
        <f t="shared" ref="A223:A235" si="115">A158</f>
        <v>Q1 2008</v>
      </c>
      <c r="B223" s="26">
        <f t="shared" ref="B223:K223" si="116">B93/$F158*100</f>
        <v>5.0331642606320717</v>
      </c>
      <c r="C223" s="26">
        <f t="shared" si="116"/>
        <v>0.31213421771361688</v>
      </c>
      <c r="D223" s="26">
        <f t="shared" si="116"/>
        <v>17.20639875146313</v>
      </c>
      <c r="E223" s="26">
        <f t="shared" si="116"/>
        <v>0.50721810378462739</v>
      </c>
      <c r="F223" s="26">
        <f t="shared" si="116"/>
        <v>8.1545064377682408</v>
      </c>
      <c r="G223" s="26">
        <f t="shared" si="116"/>
        <v>23.136948888021848</v>
      </c>
      <c r="H223" s="26">
        <f t="shared" si="116"/>
        <v>6.5548185719859546</v>
      </c>
      <c r="I223" s="26">
        <f t="shared" si="116"/>
        <v>11.275848614904408</v>
      </c>
      <c r="J223" s="26">
        <f t="shared" si="116"/>
        <v>18.884120171673821</v>
      </c>
      <c r="K223" s="26">
        <f t="shared" si="116"/>
        <v>8.9348419820522835</v>
      </c>
      <c r="L223" s="7"/>
    </row>
    <row r="224" spans="1:12">
      <c r="A224" s="27" t="str">
        <f t="shared" si="115"/>
        <v>Q2 2008</v>
      </c>
      <c r="B224" s="26">
        <f t="shared" ref="B224:K224" si="117">B94/$F159*100</f>
        <v>6.3121652639632746</v>
      </c>
      <c r="C224" s="26">
        <f t="shared" si="117"/>
        <v>0.30604437643458299</v>
      </c>
      <c r="D224" s="26">
        <f t="shared" si="117"/>
        <v>16.373374139250192</v>
      </c>
      <c r="E224" s="26">
        <f t="shared" si="117"/>
        <v>0.61208875286916598</v>
      </c>
      <c r="F224" s="26">
        <f t="shared" si="117"/>
        <v>8.3779648048967115</v>
      </c>
      <c r="G224" s="26">
        <f t="shared" si="117"/>
        <v>22.302983932670237</v>
      </c>
      <c r="H224" s="26">
        <f t="shared" si="117"/>
        <v>6.5416985462892123</v>
      </c>
      <c r="I224" s="26">
        <f t="shared" si="117"/>
        <v>11.323641928079571</v>
      </c>
      <c r="J224" s="26">
        <f t="shared" si="117"/>
        <v>19.013006885998472</v>
      </c>
      <c r="K224" s="26">
        <f t="shared" si="117"/>
        <v>8.798775822494262</v>
      </c>
      <c r="L224" s="7"/>
    </row>
    <row r="225" spans="1:12">
      <c r="A225" s="27" t="str">
        <f t="shared" si="115"/>
        <v>Q3 2008</v>
      </c>
      <c r="B225" s="26">
        <f t="shared" ref="B225:K225" si="118">B95/$F160*100</f>
        <v>5.8459156020131626</v>
      </c>
      <c r="C225" s="26">
        <f t="shared" si="118"/>
        <v>0.30971738288811457</v>
      </c>
      <c r="D225" s="26">
        <f t="shared" si="118"/>
        <v>15.369725125822686</v>
      </c>
      <c r="E225" s="26">
        <f t="shared" si="118"/>
        <v>0.54200542005420049</v>
      </c>
      <c r="F225" s="26">
        <f t="shared" si="118"/>
        <v>8.6720867208672079</v>
      </c>
      <c r="G225" s="26">
        <f t="shared" si="118"/>
        <v>23.886953155245838</v>
      </c>
      <c r="H225" s="26">
        <f t="shared" si="118"/>
        <v>6.542779713511421</v>
      </c>
      <c r="I225" s="26">
        <f t="shared" si="118"/>
        <v>10.220673635307783</v>
      </c>
      <c r="J225" s="26">
        <f t="shared" si="118"/>
        <v>18.389469608981805</v>
      </c>
      <c r="K225" s="26">
        <f t="shared" si="118"/>
        <v>10.259388308168797</v>
      </c>
      <c r="L225" s="7"/>
    </row>
    <row r="226" spans="1:12">
      <c r="A226" s="27" t="str">
        <f t="shared" si="115"/>
        <v>Q4 2008</v>
      </c>
      <c r="B226" s="26">
        <f t="shared" ref="B226:K226" si="119">B96/$F161*100</f>
        <v>6.1953629798555685</v>
      </c>
      <c r="C226" s="26">
        <f t="shared" si="119"/>
        <v>0.34207525655644244</v>
      </c>
      <c r="D226" s="26">
        <f t="shared" si="119"/>
        <v>15.203344735841885</v>
      </c>
      <c r="E226" s="26">
        <f t="shared" si="119"/>
        <v>0.41809198023565186</v>
      </c>
      <c r="F226" s="26">
        <f t="shared" si="119"/>
        <v>9.1980235651843412</v>
      </c>
      <c r="G226" s="26">
        <f t="shared" si="119"/>
        <v>22.614975294564804</v>
      </c>
      <c r="H226" s="26">
        <f t="shared" si="119"/>
        <v>6.9175218548080579</v>
      </c>
      <c r="I226" s="26">
        <f t="shared" si="119"/>
        <v>10.262257696693272</v>
      </c>
      <c r="J226" s="26">
        <f t="shared" si="119"/>
        <v>18.091980235651846</v>
      </c>
      <c r="K226" s="26">
        <f t="shared" si="119"/>
        <v>10.756366400608133</v>
      </c>
      <c r="L226" s="7"/>
    </row>
    <row r="227" spans="1:12">
      <c r="A227" s="27" t="str">
        <f t="shared" si="115"/>
        <v>Q1 2009</v>
      </c>
      <c r="B227" s="26">
        <f t="shared" ref="B227:K227" si="120">B97/$F162*100</f>
        <v>5.3280318091451289</v>
      </c>
      <c r="C227" s="26">
        <f t="shared" si="120"/>
        <v>0.31809145129224653</v>
      </c>
      <c r="D227" s="26">
        <f t="shared" si="120"/>
        <v>15.467196819085489</v>
      </c>
      <c r="E227" s="26">
        <f t="shared" si="120"/>
        <v>0.51689860834990053</v>
      </c>
      <c r="F227" s="26">
        <f t="shared" si="120"/>
        <v>8.6679920477137173</v>
      </c>
      <c r="G227" s="26">
        <f t="shared" si="120"/>
        <v>20.516898608349901</v>
      </c>
      <c r="H227" s="26">
        <f t="shared" si="120"/>
        <v>7.3161033797216692</v>
      </c>
      <c r="I227" s="26">
        <f t="shared" si="120"/>
        <v>11.093439363817097</v>
      </c>
      <c r="J227" s="26">
        <f t="shared" si="120"/>
        <v>19.483101391650099</v>
      </c>
      <c r="K227" s="26">
        <f t="shared" si="120"/>
        <v>11.252485089463221</v>
      </c>
      <c r="L227" s="7"/>
    </row>
    <row r="228" spans="1:12">
      <c r="A228" s="27" t="str">
        <f t="shared" si="115"/>
        <v>Q2 2009</v>
      </c>
      <c r="B228" s="26">
        <f t="shared" ref="B228:K228" si="121">B98/$F163*100</f>
        <v>4.1921041921041926</v>
      </c>
      <c r="C228" s="26">
        <f t="shared" si="121"/>
        <v>0.4477004477004477</v>
      </c>
      <c r="D228" s="26">
        <f t="shared" si="121"/>
        <v>16.890516890516892</v>
      </c>
      <c r="E228" s="26">
        <f t="shared" si="121"/>
        <v>0.32560032560032559</v>
      </c>
      <c r="F228" s="26">
        <f t="shared" si="121"/>
        <v>9.4831094831094838</v>
      </c>
      <c r="G228" s="26">
        <f t="shared" si="121"/>
        <v>21.204721204721206</v>
      </c>
      <c r="H228" s="26">
        <f t="shared" si="121"/>
        <v>7.0411070411070407</v>
      </c>
      <c r="I228" s="26">
        <f t="shared" si="121"/>
        <v>11.396011396011396</v>
      </c>
      <c r="J228" s="26">
        <f t="shared" si="121"/>
        <v>18.925518925518926</v>
      </c>
      <c r="K228" s="26">
        <f t="shared" si="121"/>
        <v>9.9715099715099722</v>
      </c>
      <c r="L228" s="7"/>
    </row>
    <row r="229" spans="1:12">
      <c r="A229" s="27" t="str">
        <f t="shared" si="115"/>
        <v>Q3 2009</v>
      </c>
      <c r="B229" s="26">
        <f t="shared" ref="B229:K229" si="122">B99/$F164*100</f>
        <v>4.5922406967537608</v>
      </c>
      <c r="C229" s="26">
        <f t="shared" si="122"/>
        <v>0.23752969121140144</v>
      </c>
      <c r="D229" s="26">
        <f t="shared" si="122"/>
        <v>16.11243072050673</v>
      </c>
      <c r="E229" s="26">
        <f t="shared" si="122"/>
        <v>0.15835312747426761</v>
      </c>
      <c r="F229" s="26">
        <f t="shared" si="122"/>
        <v>9.6595407759303242</v>
      </c>
      <c r="G229" s="26">
        <f t="shared" si="122"/>
        <v>21.060965954077592</v>
      </c>
      <c r="H229" s="26">
        <f t="shared" si="122"/>
        <v>7.0071258907363418</v>
      </c>
      <c r="I229" s="26">
        <f t="shared" si="122"/>
        <v>12.39113222486144</v>
      </c>
      <c r="J229" s="26">
        <f t="shared" si="122"/>
        <v>19.358669833729216</v>
      </c>
      <c r="K229" s="26">
        <f t="shared" si="122"/>
        <v>9.3428345209817891</v>
      </c>
      <c r="L229" s="7"/>
    </row>
    <row r="230" spans="1:12">
      <c r="A230" s="27" t="str">
        <f t="shared" si="115"/>
        <v>Q4 2009</v>
      </c>
      <c r="B230" s="26">
        <f t="shared" ref="B230:K230" si="123">B100/$F165*100</f>
        <v>4.4830371567043619</v>
      </c>
      <c r="C230" s="26">
        <f t="shared" si="123"/>
        <v>0.28271405492730206</v>
      </c>
      <c r="D230" s="26">
        <f t="shared" si="123"/>
        <v>16.033925686591278</v>
      </c>
      <c r="E230" s="26">
        <f t="shared" si="123"/>
        <v>0.36348949919224555</v>
      </c>
      <c r="F230" s="26">
        <f t="shared" si="123"/>
        <v>9.6122778675282703</v>
      </c>
      <c r="G230" s="26">
        <f t="shared" si="123"/>
        <v>21.44588045234249</v>
      </c>
      <c r="H230" s="26">
        <f t="shared" si="123"/>
        <v>6.4216478190630051</v>
      </c>
      <c r="I230" s="26">
        <f t="shared" si="123"/>
        <v>12.358642972536348</v>
      </c>
      <c r="J230" s="26">
        <f t="shared" si="123"/>
        <v>19.789983844911145</v>
      </c>
      <c r="K230" s="26">
        <f t="shared" si="123"/>
        <v>9.1680129240710819</v>
      </c>
      <c r="L230" s="7"/>
    </row>
    <row r="231" spans="1:12">
      <c r="A231" s="27" t="str">
        <f t="shared" si="115"/>
        <v>Q1 2010</v>
      </c>
      <c r="B231" s="26">
        <f t="shared" ref="B231:K231" si="124">B101/$F166*100</f>
        <v>4.8250904704463204</v>
      </c>
      <c r="C231" s="26">
        <f t="shared" si="124"/>
        <v>0.36188178528347409</v>
      </c>
      <c r="D231" s="26">
        <f t="shared" si="124"/>
        <v>16.847607559308404</v>
      </c>
      <c r="E231" s="26">
        <f t="shared" si="124"/>
        <v>0.20104543626859669</v>
      </c>
      <c r="F231" s="26">
        <f t="shared" si="124"/>
        <v>9.7708082026538001</v>
      </c>
      <c r="G231" s="26">
        <f t="shared" si="124"/>
        <v>21.230398069963812</v>
      </c>
      <c r="H231" s="26">
        <f t="shared" si="124"/>
        <v>6.3932448733413754</v>
      </c>
      <c r="I231" s="26">
        <f t="shared" si="124"/>
        <v>11.057498994772818</v>
      </c>
      <c r="J231" s="26">
        <f t="shared" si="124"/>
        <v>20.144752714113391</v>
      </c>
      <c r="K231" s="26">
        <f t="shared" si="124"/>
        <v>9.1676718938480093</v>
      </c>
      <c r="L231" s="7"/>
    </row>
    <row r="232" spans="1:12">
      <c r="A232" s="27" t="str">
        <f t="shared" si="115"/>
        <v>Q2 2010</v>
      </c>
      <c r="B232" s="26">
        <f t="shared" ref="B232:K232" si="125">B102/$F167*100</f>
        <v>4.6798029556650249</v>
      </c>
      <c r="C232" s="26">
        <f t="shared" si="125"/>
        <v>0.32840722495894908</v>
      </c>
      <c r="D232" s="26">
        <f t="shared" si="125"/>
        <v>15.270935960591133</v>
      </c>
      <c r="E232" s="26">
        <f t="shared" si="125"/>
        <v>0.32840722495894908</v>
      </c>
      <c r="F232" s="26">
        <f t="shared" si="125"/>
        <v>9.6880131362889994</v>
      </c>
      <c r="G232" s="26">
        <f t="shared" si="125"/>
        <v>21.059113300492609</v>
      </c>
      <c r="H232" s="26">
        <f t="shared" si="125"/>
        <v>6.7323481116584567</v>
      </c>
      <c r="I232" s="26">
        <f t="shared" si="125"/>
        <v>12.807881773399016</v>
      </c>
      <c r="J232" s="26">
        <f t="shared" si="125"/>
        <v>19.786535303776684</v>
      </c>
      <c r="K232" s="26">
        <f t="shared" si="125"/>
        <v>9.277504105090312</v>
      </c>
      <c r="L232" s="7"/>
    </row>
    <row r="233" spans="1:12">
      <c r="A233" s="27" t="str">
        <f t="shared" si="115"/>
        <v>Q3 2010</v>
      </c>
      <c r="B233" s="26">
        <f t="shared" ref="B233:K233" si="126">B103/$F168*100</f>
        <v>4.9542048293089094</v>
      </c>
      <c r="C233" s="26">
        <f t="shared" si="126"/>
        <v>0.29142381348875934</v>
      </c>
      <c r="D233" s="26">
        <f t="shared" si="126"/>
        <v>15.445462114904245</v>
      </c>
      <c r="E233" s="26">
        <f t="shared" si="126"/>
        <v>0.37468776019983346</v>
      </c>
      <c r="F233" s="26">
        <f t="shared" si="126"/>
        <v>9.616985845129058</v>
      </c>
      <c r="G233" s="26">
        <f t="shared" si="126"/>
        <v>21.190674437968362</v>
      </c>
      <c r="H233" s="26">
        <f t="shared" si="126"/>
        <v>8.0766028309741884</v>
      </c>
      <c r="I233" s="26">
        <f t="shared" si="126"/>
        <v>11.615320566194837</v>
      </c>
      <c r="J233" s="26">
        <f t="shared" si="126"/>
        <v>19.567027477102414</v>
      </c>
      <c r="K233" s="26">
        <f t="shared" si="126"/>
        <v>8.8676103247293927</v>
      </c>
      <c r="L233" s="7"/>
    </row>
    <row r="234" spans="1:12">
      <c r="A234" s="27" t="str">
        <f t="shared" si="115"/>
        <v>Q4 2010</v>
      </c>
      <c r="B234" s="26">
        <f t="shared" ref="B234:K234" si="127">B104/$F169*100</f>
        <v>4.9610496104961053</v>
      </c>
      <c r="C234" s="26">
        <f t="shared" si="127"/>
        <v>0.53300533005330053</v>
      </c>
      <c r="D234" s="26">
        <f t="shared" si="127"/>
        <v>15.211152111521114</v>
      </c>
      <c r="E234" s="26">
        <f t="shared" si="127"/>
        <v>0.69700697006970069</v>
      </c>
      <c r="F234" s="26">
        <f t="shared" si="127"/>
        <v>9.2250922509225095</v>
      </c>
      <c r="G234" s="26">
        <f t="shared" si="127"/>
        <v>21.443214432144323</v>
      </c>
      <c r="H234" s="26">
        <f t="shared" si="127"/>
        <v>7.5850758507585079</v>
      </c>
      <c r="I234" s="26">
        <f t="shared" si="127"/>
        <v>10.906109061090611</v>
      </c>
      <c r="J234" s="26">
        <f t="shared" si="127"/>
        <v>10.906109061090611</v>
      </c>
      <c r="K234" s="26">
        <f t="shared" si="127"/>
        <v>8.5280852808528085</v>
      </c>
      <c r="L234" s="7"/>
    </row>
    <row r="235" spans="1:12">
      <c r="A235" s="27" t="str">
        <f t="shared" si="115"/>
        <v>Q1 2011</v>
      </c>
      <c r="B235" s="26">
        <f t="shared" ref="B235:K235" si="128">B105/$F170*100</f>
        <v>4.4444444444444446</v>
      </c>
      <c r="C235" s="26">
        <f t="shared" si="128"/>
        <v>0.5761316872427984</v>
      </c>
      <c r="D235" s="26">
        <f t="shared" si="128"/>
        <v>16.008230452674894</v>
      </c>
      <c r="E235" s="26">
        <f t="shared" si="128"/>
        <v>0.78189300411522633</v>
      </c>
      <c r="F235" s="26">
        <f t="shared" si="128"/>
        <v>9.3004115226337447</v>
      </c>
      <c r="G235" s="26">
        <f t="shared" si="128"/>
        <v>22.057613168724281</v>
      </c>
      <c r="H235" s="26">
        <f t="shared" si="128"/>
        <v>7.1604938271604937</v>
      </c>
      <c r="I235" s="26">
        <f t="shared" si="128"/>
        <v>10.658436213991768</v>
      </c>
      <c r="J235" s="26">
        <f t="shared" si="128"/>
        <v>21.152263374485596</v>
      </c>
      <c r="K235" s="26">
        <f t="shared" si="128"/>
        <v>7.7366255144032916</v>
      </c>
      <c r="L235" s="7"/>
    </row>
    <row r="236" spans="1:12">
      <c r="A236" s="27" t="str">
        <f t="shared" ref="A236:A242" si="129">A171</f>
        <v>Q2 2011</v>
      </c>
      <c r="B236" s="26">
        <f t="shared" ref="B236:K236" si="130">B106/$F171*100</f>
        <v>3.9600000000000004</v>
      </c>
      <c r="C236" s="26">
        <f t="shared" si="130"/>
        <v>0.24</v>
      </c>
      <c r="D236" s="26">
        <f t="shared" si="130"/>
        <v>15.879999999999999</v>
      </c>
      <c r="E236" s="26">
        <f t="shared" si="130"/>
        <v>0.72</v>
      </c>
      <c r="F236" s="26">
        <f t="shared" si="130"/>
        <v>9.4</v>
      </c>
      <c r="G236" s="26">
        <f t="shared" si="130"/>
        <v>22.2</v>
      </c>
      <c r="H236" s="26">
        <f t="shared" si="130"/>
        <v>7.24</v>
      </c>
      <c r="I236" s="26">
        <f t="shared" si="130"/>
        <v>10.96</v>
      </c>
      <c r="J236" s="26">
        <f t="shared" si="130"/>
        <v>20.36</v>
      </c>
      <c r="K236" s="26">
        <f t="shared" si="130"/>
        <v>9.0399999999999991</v>
      </c>
      <c r="L236" s="7"/>
    </row>
    <row r="237" spans="1:12">
      <c r="A237" s="27" t="str">
        <f t="shared" si="129"/>
        <v>Q3 2011</v>
      </c>
      <c r="B237" s="26">
        <f t="shared" ref="B237:K237" si="131">B107/$F172*100</f>
        <v>3.8645418326693228</v>
      </c>
      <c r="C237" s="26">
        <f t="shared" si="131"/>
        <v>0.63745019920318724</v>
      </c>
      <c r="D237" s="26">
        <f t="shared" si="131"/>
        <v>15.936254980079681</v>
      </c>
      <c r="E237" s="26">
        <f t="shared" si="131"/>
        <v>0.31872509960159362</v>
      </c>
      <c r="F237" s="26">
        <f t="shared" si="131"/>
        <v>9.3227091633466141</v>
      </c>
      <c r="G237" s="26">
        <f t="shared" si="131"/>
        <v>24.10358565737052</v>
      </c>
      <c r="H237" s="26">
        <f t="shared" si="131"/>
        <v>6.2151394422310755</v>
      </c>
      <c r="I237" s="26">
        <f t="shared" si="131"/>
        <v>11.434262948207172</v>
      </c>
      <c r="J237" s="26">
        <f t="shared" si="131"/>
        <v>19.362549800796813</v>
      </c>
      <c r="K237" s="26">
        <f t="shared" si="131"/>
        <v>8.7649402390438258</v>
      </c>
      <c r="L237" s="7"/>
    </row>
    <row r="238" spans="1:12">
      <c r="A238" s="27" t="str">
        <f t="shared" si="129"/>
        <v>Q4 2011</v>
      </c>
      <c r="B238" s="26">
        <f t="shared" ref="B238:K238" si="132">B108/$F173*100</f>
        <v>3.708040593286495</v>
      </c>
      <c r="C238" s="26">
        <f t="shared" si="132"/>
        <v>0.507416081186573</v>
      </c>
      <c r="D238" s="26">
        <f t="shared" si="132"/>
        <v>16.705698672911787</v>
      </c>
      <c r="E238" s="26">
        <f t="shared" si="132"/>
        <v>0.27322404371584702</v>
      </c>
      <c r="F238" s="26">
        <f t="shared" si="132"/>
        <v>9.328649492583919</v>
      </c>
      <c r="G238" s="26">
        <f t="shared" si="132"/>
        <v>23.965651834504293</v>
      </c>
      <c r="H238" s="26">
        <f t="shared" si="132"/>
        <v>6.6744730679156916</v>
      </c>
      <c r="I238" s="26">
        <f t="shared" si="132"/>
        <v>10.811865729898516</v>
      </c>
      <c r="J238" s="26">
        <f t="shared" si="132"/>
        <v>20.140515222482435</v>
      </c>
      <c r="K238" s="26">
        <f t="shared" si="132"/>
        <v>7.8454332552693211</v>
      </c>
      <c r="L238" s="7"/>
    </row>
    <row r="239" spans="1:12">
      <c r="A239" s="27" t="str">
        <f t="shared" si="129"/>
        <v>Q1 2012</v>
      </c>
      <c r="B239" s="26">
        <f t="shared" ref="B239:K239" si="133">B109/$F174*100</f>
        <v>3.6125446605795952</v>
      </c>
      <c r="C239" s="26">
        <f t="shared" si="133"/>
        <v>0.71456927352123856</v>
      </c>
      <c r="D239" s="26">
        <f t="shared" si="133"/>
        <v>15.323541087733227</v>
      </c>
      <c r="E239" s="26">
        <f t="shared" si="133"/>
        <v>0.35728463676061928</v>
      </c>
      <c r="F239" s="26">
        <f t="shared" si="133"/>
        <v>8.3366415244144498</v>
      </c>
      <c r="G239" s="26">
        <f t="shared" si="133"/>
        <v>22.628026994839225</v>
      </c>
      <c r="H239" s="26">
        <f t="shared" si="133"/>
        <v>7.1456927352123865</v>
      </c>
      <c r="I239" s="26">
        <f t="shared" si="133"/>
        <v>10.956728860658991</v>
      </c>
      <c r="J239" s="26">
        <f t="shared" si="133"/>
        <v>21.437078205637157</v>
      </c>
      <c r="K239" s="26">
        <f t="shared" si="133"/>
        <v>9.4878920206431125</v>
      </c>
      <c r="L239" s="7"/>
    </row>
    <row r="240" spans="1:12">
      <c r="A240" s="27" t="str">
        <f t="shared" si="129"/>
        <v>Q2 2012</v>
      </c>
      <c r="B240" s="26">
        <f t="shared" ref="B240:K240" si="134">B110/$F175*100</f>
        <v>3.6111111111111107</v>
      </c>
      <c r="C240" s="26">
        <f t="shared" si="134"/>
        <v>0.75396825396825395</v>
      </c>
      <c r="D240" s="26">
        <f t="shared" si="134"/>
        <v>15.436507936507937</v>
      </c>
      <c r="E240" s="26">
        <f t="shared" si="134"/>
        <v>0.51587301587301582</v>
      </c>
      <c r="F240" s="26">
        <f t="shared" si="134"/>
        <v>8.3730158730158717</v>
      </c>
      <c r="G240" s="26">
        <f t="shared" si="134"/>
        <v>21.626984126984127</v>
      </c>
      <c r="H240" s="26">
        <f t="shared" si="134"/>
        <v>7.7777777777777777</v>
      </c>
      <c r="I240" s="26">
        <f t="shared" si="134"/>
        <v>11.190476190476192</v>
      </c>
      <c r="J240" s="26">
        <f t="shared" si="134"/>
        <v>21.587301587301589</v>
      </c>
      <c r="K240" s="26">
        <f t="shared" si="134"/>
        <v>9.087301587301587</v>
      </c>
      <c r="L240" s="7"/>
    </row>
    <row r="241" spans="1:12">
      <c r="A241" s="27" t="str">
        <f t="shared" si="129"/>
        <v>Q3 2012</v>
      </c>
      <c r="B241" s="26">
        <f t="shared" ref="B241:K241" si="135">B111/$F176*100</f>
        <v>3.5136202131859453</v>
      </c>
      <c r="C241" s="26">
        <f t="shared" si="135"/>
        <v>0.71061981839715749</v>
      </c>
      <c r="D241" s="26">
        <f t="shared" si="135"/>
        <v>15.475720489538098</v>
      </c>
      <c r="E241" s="26">
        <f t="shared" si="135"/>
        <v>0.39478878799842088</v>
      </c>
      <c r="F241" s="26">
        <f t="shared" si="135"/>
        <v>8.4879589419660473</v>
      </c>
      <c r="G241" s="26">
        <f t="shared" si="135"/>
        <v>20.686932491117251</v>
      </c>
      <c r="H241" s="26">
        <f t="shared" si="135"/>
        <v>8.1326490327674694</v>
      </c>
      <c r="I241" s="26">
        <f t="shared" si="135"/>
        <v>11.76470588235294</v>
      </c>
      <c r="J241" s="26">
        <f t="shared" si="135"/>
        <v>22.108172127911569</v>
      </c>
      <c r="K241" s="26">
        <f t="shared" si="135"/>
        <v>8.7643110935649435</v>
      </c>
      <c r="L241" s="7"/>
    </row>
    <row r="242" spans="1:12">
      <c r="A242" s="27" t="str">
        <f t="shared" si="129"/>
        <v>Q4 2012</v>
      </c>
      <c r="B242" s="26">
        <f t="shared" ref="B242:K242" si="136">B112/$F177*100</f>
        <v>3.9711191335740073</v>
      </c>
      <c r="C242" s="26">
        <f t="shared" si="136"/>
        <v>1.2033694344163659</v>
      </c>
      <c r="D242" s="26">
        <f t="shared" si="136"/>
        <v>14.480545527476934</v>
      </c>
      <c r="E242" s="26">
        <f t="shared" si="136"/>
        <v>0.56157240272763742</v>
      </c>
      <c r="F242" s="26">
        <f t="shared" si="136"/>
        <v>8.8247091857200157</v>
      </c>
      <c r="G242" s="26">
        <f t="shared" si="136"/>
        <v>19.935820296831128</v>
      </c>
      <c r="H242" s="26">
        <f t="shared" si="136"/>
        <v>7.4608904933814681</v>
      </c>
      <c r="I242" s="26">
        <f t="shared" si="136"/>
        <v>12.113918973124749</v>
      </c>
      <c r="J242" s="26">
        <f t="shared" si="136"/>
        <v>22.703569995988769</v>
      </c>
      <c r="K242" s="26">
        <f t="shared" si="136"/>
        <v>8.7043722422783798</v>
      </c>
      <c r="L242" s="7"/>
    </row>
    <row r="243" spans="1:12">
      <c r="A243" s="27" t="str">
        <f>A178</f>
        <v>Q1 2013</v>
      </c>
      <c r="B243" s="26">
        <f t="shared" ref="B243:K244" si="137">B113/$F178*100</f>
        <v>3.9270130900436335</v>
      </c>
      <c r="C243" s="26">
        <f t="shared" si="137"/>
        <v>0.95200317334391116</v>
      </c>
      <c r="D243" s="26">
        <f t="shared" si="137"/>
        <v>14.478381594605317</v>
      </c>
      <c r="E243" s="26">
        <f t="shared" si="137"/>
        <v>0.39666798889329624</v>
      </c>
      <c r="F243" s="26">
        <f t="shared" si="137"/>
        <v>8.5283617612058702</v>
      </c>
      <c r="G243" s="26">
        <f t="shared" si="137"/>
        <v>19.754065846886157</v>
      </c>
      <c r="H243" s="26">
        <f t="shared" si="137"/>
        <v>7.8540261800872671</v>
      </c>
      <c r="I243" s="26">
        <f t="shared" si="137"/>
        <v>12.534708449028164</v>
      </c>
      <c r="J243" s="26">
        <f t="shared" si="137"/>
        <v>22.253074176913923</v>
      </c>
      <c r="K243" s="26">
        <f t="shared" si="137"/>
        <v>9.3216977389924622</v>
      </c>
      <c r="L243" s="7"/>
    </row>
    <row r="244" spans="1:12">
      <c r="A244" s="27" t="str">
        <f>A179</f>
        <v>Q2 2013</v>
      </c>
      <c r="B244" s="26">
        <f t="shared" si="137"/>
        <v>3.7884767166535127</v>
      </c>
      <c r="C244" s="26">
        <f t="shared" si="137"/>
        <v>0.98658247829518553</v>
      </c>
      <c r="D244" s="26">
        <f t="shared" si="137"/>
        <v>14.601420678768745</v>
      </c>
      <c r="E244" s="26">
        <f t="shared" si="137"/>
        <v>0.39463299131807422</v>
      </c>
      <c r="F244" s="26">
        <f t="shared" si="137"/>
        <v>9.3528018942383575</v>
      </c>
      <c r="G244" s="26">
        <f t="shared" si="137"/>
        <v>20.165745856353592</v>
      </c>
      <c r="H244" s="26">
        <f t="shared" si="137"/>
        <v>7.4980268350434098</v>
      </c>
      <c r="I244" s="26">
        <f t="shared" si="137"/>
        <v>11.799526440410418</v>
      </c>
      <c r="J244" s="26">
        <f t="shared" si="137"/>
        <v>22.77032359905288</v>
      </c>
      <c r="K244" s="26">
        <f t="shared" si="137"/>
        <v>8.681925808997633</v>
      </c>
      <c r="L244" s="7"/>
    </row>
    <row r="245" spans="1:12">
      <c r="A245" s="27" t="s">
        <v>68</v>
      </c>
      <c r="B245" s="26">
        <f t="shared" ref="B245:K245" si="138">AVERAGE(B223:B244)</f>
        <v>4.536503710119816</v>
      </c>
      <c r="C245" s="26">
        <f t="shared" si="138"/>
        <v>0.51603797418560504</v>
      </c>
      <c r="D245" s="26">
        <f t="shared" si="138"/>
        <v>15.716289637986357</v>
      </c>
      <c r="E245" s="26">
        <f t="shared" si="138"/>
        <v>0.44361614454823622</v>
      </c>
      <c r="F245" s="26">
        <f t="shared" si="138"/>
        <v>9.0628027498689807</v>
      </c>
      <c r="G245" s="26">
        <f t="shared" si="138"/>
        <v>21.737188818371525</v>
      </c>
      <c r="H245" s="26">
        <f t="shared" si="138"/>
        <v>7.1040565397969209</v>
      </c>
      <c r="I245" s="26">
        <f t="shared" si="138"/>
        <v>11.406049450718978</v>
      </c>
      <c r="J245" s="26">
        <f t="shared" si="138"/>
        <v>19.827960161125869</v>
      </c>
      <c r="K245" s="26">
        <f t="shared" si="138"/>
        <v>9.1708902783802095</v>
      </c>
      <c r="L245" s="7"/>
    </row>
    <row r="246" spans="1:12">
      <c r="A246" s="17"/>
      <c r="B246" s="26"/>
      <c r="C246" s="26"/>
      <c r="D246" s="26"/>
      <c r="E246" s="26"/>
      <c r="F246" s="26"/>
      <c r="G246" s="26"/>
      <c r="H246" s="26"/>
      <c r="I246" s="21"/>
      <c r="J246" s="21"/>
      <c r="K246" s="21"/>
    </row>
    <row r="247" spans="1:12">
      <c r="A247" s="17"/>
      <c r="B247" s="7"/>
      <c r="C247" s="7"/>
      <c r="D247" s="7"/>
      <c r="E247" s="7"/>
      <c r="F247" s="7"/>
      <c r="G247" s="7"/>
      <c r="H247" s="7"/>
    </row>
    <row r="248" spans="1:12">
      <c r="A248" s="17"/>
      <c r="B248" s="7"/>
      <c r="C248" s="7"/>
      <c r="D248" s="7"/>
      <c r="E248" s="7"/>
      <c r="F248" s="7"/>
      <c r="G248" s="7"/>
      <c r="H248" s="7"/>
    </row>
    <row r="250" spans="1:12">
      <c r="B250" s="7"/>
      <c r="C250" s="7"/>
      <c r="D250" s="7"/>
      <c r="E250" s="7"/>
    </row>
    <row r="251" spans="1:12">
      <c r="B251" s="7"/>
      <c r="C251" s="7"/>
      <c r="D251" s="7"/>
      <c r="E251" s="7"/>
      <c r="F251" s="7"/>
      <c r="G251" s="7"/>
      <c r="H251" s="7"/>
      <c r="I251" s="7"/>
      <c r="J251" s="7"/>
      <c r="K251" s="7"/>
    </row>
  </sheetData>
  <mergeCells count="2">
    <mergeCell ref="A1:K1"/>
    <mergeCell ref="A91:K91"/>
  </mergeCells>
  <phoneticPr fontId="13" type="noConversion"/>
  <pageMargins left="0.75" right="0.75" top="1" bottom="1" header="0.5" footer="0.5"/>
  <pageSetup paperSize="9" orientation="portrait" r:id="rId1"/>
  <headerFooter alignWithMargins="0"/>
  <ignoredErrors>
    <ignoredError sqref="C81" formula="1"/>
  </ignoredErrors>
  <drawing r:id="rId2"/>
  <legacyDrawing r:id="rId3"/>
</worksheet>
</file>

<file path=xl/worksheets/sheet10.xml><?xml version="1.0" encoding="utf-8"?>
<worksheet xmlns="http://schemas.openxmlformats.org/spreadsheetml/2006/main" xmlns:r="http://schemas.openxmlformats.org/officeDocument/2006/relationships">
  <dimension ref="A1:L492"/>
  <sheetViews>
    <sheetView zoomScale="90" zoomScaleNormal="90" workbookViewId="0">
      <selection sqref="A1:A4"/>
    </sheetView>
  </sheetViews>
  <sheetFormatPr defaultRowHeight="12.75"/>
  <cols>
    <col min="1" max="1" width="16" style="3" customWidth="1"/>
    <col min="2" max="2" width="15" style="2" customWidth="1"/>
    <col min="3" max="3" width="13" style="2" customWidth="1"/>
    <col min="4" max="4" width="16.7109375" style="2" customWidth="1"/>
    <col min="5" max="7" width="16.28515625" style="2" customWidth="1"/>
    <col min="8" max="8" width="15.28515625" style="2" customWidth="1"/>
    <col min="9" max="9" width="16.5703125" style="3" customWidth="1"/>
    <col min="10" max="16384" width="9.140625" style="3"/>
  </cols>
  <sheetData>
    <row r="1" spans="1:9">
      <c r="A1" s="392" t="s">
        <v>99</v>
      </c>
      <c r="B1" s="395" t="s">
        <v>29</v>
      </c>
      <c r="C1" s="396"/>
      <c r="D1" s="396"/>
      <c r="E1" s="396"/>
      <c r="F1" s="396"/>
      <c r="G1" s="396"/>
      <c r="H1" s="396"/>
    </row>
    <row r="2" spans="1:9" ht="23.25" customHeight="1" thickBot="1">
      <c r="A2" s="393"/>
      <c r="B2" s="397"/>
      <c r="C2" s="398"/>
      <c r="D2" s="398"/>
      <c r="E2" s="398"/>
      <c r="F2" s="398"/>
      <c r="G2" s="398"/>
      <c r="H2" s="398"/>
    </row>
    <row r="3" spans="1:9" ht="13.5" thickBot="1">
      <c r="A3" s="393"/>
    </row>
    <row r="4" spans="1:9" ht="27" customHeight="1" thickBot="1">
      <c r="A4" s="394"/>
      <c r="B4" s="15" t="s">
        <v>1</v>
      </c>
      <c r="C4" s="12" t="s">
        <v>0</v>
      </c>
      <c r="D4" s="12" t="s">
        <v>2</v>
      </c>
      <c r="E4" s="12" t="s">
        <v>3</v>
      </c>
      <c r="F4" s="12" t="s">
        <v>6</v>
      </c>
      <c r="G4" s="12" t="s">
        <v>4</v>
      </c>
      <c r="H4" s="13" t="s">
        <v>5</v>
      </c>
      <c r="I4" s="4"/>
    </row>
    <row r="5" spans="1:9" hidden="1">
      <c r="A5" s="5">
        <v>32874</v>
      </c>
      <c r="B5" s="8">
        <v>4504</v>
      </c>
      <c r="C5" s="8">
        <v>9002</v>
      </c>
      <c r="D5" s="8">
        <f>E5+F5+G5+H5</f>
        <v>134728</v>
      </c>
      <c r="E5" s="8">
        <v>15499</v>
      </c>
      <c r="F5" s="8">
        <v>9161</v>
      </c>
      <c r="G5" s="8">
        <v>52126</v>
      </c>
      <c r="H5" s="8">
        <v>57942</v>
      </c>
      <c r="I5" s="9"/>
    </row>
    <row r="6" spans="1:9" hidden="1">
      <c r="A6" s="5">
        <v>32905</v>
      </c>
      <c r="B6" s="8">
        <v>2915</v>
      </c>
      <c r="C6" s="8">
        <v>9348</v>
      </c>
      <c r="D6" s="8">
        <f t="shared" ref="D6:D69" si="0">E6+F6+G6+H6</f>
        <v>136214</v>
      </c>
      <c r="E6" s="8">
        <v>15710</v>
      </c>
      <c r="F6" s="8">
        <v>9308</v>
      </c>
      <c r="G6" s="8">
        <v>52915</v>
      </c>
      <c r="H6" s="8">
        <v>58281</v>
      </c>
      <c r="I6" s="9"/>
    </row>
    <row r="7" spans="1:9" hidden="1">
      <c r="A7" s="5">
        <v>32933</v>
      </c>
      <c r="B7" s="8">
        <v>2517</v>
      </c>
      <c r="C7" s="8">
        <v>8932</v>
      </c>
      <c r="D7" s="8">
        <f t="shared" si="0"/>
        <v>137551</v>
      </c>
      <c r="E7" s="8">
        <v>15855</v>
      </c>
      <c r="F7" s="8">
        <v>9548</v>
      </c>
      <c r="G7" s="8">
        <v>53481</v>
      </c>
      <c r="H7" s="8">
        <v>58667</v>
      </c>
      <c r="I7" s="9"/>
    </row>
    <row r="8" spans="1:9" hidden="1">
      <c r="A8" s="5">
        <v>32964</v>
      </c>
      <c r="B8" s="8">
        <v>2777</v>
      </c>
      <c r="C8" s="8">
        <v>9367</v>
      </c>
      <c r="D8" s="8">
        <f t="shared" si="0"/>
        <v>138847</v>
      </c>
      <c r="E8" s="8">
        <v>15936</v>
      </c>
      <c r="F8" s="8">
        <v>9645</v>
      </c>
      <c r="G8" s="8">
        <v>53980</v>
      </c>
      <c r="H8" s="8">
        <v>59286</v>
      </c>
      <c r="I8" s="9"/>
    </row>
    <row r="9" spans="1:9" hidden="1">
      <c r="A9" s="5">
        <v>32994</v>
      </c>
      <c r="B9" s="8">
        <v>2796</v>
      </c>
      <c r="C9" s="8">
        <v>9731</v>
      </c>
      <c r="D9" s="8">
        <f t="shared" si="0"/>
        <v>140240</v>
      </c>
      <c r="E9" s="8">
        <v>16189</v>
      </c>
      <c r="F9" s="8">
        <v>9828</v>
      </c>
      <c r="G9" s="8">
        <v>54644</v>
      </c>
      <c r="H9" s="8">
        <v>59579</v>
      </c>
      <c r="I9" s="9"/>
    </row>
    <row r="10" spans="1:9" hidden="1">
      <c r="A10" s="5">
        <v>33025</v>
      </c>
      <c r="B10" s="8">
        <v>3088</v>
      </c>
      <c r="C10" s="8">
        <v>9849</v>
      </c>
      <c r="D10" s="8">
        <f t="shared" si="0"/>
        <v>142392</v>
      </c>
      <c r="E10" s="8">
        <v>16601</v>
      </c>
      <c r="F10" s="8">
        <v>9851</v>
      </c>
      <c r="G10" s="8">
        <v>55319</v>
      </c>
      <c r="H10" s="8">
        <v>60621</v>
      </c>
      <c r="I10" s="9"/>
    </row>
    <row r="11" spans="1:9" hidden="1">
      <c r="A11" s="5">
        <v>33055</v>
      </c>
      <c r="B11" s="8">
        <v>3476</v>
      </c>
      <c r="C11" s="8">
        <v>10381</v>
      </c>
      <c r="D11" s="8">
        <f t="shared" si="0"/>
        <v>143387</v>
      </c>
      <c r="E11" s="8">
        <v>16703</v>
      </c>
      <c r="F11" s="8">
        <v>10061</v>
      </c>
      <c r="G11" s="8">
        <v>56091</v>
      </c>
      <c r="H11" s="8">
        <v>60532</v>
      </c>
      <c r="I11" s="9"/>
    </row>
    <row r="12" spans="1:9" hidden="1">
      <c r="A12" s="5">
        <v>33086</v>
      </c>
      <c r="B12" s="8">
        <v>3674</v>
      </c>
      <c r="C12" s="8">
        <v>10548</v>
      </c>
      <c r="D12" s="8">
        <f t="shared" si="0"/>
        <v>144999</v>
      </c>
      <c r="E12" s="8">
        <v>16966</v>
      </c>
      <c r="F12" s="8">
        <v>10219</v>
      </c>
      <c r="G12" s="8">
        <v>56903</v>
      </c>
      <c r="H12" s="8">
        <v>60911</v>
      </c>
      <c r="I12" s="9"/>
    </row>
    <row r="13" spans="1:9" hidden="1">
      <c r="A13" s="5">
        <v>33117</v>
      </c>
      <c r="B13" s="8">
        <v>2979</v>
      </c>
      <c r="C13" s="8">
        <v>9980</v>
      </c>
      <c r="D13" s="8">
        <f t="shared" si="0"/>
        <v>145571</v>
      </c>
      <c r="E13" s="8">
        <v>17336</v>
      </c>
      <c r="F13" s="8">
        <v>10422</v>
      </c>
      <c r="G13" s="8">
        <v>57479</v>
      </c>
      <c r="H13" s="8">
        <v>60334</v>
      </c>
      <c r="I13" s="9"/>
    </row>
    <row r="14" spans="1:9" hidden="1">
      <c r="A14" s="5">
        <v>33147</v>
      </c>
      <c r="B14" s="8">
        <v>3114</v>
      </c>
      <c r="C14" s="8">
        <v>9410</v>
      </c>
      <c r="D14" s="8">
        <f t="shared" si="0"/>
        <v>147119</v>
      </c>
      <c r="E14" s="8">
        <v>17445</v>
      </c>
      <c r="F14" s="8">
        <v>10674</v>
      </c>
      <c r="G14" s="8">
        <v>58078</v>
      </c>
      <c r="H14" s="8">
        <v>60922</v>
      </c>
      <c r="I14" s="9"/>
    </row>
    <row r="15" spans="1:9" hidden="1">
      <c r="A15" s="5">
        <v>33178</v>
      </c>
      <c r="B15" s="8">
        <v>4691</v>
      </c>
      <c r="C15" s="8">
        <v>9086</v>
      </c>
      <c r="D15" s="8">
        <f t="shared" si="0"/>
        <v>149748</v>
      </c>
      <c r="E15" s="8">
        <v>17651</v>
      </c>
      <c r="F15" s="8">
        <v>10802</v>
      </c>
      <c r="G15" s="8">
        <v>58770</v>
      </c>
      <c r="H15" s="8">
        <v>62525</v>
      </c>
      <c r="I15" s="9"/>
    </row>
    <row r="16" spans="1:9" hidden="1">
      <c r="A16" s="5">
        <v>33208</v>
      </c>
      <c r="B16" s="8">
        <v>4857</v>
      </c>
      <c r="C16" s="8">
        <v>10236</v>
      </c>
      <c r="D16" s="8">
        <f t="shared" si="0"/>
        <v>153247</v>
      </c>
      <c r="E16" s="8">
        <v>18054</v>
      </c>
      <c r="F16" s="8">
        <v>10976</v>
      </c>
      <c r="G16" s="8">
        <v>59506</v>
      </c>
      <c r="H16" s="8">
        <v>64711</v>
      </c>
      <c r="I16" s="9"/>
    </row>
    <row r="17" spans="1:9" hidden="1">
      <c r="A17" s="5">
        <v>33239</v>
      </c>
      <c r="B17" s="8">
        <v>3309</v>
      </c>
      <c r="C17" s="8">
        <v>9472</v>
      </c>
      <c r="D17" s="8">
        <f t="shared" si="0"/>
        <v>154408</v>
      </c>
      <c r="E17" s="8">
        <v>17917</v>
      </c>
      <c r="F17" s="8">
        <v>10961</v>
      </c>
      <c r="G17" s="8">
        <v>60396</v>
      </c>
      <c r="H17" s="8">
        <v>65134</v>
      </c>
      <c r="I17" s="9"/>
    </row>
    <row r="18" spans="1:9" hidden="1">
      <c r="A18" s="5">
        <v>33270</v>
      </c>
      <c r="B18" s="8">
        <v>4752</v>
      </c>
      <c r="C18" s="8">
        <v>11268</v>
      </c>
      <c r="D18" s="8">
        <f t="shared" si="0"/>
        <v>160234</v>
      </c>
      <c r="E18" s="8">
        <v>17896</v>
      </c>
      <c r="F18" s="8">
        <v>10931</v>
      </c>
      <c r="G18" s="8">
        <v>61183</v>
      </c>
      <c r="H18" s="8">
        <v>70224</v>
      </c>
      <c r="I18" s="9"/>
    </row>
    <row r="19" spans="1:9" hidden="1">
      <c r="A19" s="5">
        <v>33298</v>
      </c>
      <c r="B19" s="8">
        <v>5934</v>
      </c>
      <c r="C19" s="8">
        <v>10554</v>
      </c>
      <c r="D19" s="8">
        <f t="shared" si="0"/>
        <v>160654</v>
      </c>
      <c r="E19" s="8">
        <v>17970</v>
      </c>
      <c r="F19" s="8">
        <v>11145</v>
      </c>
      <c r="G19" s="8">
        <v>61993</v>
      </c>
      <c r="H19" s="8">
        <v>69546</v>
      </c>
      <c r="I19" s="9"/>
    </row>
    <row r="20" spans="1:9" hidden="1">
      <c r="A20" s="5">
        <v>33329</v>
      </c>
      <c r="B20" s="8">
        <v>4259</v>
      </c>
      <c r="C20" s="8">
        <v>10228</v>
      </c>
      <c r="D20" s="8">
        <f t="shared" si="0"/>
        <v>161123</v>
      </c>
      <c r="E20" s="8">
        <v>18000</v>
      </c>
      <c r="F20" s="8">
        <v>11297</v>
      </c>
      <c r="G20" s="8">
        <v>63107</v>
      </c>
      <c r="H20" s="8">
        <v>68719</v>
      </c>
      <c r="I20" s="9"/>
    </row>
    <row r="21" spans="1:9" hidden="1">
      <c r="A21" s="5">
        <v>33359</v>
      </c>
      <c r="B21" s="8">
        <v>4803</v>
      </c>
      <c r="C21" s="8">
        <v>9718</v>
      </c>
      <c r="D21" s="8">
        <f t="shared" si="0"/>
        <v>165728</v>
      </c>
      <c r="E21" s="8">
        <v>18040</v>
      </c>
      <c r="F21" s="8">
        <v>11398</v>
      </c>
      <c r="G21" s="8">
        <v>63913</v>
      </c>
      <c r="H21" s="8">
        <v>72377</v>
      </c>
      <c r="I21" s="9"/>
    </row>
    <row r="22" spans="1:9" hidden="1">
      <c r="A22" s="5">
        <v>33390</v>
      </c>
      <c r="B22" s="8">
        <v>5107</v>
      </c>
      <c r="C22" s="8">
        <v>8662</v>
      </c>
      <c r="D22" s="8">
        <f t="shared" si="0"/>
        <v>167426</v>
      </c>
      <c r="E22" s="8">
        <v>18304</v>
      </c>
      <c r="F22" s="8">
        <v>11526</v>
      </c>
      <c r="G22" s="8">
        <v>64729</v>
      </c>
      <c r="H22" s="8">
        <v>72867</v>
      </c>
      <c r="I22" s="9"/>
    </row>
    <row r="23" spans="1:9" hidden="1">
      <c r="A23" s="5">
        <v>33420</v>
      </c>
      <c r="B23" s="8">
        <v>4201</v>
      </c>
      <c r="C23" s="8">
        <v>9044</v>
      </c>
      <c r="D23" s="8">
        <f t="shared" si="0"/>
        <v>168708</v>
      </c>
      <c r="E23" s="8">
        <v>18623</v>
      </c>
      <c r="F23" s="8">
        <v>11669</v>
      </c>
      <c r="G23" s="8">
        <v>65672</v>
      </c>
      <c r="H23" s="8">
        <v>72744</v>
      </c>
      <c r="I23" s="9"/>
    </row>
    <row r="24" spans="1:9" hidden="1">
      <c r="A24" s="5">
        <v>33451</v>
      </c>
      <c r="B24" s="8">
        <v>4810</v>
      </c>
      <c r="C24" s="8">
        <v>9319</v>
      </c>
      <c r="D24" s="8">
        <f t="shared" si="0"/>
        <v>170317</v>
      </c>
      <c r="E24" s="8">
        <v>18630</v>
      </c>
      <c r="F24" s="8">
        <v>11868</v>
      </c>
      <c r="G24" s="8">
        <v>66628</v>
      </c>
      <c r="H24" s="8">
        <v>73191</v>
      </c>
      <c r="I24" s="9"/>
    </row>
    <row r="25" spans="1:9" hidden="1">
      <c r="A25" s="5">
        <v>33482</v>
      </c>
      <c r="B25" s="8">
        <v>4366</v>
      </c>
      <c r="C25" s="8">
        <v>11063</v>
      </c>
      <c r="D25" s="8">
        <f t="shared" si="0"/>
        <v>172357</v>
      </c>
      <c r="E25" s="8">
        <v>18588</v>
      </c>
      <c r="F25" s="8">
        <v>12372</v>
      </c>
      <c r="G25" s="8">
        <v>67566</v>
      </c>
      <c r="H25" s="8">
        <v>73831</v>
      </c>
      <c r="I25" s="9"/>
    </row>
    <row r="26" spans="1:9" hidden="1">
      <c r="A26" s="5">
        <v>33512</v>
      </c>
      <c r="B26" s="8">
        <v>3762</v>
      </c>
      <c r="C26" s="8">
        <v>11636</v>
      </c>
      <c r="D26" s="8">
        <f t="shared" si="0"/>
        <v>174493</v>
      </c>
      <c r="E26" s="8">
        <v>18638</v>
      </c>
      <c r="F26" s="8">
        <v>12954</v>
      </c>
      <c r="G26" s="8">
        <v>68468</v>
      </c>
      <c r="H26" s="8">
        <v>74433</v>
      </c>
      <c r="I26" s="9"/>
    </row>
    <row r="27" spans="1:9" hidden="1">
      <c r="A27" s="5">
        <v>33543</v>
      </c>
      <c r="B27" s="8">
        <v>4559</v>
      </c>
      <c r="C27" s="8">
        <v>12849</v>
      </c>
      <c r="D27" s="8">
        <f t="shared" si="0"/>
        <v>175196</v>
      </c>
      <c r="E27" s="8">
        <v>19332</v>
      </c>
      <c r="F27" s="8">
        <v>13015</v>
      </c>
      <c r="G27" s="8">
        <v>69447</v>
      </c>
      <c r="H27" s="8">
        <v>73402</v>
      </c>
      <c r="I27" s="9"/>
    </row>
    <row r="28" spans="1:9" hidden="1">
      <c r="A28" s="5">
        <v>33573</v>
      </c>
      <c r="B28" s="8">
        <v>2967</v>
      </c>
      <c r="C28" s="8">
        <v>13121</v>
      </c>
      <c r="D28" s="8">
        <f t="shared" si="0"/>
        <v>176584</v>
      </c>
      <c r="E28" s="8">
        <v>19259</v>
      </c>
      <c r="F28" s="8">
        <v>13234</v>
      </c>
      <c r="G28" s="8">
        <v>70235</v>
      </c>
      <c r="H28" s="8">
        <v>73856</v>
      </c>
      <c r="I28" s="9"/>
    </row>
    <row r="29" spans="1:9" hidden="1">
      <c r="A29" s="5">
        <v>33604</v>
      </c>
      <c r="B29" s="8">
        <v>3031</v>
      </c>
      <c r="C29" s="8">
        <v>13034</v>
      </c>
      <c r="D29" s="8">
        <f t="shared" si="0"/>
        <v>177237</v>
      </c>
      <c r="E29" s="8">
        <v>18395</v>
      </c>
      <c r="F29" s="8">
        <v>13563</v>
      </c>
      <c r="G29" s="8">
        <v>71059</v>
      </c>
      <c r="H29" s="8">
        <v>74220</v>
      </c>
      <c r="I29" s="9"/>
    </row>
    <row r="30" spans="1:9" hidden="1">
      <c r="A30" s="5">
        <v>33635</v>
      </c>
      <c r="B30" s="8">
        <v>2613</v>
      </c>
      <c r="C30" s="8">
        <v>12810</v>
      </c>
      <c r="D30" s="8">
        <f t="shared" si="0"/>
        <v>179927</v>
      </c>
      <c r="E30" s="8">
        <v>18305</v>
      </c>
      <c r="F30" s="8">
        <v>13707</v>
      </c>
      <c r="G30" s="8">
        <v>72009</v>
      </c>
      <c r="H30" s="8">
        <v>75906</v>
      </c>
      <c r="I30" s="9"/>
    </row>
    <row r="31" spans="1:9" hidden="1">
      <c r="A31" s="5">
        <v>33664</v>
      </c>
      <c r="B31" s="8">
        <v>2720</v>
      </c>
      <c r="C31" s="8">
        <v>12549</v>
      </c>
      <c r="D31" s="8">
        <f t="shared" si="0"/>
        <v>179443</v>
      </c>
      <c r="E31" s="8">
        <v>18368</v>
      </c>
      <c r="F31" s="8">
        <v>13862</v>
      </c>
      <c r="G31" s="8">
        <v>73053</v>
      </c>
      <c r="H31" s="8">
        <v>74160</v>
      </c>
      <c r="I31" s="9"/>
    </row>
    <row r="32" spans="1:9" hidden="1">
      <c r="A32" s="5">
        <v>33695</v>
      </c>
      <c r="B32" s="8">
        <v>2847</v>
      </c>
      <c r="C32" s="8">
        <v>12839</v>
      </c>
      <c r="D32" s="8">
        <f t="shared" si="0"/>
        <v>180683</v>
      </c>
      <c r="E32" s="8">
        <v>18563</v>
      </c>
      <c r="F32" s="8">
        <v>13925</v>
      </c>
      <c r="G32" s="8">
        <v>73926</v>
      </c>
      <c r="H32" s="8">
        <v>74269</v>
      </c>
      <c r="I32" s="9"/>
    </row>
    <row r="33" spans="1:9" hidden="1">
      <c r="A33" s="5">
        <v>33725</v>
      </c>
      <c r="B33" s="8">
        <v>3324</v>
      </c>
      <c r="C33" s="8">
        <v>12867</v>
      </c>
      <c r="D33" s="8">
        <f t="shared" si="0"/>
        <v>181013</v>
      </c>
      <c r="E33" s="8">
        <v>18381</v>
      </c>
      <c r="F33" s="8">
        <v>14143</v>
      </c>
      <c r="G33" s="8">
        <v>74901</v>
      </c>
      <c r="H33" s="8">
        <v>73588</v>
      </c>
      <c r="I33" s="9"/>
    </row>
    <row r="34" spans="1:9" hidden="1">
      <c r="A34" s="5">
        <v>33756</v>
      </c>
      <c r="B34" s="8">
        <v>3991</v>
      </c>
      <c r="C34" s="8">
        <v>11857</v>
      </c>
      <c r="D34" s="8">
        <f t="shared" si="0"/>
        <v>182779</v>
      </c>
      <c r="E34" s="8">
        <v>18533</v>
      </c>
      <c r="F34" s="8">
        <v>14211</v>
      </c>
      <c r="G34" s="8">
        <v>75887</v>
      </c>
      <c r="H34" s="8">
        <v>74148</v>
      </c>
      <c r="I34" s="9"/>
    </row>
    <row r="35" spans="1:9" hidden="1">
      <c r="A35" s="5">
        <v>33786</v>
      </c>
      <c r="B35" s="8">
        <v>6163</v>
      </c>
      <c r="C35" s="8">
        <v>10940</v>
      </c>
      <c r="D35" s="8">
        <f t="shared" si="0"/>
        <v>183175</v>
      </c>
      <c r="E35" s="8">
        <v>18604</v>
      </c>
      <c r="F35" s="8">
        <v>14305</v>
      </c>
      <c r="G35" s="8">
        <v>76896</v>
      </c>
      <c r="H35" s="8">
        <v>73370</v>
      </c>
      <c r="I35" s="9"/>
    </row>
    <row r="36" spans="1:9" hidden="1">
      <c r="A36" s="5">
        <v>33817</v>
      </c>
      <c r="B36" s="8">
        <v>5506</v>
      </c>
      <c r="C36" s="8">
        <v>10966</v>
      </c>
      <c r="D36" s="8">
        <f t="shared" si="0"/>
        <v>184431</v>
      </c>
      <c r="E36" s="8">
        <v>18796</v>
      </c>
      <c r="F36" s="8">
        <v>14242</v>
      </c>
      <c r="G36" s="8">
        <v>77854</v>
      </c>
      <c r="H36" s="8">
        <v>73539</v>
      </c>
      <c r="I36" s="9"/>
    </row>
    <row r="37" spans="1:9" hidden="1">
      <c r="A37" s="5">
        <v>33848</v>
      </c>
      <c r="B37" s="8">
        <v>7084</v>
      </c>
      <c r="C37" s="8">
        <v>11307</v>
      </c>
      <c r="D37" s="8">
        <f t="shared" si="0"/>
        <v>185560</v>
      </c>
      <c r="E37" s="8">
        <v>19025</v>
      </c>
      <c r="F37" s="8">
        <v>14281</v>
      </c>
      <c r="G37" s="8">
        <v>78951</v>
      </c>
      <c r="H37" s="8">
        <v>73303</v>
      </c>
      <c r="I37" s="9"/>
    </row>
    <row r="38" spans="1:9" hidden="1">
      <c r="A38" s="5">
        <v>33878</v>
      </c>
      <c r="B38" s="8">
        <v>6550</v>
      </c>
      <c r="C38" s="8">
        <v>12088</v>
      </c>
      <c r="D38" s="8">
        <f t="shared" si="0"/>
        <v>186401</v>
      </c>
      <c r="E38" s="8">
        <v>19295</v>
      </c>
      <c r="F38" s="8">
        <v>14177</v>
      </c>
      <c r="G38" s="8">
        <v>80279</v>
      </c>
      <c r="H38" s="8">
        <v>72650</v>
      </c>
      <c r="I38" s="9"/>
    </row>
    <row r="39" spans="1:9" hidden="1">
      <c r="A39" s="5">
        <v>33909</v>
      </c>
      <c r="B39" s="8">
        <v>5778</v>
      </c>
      <c r="C39" s="8">
        <v>12535</v>
      </c>
      <c r="D39" s="8">
        <f t="shared" si="0"/>
        <v>187728</v>
      </c>
      <c r="E39" s="8">
        <v>19405</v>
      </c>
      <c r="F39" s="8">
        <v>14319</v>
      </c>
      <c r="G39" s="8">
        <v>81488</v>
      </c>
      <c r="H39" s="8">
        <v>72516</v>
      </c>
      <c r="I39" s="9"/>
    </row>
    <row r="40" spans="1:9" hidden="1">
      <c r="A40" s="5">
        <v>33939</v>
      </c>
      <c r="B40" s="8">
        <v>6397</v>
      </c>
      <c r="C40" s="8">
        <v>13154</v>
      </c>
      <c r="D40" s="8">
        <f t="shared" si="0"/>
        <v>189935</v>
      </c>
      <c r="E40" s="8">
        <v>19552</v>
      </c>
      <c r="F40" s="8">
        <v>14500</v>
      </c>
      <c r="G40" s="8">
        <v>82395</v>
      </c>
      <c r="H40" s="8">
        <v>73488</v>
      </c>
      <c r="I40" s="9"/>
    </row>
    <row r="41" spans="1:9" hidden="1">
      <c r="A41" s="5">
        <v>33970</v>
      </c>
      <c r="B41" s="8">
        <v>5303</v>
      </c>
      <c r="C41" s="8">
        <v>13075</v>
      </c>
      <c r="D41" s="8">
        <f t="shared" si="0"/>
        <v>191080</v>
      </c>
      <c r="E41" s="8">
        <v>19694</v>
      </c>
      <c r="F41" s="8">
        <v>14969</v>
      </c>
      <c r="G41" s="8">
        <v>83613</v>
      </c>
      <c r="H41" s="8">
        <v>72804</v>
      </c>
      <c r="I41" s="9"/>
    </row>
    <row r="42" spans="1:9" hidden="1">
      <c r="A42" s="5">
        <v>34001</v>
      </c>
      <c r="B42" s="8">
        <v>5681</v>
      </c>
      <c r="C42" s="8">
        <v>12424</v>
      </c>
      <c r="D42" s="8">
        <f t="shared" si="0"/>
        <v>194467</v>
      </c>
      <c r="E42" s="8">
        <v>19599</v>
      </c>
      <c r="F42" s="8">
        <v>14857</v>
      </c>
      <c r="G42" s="8">
        <v>84827</v>
      </c>
      <c r="H42" s="8">
        <v>75184</v>
      </c>
      <c r="I42" s="9"/>
    </row>
    <row r="43" spans="1:9" hidden="1">
      <c r="A43" s="5">
        <v>34029</v>
      </c>
      <c r="B43" s="8">
        <v>5902</v>
      </c>
      <c r="C43" s="8">
        <v>12144</v>
      </c>
      <c r="D43" s="8">
        <f t="shared" si="0"/>
        <v>193805</v>
      </c>
      <c r="E43" s="8">
        <v>19519</v>
      </c>
      <c r="F43" s="8">
        <v>14667</v>
      </c>
      <c r="G43" s="8">
        <v>85980</v>
      </c>
      <c r="H43" s="8">
        <v>73639</v>
      </c>
      <c r="I43" s="9"/>
    </row>
    <row r="44" spans="1:9" hidden="1">
      <c r="A44" s="5">
        <v>34060</v>
      </c>
      <c r="B44" s="8">
        <v>5249</v>
      </c>
      <c r="C44" s="8">
        <v>8778</v>
      </c>
      <c r="D44" s="8">
        <f t="shared" si="0"/>
        <v>194007</v>
      </c>
      <c r="E44" s="8">
        <v>19839</v>
      </c>
      <c r="F44" s="8">
        <v>14770</v>
      </c>
      <c r="G44" s="8">
        <v>86849</v>
      </c>
      <c r="H44" s="8">
        <v>72549</v>
      </c>
      <c r="I44" s="9"/>
    </row>
    <row r="45" spans="1:9" hidden="1">
      <c r="A45" s="5">
        <v>34090</v>
      </c>
      <c r="B45" s="8">
        <v>6232</v>
      </c>
      <c r="C45" s="8">
        <v>8479</v>
      </c>
      <c r="D45" s="8">
        <f t="shared" si="0"/>
        <v>193747</v>
      </c>
      <c r="E45" s="8">
        <v>20163</v>
      </c>
      <c r="F45" s="8">
        <v>14639</v>
      </c>
      <c r="G45" s="8">
        <v>87966</v>
      </c>
      <c r="H45" s="8">
        <v>70979</v>
      </c>
      <c r="I45" s="9"/>
    </row>
    <row r="46" spans="1:9" hidden="1">
      <c r="A46" s="5">
        <v>34121</v>
      </c>
      <c r="B46" s="8">
        <v>6718</v>
      </c>
      <c r="C46" s="8">
        <v>8017</v>
      </c>
      <c r="D46" s="8">
        <f t="shared" si="0"/>
        <v>197828</v>
      </c>
      <c r="E46" s="8">
        <v>20654</v>
      </c>
      <c r="F46" s="8">
        <v>14526</v>
      </c>
      <c r="G46" s="8">
        <v>89197</v>
      </c>
      <c r="H46" s="8">
        <v>73451</v>
      </c>
      <c r="I46" s="9"/>
    </row>
    <row r="47" spans="1:9" hidden="1">
      <c r="A47" s="5">
        <v>34151</v>
      </c>
      <c r="B47" s="8">
        <v>6981</v>
      </c>
      <c r="C47" s="8">
        <v>8266</v>
      </c>
      <c r="D47" s="8">
        <f t="shared" si="0"/>
        <v>200339</v>
      </c>
      <c r="E47" s="8">
        <v>20977</v>
      </c>
      <c r="F47" s="8">
        <v>14849</v>
      </c>
      <c r="G47" s="8">
        <v>90340</v>
      </c>
      <c r="H47" s="8">
        <v>74173</v>
      </c>
      <c r="I47" s="9"/>
    </row>
    <row r="48" spans="1:9" hidden="1">
      <c r="A48" s="5">
        <v>34182</v>
      </c>
      <c r="B48" s="8">
        <v>6846</v>
      </c>
      <c r="C48" s="8">
        <v>8384</v>
      </c>
      <c r="D48" s="8">
        <f t="shared" si="0"/>
        <v>203045</v>
      </c>
      <c r="E48" s="8">
        <v>21371</v>
      </c>
      <c r="F48" s="8">
        <v>14978</v>
      </c>
      <c r="G48" s="8">
        <v>91845</v>
      </c>
      <c r="H48" s="8">
        <v>74851</v>
      </c>
      <c r="I48" s="9"/>
    </row>
    <row r="49" spans="1:9" hidden="1">
      <c r="A49" s="5">
        <v>34213</v>
      </c>
      <c r="B49" s="8">
        <v>6841</v>
      </c>
      <c r="C49" s="8">
        <v>7152</v>
      </c>
      <c r="D49" s="8">
        <f t="shared" si="0"/>
        <v>207467</v>
      </c>
      <c r="E49" s="8">
        <v>21741</v>
      </c>
      <c r="F49" s="8">
        <v>15134</v>
      </c>
      <c r="G49" s="8">
        <v>93351</v>
      </c>
      <c r="H49" s="8">
        <v>77241</v>
      </c>
      <c r="I49" s="9"/>
    </row>
    <row r="50" spans="1:9" hidden="1">
      <c r="A50" s="5">
        <v>34243</v>
      </c>
      <c r="B50" s="8">
        <v>6159</v>
      </c>
      <c r="C50" s="8">
        <v>7205</v>
      </c>
      <c r="D50" s="8">
        <f t="shared" si="0"/>
        <v>209705</v>
      </c>
      <c r="E50" s="8">
        <v>22337</v>
      </c>
      <c r="F50" s="8">
        <v>15228</v>
      </c>
      <c r="G50" s="8">
        <v>94565</v>
      </c>
      <c r="H50" s="8">
        <v>77575</v>
      </c>
      <c r="I50" s="9"/>
    </row>
    <row r="51" spans="1:9" hidden="1">
      <c r="A51" s="5">
        <v>34274</v>
      </c>
      <c r="B51" s="8">
        <v>5987</v>
      </c>
      <c r="C51" s="8">
        <v>7248</v>
      </c>
      <c r="D51" s="8">
        <f t="shared" si="0"/>
        <v>213313</v>
      </c>
      <c r="E51" s="8">
        <v>22553</v>
      </c>
      <c r="F51" s="8">
        <v>15451</v>
      </c>
      <c r="G51" s="8">
        <v>95934</v>
      </c>
      <c r="H51" s="8">
        <v>79375</v>
      </c>
      <c r="I51" s="9"/>
    </row>
    <row r="52" spans="1:9" hidden="1">
      <c r="A52" s="5">
        <v>34304</v>
      </c>
      <c r="B52" s="8">
        <v>6650</v>
      </c>
      <c r="C52" s="8">
        <v>7925</v>
      </c>
      <c r="D52" s="8">
        <f t="shared" si="0"/>
        <v>215230</v>
      </c>
      <c r="E52" s="8">
        <v>23062</v>
      </c>
      <c r="F52" s="8">
        <v>15493</v>
      </c>
      <c r="G52" s="8">
        <v>97014</v>
      </c>
      <c r="H52" s="8">
        <v>79661</v>
      </c>
      <c r="I52" s="9"/>
    </row>
    <row r="53" spans="1:9" hidden="1">
      <c r="A53" s="5">
        <v>34335</v>
      </c>
      <c r="B53" s="8">
        <v>7319</v>
      </c>
      <c r="C53" s="8">
        <v>6468</v>
      </c>
      <c r="D53" s="8">
        <f t="shared" si="0"/>
        <v>215909</v>
      </c>
      <c r="E53" s="8">
        <v>22637</v>
      </c>
      <c r="F53" s="8">
        <v>15733</v>
      </c>
      <c r="G53" s="8">
        <v>96819</v>
      </c>
      <c r="H53" s="8">
        <v>80720</v>
      </c>
      <c r="I53" s="9"/>
    </row>
    <row r="54" spans="1:9" hidden="1">
      <c r="A54" s="5">
        <v>34366</v>
      </c>
      <c r="B54" s="8">
        <v>7226</v>
      </c>
      <c r="C54" s="8">
        <v>4971</v>
      </c>
      <c r="D54" s="8">
        <f t="shared" si="0"/>
        <v>220443</v>
      </c>
      <c r="E54" s="8">
        <v>23305</v>
      </c>
      <c r="F54" s="8">
        <v>15779</v>
      </c>
      <c r="G54" s="8">
        <v>99055</v>
      </c>
      <c r="H54" s="8">
        <v>82304</v>
      </c>
      <c r="I54" s="9"/>
    </row>
    <row r="55" spans="1:9" hidden="1">
      <c r="A55" s="5">
        <v>34394</v>
      </c>
      <c r="B55" s="8">
        <v>8035</v>
      </c>
      <c r="C55" s="8">
        <v>5332</v>
      </c>
      <c r="D55" s="8">
        <f t="shared" si="0"/>
        <v>223571</v>
      </c>
      <c r="E55" s="8">
        <v>24187</v>
      </c>
      <c r="F55" s="8">
        <v>15795</v>
      </c>
      <c r="G55" s="8">
        <v>100284</v>
      </c>
      <c r="H55" s="8">
        <v>83305</v>
      </c>
      <c r="I55" s="9"/>
    </row>
    <row r="56" spans="1:9" hidden="1">
      <c r="A56" s="5">
        <v>34425</v>
      </c>
      <c r="B56" s="8">
        <v>7512</v>
      </c>
      <c r="C56" s="8">
        <v>6102</v>
      </c>
      <c r="D56" s="8">
        <f t="shared" si="0"/>
        <v>222323</v>
      </c>
      <c r="E56" s="8">
        <v>24503</v>
      </c>
      <c r="F56" s="8">
        <v>15820</v>
      </c>
      <c r="G56" s="8">
        <v>101597</v>
      </c>
      <c r="H56" s="8">
        <v>80403</v>
      </c>
      <c r="I56" s="9"/>
    </row>
    <row r="57" spans="1:9" hidden="1">
      <c r="A57" s="5">
        <v>34455</v>
      </c>
      <c r="B57" s="8">
        <v>7303</v>
      </c>
      <c r="C57" s="8">
        <v>6617</v>
      </c>
      <c r="D57" s="8">
        <f t="shared" si="0"/>
        <v>222509</v>
      </c>
      <c r="E57" s="8">
        <v>24968</v>
      </c>
      <c r="F57" s="8">
        <v>15865</v>
      </c>
      <c r="G57" s="8">
        <v>102701</v>
      </c>
      <c r="H57" s="8">
        <v>78975</v>
      </c>
      <c r="I57" s="9"/>
    </row>
    <row r="58" spans="1:9" hidden="1">
      <c r="A58" s="5">
        <v>34486</v>
      </c>
      <c r="B58" s="8">
        <v>6392</v>
      </c>
      <c r="C58" s="8">
        <v>7527</v>
      </c>
      <c r="D58" s="8">
        <f t="shared" si="0"/>
        <v>226836</v>
      </c>
      <c r="E58" s="8">
        <v>25512</v>
      </c>
      <c r="F58" s="8">
        <v>15752</v>
      </c>
      <c r="G58" s="8">
        <v>104193</v>
      </c>
      <c r="H58" s="8">
        <v>81379</v>
      </c>
      <c r="I58" s="9"/>
    </row>
    <row r="59" spans="1:9" hidden="1">
      <c r="A59" s="5">
        <v>34516</v>
      </c>
      <c r="B59" s="8">
        <v>8730</v>
      </c>
      <c r="C59" s="8">
        <v>6342</v>
      </c>
      <c r="D59" s="8">
        <f t="shared" si="0"/>
        <v>230573</v>
      </c>
      <c r="E59" s="8">
        <v>26338</v>
      </c>
      <c r="F59" s="8">
        <v>15804</v>
      </c>
      <c r="G59" s="8">
        <v>105454</v>
      </c>
      <c r="H59" s="8">
        <v>82977</v>
      </c>
      <c r="I59" s="9"/>
    </row>
    <row r="60" spans="1:9" hidden="1">
      <c r="A60" s="5">
        <v>34547</v>
      </c>
      <c r="B60" s="8">
        <v>10586</v>
      </c>
      <c r="C60" s="8">
        <v>6290</v>
      </c>
      <c r="D60" s="8">
        <f t="shared" si="0"/>
        <v>233397</v>
      </c>
      <c r="E60" s="8">
        <v>26727</v>
      </c>
      <c r="F60" s="8">
        <v>15985</v>
      </c>
      <c r="G60" s="8">
        <v>107343</v>
      </c>
      <c r="H60" s="8">
        <v>83342</v>
      </c>
      <c r="I60" s="9"/>
    </row>
    <row r="61" spans="1:9" hidden="1">
      <c r="A61" s="5">
        <v>34578</v>
      </c>
      <c r="B61" s="8">
        <v>10704</v>
      </c>
      <c r="C61" s="8">
        <v>6863</v>
      </c>
      <c r="D61" s="8">
        <f t="shared" si="0"/>
        <v>237727</v>
      </c>
      <c r="E61" s="8">
        <v>27115</v>
      </c>
      <c r="F61" s="8">
        <v>16027</v>
      </c>
      <c r="G61" s="8">
        <v>108872</v>
      </c>
      <c r="H61" s="8">
        <v>85713</v>
      </c>
      <c r="I61" s="9"/>
    </row>
    <row r="62" spans="1:9" hidden="1">
      <c r="A62" s="5">
        <v>34608</v>
      </c>
      <c r="B62" s="8">
        <v>11506</v>
      </c>
      <c r="C62" s="8">
        <v>6411</v>
      </c>
      <c r="D62" s="8">
        <f t="shared" si="0"/>
        <v>240853</v>
      </c>
      <c r="E62" s="8">
        <v>28042</v>
      </c>
      <c r="F62" s="8">
        <v>16003</v>
      </c>
      <c r="G62" s="8">
        <v>110836</v>
      </c>
      <c r="H62" s="8">
        <v>85972</v>
      </c>
      <c r="I62" s="9"/>
    </row>
    <row r="63" spans="1:9" hidden="1">
      <c r="A63" s="5">
        <v>34639</v>
      </c>
      <c r="B63" s="8">
        <v>12093</v>
      </c>
      <c r="C63" s="8">
        <v>6851</v>
      </c>
      <c r="D63" s="8">
        <f t="shared" si="0"/>
        <v>245899</v>
      </c>
      <c r="E63" s="8">
        <v>28691</v>
      </c>
      <c r="F63" s="8">
        <v>16377</v>
      </c>
      <c r="G63" s="8">
        <v>112810</v>
      </c>
      <c r="H63" s="8">
        <v>88021</v>
      </c>
      <c r="I63" s="9"/>
    </row>
    <row r="64" spans="1:9" hidden="1">
      <c r="A64" s="5">
        <v>34669</v>
      </c>
      <c r="B64" s="8">
        <v>11372</v>
      </c>
      <c r="C64" s="8">
        <v>7283</v>
      </c>
      <c r="D64" s="8">
        <f t="shared" si="0"/>
        <v>250271</v>
      </c>
      <c r="E64" s="8">
        <v>29423</v>
      </c>
      <c r="F64" s="8">
        <v>16613</v>
      </c>
      <c r="G64" s="8">
        <v>114348</v>
      </c>
      <c r="H64" s="8">
        <v>89887</v>
      </c>
      <c r="I64" s="9"/>
    </row>
    <row r="65" spans="1:9" hidden="1">
      <c r="A65" s="5">
        <v>34700</v>
      </c>
      <c r="B65" s="8">
        <v>11464</v>
      </c>
      <c r="C65" s="8">
        <v>6025</v>
      </c>
      <c r="D65" s="8">
        <f t="shared" si="0"/>
        <v>252876</v>
      </c>
      <c r="E65" s="8">
        <v>28889</v>
      </c>
      <c r="F65" s="8">
        <v>16386</v>
      </c>
      <c r="G65" s="8">
        <v>116231</v>
      </c>
      <c r="H65" s="8">
        <v>91370</v>
      </c>
      <c r="I65" s="9"/>
    </row>
    <row r="66" spans="1:9" hidden="1">
      <c r="A66" s="5">
        <v>34731</v>
      </c>
      <c r="B66" s="8">
        <v>12390</v>
      </c>
      <c r="C66" s="8">
        <v>5472</v>
      </c>
      <c r="D66" s="8">
        <f t="shared" si="0"/>
        <v>257567</v>
      </c>
      <c r="E66" s="8">
        <v>29416</v>
      </c>
      <c r="F66" s="8">
        <v>16752</v>
      </c>
      <c r="G66" s="8">
        <v>118164</v>
      </c>
      <c r="H66" s="8">
        <v>93235</v>
      </c>
      <c r="I66" s="9"/>
    </row>
    <row r="67" spans="1:9" hidden="1">
      <c r="A67" s="5">
        <v>34759</v>
      </c>
      <c r="B67" s="8">
        <v>11460</v>
      </c>
      <c r="C67" s="8">
        <v>6348</v>
      </c>
      <c r="D67" s="8">
        <f t="shared" si="0"/>
        <v>260735</v>
      </c>
      <c r="E67" s="8">
        <v>30341</v>
      </c>
      <c r="F67" s="8">
        <v>17045</v>
      </c>
      <c r="G67" s="8">
        <v>119892</v>
      </c>
      <c r="H67" s="8">
        <v>93457</v>
      </c>
      <c r="I67" s="9"/>
    </row>
    <row r="68" spans="1:9" hidden="1">
      <c r="A68" s="5">
        <v>34790</v>
      </c>
      <c r="B68" s="8">
        <v>9831</v>
      </c>
      <c r="C68" s="8">
        <v>7561</v>
      </c>
      <c r="D68" s="8">
        <f t="shared" si="0"/>
        <v>264559</v>
      </c>
      <c r="E68" s="8">
        <v>31059</v>
      </c>
      <c r="F68" s="8">
        <v>17245</v>
      </c>
      <c r="G68" s="8">
        <v>121170</v>
      </c>
      <c r="H68" s="8">
        <v>95085</v>
      </c>
      <c r="I68" s="9"/>
    </row>
    <row r="69" spans="1:9" hidden="1">
      <c r="A69" s="5">
        <v>34820</v>
      </c>
      <c r="B69" s="8">
        <v>9856</v>
      </c>
      <c r="C69" s="8">
        <v>7244</v>
      </c>
      <c r="D69" s="8">
        <f t="shared" si="0"/>
        <v>264343</v>
      </c>
      <c r="E69" s="8">
        <v>31977</v>
      </c>
      <c r="F69" s="8">
        <v>17371</v>
      </c>
      <c r="G69" s="8">
        <v>122796</v>
      </c>
      <c r="H69" s="8">
        <v>92199</v>
      </c>
      <c r="I69" s="9"/>
    </row>
    <row r="70" spans="1:9" hidden="1">
      <c r="A70" s="5">
        <v>34851</v>
      </c>
      <c r="B70" s="8">
        <v>10966</v>
      </c>
      <c r="C70" s="8">
        <v>6683</v>
      </c>
      <c r="D70" s="8">
        <f t="shared" ref="D70:D133" si="1">E70+F70+G70+H70</f>
        <v>270009</v>
      </c>
      <c r="E70" s="8">
        <v>32601</v>
      </c>
      <c r="F70" s="8">
        <v>17929</v>
      </c>
      <c r="G70" s="8">
        <v>124528</v>
      </c>
      <c r="H70" s="8">
        <v>94951</v>
      </c>
      <c r="I70" s="9"/>
    </row>
    <row r="71" spans="1:9" hidden="1">
      <c r="A71" s="5">
        <v>34881</v>
      </c>
      <c r="B71" s="8">
        <v>11377</v>
      </c>
      <c r="C71" s="8">
        <v>6158</v>
      </c>
      <c r="D71" s="8">
        <f t="shared" si="1"/>
        <v>273992</v>
      </c>
      <c r="E71" s="8">
        <v>33280</v>
      </c>
      <c r="F71" s="8">
        <v>18308</v>
      </c>
      <c r="G71" s="8">
        <v>125963</v>
      </c>
      <c r="H71" s="8">
        <v>96441</v>
      </c>
      <c r="I71" s="9"/>
    </row>
    <row r="72" spans="1:9" hidden="1">
      <c r="A72" s="5">
        <v>34912</v>
      </c>
      <c r="B72" s="8">
        <v>12625</v>
      </c>
      <c r="C72" s="8">
        <v>6518</v>
      </c>
      <c r="D72" s="8">
        <f t="shared" si="1"/>
        <v>277971</v>
      </c>
      <c r="E72" s="8">
        <v>34029</v>
      </c>
      <c r="F72" s="8">
        <v>18423</v>
      </c>
      <c r="G72" s="8">
        <v>127752</v>
      </c>
      <c r="H72" s="8">
        <v>97767</v>
      </c>
      <c r="I72" s="9"/>
    </row>
    <row r="73" spans="1:9" hidden="1">
      <c r="A73" s="5">
        <v>34943</v>
      </c>
      <c r="B73" s="8">
        <v>12011</v>
      </c>
      <c r="C73" s="8">
        <v>7062</v>
      </c>
      <c r="D73" s="8">
        <f t="shared" si="1"/>
        <v>283017</v>
      </c>
      <c r="E73" s="8">
        <v>34734</v>
      </c>
      <c r="F73" s="8">
        <v>18887</v>
      </c>
      <c r="G73" s="8">
        <v>129423</v>
      </c>
      <c r="H73" s="8">
        <v>99973</v>
      </c>
      <c r="I73" s="9"/>
    </row>
    <row r="74" spans="1:9" hidden="1">
      <c r="A74" s="5">
        <v>34973</v>
      </c>
      <c r="B74" s="8">
        <v>12957</v>
      </c>
      <c r="C74" s="8">
        <v>6840</v>
      </c>
      <c r="D74" s="8">
        <f t="shared" si="1"/>
        <v>284818</v>
      </c>
      <c r="E74" s="8">
        <v>35804</v>
      </c>
      <c r="F74" s="8">
        <v>19020</v>
      </c>
      <c r="G74" s="8">
        <v>131133</v>
      </c>
      <c r="H74" s="8">
        <v>98861</v>
      </c>
      <c r="I74" s="9"/>
    </row>
    <row r="75" spans="1:9" hidden="1">
      <c r="A75" s="5">
        <v>35004</v>
      </c>
      <c r="B75" s="8">
        <v>13559</v>
      </c>
      <c r="C75" s="8">
        <v>7026</v>
      </c>
      <c r="D75" s="8">
        <f t="shared" si="1"/>
        <v>288732</v>
      </c>
      <c r="E75" s="8">
        <v>36589</v>
      </c>
      <c r="F75" s="8">
        <v>19337</v>
      </c>
      <c r="G75" s="8">
        <v>134627</v>
      </c>
      <c r="H75" s="8">
        <v>98179</v>
      </c>
      <c r="I75" s="9"/>
    </row>
    <row r="76" spans="1:9" hidden="1">
      <c r="A76" s="5">
        <v>35034</v>
      </c>
      <c r="B76" s="8">
        <v>13896</v>
      </c>
      <c r="C76" s="8">
        <v>7373</v>
      </c>
      <c r="D76" s="8">
        <f t="shared" si="1"/>
        <v>295441</v>
      </c>
      <c r="E76" s="8">
        <v>37442</v>
      </c>
      <c r="F76" s="8">
        <v>19375</v>
      </c>
      <c r="G76" s="8">
        <v>136267</v>
      </c>
      <c r="H76" s="8">
        <v>102357</v>
      </c>
      <c r="I76" s="9"/>
    </row>
    <row r="77" spans="1:9" hidden="1">
      <c r="A77" s="5">
        <v>35065</v>
      </c>
      <c r="B77" s="8">
        <v>14230</v>
      </c>
      <c r="C77" s="8">
        <v>6401</v>
      </c>
      <c r="D77" s="8">
        <f t="shared" si="1"/>
        <v>298052</v>
      </c>
      <c r="E77" s="8">
        <v>37745</v>
      </c>
      <c r="F77" s="8">
        <v>19467</v>
      </c>
      <c r="G77" s="8">
        <v>137761</v>
      </c>
      <c r="H77" s="8">
        <v>103079</v>
      </c>
      <c r="I77" s="9"/>
    </row>
    <row r="78" spans="1:9" hidden="1">
      <c r="A78" s="5">
        <v>35096</v>
      </c>
      <c r="B78" s="8">
        <v>14044</v>
      </c>
      <c r="C78" s="8">
        <v>5632</v>
      </c>
      <c r="D78" s="8">
        <f t="shared" si="1"/>
        <v>303771</v>
      </c>
      <c r="E78" s="8">
        <v>38235</v>
      </c>
      <c r="F78" s="8">
        <v>19768</v>
      </c>
      <c r="G78" s="8">
        <v>139764</v>
      </c>
      <c r="H78" s="8">
        <v>106004</v>
      </c>
      <c r="I78" s="9"/>
    </row>
    <row r="79" spans="1:9" hidden="1">
      <c r="A79" s="5">
        <v>35125</v>
      </c>
      <c r="B79" s="8">
        <v>14499</v>
      </c>
      <c r="C79" s="8">
        <v>6735</v>
      </c>
      <c r="D79" s="8">
        <f t="shared" si="1"/>
        <v>309280</v>
      </c>
      <c r="E79" s="8">
        <v>39090</v>
      </c>
      <c r="F79" s="8">
        <v>20026</v>
      </c>
      <c r="G79" s="8">
        <v>141773</v>
      </c>
      <c r="H79" s="8">
        <v>108391</v>
      </c>
      <c r="I79" s="9"/>
    </row>
    <row r="80" spans="1:9" hidden="1">
      <c r="A80" s="5">
        <v>35156</v>
      </c>
      <c r="B80" s="8">
        <v>13487</v>
      </c>
      <c r="C80" s="8">
        <v>5934</v>
      </c>
      <c r="D80" s="8">
        <f t="shared" si="1"/>
        <v>311615</v>
      </c>
      <c r="E80" s="8">
        <v>39092</v>
      </c>
      <c r="F80" s="8">
        <v>20289</v>
      </c>
      <c r="G80" s="8">
        <v>143408</v>
      </c>
      <c r="H80" s="8">
        <v>108826</v>
      </c>
      <c r="I80" s="9"/>
    </row>
    <row r="81" spans="1:9" hidden="1">
      <c r="A81" s="5">
        <v>35186</v>
      </c>
      <c r="B81" s="8">
        <v>12428</v>
      </c>
      <c r="C81" s="8">
        <v>6194</v>
      </c>
      <c r="D81" s="8">
        <f t="shared" si="1"/>
        <v>315443</v>
      </c>
      <c r="E81" s="8">
        <v>40562</v>
      </c>
      <c r="F81" s="8">
        <v>20520</v>
      </c>
      <c r="G81" s="8">
        <v>145212</v>
      </c>
      <c r="H81" s="8">
        <v>109149</v>
      </c>
      <c r="I81" s="9"/>
    </row>
    <row r="82" spans="1:9" hidden="1">
      <c r="A82" s="5">
        <v>35217</v>
      </c>
      <c r="B82" s="8">
        <v>12881</v>
      </c>
      <c r="C82" s="8">
        <v>7007</v>
      </c>
      <c r="D82" s="8">
        <f t="shared" si="1"/>
        <v>321524</v>
      </c>
      <c r="E82" s="8">
        <v>41346</v>
      </c>
      <c r="F82" s="8">
        <v>20941</v>
      </c>
      <c r="G82" s="8">
        <v>147060</v>
      </c>
      <c r="H82" s="8">
        <v>112177</v>
      </c>
      <c r="I82" s="9"/>
    </row>
    <row r="83" spans="1:9" hidden="1">
      <c r="A83" s="5">
        <v>35247</v>
      </c>
      <c r="B83" s="8">
        <v>12617</v>
      </c>
      <c r="C83" s="8">
        <v>6837</v>
      </c>
      <c r="D83" s="8">
        <f t="shared" si="1"/>
        <v>327453</v>
      </c>
      <c r="E83" s="8">
        <v>42151</v>
      </c>
      <c r="F83" s="8">
        <v>21041</v>
      </c>
      <c r="G83" s="8">
        <v>149707</v>
      </c>
      <c r="H83" s="8">
        <v>114554</v>
      </c>
      <c r="I83" s="9"/>
    </row>
    <row r="84" spans="1:9" hidden="1">
      <c r="A84" s="5">
        <v>35278</v>
      </c>
      <c r="B84" s="8">
        <v>12814</v>
      </c>
      <c r="C84" s="8">
        <v>6460</v>
      </c>
      <c r="D84" s="8">
        <f t="shared" si="1"/>
        <v>330156</v>
      </c>
      <c r="E84" s="8">
        <v>42693</v>
      </c>
      <c r="F84" s="8">
        <v>21335</v>
      </c>
      <c r="G84" s="8">
        <v>151911</v>
      </c>
      <c r="H84" s="8">
        <v>114217</v>
      </c>
      <c r="I84" s="9"/>
    </row>
    <row r="85" spans="1:9" hidden="1">
      <c r="A85" s="5">
        <v>35309</v>
      </c>
      <c r="B85" s="8">
        <v>13692</v>
      </c>
      <c r="C85" s="8">
        <v>5844</v>
      </c>
      <c r="D85" s="8">
        <f t="shared" si="1"/>
        <v>336454</v>
      </c>
      <c r="E85" s="8">
        <v>43118</v>
      </c>
      <c r="F85" s="8">
        <v>22628</v>
      </c>
      <c r="G85" s="8">
        <v>153845</v>
      </c>
      <c r="H85" s="8">
        <v>116863</v>
      </c>
      <c r="I85" s="9"/>
    </row>
    <row r="86" spans="1:9" hidden="1">
      <c r="A86" s="5">
        <v>35339</v>
      </c>
      <c r="B86" s="8">
        <v>13344</v>
      </c>
      <c r="C86" s="8">
        <v>5455</v>
      </c>
      <c r="D86" s="8">
        <f t="shared" si="1"/>
        <v>342341</v>
      </c>
      <c r="E86" s="8">
        <v>43977</v>
      </c>
      <c r="F86" s="8">
        <v>22588</v>
      </c>
      <c r="G86" s="8">
        <v>155745</v>
      </c>
      <c r="H86" s="8">
        <v>120031</v>
      </c>
      <c r="I86" s="9"/>
    </row>
    <row r="87" spans="1:9" hidden="1">
      <c r="A87" s="5">
        <v>35370</v>
      </c>
      <c r="B87" s="8">
        <v>12571</v>
      </c>
      <c r="C87" s="8">
        <v>5741</v>
      </c>
      <c r="D87" s="8">
        <f t="shared" si="1"/>
        <v>343680</v>
      </c>
      <c r="E87" s="8">
        <v>44999</v>
      </c>
      <c r="F87" s="8">
        <v>22783</v>
      </c>
      <c r="G87" s="8">
        <v>157713</v>
      </c>
      <c r="H87" s="8">
        <v>118185</v>
      </c>
      <c r="I87" s="9"/>
    </row>
    <row r="88" spans="1:9" hidden="1">
      <c r="A88" s="5">
        <v>35400</v>
      </c>
      <c r="B88" s="8">
        <v>13511</v>
      </c>
      <c r="C88" s="8">
        <v>5863</v>
      </c>
      <c r="D88" s="8">
        <f t="shared" si="1"/>
        <v>347840</v>
      </c>
      <c r="E88" s="8">
        <v>45380</v>
      </c>
      <c r="F88" s="8">
        <v>22637</v>
      </c>
      <c r="G88" s="8">
        <v>159241</v>
      </c>
      <c r="H88" s="8">
        <v>120582</v>
      </c>
      <c r="I88" s="9"/>
    </row>
    <row r="89" spans="1:9" hidden="1">
      <c r="A89" s="5">
        <v>35431</v>
      </c>
      <c r="B89" s="8">
        <v>14728</v>
      </c>
      <c r="C89" s="8">
        <v>5554</v>
      </c>
      <c r="D89" s="8">
        <f t="shared" si="1"/>
        <v>352867</v>
      </c>
      <c r="E89" s="8">
        <v>45707</v>
      </c>
      <c r="F89" s="8">
        <v>22692</v>
      </c>
      <c r="G89" s="8">
        <v>160779</v>
      </c>
      <c r="H89" s="8">
        <v>123689</v>
      </c>
      <c r="I89" s="9"/>
    </row>
    <row r="90" spans="1:9" hidden="1">
      <c r="A90" s="5">
        <v>35462</v>
      </c>
      <c r="B90" s="8">
        <v>14344</v>
      </c>
      <c r="C90" s="8">
        <v>5511</v>
      </c>
      <c r="D90" s="8">
        <f t="shared" si="1"/>
        <v>359776</v>
      </c>
      <c r="E90" s="8">
        <v>45960</v>
      </c>
      <c r="F90" s="8">
        <v>22761</v>
      </c>
      <c r="G90" s="8">
        <v>162934</v>
      </c>
      <c r="H90" s="8">
        <v>128121</v>
      </c>
      <c r="I90" s="9"/>
    </row>
    <row r="91" spans="1:9" hidden="1">
      <c r="A91" s="5">
        <v>35490</v>
      </c>
      <c r="B91" s="8">
        <v>14262</v>
      </c>
      <c r="C91" s="8">
        <v>5657</v>
      </c>
      <c r="D91" s="8">
        <f t="shared" si="1"/>
        <v>363289</v>
      </c>
      <c r="E91" s="8">
        <v>46169</v>
      </c>
      <c r="F91" s="8">
        <v>22900</v>
      </c>
      <c r="G91" s="8">
        <v>164620</v>
      </c>
      <c r="H91" s="8">
        <v>129600</v>
      </c>
      <c r="I91" s="9"/>
    </row>
    <row r="92" spans="1:9" hidden="1">
      <c r="A92" s="5">
        <v>35521</v>
      </c>
      <c r="B92" s="8">
        <v>14012</v>
      </c>
      <c r="C92" s="8">
        <v>5563</v>
      </c>
      <c r="D92" s="8">
        <f t="shared" si="1"/>
        <v>368946</v>
      </c>
      <c r="E92" s="8">
        <v>46721</v>
      </c>
      <c r="F92" s="8">
        <v>22911</v>
      </c>
      <c r="G92" s="8">
        <v>166001</v>
      </c>
      <c r="H92" s="8">
        <v>133313</v>
      </c>
      <c r="I92" s="9"/>
    </row>
    <row r="93" spans="1:9" hidden="1">
      <c r="A93" s="5">
        <v>35551</v>
      </c>
      <c r="B93" s="8">
        <v>13536</v>
      </c>
      <c r="C93" s="8">
        <v>5519</v>
      </c>
      <c r="D93" s="8">
        <f t="shared" si="1"/>
        <v>370760</v>
      </c>
      <c r="E93" s="8">
        <v>46985</v>
      </c>
      <c r="F93" s="8">
        <v>22952</v>
      </c>
      <c r="G93" s="8">
        <v>167521</v>
      </c>
      <c r="H93" s="8">
        <v>133302</v>
      </c>
      <c r="I93" s="9"/>
    </row>
    <row r="94" spans="1:9" hidden="1">
      <c r="A94" s="5">
        <v>35582</v>
      </c>
      <c r="B94" s="8">
        <v>14110</v>
      </c>
      <c r="C94" s="8">
        <v>5902</v>
      </c>
      <c r="D94" s="8">
        <f t="shared" si="1"/>
        <v>377109</v>
      </c>
      <c r="E94" s="8">
        <v>47274</v>
      </c>
      <c r="F94" s="8">
        <v>22804</v>
      </c>
      <c r="G94" s="8">
        <v>168871</v>
      </c>
      <c r="H94" s="8">
        <v>138160</v>
      </c>
      <c r="I94" s="9"/>
    </row>
    <row r="95" spans="1:9" hidden="1">
      <c r="A95" s="5">
        <v>35612</v>
      </c>
      <c r="B95" s="8">
        <v>14804</v>
      </c>
      <c r="C95" s="8">
        <v>5816</v>
      </c>
      <c r="D95" s="8">
        <f t="shared" si="1"/>
        <v>377426</v>
      </c>
      <c r="E95" s="8">
        <v>47282</v>
      </c>
      <c r="F95" s="8">
        <v>22429</v>
      </c>
      <c r="G95" s="8">
        <v>170058</v>
      </c>
      <c r="H95" s="8">
        <v>137657</v>
      </c>
      <c r="I95" s="9"/>
    </row>
    <row r="96" spans="1:9" hidden="1">
      <c r="A96" s="5">
        <v>35643</v>
      </c>
      <c r="B96" s="8">
        <v>14045</v>
      </c>
      <c r="C96" s="8">
        <v>6418</v>
      </c>
      <c r="D96" s="8">
        <f t="shared" si="1"/>
        <v>380296</v>
      </c>
      <c r="E96" s="8">
        <v>47660</v>
      </c>
      <c r="F96" s="8">
        <v>22526</v>
      </c>
      <c r="G96" s="8">
        <v>171640</v>
      </c>
      <c r="H96" s="8">
        <v>138470</v>
      </c>
      <c r="I96" s="9"/>
    </row>
    <row r="97" spans="1:9" hidden="1">
      <c r="A97" s="5">
        <v>35674</v>
      </c>
      <c r="B97" s="8">
        <v>13506</v>
      </c>
      <c r="C97" s="8">
        <v>6604</v>
      </c>
      <c r="D97" s="8">
        <f t="shared" si="1"/>
        <v>386713</v>
      </c>
      <c r="E97" s="8">
        <v>47709</v>
      </c>
      <c r="F97" s="8">
        <v>22747</v>
      </c>
      <c r="G97" s="8">
        <v>173260</v>
      </c>
      <c r="H97" s="8">
        <v>142997</v>
      </c>
      <c r="I97" s="9"/>
    </row>
    <row r="98" spans="1:9" hidden="1">
      <c r="A98" s="5">
        <v>35704</v>
      </c>
      <c r="B98" s="8">
        <v>15730</v>
      </c>
      <c r="C98" s="8">
        <v>6649</v>
      </c>
      <c r="D98" s="8">
        <f t="shared" si="1"/>
        <v>391016</v>
      </c>
      <c r="E98" s="8">
        <v>49061</v>
      </c>
      <c r="F98" s="8">
        <v>22276</v>
      </c>
      <c r="G98" s="8">
        <v>174482</v>
      </c>
      <c r="H98" s="8">
        <v>145197</v>
      </c>
      <c r="I98" s="9"/>
    </row>
    <row r="99" spans="1:9" hidden="1">
      <c r="A99" s="5">
        <v>35735</v>
      </c>
      <c r="B99" s="8">
        <v>15253</v>
      </c>
      <c r="C99" s="8">
        <v>6415</v>
      </c>
      <c r="D99" s="8">
        <f t="shared" si="1"/>
        <v>392980</v>
      </c>
      <c r="E99" s="8">
        <v>49381</v>
      </c>
      <c r="F99" s="8">
        <v>22261</v>
      </c>
      <c r="G99" s="8">
        <v>176210</v>
      </c>
      <c r="H99" s="8">
        <v>145128</v>
      </c>
      <c r="I99" s="9"/>
    </row>
    <row r="100" spans="1:9" hidden="1">
      <c r="A100" s="5">
        <v>35765</v>
      </c>
      <c r="B100" s="8">
        <v>15600</v>
      </c>
      <c r="C100" s="8">
        <v>6346</v>
      </c>
      <c r="D100" s="8">
        <f t="shared" si="1"/>
        <v>397926</v>
      </c>
      <c r="E100" s="8">
        <v>49537</v>
      </c>
      <c r="F100" s="8">
        <v>21965</v>
      </c>
      <c r="G100" s="8">
        <v>177442</v>
      </c>
      <c r="H100" s="8">
        <v>148982</v>
      </c>
      <c r="I100" s="9"/>
    </row>
    <row r="101" spans="1:9" hidden="1">
      <c r="A101" s="5">
        <v>35796</v>
      </c>
      <c r="B101" s="8">
        <v>16358</v>
      </c>
      <c r="C101" s="8">
        <v>6179</v>
      </c>
      <c r="D101" s="8">
        <f t="shared" si="1"/>
        <v>399994</v>
      </c>
      <c r="E101" s="8">
        <v>49632</v>
      </c>
      <c r="F101" s="8">
        <v>21805</v>
      </c>
      <c r="G101" s="8">
        <v>179650</v>
      </c>
      <c r="H101" s="8">
        <v>148907</v>
      </c>
      <c r="I101" s="9"/>
    </row>
    <row r="102" spans="1:9" hidden="1">
      <c r="A102" s="5">
        <v>35827</v>
      </c>
      <c r="B102" s="8">
        <v>16144</v>
      </c>
      <c r="C102" s="8">
        <v>6390</v>
      </c>
      <c r="D102" s="8">
        <f t="shared" si="1"/>
        <v>409352</v>
      </c>
      <c r="E102" s="8">
        <v>49871</v>
      </c>
      <c r="F102" s="8">
        <v>21895</v>
      </c>
      <c r="G102" s="8">
        <v>181609</v>
      </c>
      <c r="H102" s="8">
        <v>155977</v>
      </c>
      <c r="I102" s="9"/>
    </row>
    <row r="103" spans="1:9" hidden="1">
      <c r="A103" s="5">
        <v>35855</v>
      </c>
      <c r="B103" s="8">
        <v>16976</v>
      </c>
      <c r="C103" s="8">
        <v>6411</v>
      </c>
      <c r="D103" s="8">
        <f t="shared" si="1"/>
        <v>415634</v>
      </c>
      <c r="E103" s="8">
        <v>50640</v>
      </c>
      <c r="F103" s="8">
        <v>21507</v>
      </c>
      <c r="G103" s="8">
        <v>183322</v>
      </c>
      <c r="H103" s="8">
        <v>160165</v>
      </c>
      <c r="I103" s="9"/>
    </row>
    <row r="104" spans="1:9" hidden="1">
      <c r="A104" s="5">
        <v>35886</v>
      </c>
      <c r="B104" s="8">
        <v>17573</v>
      </c>
      <c r="C104" s="8">
        <v>6378</v>
      </c>
      <c r="D104" s="8">
        <f t="shared" si="1"/>
        <v>423211</v>
      </c>
      <c r="E104" s="8">
        <v>51018</v>
      </c>
      <c r="F104" s="8">
        <v>21874</v>
      </c>
      <c r="G104" s="8">
        <v>184640</v>
      </c>
      <c r="H104" s="8">
        <v>165679</v>
      </c>
      <c r="I104" s="9"/>
    </row>
    <row r="105" spans="1:9" hidden="1">
      <c r="A105" s="5">
        <v>35916</v>
      </c>
      <c r="B105" s="8">
        <v>18376</v>
      </c>
      <c r="C105" s="8">
        <v>6978</v>
      </c>
      <c r="D105" s="8">
        <f t="shared" si="1"/>
        <v>428276</v>
      </c>
      <c r="E105" s="8">
        <v>51384</v>
      </c>
      <c r="F105" s="8">
        <v>21927</v>
      </c>
      <c r="G105" s="8">
        <v>186083</v>
      </c>
      <c r="H105" s="8">
        <v>168882</v>
      </c>
      <c r="I105" s="9"/>
    </row>
    <row r="106" spans="1:9" hidden="1">
      <c r="A106" s="5">
        <v>35947</v>
      </c>
      <c r="B106" s="8">
        <v>18217</v>
      </c>
      <c r="C106" s="8">
        <v>7979</v>
      </c>
      <c r="D106" s="8">
        <f t="shared" si="1"/>
        <v>434632</v>
      </c>
      <c r="E106" s="8">
        <v>51611</v>
      </c>
      <c r="F106" s="8">
        <v>21752</v>
      </c>
      <c r="G106" s="8">
        <v>187843</v>
      </c>
      <c r="H106" s="8">
        <v>173426</v>
      </c>
      <c r="I106" s="9"/>
    </row>
    <row r="107" spans="1:9" hidden="1">
      <c r="A107" s="5">
        <v>35977</v>
      </c>
      <c r="B107" s="8">
        <v>17405</v>
      </c>
      <c r="C107" s="8">
        <v>7656</v>
      </c>
      <c r="D107" s="8">
        <f t="shared" si="1"/>
        <v>441648</v>
      </c>
      <c r="E107" s="8">
        <v>51792</v>
      </c>
      <c r="F107" s="8">
        <v>21771</v>
      </c>
      <c r="G107" s="8">
        <v>189561</v>
      </c>
      <c r="H107" s="8">
        <v>178524</v>
      </c>
      <c r="I107" s="9"/>
    </row>
    <row r="108" spans="1:9" hidden="1">
      <c r="A108" s="5">
        <v>36008</v>
      </c>
      <c r="B108" s="8">
        <v>17442</v>
      </c>
      <c r="C108" s="8">
        <v>7247</v>
      </c>
      <c r="D108" s="8">
        <f t="shared" si="1"/>
        <v>446279</v>
      </c>
      <c r="E108" s="8">
        <v>51729</v>
      </c>
      <c r="F108" s="8">
        <v>21793</v>
      </c>
      <c r="G108" s="8">
        <v>191052</v>
      </c>
      <c r="H108" s="8">
        <v>181705</v>
      </c>
      <c r="I108" s="9"/>
    </row>
    <row r="109" spans="1:9" hidden="1">
      <c r="A109" s="5">
        <v>36039</v>
      </c>
      <c r="B109" s="8">
        <v>14920</v>
      </c>
      <c r="C109" s="8">
        <v>7246</v>
      </c>
      <c r="D109" s="8">
        <f t="shared" si="1"/>
        <v>446784</v>
      </c>
      <c r="E109" s="8">
        <v>51501</v>
      </c>
      <c r="F109" s="8">
        <v>21770</v>
      </c>
      <c r="G109" s="8">
        <v>192096</v>
      </c>
      <c r="H109" s="8">
        <v>181417</v>
      </c>
      <c r="I109" s="9"/>
    </row>
    <row r="110" spans="1:9" hidden="1">
      <c r="A110" s="5">
        <v>36069</v>
      </c>
      <c r="B110" s="8">
        <v>17854</v>
      </c>
      <c r="C110" s="8">
        <v>6754</v>
      </c>
      <c r="D110" s="8">
        <f t="shared" si="1"/>
        <v>455545</v>
      </c>
      <c r="E110" s="8">
        <v>51459</v>
      </c>
      <c r="F110" s="8">
        <v>22266</v>
      </c>
      <c r="G110" s="8">
        <v>193682</v>
      </c>
      <c r="H110" s="8">
        <v>188138</v>
      </c>
      <c r="I110" s="9"/>
    </row>
    <row r="111" spans="1:9" hidden="1">
      <c r="A111" s="5">
        <v>36100</v>
      </c>
      <c r="B111" s="8">
        <v>19948</v>
      </c>
      <c r="C111" s="8">
        <v>7371</v>
      </c>
      <c r="D111" s="8">
        <f t="shared" si="1"/>
        <v>460472</v>
      </c>
      <c r="E111" s="8">
        <v>51511</v>
      </c>
      <c r="F111" s="8">
        <v>22240</v>
      </c>
      <c r="G111" s="8">
        <v>194822</v>
      </c>
      <c r="H111" s="8">
        <v>191899</v>
      </c>
      <c r="I111" s="9"/>
    </row>
    <row r="112" spans="1:9" hidden="1">
      <c r="A112" s="5">
        <v>36130</v>
      </c>
      <c r="B112" s="8">
        <v>18853</v>
      </c>
      <c r="C112" s="8">
        <v>6669</v>
      </c>
      <c r="D112" s="8">
        <f t="shared" si="1"/>
        <v>464371</v>
      </c>
      <c r="E112" s="8">
        <v>51574</v>
      </c>
      <c r="F112" s="8">
        <v>21923</v>
      </c>
      <c r="G112" s="8">
        <v>195177</v>
      </c>
      <c r="H112" s="8">
        <v>195697</v>
      </c>
      <c r="I112" s="9"/>
    </row>
    <row r="113" spans="1:9" hidden="1">
      <c r="A113" s="5">
        <v>36161</v>
      </c>
      <c r="B113" s="8">
        <v>20345</v>
      </c>
      <c r="C113" s="8">
        <v>6749</v>
      </c>
      <c r="D113" s="8">
        <f t="shared" si="1"/>
        <v>464374</v>
      </c>
      <c r="E113" s="8">
        <v>52046</v>
      </c>
      <c r="F113" s="8">
        <v>21519</v>
      </c>
      <c r="G113" s="8">
        <v>196054</v>
      </c>
      <c r="H113" s="8">
        <v>194755</v>
      </c>
      <c r="I113" s="9"/>
    </row>
    <row r="114" spans="1:9" hidden="1">
      <c r="A114" s="5">
        <v>36192</v>
      </c>
      <c r="B114" s="8">
        <v>19987</v>
      </c>
      <c r="C114" s="8">
        <v>7474</v>
      </c>
      <c r="D114" s="8">
        <f t="shared" si="1"/>
        <v>465979</v>
      </c>
      <c r="E114" s="8">
        <v>52172</v>
      </c>
      <c r="F114" s="8">
        <v>21418</v>
      </c>
      <c r="G114" s="8">
        <v>196666</v>
      </c>
      <c r="H114" s="8">
        <v>195723</v>
      </c>
      <c r="I114" s="9"/>
    </row>
    <row r="115" spans="1:9" hidden="1">
      <c r="A115" s="5">
        <v>36220</v>
      </c>
      <c r="B115" s="8">
        <v>21975</v>
      </c>
      <c r="C115" s="8">
        <v>7707</v>
      </c>
      <c r="D115" s="8">
        <f t="shared" si="1"/>
        <v>470156</v>
      </c>
      <c r="E115" s="8">
        <v>51988</v>
      </c>
      <c r="F115" s="8">
        <v>21721</v>
      </c>
      <c r="G115" s="8">
        <v>196524</v>
      </c>
      <c r="H115" s="8">
        <v>199923</v>
      </c>
      <c r="I115" s="9"/>
    </row>
    <row r="116" spans="1:9" hidden="1">
      <c r="A116" s="5">
        <v>36251</v>
      </c>
      <c r="B116" s="8">
        <v>21916</v>
      </c>
      <c r="C116" s="8">
        <v>7066</v>
      </c>
      <c r="D116" s="8">
        <f t="shared" si="1"/>
        <v>469087</v>
      </c>
      <c r="E116" s="8">
        <v>51864</v>
      </c>
      <c r="F116" s="8">
        <v>21784</v>
      </c>
      <c r="G116" s="8">
        <v>196746</v>
      </c>
      <c r="H116" s="8">
        <v>198693</v>
      </c>
      <c r="I116" s="9"/>
    </row>
    <row r="117" spans="1:9" hidden="1">
      <c r="A117" s="5">
        <v>36281</v>
      </c>
      <c r="B117" s="8">
        <v>23542</v>
      </c>
      <c r="C117" s="8">
        <v>7401</v>
      </c>
      <c r="D117" s="8">
        <f t="shared" si="1"/>
        <v>469491</v>
      </c>
      <c r="E117" s="8">
        <v>51792</v>
      </c>
      <c r="F117" s="8">
        <v>21714</v>
      </c>
      <c r="G117" s="8">
        <v>196431</v>
      </c>
      <c r="H117" s="8">
        <v>199554</v>
      </c>
      <c r="I117" s="9"/>
    </row>
    <row r="118" spans="1:9" hidden="1">
      <c r="A118" s="5">
        <v>36312</v>
      </c>
      <c r="B118" s="8">
        <v>24092</v>
      </c>
      <c r="C118" s="8">
        <v>7064</v>
      </c>
      <c r="D118" s="8">
        <f t="shared" si="1"/>
        <v>481836</v>
      </c>
      <c r="E118" s="8">
        <v>51707</v>
      </c>
      <c r="F118" s="8">
        <v>21956</v>
      </c>
      <c r="G118" s="8">
        <v>196843</v>
      </c>
      <c r="H118" s="8">
        <v>211330</v>
      </c>
      <c r="I118" s="9"/>
    </row>
    <row r="119" spans="1:9" hidden="1">
      <c r="A119" s="5">
        <v>36342</v>
      </c>
      <c r="B119" s="8">
        <v>21729</v>
      </c>
      <c r="C119" s="8">
        <v>6831</v>
      </c>
      <c r="D119" s="8">
        <f t="shared" si="1"/>
        <v>482328</v>
      </c>
      <c r="E119" s="8">
        <v>51502</v>
      </c>
      <c r="F119" s="8">
        <v>21849</v>
      </c>
      <c r="G119" s="8">
        <v>198060</v>
      </c>
      <c r="H119" s="8">
        <v>210917</v>
      </c>
      <c r="I119" s="9"/>
    </row>
    <row r="120" spans="1:9" hidden="1">
      <c r="A120" s="5">
        <v>36373</v>
      </c>
      <c r="B120" s="8">
        <v>24841</v>
      </c>
      <c r="C120" s="8">
        <v>6076</v>
      </c>
      <c r="D120" s="8">
        <f t="shared" si="1"/>
        <v>486106</v>
      </c>
      <c r="E120" s="8">
        <v>51530</v>
      </c>
      <c r="F120" s="8">
        <v>21747</v>
      </c>
      <c r="G120" s="8">
        <v>199814</v>
      </c>
      <c r="H120" s="8">
        <v>213015</v>
      </c>
      <c r="I120" s="9"/>
    </row>
    <row r="121" spans="1:9" hidden="1">
      <c r="A121" s="5">
        <v>36404</v>
      </c>
      <c r="B121" s="8">
        <v>22028</v>
      </c>
      <c r="C121" s="8">
        <v>5850</v>
      </c>
      <c r="D121" s="8">
        <f t="shared" si="1"/>
        <v>494181</v>
      </c>
      <c r="E121" s="8">
        <v>51756</v>
      </c>
      <c r="F121" s="8">
        <v>21904</v>
      </c>
      <c r="G121" s="8">
        <v>200539</v>
      </c>
      <c r="H121" s="8">
        <v>219982</v>
      </c>
      <c r="I121" s="9"/>
    </row>
    <row r="122" spans="1:9" hidden="1">
      <c r="A122" s="5">
        <v>36434</v>
      </c>
      <c r="B122" s="8">
        <v>22235</v>
      </c>
      <c r="C122" s="8">
        <v>5353</v>
      </c>
      <c r="D122" s="8">
        <f t="shared" si="1"/>
        <v>489937</v>
      </c>
      <c r="E122" s="8">
        <v>52023</v>
      </c>
      <c r="F122" s="8">
        <v>21894</v>
      </c>
      <c r="G122" s="8">
        <v>201032</v>
      </c>
      <c r="H122" s="8">
        <v>214988</v>
      </c>
      <c r="I122" s="9"/>
    </row>
    <row r="123" spans="1:9" hidden="1">
      <c r="A123" s="5">
        <v>36465</v>
      </c>
      <c r="B123" s="8">
        <v>22373</v>
      </c>
      <c r="C123" s="8">
        <v>5296</v>
      </c>
      <c r="D123" s="8">
        <f t="shared" si="1"/>
        <v>500163</v>
      </c>
      <c r="E123" s="8">
        <v>51972</v>
      </c>
      <c r="F123" s="8">
        <v>22130</v>
      </c>
      <c r="G123" s="8">
        <v>202322</v>
      </c>
      <c r="H123" s="8">
        <v>223739</v>
      </c>
      <c r="I123" s="9"/>
    </row>
    <row r="124" spans="1:9" hidden="1">
      <c r="A124" s="5">
        <v>36495</v>
      </c>
      <c r="B124" s="8">
        <v>23491</v>
      </c>
      <c r="C124" s="8">
        <v>5722</v>
      </c>
      <c r="D124" s="8">
        <f t="shared" si="1"/>
        <v>503307</v>
      </c>
      <c r="E124" s="8">
        <v>52364</v>
      </c>
      <c r="F124" s="8">
        <v>22081</v>
      </c>
      <c r="G124" s="8">
        <v>203185</v>
      </c>
      <c r="H124" s="8">
        <v>225677</v>
      </c>
      <c r="I124" s="9"/>
    </row>
    <row r="125" spans="1:9" hidden="1">
      <c r="A125" s="5">
        <v>36526</v>
      </c>
      <c r="B125" s="8">
        <v>23461</v>
      </c>
      <c r="C125" s="8">
        <v>4877</v>
      </c>
      <c r="D125" s="8">
        <f t="shared" si="1"/>
        <v>508113</v>
      </c>
      <c r="E125" s="8">
        <v>52340</v>
      </c>
      <c r="F125" s="8">
        <v>21861</v>
      </c>
      <c r="G125" s="8">
        <v>203610</v>
      </c>
      <c r="H125" s="8">
        <v>230302</v>
      </c>
      <c r="I125" s="9"/>
    </row>
    <row r="126" spans="1:9" hidden="1">
      <c r="A126" s="5">
        <v>36557</v>
      </c>
      <c r="B126" s="8">
        <v>23501</v>
      </c>
      <c r="C126" s="8">
        <v>4846</v>
      </c>
      <c r="D126" s="8">
        <f t="shared" si="1"/>
        <v>508849</v>
      </c>
      <c r="E126" s="8">
        <v>52716</v>
      </c>
      <c r="F126" s="8">
        <v>22069</v>
      </c>
      <c r="G126" s="8">
        <v>205289</v>
      </c>
      <c r="H126" s="8">
        <v>228775</v>
      </c>
      <c r="I126" s="9"/>
    </row>
    <row r="127" spans="1:9" hidden="1">
      <c r="A127" s="5">
        <v>36586</v>
      </c>
      <c r="B127" s="8">
        <v>23419</v>
      </c>
      <c r="C127" s="8">
        <v>6237</v>
      </c>
      <c r="D127" s="8">
        <f t="shared" si="1"/>
        <v>509765</v>
      </c>
      <c r="E127" s="8">
        <v>53141</v>
      </c>
      <c r="F127" s="8">
        <v>21974</v>
      </c>
      <c r="G127" s="8">
        <v>206513</v>
      </c>
      <c r="H127" s="8">
        <v>228137</v>
      </c>
      <c r="I127" s="9"/>
    </row>
    <row r="128" spans="1:9" hidden="1">
      <c r="A128" s="5">
        <v>36617</v>
      </c>
      <c r="B128" s="8">
        <v>26047</v>
      </c>
      <c r="C128" s="8">
        <v>5144</v>
      </c>
      <c r="D128" s="8">
        <f t="shared" si="1"/>
        <v>509092</v>
      </c>
      <c r="E128" s="8">
        <v>53300</v>
      </c>
      <c r="F128" s="8">
        <v>22472</v>
      </c>
      <c r="G128" s="8">
        <v>207669</v>
      </c>
      <c r="H128" s="8">
        <v>225651</v>
      </c>
      <c r="I128" s="9"/>
    </row>
    <row r="129" spans="1:9" hidden="1">
      <c r="A129" s="5">
        <v>36647</v>
      </c>
      <c r="B129" s="8">
        <v>26736</v>
      </c>
      <c r="C129" s="8">
        <v>5295</v>
      </c>
      <c r="D129" s="8">
        <f t="shared" si="1"/>
        <v>511214</v>
      </c>
      <c r="E129" s="8">
        <v>53547</v>
      </c>
      <c r="F129" s="8">
        <v>22752</v>
      </c>
      <c r="G129" s="8">
        <v>208879</v>
      </c>
      <c r="H129" s="8">
        <v>226036</v>
      </c>
      <c r="I129" s="9"/>
    </row>
    <row r="130" spans="1:9" hidden="1">
      <c r="A130" s="5">
        <v>36678</v>
      </c>
      <c r="B130" s="8">
        <v>26738</v>
      </c>
      <c r="C130" s="8">
        <v>6542</v>
      </c>
      <c r="D130" s="8">
        <f t="shared" si="1"/>
        <v>514778</v>
      </c>
      <c r="E130" s="8">
        <v>54199</v>
      </c>
      <c r="F130" s="8">
        <v>22868</v>
      </c>
      <c r="G130" s="8">
        <v>211171</v>
      </c>
      <c r="H130" s="8">
        <v>226540</v>
      </c>
      <c r="I130" s="9"/>
    </row>
    <row r="131" spans="1:9" hidden="1">
      <c r="A131" s="5">
        <v>36708</v>
      </c>
      <c r="B131" s="8">
        <v>29764</v>
      </c>
      <c r="C131" s="8">
        <v>4784</v>
      </c>
      <c r="D131" s="8">
        <f t="shared" si="1"/>
        <v>521965</v>
      </c>
      <c r="E131" s="8">
        <v>54539</v>
      </c>
      <c r="F131" s="8">
        <v>22967</v>
      </c>
      <c r="G131" s="8">
        <v>214762</v>
      </c>
      <c r="H131" s="8">
        <v>229697</v>
      </c>
      <c r="I131" s="9"/>
    </row>
    <row r="132" spans="1:9" hidden="1">
      <c r="A132" s="5">
        <v>36739</v>
      </c>
      <c r="B132" s="8">
        <v>30756</v>
      </c>
      <c r="C132" s="8">
        <v>5157</v>
      </c>
      <c r="D132" s="8">
        <f t="shared" si="1"/>
        <v>525616</v>
      </c>
      <c r="E132" s="8">
        <v>54990</v>
      </c>
      <c r="F132" s="8">
        <v>23015</v>
      </c>
      <c r="G132" s="8">
        <v>216875</v>
      </c>
      <c r="H132" s="8">
        <v>230736</v>
      </c>
      <c r="I132" s="9"/>
    </row>
    <row r="133" spans="1:9" hidden="1">
      <c r="A133" s="5">
        <v>36770</v>
      </c>
      <c r="B133" s="8">
        <v>35979</v>
      </c>
      <c r="C133" s="8">
        <v>4564</v>
      </c>
      <c r="D133" s="8">
        <f t="shared" si="1"/>
        <v>533819</v>
      </c>
      <c r="E133" s="8">
        <v>55446</v>
      </c>
      <c r="F133" s="8">
        <v>23186</v>
      </c>
      <c r="G133" s="8">
        <v>218850</v>
      </c>
      <c r="H133" s="8">
        <v>236337</v>
      </c>
      <c r="I133" s="9"/>
    </row>
    <row r="134" spans="1:9" hidden="1">
      <c r="A134" s="5">
        <v>36800</v>
      </c>
      <c r="B134" s="8">
        <v>36899</v>
      </c>
      <c r="C134" s="8">
        <v>4598</v>
      </c>
      <c r="D134" s="8">
        <f t="shared" ref="D134:D197" si="2">E134+F134+G134+H134</f>
        <v>536827</v>
      </c>
      <c r="E134" s="8">
        <v>56018</v>
      </c>
      <c r="F134" s="8">
        <v>23419</v>
      </c>
      <c r="G134" s="8">
        <v>221122</v>
      </c>
      <c r="H134" s="8">
        <v>236268</v>
      </c>
      <c r="I134" s="9"/>
    </row>
    <row r="135" spans="1:9" hidden="1">
      <c r="A135" s="5">
        <v>36831</v>
      </c>
      <c r="B135" s="8">
        <v>38552</v>
      </c>
      <c r="C135" s="8">
        <v>6499</v>
      </c>
      <c r="D135" s="8">
        <f t="shared" si="2"/>
        <v>544541</v>
      </c>
      <c r="E135" s="8">
        <v>56559</v>
      </c>
      <c r="F135" s="8">
        <v>24126</v>
      </c>
      <c r="G135" s="8">
        <v>224226</v>
      </c>
      <c r="H135" s="8">
        <v>239630</v>
      </c>
      <c r="I135" s="9"/>
    </row>
    <row r="136" spans="1:9" hidden="1">
      <c r="A136" s="5">
        <v>36861</v>
      </c>
      <c r="B136" s="8">
        <v>38359</v>
      </c>
      <c r="C136" s="8">
        <v>7824</v>
      </c>
      <c r="D136" s="8">
        <f t="shared" si="2"/>
        <v>543880</v>
      </c>
      <c r="E136" s="8">
        <v>57069</v>
      </c>
      <c r="F136" s="8">
        <v>24151</v>
      </c>
      <c r="G136" s="8">
        <v>226269</v>
      </c>
      <c r="H136" s="8">
        <v>236391</v>
      </c>
      <c r="I136" s="9"/>
    </row>
    <row r="137" spans="1:9" hidden="1">
      <c r="A137" s="5">
        <v>36892</v>
      </c>
      <c r="B137" s="8">
        <v>26221</v>
      </c>
      <c r="C137" s="8">
        <v>8545</v>
      </c>
      <c r="D137" s="8">
        <f t="shared" si="2"/>
        <v>546221</v>
      </c>
      <c r="E137" s="8">
        <v>57377</v>
      </c>
      <c r="F137" s="8">
        <v>24076</v>
      </c>
      <c r="G137" s="8">
        <v>232923</v>
      </c>
      <c r="H137" s="8">
        <v>231845</v>
      </c>
      <c r="I137" s="9"/>
    </row>
    <row r="138" spans="1:9" hidden="1">
      <c r="A138" s="5">
        <v>36923</v>
      </c>
      <c r="B138" s="8">
        <v>30705</v>
      </c>
      <c r="C138" s="8">
        <v>7381</v>
      </c>
      <c r="D138" s="8">
        <f t="shared" si="2"/>
        <v>551159</v>
      </c>
      <c r="E138" s="8">
        <v>59146</v>
      </c>
      <c r="F138" s="8">
        <v>24249</v>
      </c>
      <c r="G138" s="8">
        <v>235561</v>
      </c>
      <c r="H138" s="8">
        <v>232203</v>
      </c>
      <c r="I138" s="9"/>
    </row>
    <row r="139" spans="1:9" hidden="1">
      <c r="A139" s="5">
        <v>36951</v>
      </c>
      <c r="B139" s="8">
        <v>27878</v>
      </c>
      <c r="C139" s="8">
        <v>7381</v>
      </c>
      <c r="D139" s="8">
        <f t="shared" si="2"/>
        <v>556095</v>
      </c>
      <c r="E139" s="8">
        <v>60011</v>
      </c>
      <c r="F139" s="8">
        <v>24984</v>
      </c>
      <c r="G139" s="8">
        <v>238228</v>
      </c>
      <c r="H139" s="8">
        <v>232872</v>
      </c>
      <c r="I139" s="9"/>
    </row>
    <row r="140" spans="1:9" hidden="1">
      <c r="A140" s="5">
        <v>36982</v>
      </c>
      <c r="B140" s="8">
        <v>25285</v>
      </c>
      <c r="C140" s="8">
        <v>7204</v>
      </c>
      <c r="D140" s="8">
        <f t="shared" si="2"/>
        <v>557643</v>
      </c>
      <c r="E140" s="8">
        <v>60908</v>
      </c>
      <c r="F140" s="8">
        <v>24876</v>
      </c>
      <c r="G140" s="8">
        <v>240405</v>
      </c>
      <c r="H140" s="8">
        <v>231454</v>
      </c>
      <c r="I140" s="9"/>
    </row>
    <row r="141" spans="1:9" hidden="1">
      <c r="A141" s="5">
        <v>37012</v>
      </c>
      <c r="B141" s="8">
        <v>26495</v>
      </c>
      <c r="C141" s="8">
        <v>7942</v>
      </c>
      <c r="D141" s="8">
        <f t="shared" si="2"/>
        <v>562796</v>
      </c>
      <c r="E141" s="8">
        <v>60107</v>
      </c>
      <c r="F141" s="8">
        <v>25916</v>
      </c>
      <c r="G141" s="8">
        <v>242599</v>
      </c>
      <c r="H141" s="8">
        <v>234174</v>
      </c>
      <c r="I141" s="9"/>
    </row>
    <row r="142" spans="1:9" hidden="1">
      <c r="A142" s="5">
        <v>37043</v>
      </c>
      <c r="B142" s="8">
        <v>28145</v>
      </c>
      <c r="C142" s="8">
        <v>8183</v>
      </c>
      <c r="D142" s="8">
        <f t="shared" si="2"/>
        <v>565768</v>
      </c>
      <c r="E142" s="8">
        <v>61203</v>
      </c>
      <c r="F142" s="8">
        <v>26259</v>
      </c>
      <c r="G142" s="8">
        <v>243875</v>
      </c>
      <c r="H142" s="8">
        <v>234431</v>
      </c>
      <c r="I142" s="9"/>
    </row>
    <row r="143" spans="1:9" hidden="1">
      <c r="A143" s="5">
        <v>37073</v>
      </c>
      <c r="B143" s="8">
        <v>29698</v>
      </c>
      <c r="C143" s="8">
        <v>8641</v>
      </c>
      <c r="D143" s="8">
        <f t="shared" si="2"/>
        <v>570908</v>
      </c>
      <c r="E143" s="8">
        <v>61624</v>
      </c>
      <c r="F143" s="8">
        <v>28023</v>
      </c>
      <c r="G143" s="8">
        <v>246234</v>
      </c>
      <c r="H143" s="8">
        <v>235027</v>
      </c>
      <c r="I143" s="9"/>
    </row>
    <row r="144" spans="1:9" hidden="1">
      <c r="A144" s="5">
        <v>37104</v>
      </c>
      <c r="B144" s="8">
        <v>29852</v>
      </c>
      <c r="C144" s="8">
        <v>8622</v>
      </c>
      <c r="D144" s="8">
        <f t="shared" si="2"/>
        <v>582057</v>
      </c>
      <c r="E144" s="8">
        <v>62089</v>
      </c>
      <c r="F144" s="8">
        <v>28784</v>
      </c>
      <c r="G144" s="8">
        <v>249005</v>
      </c>
      <c r="H144" s="8">
        <v>242179</v>
      </c>
      <c r="I144" s="9"/>
    </row>
    <row r="145" spans="1:9" hidden="1">
      <c r="A145" s="5">
        <v>37135</v>
      </c>
      <c r="B145" s="8">
        <v>30277</v>
      </c>
      <c r="C145" s="8">
        <v>8624</v>
      </c>
      <c r="D145" s="8">
        <f t="shared" si="2"/>
        <v>592332</v>
      </c>
      <c r="E145" s="8">
        <v>62796</v>
      </c>
      <c r="F145" s="8">
        <v>29374</v>
      </c>
      <c r="G145" s="8">
        <v>250607</v>
      </c>
      <c r="H145" s="8">
        <v>249555</v>
      </c>
      <c r="I145" s="9"/>
    </row>
    <row r="146" spans="1:9" hidden="1">
      <c r="A146" s="5">
        <v>37165</v>
      </c>
      <c r="B146" s="8">
        <v>32425</v>
      </c>
      <c r="C146" s="8">
        <v>8736</v>
      </c>
      <c r="D146" s="8">
        <f t="shared" si="2"/>
        <v>597148</v>
      </c>
      <c r="E146" s="8">
        <v>63222</v>
      </c>
      <c r="F146" s="8">
        <v>29891</v>
      </c>
      <c r="G146" s="8">
        <v>253735</v>
      </c>
      <c r="H146" s="8">
        <v>250300</v>
      </c>
      <c r="I146" s="9"/>
    </row>
    <row r="147" spans="1:9" hidden="1">
      <c r="A147" s="5">
        <v>37196</v>
      </c>
      <c r="B147" s="8">
        <v>35163</v>
      </c>
      <c r="C147" s="8">
        <v>8688</v>
      </c>
      <c r="D147" s="8">
        <f t="shared" si="2"/>
        <v>600015</v>
      </c>
      <c r="E147" s="8">
        <v>64292</v>
      </c>
      <c r="F147" s="8">
        <v>29054</v>
      </c>
      <c r="G147" s="8">
        <v>256071</v>
      </c>
      <c r="H147" s="8">
        <v>250598</v>
      </c>
      <c r="I147" s="9"/>
    </row>
    <row r="148" spans="1:9" hidden="1">
      <c r="A148" s="5">
        <v>37226</v>
      </c>
      <c r="B148" s="8">
        <v>50018</v>
      </c>
      <c r="C148" s="8">
        <v>8742</v>
      </c>
      <c r="D148" s="8">
        <f t="shared" si="2"/>
        <v>615289</v>
      </c>
      <c r="E148" s="8">
        <v>64901</v>
      </c>
      <c r="F148" s="8">
        <v>30069</v>
      </c>
      <c r="G148" s="8">
        <v>259162</v>
      </c>
      <c r="H148" s="8">
        <v>261157</v>
      </c>
      <c r="I148" s="9"/>
    </row>
    <row r="149" spans="1:9" hidden="1">
      <c r="A149" s="5">
        <v>37257</v>
      </c>
      <c r="B149" s="8">
        <v>45186</v>
      </c>
      <c r="C149" s="8">
        <v>8460</v>
      </c>
      <c r="D149" s="8">
        <f t="shared" si="2"/>
        <v>617783</v>
      </c>
      <c r="E149" s="8">
        <v>65714</v>
      </c>
      <c r="F149" s="8">
        <v>29976</v>
      </c>
      <c r="G149" s="8">
        <v>261033</v>
      </c>
      <c r="H149" s="8">
        <v>261060</v>
      </c>
      <c r="I149" s="9"/>
    </row>
    <row r="150" spans="1:9" hidden="1">
      <c r="A150" s="5">
        <v>37288</v>
      </c>
      <c r="B150" s="8">
        <v>43598</v>
      </c>
      <c r="C150" s="8">
        <v>8329</v>
      </c>
      <c r="D150" s="8">
        <f t="shared" si="2"/>
        <v>618309</v>
      </c>
      <c r="E150" s="8">
        <v>66447</v>
      </c>
      <c r="F150" s="8">
        <v>30253</v>
      </c>
      <c r="G150" s="8">
        <v>265020</v>
      </c>
      <c r="H150" s="8">
        <v>256589</v>
      </c>
      <c r="I150" s="9"/>
    </row>
    <row r="151" spans="1:9" hidden="1">
      <c r="A151" s="5">
        <v>37316</v>
      </c>
      <c r="B151" s="8">
        <v>36510</v>
      </c>
      <c r="C151" s="8">
        <v>8548</v>
      </c>
      <c r="D151" s="8">
        <f t="shared" si="2"/>
        <v>623550</v>
      </c>
      <c r="E151" s="8">
        <v>67802</v>
      </c>
      <c r="F151" s="8">
        <v>30680</v>
      </c>
      <c r="G151" s="8">
        <v>266447</v>
      </c>
      <c r="H151" s="8">
        <v>258621</v>
      </c>
      <c r="I151" s="9"/>
    </row>
    <row r="152" spans="1:9" hidden="1">
      <c r="A152" s="5">
        <v>37347</v>
      </c>
      <c r="B152" s="8">
        <v>34507</v>
      </c>
      <c r="C152" s="8">
        <v>8388</v>
      </c>
      <c r="D152" s="8">
        <f t="shared" si="2"/>
        <v>624525</v>
      </c>
      <c r="E152" s="8">
        <v>68494</v>
      </c>
      <c r="F152" s="8">
        <v>30668</v>
      </c>
      <c r="G152" s="8">
        <v>268553</v>
      </c>
      <c r="H152" s="8">
        <v>256810</v>
      </c>
      <c r="I152" s="9"/>
    </row>
    <row r="153" spans="1:9" hidden="1">
      <c r="A153" s="5">
        <v>37377</v>
      </c>
      <c r="B153" s="8">
        <v>35104</v>
      </c>
      <c r="C153" s="8">
        <v>8248</v>
      </c>
      <c r="D153" s="8">
        <f t="shared" si="2"/>
        <v>628189</v>
      </c>
      <c r="E153" s="8">
        <v>69618</v>
      </c>
      <c r="F153" s="8">
        <v>31454</v>
      </c>
      <c r="G153" s="8">
        <v>271901</v>
      </c>
      <c r="H153" s="8">
        <v>255216</v>
      </c>
      <c r="I153" s="9"/>
    </row>
    <row r="154" spans="1:9" hidden="1">
      <c r="A154" s="5">
        <v>37408</v>
      </c>
      <c r="B154" s="8">
        <v>31849</v>
      </c>
      <c r="C154" s="8">
        <v>8118</v>
      </c>
      <c r="D154" s="8">
        <f t="shared" si="2"/>
        <v>633991</v>
      </c>
      <c r="E154" s="8">
        <v>70311</v>
      </c>
      <c r="F154" s="8">
        <v>31598</v>
      </c>
      <c r="G154" s="8">
        <v>274924</v>
      </c>
      <c r="H154" s="8">
        <v>257158</v>
      </c>
      <c r="I154" s="9"/>
    </row>
    <row r="155" spans="1:9" hidden="1">
      <c r="A155" s="5">
        <v>37438</v>
      </c>
      <c r="B155" s="8">
        <v>32814</v>
      </c>
      <c r="C155" s="8">
        <v>8169</v>
      </c>
      <c r="D155" s="8">
        <f t="shared" si="2"/>
        <v>634096</v>
      </c>
      <c r="E155" s="8">
        <v>71202</v>
      </c>
      <c r="F155" s="8">
        <v>31472</v>
      </c>
      <c r="G155" s="8">
        <v>277751</v>
      </c>
      <c r="H155" s="8">
        <v>253671</v>
      </c>
      <c r="I155" s="9"/>
    </row>
    <row r="156" spans="1:9" hidden="1">
      <c r="A156" s="5">
        <v>37469</v>
      </c>
      <c r="B156" s="8">
        <v>36626</v>
      </c>
      <c r="C156" s="8">
        <v>8309</v>
      </c>
      <c r="D156" s="8">
        <f t="shared" si="2"/>
        <v>641385</v>
      </c>
      <c r="E156" s="8">
        <v>72441</v>
      </c>
      <c r="F156" s="8">
        <v>31457</v>
      </c>
      <c r="G156" s="8">
        <v>280286</v>
      </c>
      <c r="H156" s="8">
        <v>257201</v>
      </c>
      <c r="I156" s="9"/>
    </row>
    <row r="157" spans="1:9" hidden="1">
      <c r="A157" s="5">
        <v>37500</v>
      </c>
      <c r="B157" s="8">
        <v>33208</v>
      </c>
      <c r="C157" s="8">
        <v>8615</v>
      </c>
      <c r="D157" s="8">
        <f t="shared" si="2"/>
        <v>649442</v>
      </c>
      <c r="E157" s="8">
        <v>73115</v>
      </c>
      <c r="F157" s="8">
        <v>31035</v>
      </c>
      <c r="G157" s="8">
        <v>279949</v>
      </c>
      <c r="H157" s="8">
        <v>265343</v>
      </c>
      <c r="I157" s="9"/>
    </row>
    <row r="158" spans="1:9" hidden="1">
      <c r="A158" s="5">
        <v>37530</v>
      </c>
      <c r="B158" s="8">
        <v>32855</v>
      </c>
      <c r="C158" s="8">
        <v>8832</v>
      </c>
      <c r="D158" s="8">
        <f t="shared" si="2"/>
        <v>651065</v>
      </c>
      <c r="E158" s="8">
        <v>74141</v>
      </c>
      <c r="F158" s="8">
        <v>31412</v>
      </c>
      <c r="G158" s="8">
        <v>281764</v>
      </c>
      <c r="H158" s="8">
        <v>263748</v>
      </c>
      <c r="I158" s="9"/>
    </row>
    <row r="159" spans="1:9" hidden="1">
      <c r="A159" s="5">
        <v>37561</v>
      </c>
      <c r="B159" s="8">
        <v>33932</v>
      </c>
      <c r="C159" s="8">
        <v>9033</v>
      </c>
      <c r="D159" s="8">
        <f t="shared" si="2"/>
        <v>658835</v>
      </c>
      <c r="E159" s="8">
        <v>75692</v>
      </c>
      <c r="F159" s="8">
        <v>31876</v>
      </c>
      <c r="G159" s="8">
        <v>284850</v>
      </c>
      <c r="H159" s="8">
        <v>266417</v>
      </c>
      <c r="I159" s="9"/>
    </row>
    <row r="160" spans="1:9" hidden="1">
      <c r="A160" s="5">
        <v>37591</v>
      </c>
      <c r="B160" s="8">
        <v>31446</v>
      </c>
      <c r="C160" s="8">
        <v>8967</v>
      </c>
      <c r="D160" s="8">
        <f t="shared" si="2"/>
        <v>663167</v>
      </c>
      <c r="E160" s="8">
        <v>76619</v>
      </c>
      <c r="F160" s="8">
        <v>31329</v>
      </c>
      <c r="G160" s="8">
        <v>286002</v>
      </c>
      <c r="H160" s="8">
        <v>269217</v>
      </c>
      <c r="I160" s="9"/>
    </row>
    <row r="161" spans="1:9" hidden="1">
      <c r="A161" s="5">
        <v>37622</v>
      </c>
      <c r="B161" s="8">
        <v>81057</v>
      </c>
      <c r="C161" s="8">
        <v>7530</v>
      </c>
      <c r="D161" s="8">
        <f t="shared" si="2"/>
        <v>671878</v>
      </c>
      <c r="E161" s="8">
        <v>77669</v>
      </c>
      <c r="F161" s="8">
        <v>31375</v>
      </c>
      <c r="G161" s="8">
        <v>289003</v>
      </c>
      <c r="H161" s="8">
        <v>273831</v>
      </c>
      <c r="I161" s="9"/>
    </row>
    <row r="162" spans="1:9" hidden="1">
      <c r="A162" s="5">
        <v>37653</v>
      </c>
      <c r="B162" s="8">
        <v>84768</v>
      </c>
      <c r="C162" s="8">
        <v>5714</v>
      </c>
      <c r="D162" s="8">
        <f t="shared" si="2"/>
        <v>674366</v>
      </c>
      <c r="E162" s="8">
        <v>78910</v>
      </c>
      <c r="F162" s="8">
        <v>31976</v>
      </c>
      <c r="G162" s="8">
        <v>292702</v>
      </c>
      <c r="H162" s="8">
        <v>270778</v>
      </c>
      <c r="I162" s="9"/>
    </row>
    <row r="163" spans="1:9" hidden="1">
      <c r="A163" s="5">
        <v>37681</v>
      </c>
      <c r="B163" s="8">
        <v>89984</v>
      </c>
      <c r="C163" s="8">
        <v>5300</v>
      </c>
      <c r="D163" s="8">
        <f t="shared" si="2"/>
        <v>682781</v>
      </c>
      <c r="E163" s="8">
        <v>79839</v>
      </c>
      <c r="F163" s="8">
        <v>31812</v>
      </c>
      <c r="G163" s="8">
        <v>296468</v>
      </c>
      <c r="H163" s="8">
        <v>274662</v>
      </c>
      <c r="I163" s="9"/>
    </row>
    <row r="164" spans="1:9" hidden="1">
      <c r="A164" s="5">
        <v>37712</v>
      </c>
      <c r="B164" s="8">
        <v>102757</v>
      </c>
      <c r="C164" s="8">
        <v>5119</v>
      </c>
      <c r="D164" s="8">
        <f t="shared" si="2"/>
        <v>704128</v>
      </c>
      <c r="E164" s="8">
        <v>81100</v>
      </c>
      <c r="F164" s="8">
        <v>32767</v>
      </c>
      <c r="G164" s="8">
        <v>300115</v>
      </c>
      <c r="H164" s="8">
        <v>290146</v>
      </c>
      <c r="I164" s="9"/>
    </row>
    <row r="165" spans="1:9" hidden="1">
      <c r="A165" s="5">
        <v>37742</v>
      </c>
      <c r="B165" s="8">
        <v>78136</v>
      </c>
      <c r="C165" s="8">
        <v>5291</v>
      </c>
      <c r="D165" s="8">
        <f t="shared" si="2"/>
        <v>701689</v>
      </c>
      <c r="E165" s="8">
        <v>82344</v>
      </c>
      <c r="F165" s="8">
        <v>33865</v>
      </c>
      <c r="G165" s="8">
        <v>304291</v>
      </c>
      <c r="H165" s="8">
        <v>281189</v>
      </c>
      <c r="I165" s="9"/>
    </row>
    <row r="166" spans="1:9" hidden="1">
      <c r="A166" s="5">
        <v>37773</v>
      </c>
      <c r="B166" s="8">
        <v>70412</v>
      </c>
      <c r="C166" s="8">
        <v>6324</v>
      </c>
      <c r="D166" s="8">
        <f t="shared" si="2"/>
        <v>714259</v>
      </c>
      <c r="E166" s="8">
        <v>83191</v>
      </c>
      <c r="F166" s="8">
        <v>33816</v>
      </c>
      <c r="G166" s="8">
        <v>307060</v>
      </c>
      <c r="H166" s="8">
        <v>290192</v>
      </c>
      <c r="I166" s="9"/>
    </row>
    <row r="167" spans="1:9" hidden="1">
      <c r="A167" s="5">
        <v>37803</v>
      </c>
      <c r="B167" s="8">
        <v>71356</v>
      </c>
      <c r="C167" s="8">
        <v>6299</v>
      </c>
      <c r="D167" s="8">
        <f t="shared" si="2"/>
        <v>716838</v>
      </c>
      <c r="E167" s="8">
        <v>85184</v>
      </c>
      <c r="F167" s="8">
        <v>33315</v>
      </c>
      <c r="G167" s="8">
        <v>311055</v>
      </c>
      <c r="H167" s="8">
        <v>287284</v>
      </c>
      <c r="I167" s="9"/>
    </row>
    <row r="168" spans="1:9" hidden="1">
      <c r="A168" s="5">
        <v>37834</v>
      </c>
      <c r="B168" s="8">
        <v>72147</v>
      </c>
      <c r="C168" s="8">
        <v>7325</v>
      </c>
      <c r="D168" s="8">
        <f t="shared" si="2"/>
        <v>718183</v>
      </c>
      <c r="E168" s="8">
        <v>86070</v>
      </c>
      <c r="F168" s="8">
        <v>34510</v>
      </c>
      <c r="G168" s="8">
        <v>314943</v>
      </c>
      <c r="H168" s="8">
        <v>282660</v>
      </c>
      <c r="I168" s="9"/>
    </row>
    <row r="169" spans="1:9" hidden="1">
      <c r="A169" s="5">
        <v>37865</v>
      </c>
      <c r="B169" s="8">
        <v>84158</v>
      </c>
      <c r="C169" s="8">
        <v>6556</v>
      </c>
      <c r="D169" s="8">
        <f t="shared" si="2"/>
        <v>724950</v>
      </c>
      <c r="E169" s="8">
        <v>87346</v>
      </c>
      <c r="F169" s="8">
        <v>34836</v>
      </c>
      <c r="G169" s="8">
        <v>318711</v>
      </c>
      <c r="H169" s="8">
        <v>284057</v>
      </c>
      <c r="I169" s="9"/>
    </row>
    <row r="170" spans="1:9" hidden="1">
      <c r="A170" s="5">
        <v>37895</v>
      </c>
      <c r="B170" s="8">
        <v>87537</v>
      </c>
      <c r="C170" s="8">
        <v>7030</v>
      </c>
      <c r="D170" s="8">
        <f t="shared" si="2"/>
        <v>730992</v>
      </c>
      <c r="E170" s="8">
        <v>89390</v>
      </c>
      <c r="F170" s="8">
        <v>34866</v>
      </c>
      <c r="G170" s="8">
        <v>323300</v>
      </c>
      <c r="H170" s="8">
        <v>283436</v>
      </c>
      <c r="I170" s="9"/>
    </row>
    <row r="171" spans="1:9" hidden="1">
      <c r="A171" s="5">
        <v>37926</v>
      </c>
      <c r="B171" s="8">
        <v>95619</v>
      </c>
      <c r="C171" s="8">
        <v>8044</v>
      </c>
      <c r="D171" s="8">
        <f t="shared" si="2"/>
        <v>744137</v>
      </c>
      <c r="E171" s="8">
        <v>87835</v>
      </c>
      <c r="F171" s="8">
        <v>35479</v>
      </c>
      <c r="G171" s="8">
        <v>328342</v>
      </c>
      <c r="H171" s="8">
        <v>292481</v>
      </c>
      <c r="I171" s="9"/>
    </row>
    <row r="172" spans="1:9" hidden="1">
      <c r="A172" s="5">
        <v>37956</v>
      </c>
      <c r="B172" s="8">
        <v>84510</v>
      </c>
      <c r="C172" s="8">
        <v>7785</v>
      </c>
      <c r="D172" s="8">
        <f t="shared" si="2"/>
        <v>746204</v>
      </c>
      <c r="E172" s="8">
        <v>89208</v>
      </c>
      <c r="F172" s="8">
        <v>37166</v>
      </c>
      <c r="G172" s="8">
        <v>331842</v>
      </c>
      <c r="H172" s="8">
        <v>287988</v>
      </c>
      <c r="I172" s="9"/>
    </row>
    <row r="173" spans="1:9" hidden="1">
      <c r="A173" s="5">
        <v>37987</v>
      </c>
      <c r="B173" s="8">
        <v>68852</v>
      </c>
      <c r="C173" s="8">
        <v>7449</v>
      </c>
      <c r="D173" s="8">
        <f t="shared" si="2"/>
        <v>754456</v>
      </c>
      <c r="E173" s="8">
        <v>90088</v>
      </c>
      <c r="F173" s="8">
        <v>37179</v>
      </c>
      <c r="G173" s="8">
        <v>334836</v>
      </c>
      <c r="H173" s="8">
        <v>292353</v>
      </c>
      <c r="I173" s="9"/>
    </row>
    <row r="174" spans="1:9" hidden="1">
      <c r="A174" s="5">
        <v>38018</v>
      </c>
      <c r="B174" s="8">
        <v>62508</v>
      </c>
      <c r="C174" s="8">
        <v>6493</v>
      </c>
      <c r="D174" s="8">
        <f t="shared" si="2"/>
        <v>758936</v>
      </c>
      <c r="E174" s="8">
        <v>91832</v>
      </c>
      <c r="F174" s="8">
        <v>37548</v>
      </c>
      <c r="G174" s="8">
        <v>339142</v>
      </c>
      <c r="H174" s="8">
        <v>290414</v>
      </c>
      <c r="I174" s="9"/>
    </row>
    <row r="175" spans="1:9" hidden="1">
      <c r="A175" s="5">
        <v>38047</v>
      </c>
      <c r="B175" s="8">
        <v>61637</v>
      </c>
      <c r="C175" s="8">
        <v>5935</v>
      </c>
      <c r="D175" s="8">
        <f t="shared" si="2"/>
        <v>767280</v>
      </c>
      <c r="E175" s="8">
        <v>93296</v>
      </c>
      <c r="F175" s="8">
        <v>38631</v>
      </c>
      <c r="G175" s="8">
        <v>345100</v>
      </c>
      <c r="H175" s="8">
        <v>290253</v>
      </c>
      <c r="I175" s="9"/>
    </row>
    <row r="176" spans="1:9" hidden="1">
      <c r="A176" s="5">
        <v>38078</v>
      </c>
      <c r="B176" s="8">
        <v>51956</v>
      </c>
      <c r="C176" s="8">
        <v>5312</v>
      </c>
      <c r="D176" s="8">
        <f t="shared" si="2"/>
        <v>774568</v>
      </c>
      <c r="E176" s="8">
        <v>94474</v>
      </c>
      <c r="F176" s="8">
        <v>38745</v>
      </c>
      <c r="G176" s="8">
        <v>349652</v>
      </c>
      <c r="H176" s="8">
        <v>291697</v>
      </c>
      <c r="I176" s="9"/>
    </row>
    <row r="177" spans="1:9" hidden="1">
      <c r="A177" s="5">
        <v>38108</v>
      </c>
      <c r="B177" s="8">
        <v>53910</v>
      </c>
      <c r="C177" s="8">
        <v>6420</v>
      </c>
      <c r="D177" s="8">
        <f t="shared" si="2"/>
        <v>765650</v>
      </c>
      <c r="E177" s="8">
        <v>96336</v>
      </c>
      <c r="F177" s="8">
        <v>39172</v>
      </c>
      <c r="G177" s="8">
        <v>354884</v>
      </c>
      <c r="H177" s="8">
        <v>275258</v>
      </c>
      <c r="I177" s="9"/>
    </row>
    <row r="178" spans="1:9" hidden="1">
      <c r="A178" s="5">
        <v>38139</v>
      </c>
      <c r="B178" s="8">
        <v>54746</v>
      </c>
      <c r="C178" s="8">
        <v>5269</v>
      </c>
      <c r="D178" s="8">
        <f t="shared" si="2"/>
        <v>778004</v>
      </c>
      <c r="E178" s="8">
        <v>98063</v>
      </c>
      <c r="F178" s="8">
        <v>39836</v>
      </c>
      <c r="G178" s="8">
        <v>362094</v>
      </c>
      <c r="H178" s="8">
        <v>278011</v>
      </c>
      <c r="I178" s="9"/>
    </row>
    <row r="179" spans="1:9" hidden="1">
      <c r="A179" s="5">
        <v>38169</v>
      </c>
      <c r="B179" s="8">
        <v>53364</v>
      </c>
      <c r="C179" s="8">
        <v>5392</v>
      </c>
      <c r="D179" s="8">
        <f t="shared" si="2"/>
        <v>785205</v>
      </c>
      <c r="E179" s="8">
        <v>99961</v>
      </c>
      <c r="F179" s="8">
        <v>40379</v>
      </c>
      <c r="G179" s="8">
        <v>368556</v>
      </c>
      <c r="H179" s="8">
        <v>276309</v>
      </c>
      <c r="I179" s="9"/>
    </row>
    <row r="180" spans="1:9" hidden="1">
      <c r="A180" s="5">
        <v>38200</v>
      </c>
      <c r="B180" s="8">
        <v>55841</v>
      </c>
      <c r="C180" s="8">
        <v>5485</v>
      </c>
      <c r="D180" s="8">
        <f t="shared" si="2"/>
        <v>801657</v>
      </c>
      <c r="E180" s="8">
        <v>101754</v>
      </c>
      <c r="F180" s="8">
        <v>40729</v>
      </c>
      <c r="G180" s="8">
        <v>376347</v>
      </c>
      <c r="H180" s="8">
        <v>282827</v>
      </c>
      <c r="I180" s="9"/>
    </row>
    <row r="181" spans="1:9" hidden="1">
      <c r="A181" s="5">
        <v>38231</v>
      </c>
      <c r="B181" s="8">
        <v>56855</v>
      </c>
      <c r="C181" s="8">
        <v>5250</v>
      </c>
      <c r="D181" s="8">
        <f t="shared" si="2"/>
        <v>822457</v>
      </c>
      <c r="E181" s="8">
        <v>103410</v>
      </c>
      <c r="F181" s="8">
        <v>42220</v>
      </c>
      <c r="G181" s="8">
        <v>383692</v>
      </c>
      <c r="H181" s="8">
        <v>293135</v>
      </c>
      <c r="I181" s="9"/>
    </row>
    <row r="182" spans="1:9" hidden="1">
      <c r="A182" s="5">
        <v>38261</v>
      </c>
      <c r="B182" s="8">
        <v>62973</v>
      </c>
      <c r="C182" s="8">
        <v>5311</v>
      </c>
      <c r="D182" s="8">
        <f t="shared" si="2"/>
        <v>844135</v>
      </c>
      <c r="E182" s="8">
        <v>105724</v>
      </c>
      <c r="F182" s="8">
        <v>43028</v>
      </c>
      <c r="G182" s="8">
        <v>392378</v>
      </c>
      <c r="H182" s="8">
        <v>303005</v>
      </c>
      <c r="I182" s="9"/>
    </row>
    <row r="183" spans="1:9" hidden="1">
      <c r="A183" s="5">
        <v>38292</v>
      </c>
      <c r="B183" s="8">
        <v>70569</v>
      </c>
      <c r="C183" s="8">
        <v>5187</v>
      </c>
      <c r="D183" s="8">
        <f t="shared" si="2"/>
        <v>862977</v>
      </c>
      <c r="E183" s="8">
        <v>108249</v>
      </c>
      <c r="F183" s="8">
        <v>42325</v>
      </c>
      <c r="G183" s="8">
        <v>403653</v>
      </c>
      <c r="H183" s="8">
        <v>308750</v>
      </c>
      <c r="I183" s="9"/>
    </row>
    <row r="184" spans="1:9" hidden="1">
      <c r="A184" s="5">
        <v>38322</v>
      </c>
      <c r="B184" s="8">
        <v>79289</v>
      </c>
      <c r="C184" s="8">
        <v>5461</v>
      </c>
      <c r="D184" s="8">
        <f t="shared" si="2"/>
        <v>869474</v>
      </c>
      <c r="E184" s="8">
        <v>109469</v>
      </c>
      <c r="F184" s="8">
        <v>43048</v>
      </c>
      <c r="G184" s="8">
        <v>412769</v>
      </c>
      <c r="H184" s="8">
        <v>304188</v>
      </c>
      <c r="I184" s="9"/>
    </row>
    <row r="185" spans="1:9" hidden="1">
      <c r="A185" s="5">
        <v>38353</v>
      </c>
      <c r="B185" s="8">
        <v>68941</v>
      </c>
      <c r="C185" s="8">
        <v>5326</v>
      </c>
      <c r="D185" s="8">
        <f t="shared" si="2"/>
        <v>887299</v>
      </c>
      <c r="E185" s="8">
        <v>110064</v>
      </c>
      <c r="F185" s="8">
        <v>41956</v>
      </c>
      <c r="G185" s="8">
        <v>418851</v>
      </c>
      <c r="H185" s="8">
        <v>316428</v>
      </c>
      <c r="I185" s="9"/>
    </row>
    <row r="186" spans="1:9" hidden="1">
      <c r="A186" s="5">
        <v>38384</v>
      </c>
      <c r="B186" s="8">
        <v>70070</v>
      </c>
      <c r="C186" s="8">
        <v>5818</v>
      </c>
      <c r="D186" s="8">
        <f t="shared" si="2"/>
        <v>897342</v>
      </c>
      <c r="E186" s="8">
        <v>111279</v>
      </c>
      <c r="F186" s="8">
        <v>42664</v>
      </c>
      <c r="G186" s="8">
        <v>421855</v>
      </c>
      <c r="H186" s="8">
        <v>321544</v>
      </c>
      <c r="I186" s="9"/>
    </row>
    <row r="187" spans="1:9" hidden="1">
      <c r="A187" s="5">
        <v>38412</v>
      </c>
      <c r="B187" s="8">
        <v>65286</v>
      </c>
      <c r="C187" s="8">
        <v>5140</v>
      </c>
      <c r="D187" s="8">
        <f t="shared" si="2"/>
        <v>909677</v>
      </c>
      <c r="E187" s="8">
        <v>112978</v>
      </c>
      <c r="F187" s="8">
        <v>43254</v>
      </c>
      <c r="G187" s="8">
        <v>430359</v>
      </c>
      <c r="H187" s="8">
        <v>323086</v>
      </c>
      <c r="I187" s="9"/>
    </row>
    <row r="188" spans="1:9" hidden="1">
      <c r="A188" s="5">
        <v>38443</v>
      </c>
      <c r="B188" s="8">
        <v>68730</v>
      </c>
      <c r="C188" s="8">
        <v>5321</v>
      </c>
      <c r="D188" s="8">
        <f t="shared" si="2"/>
        <v>930211</v>
      </c>
      <c r="E188" s="8">
        <v>115068</v>
      </c>
      <c r="F188" s="8">
        <v>43629</v>
      </c>
      <c r="G188" s="8">
        <v>438963</v>
      </c>
      <c r="H188" s="8">
        <v>332551</v>
      </c>
      <c r="I188" s="9"/>
    </row>
    <row r="189" spans="1:9" hidden="1">
      <c r="A189" s="5">
        <v>38473</v>
      </c>
      <c r="B189" s="8">
        <v>71128</v>
      </c>
      <c r="C189" s="8">
        <v>5088</v>
      </c>
      <c r="D189" s="8">
        <f t="shared" si="2"/>
        <v>941941</v>
      </c>
      <c r="E189" s="8">
        <v>117220</v>
      </c>
      <c r="F189" s="8">
        <v>44348</v>
      </c>
      <c r="G189" s="8">
        <v>449163</v>
      </c>
      <c r="H189" s="8">
        <v>331210</v>
      </c>
      <c r="I189" s="9"/>
    </row>
    <row r="190" spans="1:9" hidden="1">
      <c r="A190" s="5">
        <v>38504</v>
      </c>
      <c r="B190" s="8">
        <v>67660</v>
      </c>
      <c r="C190" s="8">
        <v>4577</v>
      </c>
      <c r="D190" s="8">
        <f t="shared" si="2"/>
        <v>953643</v>
      </c>
      <c r="E190" s="8">
        <v>119214</v>
      </c>
      <c r="F190" s="8">
        <v>44786</v>
      </c>
      <c r="G190" s="8">
        <v>459502</v>
      </c>
      <c r="H190" s="8">
        <v>330141</v>
      </c>
      <c r="I190" s="9"/>
    </row>
    <row r="191" spans="1:9" hidden="1">
      <c r="A191" s="5">
        <v>38534</v>
      </c>
      <c r="B191" s="8">
        <v>73624</v>
      </c>
      <c r="C191" s="8">
        <v>4579</v>
      </c>
      <c r="D191" s="8">
        <f t="shared" si="2"/>
        <v>969658</v>
      </c>
      <c r="E191" s="8">
        <v>121431</v>
      </c>
      <c r="F191" s="8">
        <v>45460</v>
      </c>
      <c r="G191" s="8">
        <v>469988</v>
      </c>
      <c r="H191" s="8">
        <v>332779</v>
      </c>
      <c r="I191" s="9"/>
    </row>
    <row r="192" spans="1:9" hidden="1">
      <c r="A192" s="5">
        <v>38565</v>
      </c>
      <c r="B192" s="8">
        <v>77759</v>
      </c>
      <c r="C192" s="8">
        <v>4241</v>
      </c>
      <c r="D192" s="8">
        <f t="shared" si="2"/>
        <v>977099</v>
      </c>
      <c r="E192" s="8">
        <v>123597</v>
      </c>
      <c r="F192" s="8">
        <v>46408</v>
      </c>
      <c r="G192" s="8">
        <v>481463</v>
      </c>
      <c r="H192" s="8">
        <v>325631</v>
      </c>
      <c r="I192" s="9"/>
    </row>
    <row r="193" spans="1:9" hidden="1">
      <c r="A193" s="5">
        <v>38596</v>
      </c>
      <c r="B193" s="8">
        <v>82831</v>
      </c>
      <c r="C193" s="8">
        <v>4534</v>
      </c>
      <c r="D193" s="8">
        <f t="shared" si="2"/>
        <v>999649</v>
      </c>
      <c r="E193" s="8">
        <v>123281</v>
      </c>
      <c r="F193" s="8">
        <v>47227</v>
      </c>
      <c r="G193" s="8">
        <v>494046</v>
      </c>
      <c r="H193" s="8">
        <v>335095</v>
      </c>
      <c r="I193" s="9"/>
    </row>
    <row r="194" spans="1:9" hidden="1">
      <c r="A194" s="5">
        <v>38626</v>
      </c>
      <c r="B194" s="8">
        <v>67656</v>
      </c>
      <c r="C194" s="8">
        <v>4830</v>
      </c>
      <c r="D194" s="8">
        <f t="shared" si="2"/>
        <v>1015521</v>
      </c>
      <c r="E194" s="8">
        <v>125141</v>
      </c>
      <c r="F194" s="8">
        <v>48077</v>
      </c>
      <c r="G194" s="8">
        <v>501270</v>
      </c>
      <c r="H194" s="8">
        <v>341033</v>
      </c>
      <c r="I194" s="9"/>
    </row>
    <row r="195" spans="1:9" hidden="1">
      <c r="A195" s="5">
        <v>38657</v>
      </c>
      <c r="B195" s="8">
        <v>75373</v>
      </c>
      <c r="C195" s="8">
        <v>5050</v>
      </c>
      <c r="D195" s="8">
        <f t="shared" si="2"/>
        <v>1034701</v>
      </c>
      <c r="E195" s="8">
        <v>127434</v>
      </c>
      <c r="F195" s="8">
        <v>49183</v>
      </c>
      <c r="G195" s="8">
        <v>515212</v>
      </c>
      <c r="H195" s="8">
        <v>342872</v>
      </c>
      <c r="I195" s="9"/>
    </row>
    <row r="196" spans="1:9" hidden="1">
      <c r="A196" s="5">
        <v>38687</v>
      </c>
      <c r="B196" s="8">
        <v>81493</v>
      </c>
      <c r="C196" s="8">
        <v>5323</v>
      </c>
      <c r="D196" s="8">
        <f t="shared" si="2"/>
        <v>1053379</v>
      </c>
      <c r="E196" s="8">
        <v>129701</v>
      </c>
      <c r="F196" s="8">
        <v>49603</v>
      </c>
      <c r="G196" s="8">
        <v>526647</v>
      </c>
      <c r="H196" s="8">
        <v>347428</v>
      </c>
      <c r="I196" s="9"/>
    </row>
    <row r="197" spans="1:9" hidden="1">
      <c r="A197" s="5">
        <v>38718</v>
      </c>
      <c r="B197" s="8">
        <v>80419</v>
      </c>
      <c r="C197" s="8">
        <v>4885</v>
      </c>
      <c r="D197" s="8">
        <f t="shared" si="2"/>
        <v>1073010</v>
      </c>
      <c r="E197" s="8">
        <v>131031</v>
      </c>
      <c r="F197" s="8">
        <v>49976</v>
      </c>
      <c r="G197" s="8">
        <v>533672</v>
      </c>
      <c r="H197" s="8">
        <v>358331</v>
      </c>
      <c r="I197" s="9"/>
    </row>
    <row r="198" spans="1:9" hidden="1">
      <c r="A198" s="5">
        <v>38749</v>
      </c>
      <c r="B198" s="8">
        <v>77746</v>
      </c>
      <c r="C198" s="8">
        <v>4930</v>
      </c>
      <c r="D198" s="8">
        <f t="shared" ref="D198:D232" si="3">E198+F198+G198+H198</f>
        <v>1100230</v>
      </c>
      <c r="E198" s="8">
        <v>135457</v>
      </c>
      <c r="F198" s="8">
        <v>52603</v>
      </c>
      <c r="G198" s="8">
        <v>546500</v>
      </c>
      <c r="H198" s="8">
        <v>365670</v>
      </c>
      <c r="I198" s="9"/>
    </row>
    <row r="199" spans="1:9" hidden="1">
      <c r="A199" s="5">
        <v>38777</v>
      </c>
      <c r="B199" s="8">
        <v>84072</v>
      </c>
      <c r="C199" s="8">
        <v>4497</v>
      </c>
      <c r="D199" s="8">
        <f t="shared" si="3"/>
        <v>1128587</v>
      </c>
      <c r="E199" s="8">
        <v>134493</v>
      </c>
      <c r="F199" s="8">
        <v>52278</v>
      </c>
      <c r="G199" s="8">
        <v>559607</v>
      </c>
      <c r="H199" s="8">
        <v>382209</v>
      </c>
      <c r="I199" s="9"/>
    </row>
    <row r="200" spans="1:9" hidden="1">
      <c r="A200" s="5">
        <v>38808</v>
      </c>
      <c r="B200" s="8">
        <v>88369</v>
      </c>
      <c r="C200" s="8">
        <v>4482</v>
      </c>
      <c r="D200" s="8">
        <f t="shared" si="3"/>
        <v>1141493</v>
      </c>
      <c r="E200" s="8">
        <v>136173</v>
      </c>
      <c r="F200" s="8">
        <v>52946</v>
      </c>
      <c r="G200" s="8">
        <v>570913</v>
      </c>
      <c r="H200" s="8">
        <v>381461</v>
      </c>
      <c r="I200" s="9"/>
    </row>
    <row r="201" spans="1:9" hidden="1">
      <c r="A201" s="5">
        <v>38838</v>
      </c>
      <c r="B201" s="8">
        <v>91053</v>
      </c>
      <c r="C201" s="8">
        <v>4325</v>
      </c>
      <c r="D201" s="8">
        <f t="shared" si="3"/>
        <v>1150715</v>
      </c>
      <c r="E201" s="8">
        <v>137985</v>
      </c>
      <c r="F201" s="8">
        <v>52778</v>
      </c>
      <c r="G201" s="8">
        <v>583891</v>
      </c>
      <c r="H201" s="8">
        <v>376061</v>
      </c>
      <c r="I201" s="9"/>
    </row>
    <row r="202" spans="1:9" hidden="1">
      <c r="A202" s="5">
        <v>38869</v>
      </c>
      <c r="B202" s="8">
        <v>90951</v>
      </c>
      <c r="C202" s="8">
        <v>4615</v>
      </c>
      <c r="D202" s="8">
        <f t="shared" si="3"/>
        <v>1170796</v>
      </c>
      <c r="E202" s="8">
        <v>140721</v>
      </c>
      <c r="F202" s="8">
        <v>53717</v>
      </c>
      <c r="G202" s="8">
        <v>596283</v>
      </c>
      <c r="H202" s="8">
        <v>380075</v>
      </c>
      <c r="I202" s="9"/>
    </row>
    <row r="203" spans="1:9" hidden="1">
      <c r="A203" s="5">
        <v>38899</v>
      </c>
      <c r="B203" s="8">
        <v>95395</v>
      </c>
      <c r="C203" s="8">
        <v>4820</v>
      </c>
      <c r="D203" s="8">
        <f t="shared" si="3"/>
        <v>1204579</v>
      </c>
      <c r="E203" s="8">
        <v>143113</v>
      </c>
      <c r="F203" s="8">
        <v>54529</v>
      </c>
      <c r="G203" s="8">
        <v>612151</v>
      </c>
      <c r="H203" s="8">
        <v>394786</v>
      </c>
      <c r="I203" s="9"/>
    </row>
    <row r="204" spans="1:9" hidden="1">
      <c r="A204" s="5">
        <v>38930</v>
      </c>
      <c r="B204" s="8">
        <v>87450</v>
      </c>
      <c r="C204" s="8">
        <v>4483</v>
      </c>
      <c r="D204" s="8">
        <f t="shared" si="3"/>
        <v>1232392</v>
      </c>
      <c r="E204" s="8">
        <v>143075</v>
      </c>
      <c r="F204" s="8">
        <v>55614</v>
      </c>
      <c r="G204" s="8">
        <v>627412</v>
      </c>
      <c r="H204" s="8">
        <v>406291</v>
      </c>
      <c r="I204" s="9"/>
    </row>
    <row r="205" spans="1:9" hidden="1">
      <c r="A205" s="5">
        <v>38961</v>
      </c>
      <c r="B205" s="8">
        <v>96152</v>
      </c>
      <c r="C205" s="8">
        <v>4483</v>
      </c>
      <c r="D205" s="8">
        <f t="shared" si="3"/>
        <v>1261378</v>
      </c>
      <c r="E205" s="8">
        <v>140700</v>
      </c>
      <c r="F205" s="8">
        <v>56750</v>
      </c>
      <c r="G205" s="8">
        <v>640449</v>
      </c>
      <c r="H205" s="8">
        <v>423479</v>
      </c>
      <c r="I205" s="9"/>
    </row>
    <row r="206" spans="1:9" hidden="1">
      <c r="A206" s="5">
        <v>38991</v>
      </c>
      <c r="B206" s="8">
        <v>95326</v>
      </c>
      <c r="C206" s="8">
        <v>4620</v>
      </c>
      <c r="D206" s="8">
        <f t="shared" si="3"/>
        <v>1287129</v>
      </c>
      <c r="E206" s="8">
        <v>141672</v>
      </c>
      <c r="F206" s="8">
        <v>57599</v>
      </c>
      <c r="G206" s="8">
        <v>656379</v>
      </c>
      <c r="H206" s="8">
        <v>431479</v>
      </c>
      <c r="I206" s="9"/>
    </row>
    <row r="207" spans="1:9" hidden="1">
      <c r="A207" s="5">
        <v>39022</v>
      </c>
      <c r="B207" s="8">
        <v>91474</v>
      </c>
      <c r="C207" s="8">
        <v>4596</v>
      </c>
      <c r="D207" s="8">
        <f t="shared" si="3"/>
        <v>1317646</v>
      </c>
      <c r="E207" s="8">
        <v>144841</v>
      </c>
      <c r="F207" s="8">
        <v>58834</v>
      </c>
      <c r="G207" s="8">
        <v>671869</v>
      </c>
      <c r="H207" s="8">
        <v>442102</v>
      </c>
      <c r="I207" s="9"/>
    </row>
    <row r="208" spans="1:9" hidden="1">
      <c r="A208" s="5">
        <v>39052</v>
      </c>
      <c r="B208" s="8">
        <v>85789</v>
      </c>
      <c r="C208" s="8">
        <v>4669</v>
      </c>
      <c r="D208" s="8">
        <f t="shared" si="3"/>
        <v>1344416</v>
      </c>
      <c r="E208" s="8">
        <v>147399</v>
      </c>
      <c r="F208" s="8">
        <v>60157</v>
      </c>
      <c r="G208" s="8">
        <v>684593</v>
      </c>
      <c r="H208" s="8">
        <v>452267</v>
      </c>
      <c r="I208" s="9"/>
    </row>
    <row r="209" spans="1:9" hidden="1">
      <c r="A209" s="5">
        <v>39083</v>
      </c>
      <c r="B209" s="8">
        <v>77098</v>
      </c>
      <c r="C209" s="8">
        <v>4662</v>
      </c>
      <c r="D209" s="8">
        <f t="shared" si="3"/>
        <v>1363927</v>
      </c>
      <c r="E209" s="8">
        <v>149498</v>
      </c>
      <c r="F209" s="8">
        <v>60809</v>
      </c>
      <c r="G209" s="8">
        <v>694121</v>
      </c>
      <c r="H209" s="8">
        <v>459499</v>
      </c>
      <c r="I209" s="9"/>
    </row>
    <row r="210" spans="1:9" hidden="1">
      <c r="A210" s="5">
        <v>39114</v>
      </c>
      <c r="B210" s="8">
        <v>81214</v>
      </c>
      <c r="C210" s="8">
        <v>4747</v>
      </c>
      <c r="D210" s="8">
        <f t="shared" si="3"/>
        <v>1405718</v>
      </c>
      <c r="E210" s="8">
        <v>152829</v>
      </c>
      <c r="F210" s="8">
        <v>61642</v>
      </c>
      <c r="G210" s="8">
        <v>708211</v>
      </c>
      <c r="H210" s="8">
        <v>483036</v>
      </c>
      <c r="I210" s="9"/>
    </row>
    <row r="211" spans="1:9" hidden="1">
      <c r="A211" s="5">
        <v>39142</v>
      </c>
      <c r="B211" s="8">
        <v>80572</v>
      </c>
      <c r="C211" s="8">
        <v>5179</v>
      </c>
      <c r="D211" s="8">
        <f t="shared" si="3"/>
        <v>1424175</v>
      </c>
      <c r="E211" s="8">
        <v>156170</v>
      </c>
      <c r="F211" s="8">
        <v>62754</v>
      </c>
      <c r="G211" s="8">
        <v>715768</v>
      </c>
      <c r="H211" s="8">
        <v>489483</v>
      </c>
      <c r="I211" s="9"/>
    </row>
    <row r="212" spans="1:9" hidden="1">
      <c r="A212" s="5">
        <v>39173</v>
      </c>
      <c r="B212" s="8">
        <v>83878</v>
      </c>
      <c r="C212" s="8">
        <v>5384</v>
      </c>
      <c r="D212" s="8">
        <f t="shared" si="3"/>
        <v>1453884</v>
      </c>
      <c r="E212" s="8">
        <v>157881</v>
      </c>
      <c r="F212" s="8">
        <v>63151</v>
      </c>
      <c r="G212" s="8">
        <v>728367</v>
      </c>
      <c r="H212" s="8">
        <v>504485</v>
      </c>
      <c r="I212" s="9"/>
    </row>
    <row r="213" spans="1:9" hidden="1">
      <c r="A213" s="5">
        <v>39203</v>
      </c>
      <c r="B213" s="8">
        <v>83601</v>
      </c>
      <c r="C213" s="8">
        <v>5044</v>
      </c>
      <c r="D213" s="8">
        <f t="shared" si="3"/>
        <v>1466471</v>
      </c>
      <c r="E213" s="8">
        <v>153554</v>
      </c>
      <c r="F213" s="8">
        <v>64138</v>
      </c>
      <c r="G213" s="8">
        <v>744803</v>
      </c>
      <c r="H213" s="8">
        <v>503976</v>
      </c>
      <c r="I213" s="9"/>
    </row>
    <row r="214" spans="1:9" hidden="1">
      <c r="A214" s="5">
        <v>39234</v>
      </c>
      <c r="B214" s="8">
        <v>79783</v>
      </c>
      <c r="C214" s="8">
        <v>5104</v>
      </c>
      <c r="D214" s="8">
        <f t="shared" si="3"/>
        <v>1495605</v>
      </c>
      <c r="E214" s="8">
        <v>154188</v>
      </c>
      <c r="F214" s="8">
        <v>63822</v>
      </c>
      <c r="G214" s="8">
        <v>758080</v>
      </c>
      <c r="H214" s="8">
        <v>519515</v>
      </c>
      <c r="I214" s="9"/>
    </row>
    <row r="215" spans="1:9" hidden="1">
      <c r="A215" s="5">
        <v>39264</v>
      </c>
      <c r="B215" s="8">
        <v>83206</v>
      </c>
      <c r="C215" s="8">
        <v>4801</v>
      </c>
      <c r="D215" s="8">
        <f t="shared" si="3"/>
        <v>1519474</v>
      </c>
      <c r="E215" s="8">
        <v>157629</v>
      </c>
      <c r="F215" s="8">
        <v>63185</v>
      </c>
      <c r="G215" s="8">
        <v>775369</v>
      </c>
      <c r="H215" s="8">
        <v>523291</v>
      </c>
      <c r="I215" s="9"/>
    </row>
    <row r="216" spans="1:9" hidden="1">
      <c r="A216" s="5">
        <v>39295</v>
      </c>
      <c r="B216" s="8">
        <v>83999</v>
      </c>
      <c r="C216" s="8">
        <v>4725</v>
      </c>
      <c r="D216" s="8">
        <f t="shared" si="3"/>
        <v>1543894</v>
      </c>
      <c r="E216" s="8">
        <v>162090</v>
      </c>
      <c r="F216" s="8">
        <v>62558</v>
      </c>
      <c r="G216" s="8">
        <v>793085</v>
      </c>
      <c r="H216" s="8">
        <v>526161</v>
      </c>
      <c r="I216" s="9"/>
    </row>
    <row r="217" spans="1:9" hidden="1">
      <c r="A217" s="5">
        <v>39326</v>
      </c>
      <c r="B217" s="8">
        <v>86256</v>
      </c>
      <c r="C217" s="8">
        <v>4643</v>
      </c>
      <c r="D217" s="8">
        <f t="shared" si="3"/>
        <v>1578785</v>
      </c>
      <c r="E217" s="8">
        <v>165679</v>
      </c>
      <c r="F217" s="8">
        <v>61849</v>
      </c>
      <c r="G217" s="8">
        <v>807536</v>
      </c>
      <c r="H217" s="8">
        <v>543721</v>
      </c>
      <c r="I217" s="9"/>
    </row>
    <row r="218" spans="1:9" hidden="1">
      <c r="A218" s="5">
        <v>39356</v>
      </c>
      <c r="B218" s="8">
        <v>90795</v>
      </c>
      <c r="C218" s="8">
        <v>4657</v>
      </c>
      <c r="D218" s="8">
        <f t="shared" si="3"/>
        <v>1602042</v>
      </c>
      <c r="E218" s="8">
        <v>167786</v>
      </c>
      <c r="F218" s="8">
        <v>60840</v>
      </c>
      <c r="G218" s="8">
        <v>822356</v>
      </c>
      <c r="H218" s="8">
        <v>551060</v>
      </c>
      <c r="I218" s="9"/>
    </row>
    <row r="219" spans="1:9" hidden="1">
      <c r="A219" s="5">
        <v>39387</v>
      </c>
      <c r="B219" s="8">
        <v>106527</v>
      </c>
      <c r="C219" s="8">
        <v>4805</v>
      </c>
      <c r="D219" s="8">
        <f t="shared" si="3"/>
        <v>1623276</v>
      </c>
      <c r="E219" s="8">
        <v>173145</v>
      </c>
      <c r="F219" s="8">
        <v>58290</v>
      </c>
      <c r="G219" s="8">
        <v>838436</v>
      </c>
      <c r="H219" s="8">
        <v>553405</v>
      </c>
      <c r="I219" s="9"/>
    </row>
    <row r="220" spans="1:9" hidden="1">
      <c r="A220" s="5">
        <v>39417</v>
      </c>
      <c r="B220" s="8">
        <v>96949</v>
      </c>
      <c r="C220" s="8">
        <v>4867</v>
      </c>
      <c r="D220" s="8">
        <f t="shared" si="3"/>
        <v>1642043</v>
      </c>
      <c r="E220" s="8">
        <v>176725</v>
      </c>
      <c r="F220" s="8">
        <v>57613</v>
      </c>
      <c r="G220" s="8">
        <v>853819</v>
      </c>
      <c r="H220" s="8">
        <v>553886</v>
      </c>
      <c r="I220" s="9"/>
    </row>
    <row r="221" spans="1:9" hidden="1">
      <c r="A221" s="5">
        <v>39448</v>
      </c>
      <c r="B221" s="8">
        <v>90698</v>
      </c>
      <c r="C221" s="8">
        <v>3074</v>
      </c>
      <c r="D221" s="8">
        <f t="shared" si="3"/>
        <v>1688216</v>
      </c>
      <c r="E221" s="8">
        <v>181959</v>
      </c>
      <c r="F221" s="8">
        <v>57033</v>
      </c>
      <c r="G221" s="8">
        <v>864526</v>
      </c>
      <c r="H221" s="8">
        <v>584698</v>
      </c>
      <c r="I221" s="9"/>
    </row>
    <row r="222" spans="1:9" hidden="1">
      <c r="A222" s="5">
        <v>39479</v>
      </c>
      <c r="B222" s="8">
        <v>88011</v>
      </c>
      <c r="C222" s="8">
        <v>4294</v>
      </c>
      <c r="D222" s="8">
        <f t="shared" si="3"/>
        <v>1710028</v>
      </c>
      <c r="E222" s="8">
        <v>184961</v>
      </c>
      <c r="F222" s="8">
        <v>57067</v>
      </c>
      <c r="G222" s="8">
        <v>871532</v>
      </c>
      <c r="H222" s="8">
        <v>596468</v>
      </c>
      <c r="I222" s="9"/>
    </row>
    <row r="223" spans="1:9" hidden="1">
      <c r="A223" s="5">
        <v>39508</v>
      </c>
      <c r="B223" s="8">
        <v>92321</v>
      </c>
      <c r="C223" s="8">
        <v>4713</v>
      </c>
      <c r="D223" s="8">
        <f t="shared" si="3"/>
        <v>1753684</v>
      </c>
      <c r="E223" s="8">
        <v>188559</v>
      </c>
      <c r="F223" s="8">
        <v>55830</v>
      </c>
      <c r="G223" s="8">
        <v>882039</v>
      </c>
      <c r="H223" s="8">
        <v>627256</v>
      </c>
      <c r="I223" s="9"/>
    </row>
    <row r="224" spans="1:9" hidden="1">
      <c r="A224" s="5">
        <v>39539</v>
      </c>
      <c r="B224" s="8">
        <v>79330</v>
      </c>
      <c r="C224" s="8">
        <v>5631</v>
      </c>
      <c r="D224" s="8">
        <f t="shared" si="3"/>
        <v>1767266</v>
      </c>
      <c r="E224" s="8">
        <v>192052</v>
      </c>
      <c r="F224" s="8">
        <v>54800</v>
      </c>
      <c r="G224" s="8">
        <v>887939</v>
      </c>
      <c r="H224" s="8">
        <v>632475</v>
      </c>
      <c r="I224" s="9"/>
    </row>
    <row r="225" spans="1:9" hidden="1">
      <c r="A225" s="5">
        <v>39569</v>
      </c>
      <c r="B225" s="8">
        <v>87454</v>
      </c>
      <c r="C225" s="8">
        <v>5851</v>
      </c>
      <c r="D225" s="8">
        <f t="shared" si="3"/>
        <v>1779356</v>
      </c>
      <c r="E225" s="8">
        <v>193535</v>
      </c>
      <c r="F225" s="8">
        <v>53802</v>
      </c>
      <c r="G225" s="8">
        <v>898274</v>
      </c>
      <c r="H225" s="8">
        <v>633745</v>
      </c>
      <c r="I225" s="9"/>
    </row>
    <row r="226" spans="1:9" hidden="1">
      <c r="A226" s="5">
        <v>39600</v>
      </c>
      <c r="B226" s="8">
        <v>86961</v>
      </c>
      <c r="C226" s="8">
        <v>4561</v>
      </c>
      <c r="D226" s="8">
        <f t="shared" si="3"/>
        <v>1819132</v>
      </c>
      <c r="E226" s="8">
        <v>196147</v>
      </c>
      <c r="F226" s="8">
        <v>52291</v>
      </c>
      <c r="G226" s="8">
        <v>908848</v>
      </c>
      <c r="H226" s="8">
        <v>661846</v>
      </c>
      <c r="I226" s="9"/>
    </row>
    <row r="227" spans="1:9" hidden="1">
      <c r="A227" s="5">
        <v>39630</v>
      </c>
      <c r="B227" s="8">
        <v>91726</v>
      </c>
      <c r="C227" s="8">
        <v>4683</v>
      </c>
      <c r="D227" s="8">
        <f t="shared" si="3"/>
        <v>1826912</v>
      </c>
      <c r="E227" s="8">
        <v>198005</v>
      </c>
      <c r="F227" s="8">
        <v>51382</v>
      </c>
      <c r="G227" s="8">
        <v>923534</v>
      </c>
      <c r="H227" s="8">
        <v>653991</v>
      </c>
      <c r="I227" s="9"/>
    </row>
    <row r="228" spans="1:9" hidden="1">
      <c r="A228" s="5">
        <v>39661</v>
      </c>
      <c r="B228" s="8">
        <v>87178</v>
      </c>
      <c r="C228" s="8">
        <v>4581</v>
      </c>
      <c r="D228" s="8">
        <f t="shared" si="3"/>
        <v>1846996</v>
      </c>
      <c r="E228" s="8">
        <v>199758</v>
      </c>
      <c r="F228" s="8">
        <v>50334</v>
      </c>
      <c r="G228" s="8">
        <v>932668</v>
      </c>
      <c r="H228" s="8">
        <v>664236</v>
      </c>
      <c r="I228" s="9"/>
    </row>
    <row r="229" spans="1:9" hidden="1">
      <c r="A229" s="5">
        <v>39692</v>
      </c>
      <c r="B229" s="8">
        <v>79187</v>
      </c>
      <c r="C229" s="8">
        <v>6334</v>
      </c>
      <c r="D229" s="8">
        <f t="shared" si="3"/>
        <v>1857224</v>
      </c>
      <c r="E229" s="8">
        <v>201741</v>
      </c>
      <c r="F229" s="8">
        <v>50029</v>
      </c>
      <c r="G229" s="8">
        <v>941733</v>
      </c>
      <c r="H229" s="8">
        <v>663721</v>
      </c>
      <c r="I229" s="9"/>
    </row>
    <row r="230" spans="1:9" hidden="1">
      <c r="A230" s="5">
        <v>39722</v>
      </c>
      <c r="B230" s="8">
        <v>92910</v>
      </c>
      <c r="C230" s="8">
        <v>7679</v>
      </c>
      <c r="D230" s="8">
        <f t="shared" si="3"/>
        <v>1875656</v>
      </c>
      <c r="E230" s="8">
        <v>203441</v>
      </c>
      <c r="F230" s="8">
        <v>49260</v>
      </c>
      <c r="G230" s="8">
        <v>954794</v>
      </c>
      <c r="H230" s="8">
        <v>668161</v>
      </c>
      <c r="I230" s="9"/>
    </row>
    <row r="231" spans="1:9" hidden="1">
      <c r="A231" s="5">
        <v>39753</v>
      </c>
      <c r="B231" s="8">
        <v>100697</v>
      </c>
      <c r="C231" s="8">
        <v>8243</v>
      </c>
      <c r="D231" s="8">
        <f t="shared" si="3"/>
        <v>1892220</v>
      </c>
      <c r="E231" s="8">
        <v>204215</v>
      </c>
      <c r="F231" s="8">
        <v>48466</v>
      </c>
      <c r="G231" s="8">
        <v>963240</v>
      </c>
      <c r="H231" s="8">
        <v>676299</v>
      </c>
      <c r="I231" s="9"/>
    </row>
    <row r="232" spans="1:9" hidden="1">
      <c r="A232" s="5">
        <v>39783</v>
      </c>
      <c r="B232" s="8">
        <v>103257</v>
      </c>
      <c r="C232" s="8">
        <v>6055</v>
      </c>
      <c r="D232" s="8">
        <f t="shared" si="3"/>
        <v>1871744</v>
      </c>
      <c r="E232" s="8">
        <v>204520</v>
      </c>
      <c r="F232" s="8">
        <v>47486</v>
      </c>
      <c r="G232" s="8">
        <v>966921</v>
      </c>
      <c r="H232" s="8">
        <v>652817</v>
      </c>
      <c r="I232" s="9"/>
    </row>
    <row r="233" spans="1:9" hidden="1">
      <c r="A233" s="5">
        <v>39814</v>
      </c>
      <c r="B233" s="6">
        <v>106306</v>
      </c>
      <c r="C233" s="6">
        <v>5585</v>
      </c>
      <c r="D233" s="6">
        <f>E233+F233+G233+H233</f>
        <v>1881285</v>
      </c>
      <c r="E233" s="6">
        <v>204605</v>
      </c>
      <c r="F233" s="6">
        <v>46340</v>
      </c>
      <c r="G233" s="6">
        <v>967627</v>
      </c>
      <c r="H233" s="6">
        <v>662713</v>
      </c>
      <c r="I233" s="9"/>
    </row>
    <row r="234" spans="1:9" hidden="1">
      <c r="A234" s="5">
        <v>39845</v>
      </c>
      <c r="B234" s="6">
        <v>109953</v>
      </c>
      <c r="C234" s="6">
        <v>6190</v>
      </c>
      <c r="D234" s="6">
        <v>1881957</v>
      </c>
      <c r="E234" s="6">
        <v>204173</v>
      </c>
      <c r="F234" s="6">
        <v>45265</v>
      </c>
      <c r="G234" s="6">
        <v>974904</v>
      </c>
      <c r="H234" s="6">
        <v>657615</v>
      </c>
      <c r="I234" s="9"/>
    </row>
    <row r="235" spans="1:9" hidden="1">
      <c r="A235" s="5">
        <v>39873</v>
      </c>
      <c r="B235" s="6">
        <v>120222</v>
      </c>
      <c r="C235" s="6">
        <v>6320</v>
      </c>
      <c r="D235" s="6">
        <f>E235+F235+G235+H235</f>
        <v>1881612</v>
      </c>
      <c r="E235" s="6">
        <v>203817</v>
      </c>
      <c r="F235" s="6">
        <v>44474</v>
      </c>
      <c r="G235" s="6">
        <v>981192</v>
      </c>
      <c r="H235" s="6">
        <v>652129</v>
      </c>
    </row>
    <row r="236" spans="1:9" hidden="1">
      <c r="A236" s="5">
        <v>39904</v>
      </c>
      <c r="B236" s="6">
        <v>124730</v>
      </c>
      <c r="C236" s="6">
        <v>5447</v>
      </c>
      <c r="D236" s="6">
        <f>E236+F236+G236+H236</f>
        <v>1878861</v>
      </c>
      <c r="E236" s="6">
        <v>203074</v>
      </c>
      <c r="F236" s="6">
        <v>43337</v>
      </c>
      <c r="G236" s="6">
        <v>982059</v>
      </c>
      <c r="H236" s="6">
        <v>650391</v>
      </c>
    </row>
    <row r="237" spans="1:9" hidden="1">
      <c r="A237" s="5">
        <v>39934</v>
      </c>
      <c r="B237" s="6">
        <v>126593</v>
      </c>
      <c r="C237" s="6">
        <v>4282</v>
      </c>
      <c r="D237" s="6">
        <f>E237+F237+G237+H237</f>
        <v>1850167</v>
      </c>
      <c r="E237" s="6">
        <v>202485</v>
      </c>
      <c r="F237" s="6">
        <v>42418</v>
      </c>
      <c r="G237" s="6">
        <v>982229</v>
      </c>
      <c r="H237" s="6">
        <v>623035</v>
      </c>
    </row>
    <row r="238" spans="1:9" hidden="1">
      <c r="A238" s="5">
        <v>39965</v>
      </c>
      <c r="B238" s="6">
        <v>122118</v>
      </c>
      <c r="C238" s="6">
        <v>5023</v>
      </c>
      <c r="D238" s="6">
        <v>1859581</v>
      </c>
      <c r="E238" s="6">
        <v>201887</v>
      </c>
      <c r="F238" s="6">
        <v>41195</v>
      </c>
      <c r="G238" s="6">
        <v>983387</v>
      </c>
      <c r="H238" s="6">
        <v>633112</v>
      </c>
    </row>
    <row r="239" spans="1:9" hidden="1">
      <c r="A239" s="5">
        <v>39995</v>
      </c>
      <c r="B239" s="6">
        <v>116876</v>
      </c>
      <c r="C239" s="6">
        <v>4951</v>
      </c>
      <c r="D239" s="6">
        <v>1865152</v>
      </c>
      <c r="E239" s="6">
        <v>201233</v>
      </c>
      <c r="F239" s="6">
        <v>40264</v>
      </c>
      <c r="G239" s="6">
        <v>982819</v>
      </c>
      <c r="H239" s="6">
        <v>640835</v>
      </c>
    </row>
    <row r="240" spans="1:9" hidden="1">
      <c r="A240" s="5">
        <v>40026</v>
      </c>
      <c r="B240" s="6">
        <v>117719</v>
      </c>
      <c r="C240" s="6">
        <v>4637</v>
      </c>
      <c r="D240" s="6">
        <v>1861800</v>
      </c>
      <c r="E240" s="6">
        <v>200360</v>
      </c>
      <c r="F240" s="6">
        <v>39352</v>
      </c>
      <c r="G240" s="6">
        <v>985225</v>
      </c>
      <c r="H240" s="6">
        <v>636862</v>
      </c>
    </row>
    <row r="241" spans="1:12" hidden="1">
      <c r="A241" s="5">
        <v>40057</v>
      </c>
      <c r="B241" s="6">
        <v>113451</v>
      </c>
      <c r="C241" s="6">
        <v>4944</v>
      </c>
      <c r="D241" s="6">
        <v>1860769</v>
      </c>
      <c r="E241" s="6">
        <v>200375</v>
      </c>
      <c r="F241" s="6">
        <v>38368</v>
      </c>
      <c r="G241" s="6">
        <v>993696</v>
      </c>
      <c r="H241" s="6">
        <v>628330</v>
      </c>
    </row>
    <row r="242" spans="1:12" hidden="1">
      <c r="A242" s="5">
        <v>40087</v>
      </c>
      <c r="B242" s="6">
        <v>109637</v>
      </c>
      <c r="C242" s="6">
        <v>4378</v>
      </c>
      <c r="D242" s="6">
        <v>1861142</v>
      </c>
      <c r="E242" s="6">
        <v>200736</v>
      </c>
      <c r="F242" s="6">
        <v>37444</v>
      </c>
      <c r="G242" s="6">
        <v>996619</v>
      </c>
      <c r="H242" s="6">
        <v>626334</v>
      </c>
      <c r="I242" s="148"/>
      <c r="J242" s="148"/>
      <c r="K242" s="148"/>
      <c r="L242" s="148"/>
    </row>
    <row r="243" spans="1:12" hidden="1">
      <c r="A243" s="5">
        <v>40118</v>
      </c>
      <c r="B243" s="6">
        <v>113282</v>
      </c>
      <c r="C243" s="6">
        <v>4669</v>
      </c>
      <c r="D243" s="6">
        <v>1861389</v>
      </c>
      <c r="E243" s="6">
        <v>200963</v>
      </c>
      <c r="F243" s="6">
        <v>36300</v>
      </c>
      <c r="G243" s="6">
        <v>999352</v>
      </c>
      <c r="H243" s="6">
        <v>624774</v>
      </c>
    </row>
    <row r="244" spans="1:12" hidden="1">
      <c r="A244" s="5">
        <v>40148</v>
      </c>
      <c r="B244" s="6">
        <v>113033</v>
      </c>
      <c r="C244" s="6">
        <v>4059</v>
      </c>
      <c r="D244" s="6">
        <v>1861277</v>
      </c>
      <c r="E244" s="6">
        <v>201490</v>
      </c>
      <c r="F244" s="6">
        <v>35403</v>
      </c>
      <c r="G244" s="6">
        <v>1001946</v>
      </c>
      <c r="H244" s="6">
        <v>622438</v>
      </c>
    </row>
    <row r="245" spans="1:12" hidden="1">
      <c r="A245" s="5">
        <v>40179</v>
      </c>
      <c r="B245" s="6">
        <v>108111</v>
      </c>
      <c r="C245" s="6">
        <v>4399</v>
      </c>
      <c r="D245" s="6">
        <v>1866644</v>
      </c>
      <c r="E245" s="6">
        <v>201662</v>
      </c>
      <c r="F245" s="6">
        <v>34374</v>
      </c>
      <c r="G245" s="6">
        <v>1005530</v>
      </c>
      <c r="H245" s="6">
        <v>625078</v>
      </c>
    </row>
    <row r="246" spans="1:12" hidden="1">
      <c r="A246" s="5">
        <v>40210</v>
      </c>
      <c r="B246" s="6">
        <v>109918</v>
      </c>
      <c r="C246" s="6">
        <v>4204</v>
      </c>
      <c r="D246" s="6">
        <v>1875897</v>
      </c>
      <c r="E246" s="6">
        <v>202285</v>
      </c>
      <c r="F246" s="6">
        <v>33752</v>
      </c>
      <c r="G246" s="6">
        <v>1012749</v>
      </c>
      <c r="H246" s="6">
        <v>627111</v>
      </c>
    </row>
    <row r="247" spans="1:12" hidden="1">
      <c r="A247" s="5">
        <v>40238</v>
      </c>
      <c r="B247" s="6">
        <v>114651</v>
      </c>
      <c r="C247" s="6">
        <v>3932</v>
      </c>
      <c r="D247" s="6">
        <v>1875507</v>
      </c>
      <c r="E247" s="6">
        <v>203061</v>
      </c>
      <c r="F247" s="6">
        <v>32999</v>
      </c>
      <c r="G247" s="6">
        <v>1016617</v>
      </c>
      <c r="H247" s="6">
        <v>622831</v>
      </c>
    </row>
    <row r="248" spans="1:12" hidden="1">
      <c r="A248" s="5">
        <v>40269</v>
      </c>
      <c r="B248" s="6">
        <v>112827</v>
      </c>
      <c r="C248" s="6">
        <v>4778</v>
      </c>
      <c r="D248" s="6">
        <v>1873274</v>
      </c>
      <c r="E248" s="6">
        <v>203575</v>
      </c>
      <c r="F248" s="6">
        <v>32113</v>
      </c>
      <c r="G248" s="6">
        <v>1017851</v>
      </c>
      <c r="H248" s="6">
        <v>619734</v>
      </c>
    </row>
    <row r="249" spans="1:12" hidden="1">
      <c r="A249" s="5">
        <v>40299</v>
      </c>
      <c r="B249" s="6">
        <v>115666</v>
      </c>
      <c r="C249" s="6">
        <v>5097</v>
      </c>
      <c r="D249" s="6">
        <f>E249+F249+G249+H249</f>
        <v>1880871</v>
      </c>
      <c r="E249" s="6">
        <v>204882</v>
      </c>
      <c r="F249" s="6">
        <v>31420</v>
      </c>
      <c r="G249" s="6">
        <v>1021373</v>
      </c>
      <c r="H249" s="6">
        <v>623196</v>
      </c>
    </row>
    <row r="250" spans="1:12" hidden="1">
      <c r="A250" s="5">
        <v>40330</v>
      </c>
      <c r="B250" s="6">
        <v>116973</v>
      </c>
      <c r="C250" s="6">
        <v>5236</v>
      </c>
      <c r="D250" s="6">
        <v>1888631</v>
      </c>
      <c r="E250" s="6">
        <v>206001</v>
      </c>
      <c r="F250" s="6">
        <v>30658</v>
      </c>
      <c r="G250" s="6">
        <v>1023395</v>
      </c>
      <c r="H250" s="6">
        <v>628576</v>
      </c>
    </row>
    <row r="251" spans="1:12" hidden="1">
      <c r="A251" s="5">
        <v>40360</v>
      </c>
      <c r="B251" s="6">
        <v>123754</v>
      </c>
      <c r="C251" s="6">
        <v>5104</v>
      </c>
      <c r="D251" s="6">
        <v>1903532</v>
      </c>
      <c r="E251" s="6">
        <v>207012</v>
      </c>
      <c r="F251" s="6">
        <v>30933</v>
      </c>
      <c r="G251" s="6">
        <v>1028514</v>
      </c>
      <c r="H251" s="6">
        <v>637073</v>
      </c>
    </row>
    <row r="252" spans="1:12" hidden="1">
      <c r="A252" s="5">
        <v>40391</v>
      </c>
      <c r="B252" s="6">
        <v>127688</v>
      </c>
      <c r="C252" s="6">
        <v>5212</v>
      </c>
      <c r="D252" s="6">
        <f>E252+F252+G252+H252</f>
        <v>1917768</v>
      </c>
      <c r="E252" s="6">
        <v>207927</v>
      </c>
      <c r="F252" s="6">
        <v>30329</v>
      </c>
      <c r="G252" s="6">
        <v>1039813</v>
      </c>
      <c r="H252" s="6">
        <v>639699</v>
      </c>
    </row>
    <row r="253" spans="1:12" hidden="1">
      <c r="A253" s="5">
        <v>40422</v>
      </c>
      <c r="B253" s="6">
        <v>123692</v>
      </c>
      <c r="C253" s="6">
        <v>5266</v>
      </c>
      <c r="D253" s="6">
        <v>1936914</v>
      </c>
      <c r="E253" s="6">
        <v>209187</v>
      </c>
      <c r="F253" s="6">
        <v>29704</v>
      </c>
      <c r="G253" s="6">
        <v>1041775</v>
      </c>
      <c r="H253" s="6">
        <v>656246</v>
      </c>
    </row>
    <row r="254" spans="1:12" hidden="1">
      <c r="A254" s="5">
        <v>40452</v>
      </c>
      <c r="B254" s="172">
        <v>133272</v>
      </c>
      <c r="C254" s="172">
        <v>5846</v>
      </c>
      <c r="D254" s="6">
        <v>1935498</v>
      </c>
      <c r="E254" s="172">
        <v>210980</v>
      </c>
      <c r="F254" s="172">
        <v>29103</v>
      </c>
      <c r="G254" s="172">
        <v>1043530</v>
      </c>
      <c r="H254" s="172">
        <v>651866</v>
      </c>
    </row>
    <row r="255" spans="1:12" hidden="1">
      <c r="A255" s="5">
        <v>40483</v>
      </c>
      <c r="B255" s="172">
        <v>122087</v>
      </c>
      <c r="C255" s="172">
        <v>5005</v>
      </c>
      <c r="D255" s="6">
        <v>1943218</v>
      </c>
      <c r="E255" s="172">
        <v>212231</v>
      </c>
      <c r="F255" s="172">
        <v>28621</v>
      </c>
      <c r="G255" s="172">
        <v>1046835</v>
      </c>
      <c r="H255" s="172">
        <v>655532</v>
      </c>
    </row>
    <row r="256" spans="1:12" hidden="1">
      <c r="A256" s="5">
        <v>40513</v>
      </c>
      <c r="B256" s="172">
        <v>140270</v>
      </c>
      <c r="C256" s="172">
        <v>2929</v>
      </c>
      <c r="D256" s="6">
        <v>1941730</v>
      </c>
      <c r="E256" s="172">
        <v>213646</v>
      </c>
      <c r="F256" s="172">
        <v>28150</v>
      </c>
      <c r="G256" s="172">
        <v>1042107</v>
      </c>
      <c r="H256" s="172">
        <v>657827</v>
      </c>
    </row>
    <row r="257" spans="1:8">
      <c r="A257" s="5">
        <v>40544</v>
      </c>
      <c r="B257" s="172">
        <v>118246</v>
      </c>
      <c r="C257" s="172">
        <v>5722</v>
      </c>
      <c r="D257" s="6">
        <v>1955015</v>
      </c>
      <c r="E257" s="172">
        <v>215096</v>
      </c>
      <c r="F257" s="172">
        <v>27531</v>
      </c>
      <c r="G257" s="172">
        <v>1043875</v>
      </c>
      <c r="H257" s="172">
        <v>668513</v>
      </c>
    </row>
    <row r="258" spans="1:8">
      <c r="A258" s="5">
        <v>40575</v>
      </c>
      <c r="B258" s="172">
        <v>121956</v>
      </c>
      <c r="C258" s="172">
        <v>5174</v>
      </c>
      <c r="D258" s="6">
        <v>1971557</v>
      </c>
      <c r="E258" s="172">
        <v>216899</v>
      </c>
      <c r="F258" s="172">
        <v>27051</v>
      </c>
      <c r="G258" s="172">
        <v>1047603</v>
      </c>
      <c r="H258" s="172">
        <v>680003</v>
      </c>
    </row>
    <row r="259" spans="1:8">
      <c r="A259" s="5">
        <v>40603</v>
      </c>
      <c r="B259" s="172">
        <v>117228</v>
      </c>
      <c r="C259" s="172">
        <v>4570</v>
      </c>
      <c r="D259" s="6">
        <v>1975168</v>
      </c>
      <c r="E259" s="172">
        <v>219190</v>
      </c>
      <c r="F259" s="172">
        <v>26540</v>
      </c>
      <c r="G259" s="172">
        <v>1045995</v>
      </c>
      <c r="H259" s="172">
        <v>683443</v>
      </c>
    </row>
    <row r="260" spans="1:8">
      <c r="A260" s="5">
        <v>40634</v>
      </c>
      <c r="B260" s="172">
        <v>124811</v>
      </c>
      <c r="C260" s="172">
        <v>3217</v>
      </c>
      <c r="D260" s="6">
        <v>1986284</v>
      </c>
      <c r="E260" s="172">
        <v>220333</v>
      </c>
      <c r="F260" s="172">
        <v>25927</v>
      </c>
      <c r="G260" s="172">
        <v>1048056</v>
      </c>
      <c r="H260" s="172">
        <v>691968</v>
      </c>
    </row>
    <row r="261" spans="1:8">
      <c r="A261" s="5">
        <v>40664</v>
      </c>
      <c r="B261" s="172">
        <v>117250</v>
      </c>
      <c r="C261" s="172">
        <v>3498</v>
      </c>
      <c r="D261" s="6">
        <v>1984829</v>
      </c>
      <c r="E261" s="172">
        <v>221624</v>
      </c>
      <c r="F261" s="172">
        <v>25501</v>
      </c>
      <c r="G261" s="172">
        <v>1053488</v>
      </c>
      <c r="H261" s="172">
        <v>684216</v>
      </c>
    </row>
    <row r="262" spans="1:8">
      <c r="A262" s="5">
        <v>40695</v>
      </c>
      <c r="B262" s="172">
        <v>118979</v>
      </c>
      <c r="C262" s="172">
        <v>3450</v>
      </c>
      <c r="D262" s="6">
        <v>1994629</v>
      </c>
      <c r="E262" s="172">
        <v>223522</v>
      </c>
      <c r="F262" s="172">
        <v>25272</v>
      </c>
      <c r="G262" s="172">
        <v>1057279</v>
      </c>
      <c r="H262" s="172">
        <v>688556</v>
      </c>
    </row>
    <row r="263" spans="1:8">
      <c r="A263" s="5">
        <v>40725</v>
      </c>
      <c r="B263" s="172">
        <v>123592</v>
      </c>
      <c r="C263" s="172">
        <v>3657</v>
      </c>
      <c r="D263" s="6">
        <v>2019970</v>
      </c>
      <c r="E263" s="172">
        <v>225628</v>
      </c>
      <c r="F263" s="172">
        <v>24694</v>
      </c>
      <c r="G263" s="172">
        <v>1058371</v>
      </c>
      <c r="H263" s="172">
        <v>711277</v>
      </c>
    </row>
    <row r="264" spans="1:8">
      <c r="A264" s="5">
        <v>40756</v>
      </c>
      <c r="B264" s="172">
        <v>137132</v>
      </c>
      <c r="C264" s="172">
        <v>4469</v>
      </c>
      <c r="D264" s="6">
        <v>2033242</v>
      </c>
      <c r="E264" s="172">
        <v>224231</v>
      </c>
      <c r="F264" s="172">
        <v>24089</v>
      </c>
      <c r="G264" s="172">
        <v>1059656</v>
      </c>
      <c r="H264" s="172">
        <v>725266</v>
      </c>
    </row>
    <row r="265" spans="1:8">
      <c r="A265" s="5">
        <v>40787</v>
      </c>
      <c r="B265" s="172">
        <v>134422</v>
      </c>
      <c r="C265" s="172">
        <v>4491</v>
      </c>
      <c r="D265" s="6">
        <v>2039996</v>
      </c>
      <c r="E265" s="172">
        <v>227294</v>
      </c>
      <c r="F265" s="172">
        <v>23434</v>
      </c>
      <c r="G265" s="172">
        <v>1064540</v>
      </c>
      <c r="H265" s="172">
        <v>724729</v>
      </c>
    </row>
    <row r="266" spans="1:8">
      <c r="A266" s="5">
        <v>40817</v>
      </c>
      <c r="B266" s="172">
        <v>132513</v>
      </c>
      <c r="C266" s="172">
        <v>4376</v>
      </c>
      <c r="D266" s="6">
        <v>2052317</v>
      </c>
      <c r="E266" s="172">
        <v>229909</v>
      </c>
      <c r="F266" s="172">
        <v>22864</v>
      </c>
      <c r="G266" s="172">
        <v>1065210</v>
      </c>
      <c r="H266" s="172">
        <v>734334</v>
      </c>
    </row>
    <row r="267" spans="1:8">
      <c r="A267" s="5">
        <v>40848</v>
      </c>
      <c r="B267" s="172">
        <v>133936</v>
      </c>
      <c r="C267" s="172">
        <v>4996</v>
      </c>
      <c r="D267" s="6">
        <v>2060174</v>
      </c>
      <c r="E267" s="172">
        <v>232878</v>
      </c>
      <c r="F267" s="172">
        <v>22451</v>
      </c>
      <c r="G267" s="172">
        <v>1066978</v>
      </c>
      <c r="H267" s="172">
        <v>737867</v>
      </c>
    </row>
    <row r="268" spans="1:8">
      <c r="A268" s="5">
        <v>40878</v>
      </c>
      <c r="B268" s="172">
        <v>127236</v>
      </c>
      <c r="C268" s="172">
        <v>4741</v>
      </c>
      <c r="D268" s="6">
        <v>2084477</v>
      </c>
      <c r="E268" s="172">
        <v>236424</v>
      </c>
      <c r="F268" s="172">
        <v>22384</v>
      </c>
      <c r="G268" s="172">
        <v>1068557</v>
      </c>
      <c r="H268" s="172">
        <v>757112</v>
      </c>
    </row>
    <row r="269" spans="1:8">
      <c r="A269" s="5">
        <v>40909</v>
      </c>
      <c r="B269" s="172">
        <v>129863</v>
      </c>
      <c r="C269" s="172">
        <v>4607</v>
      </c>
      <c r="D269" s="6">
        <v>2096914</v>
      </c>
      <c r="E269" s="172">
        <v>239651</v>
      </c>
      <c r="F269" s="172">
        <v>20394</v>
      </c>
      <c r="G269" s="172">
        <v>1068585</v>
      </c>
      <c r="H269" s="172">
        <v>768283</v>
      </c>
    </row>
    <row r="270" spans="1:8">
      <c r="A270" s="5">
        <v>40940</v>
      </c>
      <c r="B270" s="172">
        <v>128476</v>
      </c>
      <c r="C270" s="172">
        <v>4401</v>
      </c>
      <c r="D270" s="6">
        <v>2131911</v>
      </c>
      <c r="E270" s="172">
        <v>242662</v>
      </c>
      <c r="F270" s="172">
        <v>19645</v>
      </c>
      <c r="G270" s="172">
        <v>1072173</v>
      </c>
      <c r="H270" s="172">
        <v>797431</v>
      </c>
    </row>
    <row r="271" spans="1:8">
      <c r="A271" s="5">
        <v>40969</v>
      </c>
      <c r="B271" s="233">
        <v>128302</v>
      </c>
      <c r="C271" s="233">
        <v>4703</v>
      </c>
      <c r="D271" s="6">
        <v>2156036</v>
      </c>
      <c r="E271" s="233">
        <v>245884</v>
      </c>
      <c r="F271" s="233">
        <v>19522</v>
      </c>
      <c r="G271" s="233">
        <v>1073177</v>
      </c>
      <c r="H271" s="233">
        <v>817453</v>
      </c>
    </row>
    <row r="272" spans="1:8">
      <c r="A272" s="5">
        <v>41000</v>
      </c>
      <c r="B272" s="233">
        <v>126112</v>
      </c>
      <c r="C272" s="233">
        <v>5137</v>
      </c>
      <c r="D272" s="6">
        <v>2138557</v>
      </c>
      <c r="E272" s="233">
        <v>247775</v>
      </c>
      <c r="F272" s="233">
        <v>19067</v>
      </c>
      <c r="G272" s="233">
        <v>1073246</v>
      </c>
      <c r="H272" s="233">
        <v>798469</v>
      </c>
    </row>
    <row r="273" spans="1:8">
      <c r="A273" s="5">
        <v>41030</v>
      </c>
      <c r="B273" s="233">
        <v>130444</v>
      </c>
      <c r="C273" s="233">
        <v>5608</v>
      </c>
      <c r="D273" s="6">
        <v>2144453</v>
      </c>
      <c r="E273" s="233">
        <v>251479</v>
      </c>
      <c r="F273" s="233">
        <v>18744</v>
      </c>
      <c r="G273" s="233">
        <v>1076531</v>
      </c>
      <c r="H273" s="233">
        <v>797699</v>
      </c>
    </row>
    <row r="274" spans="1:8">
      <c r="A274" s="5">
        <v>41061</v>
      </c>
      <c r="B274" s="233">
        <v>138980</v>
      </c>
      <c r="C274" s="233">
        <v>5784</v>
      </c>
      <c r="D274" s="6">
        <v>2156230</v>
      </c>
      <c r="E274" s="233">
        <v>255629</v>
      </c>
      <c r="F274" s="233">
        <v>18297</v>
      </c>
      <c r="G274" s="233">
        <v>1080186</v>
      </c>
      <c r="H274" s="233">
        <v>802118</v>
      </c>
    </row>
    <row r="275" spans="1:8">
      <c r="A275" s="5">
        <v>41091</v>
      </c>
      <c r="B275" s="233">
        <v>154153</v>
      </c>
      <c r="C275" s="233">
        <v>5895</v>
      </c>
      <c r="D275" s="6">
        <v>2166543</v>
      </c>
      <c r="E275" s="233">
        <v>258308</v>
      </c>
      <c r="F275" s="233">
        <v>17803</v>
      </c>
      <c r="G275" s="233">
        <v>1078275</v>
      </c>
      <c r="H275" s="233">
        <v>812158</v>
      </c>
    </row>
    <row r="276" spans="1:8">
      <c r="A276" s="5">
        <v>41122</v>
      </c>
      <c r="B276" s="233">
        <v>146974</v>
      </c>
      <c r="C276" s="233">
        <v>8868</v>
      </c>
      <c r="D276" s="6">
        <v>2191650</v>
      </c>
      <c r="E276" s="233">
        <v>261304</v>
      </c>
      <c r="F276" s="233">
        <v>17646</v>
      </c>
      <c r="G276" s="233">
        <v>1081912</v>
      </c>
      <c r="H276" s="233">
        <v>830789</v>
      </c>
    </row>
    <row r="277" spans="1:8">
      <c r="A277" s="5">
        <v>41153</v>
      </c>
      <c r="B277" s="233">
        <v>145971</v>
      </c>
      <c r="C277" s="233">
        <v>10578</v>
      </c>
      <c r="D277" s="6">
        <v>2218985</v>
      </c>
      <c r="E277" s="233">
        <v>264455</v>
      </c>
      <c r="F277" s="233">
        <v>17365</v>
      </c>
      <c r="G277" s="233">
        <v>1082540</v>
      </c>
      <c r="H277" s="233">
        <v>854625</v>
      </c>
    </row>
    <row r="278" spans="1:8">
      <c r="A278" s="5">
        <v>41183</v>
      </c>
      <c r="B278" s="233">
        <v>136596</v>
      </c>
      <c r="C278" s="233">
        <v>8703</v>
      </c>
      <c r="D278" s="6">
        <v>2226668</v>
      </c>
      <c r="E278" s="233">
        <v>268277</v>
      </c>
      <c r="F278" s="233">
        <v>16927</v>
      </c>
      <c r="G278" s="233">
        <v>1085837</v>
      </c>
      <c r="H278" s="233">
        <v>855627</v>
      </c>
    </row>
    <row r="279" spans="1:8">
      <c r="A279" s="5">
        <v>41214</v>
      </c>
      <c r="B279" s="233">
        <v>137937</v>
      </c>
      <c r="C279" s="233">
        <v>8855</v>
      </c>
      <c r="D279" s="6">
        <v>2263277</v>
      </c>
      <c r="E279" s="233">
        <v>272394</v>
      </c>
      <c r="F279" s="233">
        <v>16591</v>
      </c>
      <c r="G279" s="233">
        <v>1088617</v>
      </c>
      <c r="H279" s="233">
        <v>885675</v>
      </c>
    </row>
    <row r="280" spans="1:8">
      <c r="A280" s="5">
        <v>41244</v>
      </c>
      <c r="B280" s="233">
        <v>135650</v>
      </c>
      <c r="C280" s="233">
        <v>9533</v>
      </c>
      <c r="D280" s="233">
        <v>2293047</v>
      </c>
      <c r="E280" s="233">
        <v>275563</v>
      </c>
      <c r="F280" s="233">
        <v>16235</v>
      </c>
      <c r="G280" s="233">
        <v>1089016</v>
      </c>
      <c r="H280" s="233">
        <v>912234</v>
      </c>
    </row>
    <row r="281" spans="1:8">
      <c r="A281" s="5">
        <v>41275</v>
      </c>
      <c r="B281" s="233">
        <v>133396</v>
      </c>
      <c r="C281" s="233">
        <v>8192</v>
      </c>
      <c r="D281" s="6">
        <v>2282495</v>
      </c>
      <c r="E281" s="233">
        <v>278565</v>
      </c>
      <c r="F281" s="233">
        <v>15728</v>
      </c>
      <c r="G281" s="233">
        <v>1088102</v>
      </c>
      <c r="H281" s="233">
        <v>900100</v>
      </c>
    </row>
    <row r="282" spans="1:8">
      <c r="A282" s="5">
        <v>41306</v>
      </c>
      <c r="B282" s="233">
        <v>134029</v>
      </c>
      <c r="C282" s="233">
        <v>8009</v>
      </c>
      <c r="D282" s="233">
        <v>2301270</v>
      </c>
      <c r="E282" s="233">
        <v>281917</v>
      </c>
      <c r="F282" s="233">
        <v>15535</v>
      </c>
      <c r="G282" s="233">
        <v>1089610</v>
      </c>
      <c r="H282" s="233">
        <v>914208</v>
      </c>
    </row>
    <row r="283" spans="1:8">
      <c r="A283" s="5">
        <v>41334</v>
      </c>
      <c r="B283" s="233">
        <v>129522</v>
      </c>
      <c r="C283" s="233">
        <v>7228</v>
      </c>
      <c r="D283" s="233">
        <v>2331883</v>
      </c>
      <c r="E283" s="233">
        <v>285286</v>
      </c>
      <c r="F283" s="233">
        <v>15780</v>
      </c>
      <c r="G283" s="233">
        <v>1090530</v>
      </c>
      <c r="H283" s="233">
        <v>940287</v>
      </c>
    </row>
    <row r="284" spans="1:8">
      <c r="A284" s="5">
        <v>41365</v>
      </c>
      <c r="B284" s="233">
        <v>143536</v>
      </c>
      <c r="C284" s="233">
        <v>7769</v>
      </c>
      <c r="D284" s="233">
        <v>2325690</v>
      </c>
      <c r="E284" s="233">
        <v>288622</v>
      </c>
      <c r="F284" s="233">
        <v>15495</v>
      </c>
      <c r="G284" s="233">
        <v>1092104</v>
      </c>
      <c r="H284" s="233">
        <v>929469</v>
      </c>
    </row>
    <row r="285" spans="1:8">
      <c r="A285" s="5">
        <v>41395</v>
      </c>
      <c r="B285" s="233">
        <v>136018</v>
      </c>
      <c r="C285" s="233">
        <v>7474</v>
      </c>
      <c r="D285" s="233">
        <v>2343436</v>
      </c>
      <c r="E285" s="233">
        <v>292310</v>
      </c>
      <c r="F285" s="233">
        <v>15253</v>
      </c>
      <c r="G285" s="233">
        <v>1095670</v>
      </c>
      <c r="H285" s="233">
        <v>940203</v>
      </c>
    </row>
    <row r="286" spans="1:8">
      <c r="A286" s="5">
        <v>41426</v>
      </c>
      <c r="B286" s="233">
        <v>135371</v>
      </c>
      <c r="C286" s="233">
        <v>9239</v>
      </c>
      <c r="D286" s="233">
        <v>2361482</v>
      </c>
      <c r="E286" s="233">
        <v>295936</v>
      </c>
      <c r="F286" s="233">
        <v>15162</v>
      </c>
      <c r="G286" s="233">
        <v>1097482</v>
      </c>
      <c r="H286" s="233">
        <v>952903</v>
      </c>
    </row>
    <row r="287" spans="1:8">
      <c r="A287" s="5">
        <v>41456</v>
      </c>
      <c r="B287" s="233">
        <v>137158</v>
      </c>
      <c r="C287" s="233">
        <v>7814</v>
      </c>
      <c r="D287" s="233">
        <v>2354130</v>
      </c>
      <c r="E287" s="233">
        <v>300191</v>
      </c>
      <c r="F287" s="233">
        <v>14822</v>
      </c>
      <c r="G287" s="233">
        <v>1097504</v>
      </c>
      <c r="H287" s="233">
        <v>941614</v>
      </c>
    </row>
    <row r="288" spans="1:8">
      <c r="A288" s="5"/>
      <c r="B288" s="3"/>
      <c r="C288" s="3"/>
      <c r="D288" s="3"/>
      <c r="E288" s="3"/>
      <c r="F288" s="3"/>
      <c r="G288" s="3"/>
      <c r="H288" s="3"/>
    </row>
    <row r="289" spans="1:8">
      <c r="A289" s="142" t="s">
        <v>30</v>
      </c>
    </row>
    <row r="290" spans="1:8">
      <c r="A290" s="2" t="s">
        <v>26</v>
      </c>
      <c r="B290" s="6">
        <f>AVERAGE(B5:B16)</f>
        <v>3449</v>
      </c>
      <c r="C290" s="6">
        <f t="shared" ref="C290:H290" si="4">AVERAGE(C5:C16)</f>
        <v>9655.8333333333339</v>
      </c>
      <c r="D290" s="6">
        <f t="shared" si="4"/>
        <v>142836.91666666666</v>
      </c>
      <c r="E290" s="6">
        <f t="shared" si="4"/>
        <v>16662.083333333332</v>
      </c>
      <c r="F290" s="6">
        <f t="shared" si="4"/>
        <v>10041.25</v>
      </c>
      <c r="G290" s="6">
        <f t="shared" si="4"/>
        <v>55774.333333333336</v>
      </c>
      <c r="H290" s="6">
        <f t="shared" si="4"/>
        <v>60359.25</v>
      </c>
    </row>
    <row r="291" spans="1:8">
      <c r="A291" s="2" t="s">
        <v>7</v>
      </c>
      <c r="B291" s="6">
        <f>AVERAGE(B17:B28)</f>
        <v>4402.416666666667</v>
      </c>
      <c r="C291" s="6">
        <f t="shared" ref="C291:H291" si="5">AVERAGE(C17:C28)</f>
        <v>10577.833333333334</v>
      </c>
      <c r="D291" s="6">
        <f t="shared" si="5"/>
        <v>167269</v>
      </c>
      <c r="E291" s="6">
        <f t="shared" si="5"/>
        <v>18433.083333333332</v>
      </c>
      <c r="F291" s="6">
        <f t="shared" si="5"/>
        <v>11864.166666666666</v>
      </c>
      <c r="G291" s="6">
        <f t="shared" si="5"/>
        <v>65278.083333333336</v>
      </c>
      <c r="H291" s="6">
        <f t="shared" si="5"/>
        <v>71693.666666666672</v>
      </c>
    </row>
    <row r="292" spans="1:8">
      <c r="A292" s="2" t="s">
        <v>8</v>
      </c>
      <c r="B292" s="6">
        <f>AVERAGE(B29:B40)</f>
        <v>4667</v>
      </c>
      <c r="C292" s="6">
        <f t="shared" ref="C292:H292" si="6">AVERAGE(C29:C40)</f>
        <v>12245.5</v>
      </c>
      <c r="D292" s="6">
        <f t="shared" si="6"/>
        <v>183192.66666666666</v>
      </c>
      <c r="E292" s="6">
        <f t="shared" si="6"/>
        <v>18768.5</v>
      </c>
      <c r="F292" s="6">
        <f t="shared" si="6"/>
        <v>14102.916666666666</v>
      </c>
      <c r="G292" s="6">
        <f t="shared" si="6"/>
        <v>76558.166666666672</v>
      </c>
      <c r="H292" s="6">
        <f t="shared" si="6"/>
        <v>73763.083333333328</v>
      </c>
    </row>
    <row r="293" spans="1:8">
      <c r="A293" s="2" t="s">
        <v>9</v>
      </c>
      <c r="B293" s="6">
        <f>AVERAGE(B41:B52)</f>
        <v>6212.416666666667</v>
      </c>
      <c r="C293" s="6">
        <f t="shared" ref="C293:H293" si="7">AVERAGE(C41:C52)</f>
        <v>9091.4166666666661</v>
      </c>
      <c r="D293" s="6">
        <f t="shared" si="7"/>
        <v>201169.41666666666</v>
      </c>
      <c r="E293" s="6">
        <f t="shared" si="7"/>
        <v>20959.083333333332</v>
      </c>
      <c r="F293" s="6">
        <f t="shared" si="7"/>
        <v>14963.416666666666</v>
      </c>
      <c r="G293" s="6">
        <f t="shared" si="7"/>
        <v>90123.416666666672</v>
      </c>
      <c r="H293" s="6">
        <f t="shared" si="7"/>
        <v>75123.5</v>
      </c>
    </row>
    <row r="294" spans="1:8">
      <c r="A294" s="2" t="s">
        <v>10</v>
      </c>
      <c r="B294" s="6">
        <f>AVERAGE(B53:B64)</f>
        <v>9064.8333333333339</v>
      </c>
      <c r="C294" s="6">
        <f t="shared" ref="C294:H294" si="8">AVERAGE(C53:C64)</f>
        <v>6421.416666666667</v>
      </c>
      <c r="D294" s="6">
        <f t="shared" si="8"/>
        <v>230859.25</v>
      </c>
      <c r="E294" s="6">
        <f t="shared" si="8"/>
        <v>25954</v>
      </c>
      <c r="F294" s="6">
        <f t="shared" si="8"/>
        <v>15962.75</v>
      </c>
      <c r="G294" s="6">
        <f t="shared" si="8"/>
        <v>105359.33333333333</v>
      </c>
      <c r="H294" s="6">
        <f t="shared" si="8"/>
        <v>83583.166666666672</v>
      </c>
    </row>
    <row r="295" spans="1:8">
      <c r="A295" s="2" t="s">
        <v>11</v>
      </c>
      <c r="B295" s="6">
        <f>AVERAGE(B65:B76)</f>
        <v>11866</v>
      </c>
      <c r="C295" s="6">
        <f t="shared" ref="C295:H295" si="9">AVERAGE(C65:C76)</f>
        <v>6692.5</v>
      </c>
      <c r="D295" s="6">
        <f t="shared" si="9"/>
        <v>272838.33333333331</v>
      </c>
      <c r="E295" s="6">
        <f t="shared" si="9"/>
        <v>33013.416666666664</v>
      </c>
      <c r="F295" s="6">
        <f t="shared" si="9"/>
        <v>18006.5</v>
      </c>
      <c r="G295" s="6">
        <f t="shared" si="9"/>
        <v>125662.16666666667</v>
      </c>
      <c r="H295" s="6">
        <f t="shared" si="9"/>
        <v>96156.25</v>
      </c>
    </row>
    <row r="296" spans="1:8">
      <c r="A296" s="2" t="s">
        <v>12</v>
      </c>
      <c r="B296" s="6">
        <f>AVERAGE(B77:B88)</f>
        <v>13343.166666666666</v>
      </c>
      <c r="C296" s="6">
        <f t="shared" ref="C296:H296" si="10">AVERAGE(C77:C88)</f>
        <v>6175.25</v>
      </c>
      <c r="D296" s="6">
        <f t="shared" si="10"/>
        <v>323967.41666666669</v>
      </c>
      <c r="E296" s="6">
        <f t="shared" si="10"/>
        <v>41532.333333333336</v>
      </c>
      <c r="F296" s="6">
        <f t="shared" si="10"/>
        <v>21168.583333333332</v>
      </c>
      <c r="G296" s="6">
        <f t="shared" si="10"/>
        <v>148595</v>
      </c>
      <c r="H296" s="6">
        <f t="shared" si="10"/>
        <v>112671.5</v>
      </c>
    </row>
    <row r="297" spans="1:8">
      <c r="A297" s="2" t="s">
        <v>13</v>
      </c>
      <c r="B297" s="6">
        <f>AVERAGE(B89:B100)</f>
        <v>14494.166666666666</v>
      </c>
      <c r="C297" s="6">
        <f t="shared" ref="C297:H297" si="11">AVERAGE(C89:C100)</f>
        <v>5996.166666666667</v>
      </c>
      <c r="D297" s="6">
        <f t="shared" si="11"/>
        <v>376592</v>
      </c>
      <c r="E297" s="6">
        <f t="shared" si="11"/>
        <v>47453.833333333336</v>
      </c>
      <c r="F297" s="6">
        <f t="shared" si="11"/>
        <v>22602</v>
      </c>
      <c r="G297" s="6">
        <f t="shared" si="11"/>
        <v>169484.83333333334</v>
      </c>
      <c r="H297" s="6">
        <f t="shared" si="11"/>
        <v>137051.33333333334</v>
      </c>
    </row>
    <row r="298" spans="1:8">
      <c r="A298" s="2" t="s">
        <v>14</v>
      </c>
      <c r="B298" s="6">
        <f>AVERAGE(B101:B112)</f>
        <v>17505.5</v>
      </c>
      <c r="C298" s="6">
        <f t="shared" ref="C298:H298" si="12">AVERAGE(C101:C112)</f>
        <v>6938.166666666667</v>
      </c>
      <c r="D298" s="6">
        <f t="shared" si="12"/>
        <v>435516.5</v>
      </c>
      <c r="E298" s="6">
        <f t="shared" si="12"/>
        <v>51143.5</v>
      </c>
      <c r="F298" s="6">
        <f t="shared" si="12"/>
        <v>21876.916666666668</v>
      </c>
      <c r="G298" s="6">
        <f t="shared" si="12"/>
        <v>188294.75</v>
      </c>
      <c r="H298" s="6">
        <f t="shared" si="12"/>
        <v>174201.33333333334</v>
      </c>
    </row>
    <row r="299" spans="1:8">
      <c r="A299" s="2" t="s">
        <v>15</v>
      </c>
      <c r="B299" s="6">
        <f>AVERAGE(B114:B124)</f>
        <v>22564.454545454544</v>
      </c>
      <c r="C299" s="6">
        <f t="shared" ref="C299:H299" si="13">AVERAGE(C114:C124)</f>
        <v>6530.909090909091</v>
      </c>
      <c r="D299" s="6">
        <f t="shared" si="13"/>
        <v>482961</v>
      </c>
      <c r="E299" s="6">
        <f t="shared" si="13"/>
        <v>51879.090909090912</v>
      </c>
      <c r="F299" s="6">
        <f t="shared" si="13"/>
        <v>21836.18181818182</v>
      </c>
      <c r="G299" s="6">
        <f t="shared" si="13"/>
        <v>198923.81818181818</v>
      </c>
      <c r="H299" s="6">
        <f t="shared" si="13"/>
        <v>210321.90909090909</v>
      </c>
    </row>
    <row r="300" spans="1:8">
      <c r="A300" s="2" t="s">
        <v>16</v>
      </c>
      <c r="B300" s="6">
        <f>AVERAGE(B125:B136)</f>
        <v>30017.583333333332</v>
      </c>
      <c r="C300" s="6">
        <f t="shared" ref="C300:H300" si="14">AVERAGE(C125:C136)</f>
        <v>5530.583333333333</v>
      </c>
      <c r="D300" s="6">
        <f t="shared" si="14"/>
        <v>522371.58333333331</v>
      </c>
      <c r="E300" s="6">
        <f t="shared" si="14"/>
        <v>54488.666666666664</v>
      </c>
      <c r="F300" s="6">
        <f t="shared" si="14"/>
        <v>22905</v>
      </c>
      <c r="G300" s="6">
        <f t="shared" si="14"/>
        <v>213769.58333333334</v>
      </c>
      <c r="H300" s="6">
        <f t="shared" si="14"/>
        <v>231208.33333333334</v>
      </c>
    </row>
    <row r="301" spans="1:8">
      <c r="A301" s="2" t="s">
        <v>17</v>
      </c>
      <c r="B301" s="6">
        <f>AVERAGE(B137:B147)</f>
        <v>29285.81818181818</v>
      </c>
      <c r="C301" s="6">
        <f t="shared" ref="C301:H301" si="15">AVERAGE(C137:C147)</f>
        <v>8177</v>
      </c>
      <c r="D301" s="6">
        <f t="shared" si="15"/>
        <v>571103.81818181823</v>
      </c>
      <c r="E301" s="6">
        <f t="shared" si="15"/>
        <v>61161.36363636364</v>
      </c>
      <c r="F301" s="6">
        <f t="shared" si="15"/>
        <v>26862.363636363636</v>
      </c>
      <c r="G301" s="6">
        <f t="shared" si="15"/>
        <v>244476.63636363635</v>
      </c>
      <c r="H301" s="6">
        <f t="shared" si="15"/>
        <v>238603.45454545456</v>
      </c>
    </row>
    <row r="302" spans="1:8">
      <c r="A302" s="2" t="s">
        <v>18</v>
      </c>
      <c r="B302" s="6">
        <f>AVERAGE(B149:B160)</f>
        <v>35636.25</v>
      </c>
      <c r="C302" s="6">
        <f t="shared" ref="C302:H302" si="16">AVERAGE(C149:C160)</f>
        <v>8501.3333333333339</v>
      </c>
      <c r="D302" s="6">
        <f t="shared" si="16"/>
        <v>637028.08333333337</v>
      </c>
      <c r="E302" s="6">
        <f t="shared" si="16"/>
        <v>70966.333333333328</v>
      </c>
      <c r="F302" s="6">
        <f t="shared" si="16"/>
        <v>31100.833333333332</v>
      </c>
      <c r="G302" s="6">
        <f t="shared" si="16"/>
        <v>274873.33333333331</v>
      </c>
      <c r="H302" s="6">
        <f t="shared" si="16"/>
        <v>260087.58333333334</v>
      </c>
    </row>
    <row r="303" spans="1:8">
      <c r="A303" s="2" t="s">
        <v>19</v>
      </c>
      <c r="B303" s="6">
        <f>AVERAGE(B161:B172)</f>
        <v>83536.75</v>
      </c>
      <c r="C303" s="6">
        <f t="shared" ref="C303:H303" si="17">AVERAGE(C161:C172)</f>
        <v>6526.416666666667</v>
      </c>
      <c r="D303" s="6">
        <f t="shared" si="17"/>
        <v>710867.08333333337</v>
      </c>
      <c r="E303" s="6">
        <f t="shared" si="17"/>
        <v>84007.166666666672</v>
      </c>
      <c r="F303" s="6">
        <f t="shared" si="17"/>
        <v>33815.25</v>
      </c>
      <c r="G303" s="6">
        <f t="shared" si="17"/>
        <v>309819.33333333331</v>
      </c>
      <c r="H303" s="6">
        <f t="shared" si="17"/>
        <v>283225.33333333331</v>
      </c>
    </row>
    <row r="304" spans="1:8">
      <c r="A304" s="2" t="s">
        <v>20</v>
      </c>
      <c r="B304" s="6">
        <f>AVERAGE(B173:B184)</f>
        <v>61041.666666666664</v>
      </c>
      <c r="C304" s="6">
        <f t="shared" ref="C304:H304" si="18">AVERAGE(C173:C184)</f>
        <v>5747</v>
      </c>
      <c r="D304" s="6">
        <f t="shared" si="18"/>
        <v>798733.25</v>
      </c>
      <c r="E304" s="6">
        <f t="shared" si="18"/>
        <v>99388</v>
      </c>
      <c r="F304" s="6">
        <f t="shared" si="18"/>
        <v>40236.666666666664</v>
      </c>
      <c r="G304" s="6">
        <f t="shared" si="18"/>
        <v>368591.91666666669</v>
      </c>
      <c r="H304" s="6">
        <f t="shared" si="18"/>
        <v>290516.66666666669</v>
      </c>
    </row>
    <row r="305" spans="1:8">
      <c r="A305" s="2" t="s">
        <v>21</v>
      </c>
      <c r="B305" s="6">
        <f>AVERAGE(B185:B196)</f>
        <v>72545.916666666672</v>
      </c>
      <c r="C305" s="6">
        <f t="shared" ref="C305:H305" si="19">AVERAGE(C185:C196)</f>
        <v>4985.583333333333</v>
      </c>
      <c r="D305" s="6">
        <f t="shared" si="19"/>
        <v>964176.66666666663</v>
      </c>
      <c r="E305" s="6">
        <f t="shared" si="19"/>
        <v>119700.66666666667</v>
      </c>
      <c r="F305" s="6">
        <f t="shared" si="19"/>
        <v>45549.583333333336</v>
      </c>
      <c r="G305" s="6">
        <f t="shared" si="19"/>
        <v>467276.58333333331</v>
      </c>
      <c r="H305" s="6">
        <f t="shared" si="19"/>
        <v>331649.83333333331</v>
      </c>
    </row>
    <row r="306" spans="1:8">
      <c r="A306" s="2" t="s">
        <v>22</v>
      </c>
      <c r="B306" s="6">
        <f>AVERAGE(B197:B208)</f>
        <v>88683</v>
      </c>
      <c r="C306" s="6">
        <f t="shared" ref="C306:H306" si="20">AVERAGE(C197:C208)</f>
        <v>4617.083333333333</v>
      </c>
      <c r="D306" s="6">
        <f t="shared" si="20"/>
        <v>1201030.9166666667</v>
      </c>
      <c r="E306" s="6">
        <f t="shared" si="20"/>
        <v>139721.66666666666</v>
      </c>
      <c r="F306" s="6">
        <f t="shared" si="20"/>
        <v>54815.083333333336</v>
      </c>
      <c r="G306" s="6">
        <f t="shared" si="20"/>
        <v>606976.58333333337</v>
      </c>
      <c r="H306" s="6">
        <f t="shared" si="20"/>
        <v>399517.58333333331</v>
      </c>
    </row>
    <row r="307" spans="1:8">
      <c r="A307" s="2" t="s">
        <v>23</v>
      </c>
      <c r="B307" s="6">
        <f>AVERAGE(B209:B220)</f>
        <v>86156.5</v>
      </c>
      <c r="C307" s="6">
        <f t="shared" ref="C307:H307" si="21">AVERAGE(C209:C220)</f>
        <v>4884.833333333333</v>
      </c>
      <c r="D307" s="6">
        <f t="shared" si="21"/>
        <v>1509941.1666666667</v>
      </c>
      <c r="E307" s="6">
        <f t="shared" si="21"/>
        <v>160597.83333333334</v>
      </c>
      <c r="F307" s="6">
        <f t="shared" si="21"/>
        <v>61720.916666666664</v>
      </c>
      <c r="G307" s="6">
        <f t="shared" si="21"/>
        <v>769995.91666666663</v>
      </c>
      <c r="H307" s="6">
        <f t="shared" si="21"/>
        <v>517626.5</v>
      </c>
    </row>
    <row r="308" spans="1:8">
      <c r="A308" s="2" t="s">
        <v>24</v>
      </c>
      <c r="B308" s="6">
        <f>AVERAGE(B221:B232)</f>
        <v>89977.5</v>
      </c>
      <c r="C308" s="6">
        <f t="shared" ref="C308:H308" si="22">AVERAGE(C221:C232)</f>
        <v>5474.916666666667</v>
      </c>
      <c r="D308" s="6">
        <f t="shared" si="22"/>
        <v>1807369.5</v>
      </c>
      <c r="E308" s="6">
        <f t="shared" si="22"/>
        <v>195741.08333333334</v>
      </c>
      <c r="F308" s="6">
        <f t="shared" si="22"/>
        <v>52315</v>
      </c>
      <c r="G308" s="6">
        <f t="shared" si="22"/>
        <v>916337.33333333337</v>
      </c>
      <c r="H308" s="6">
        <f t="shared" si="22"/>
        <v>642976.08333333337</v>
      </c>
    </row>
    <row r="309" spans="1:8">
      <c r="A309" s="2" t="s">
        <v>25</v>
      </c>
      <c r="B309" s="6">
        <f>AVERAGE(B233:B244)</f>
        <v>116160</v>
      </c>
      <c r="C309" s="6">
        <f t="shared" ref="C309:H309" si="23">AVERAGE(C233:C244)</f>
        <v>5040.416666666667</v>
      </c>
      <c r="D309" s="6">
        <f t="shared" si="23"/>
        <v>1867082.6666666667</v>
      </c>
      <c r="E309" s="6">
        <f t="shared" si="23"/>
        <v>202099.83333333334</v>
      </c>
      <c r="F309" s="6">
        <f t="shared" si="23"/>
        <v>40846.666666666664</v>
      </c>
      <c r="G309" s="6">
        <f t="shared" si="23"/>
        <v>985921.25</v>
      </c>
      <c r="H309" s="6">
        <f t="shared" si="23"/>
        <v>638214</v>
      </c>
    </row>
    <row r="310" spans="1:8">
      <c r="A310" s="2" t="s">
        <v>418</v>
      </c>
      <c r="B310" s="6">
        <f t="shared" ref="B310:H310" si="24">AVERAGE(B245:B256)</f>
        <v>120742.41666666667</v>
      </c>
      <c r="C310" s="6">
        <f t="shared" si="24"/>
        <v>4750.666666666667</v>
      </c>
      <c r="D310" s="6">
        <f t="shared" si="24"/>
        <v>1903290.3333333333</v>
      </c>
      <c r="E310" s="6">
        <f t="shared" si="24"/>
        <v>206870.75</v>
      </c>
      <c r="F310" s="6">
        <f t="shared" si="24"/>
        <v>31013</v>
      </c>
      <c r="G310" s="6">
        <f t="shared" si="24"/>
        <v>1028340.75</v>
      </c>
      <c r="H310" s="6">
        <f t="shared" si="24"/>
        <v>637064.08333333337</v>
      </c>
    </row>
    <row r="311" spans="1:8">
      <c r="A311" s="2" t="s">
        <v>451</v>
      </c>
      <c r="B311" s="6">
        <f>AVERAGE(B257:B268)</f>
        <v>125608.41666666667</v>
      </c>
      <c r="C311" s="6">
        <f t="shared" ref="C311:H311" si="25">AVERAGE(C257:C268)</f>
        <v>4363.416666666667</v>
      </c>
      <c r="D311" s="6">
        <f t="shared" si="25"/>
        <v>2013138.1666666667</v>
      </c>
      <c r="E311" s="6">
        <f t="shared" si="25"/>
        <v>224419</v>
      </c>
      <c r="F311" s="6">
        <f t="shared" si="25"/>
        <v>24811.5</v>
      </c>
      <c r="G311" s="6">
        <f t="shared" si="25"/>
        <v>1056634</v>
      </c>
      <c r="H311" s="6">
        <f t="shared" si="25"/>
        <v>707273.66666666663</v>
      </c>
    </row>
    <row r="312" spans="1:8">
      <c r="A312" s="2" t="s">
        <v>494</v>
      </c>
      <c r="B312" s="6">
        <f>AVERAGE(B269:B280)</f>
        <v>136621.5</v>
      </c>
      <c r="C312" s="6">
        <f t="shared" ref="C312:H312" si="26">AVERAGE(C269:C280)</f>
        <v>6889.333333333333</v>
      </c>
      <c r="D312" s="6">
        <f t="shared" si="26"/>
        <v>2182022.5833333335</v>
      </c>
      <c r="E312" s="6">
        <f t="shared" si="26"/>
        <v>256948.41666666666</v>
      </c>
      <c r="F312" s="6">
        <f t="shared" si="26"/>
        <v>18186.333333333332</v>
      </c>
      <c r="G312" s="6">
        <f t="shared" si="26"/>
        <v>1079174.5833333333</v>
      </c>
      <c r="H312" s="6">
        <f t="shared" si="26"/>
        <v>827713.41666666663</v>
      </c>
    </row>
    <row r="313" spans="1:8">
      <c r="A313" s="2" t="s">
        <v>519</v>
      </c>
      <c r="B313" s="6">
        <f t="shared" ref="B313:H313" si="27">AVERAGE(B281:B287)</f>
        <v>135575.71428571429</v>
      </c>
      <c r="C313" s="6">
        <f t="shared" si="27"/>
        <v>7960.7142857142853</v>
      </c>
      <c r="D313" s="6">
        <f t="shared" si="27"/>
        <v>2328626.5714285714</v>
      </c>
      <c r="E313" s="6">
        <f t="shared" si="27"/>
        <v>288975.28571428574</v>
      </c>
      <c r="F313" s="6">
        <f t="shared" si="27"/>
        <v>15396.428571428571</v>
      </c>
      <c r="G313" s="6">
        <f t="shared" si="27"/>
        <v>1093000.2857142857</v>
      </c>
      <c r="H313" s="6">
        <f t="shared" si="27"/>
        <v>931254.85714285716</v>
      </c>
    </row>
    <row r="492" spans="2:8">
      <c r="B492" s="3"/>
      <c r="C492" s="3"/>
      <c r="D492" s="3"/>
      <c r="E492" s="3"/>
      <c r="F492" s="3"/>
      <c r="G492" s="3"/>
      <c r="H492" s="3"/>
    </row>
  </sheetData>
  <mergeCells count="2">
    <mergeCell ref="A1:A4"/>
    <mergeCell ref="B1:H2"/>
  </mergeCells>
  <phoneticPr fontId="13" type="noConversion"/>
  <conditionalFormatting sqref="D233:D258">
    <cfRule type="iconSet" priority="16">
      <iconSet iconSet="3Arrows">
        <cfvo type="percent" val="0"/>
        <cfvo type="percent" val="33"/>
        <cfvo type="percent" val="67"/>
      </iconSet>
    </cfRule>
  </conditionalFormatting>
  <conditionalFormatting sqref="D259:D261">
    <cfRule type="iconSet" priority="14">
      <iconSet iconSet="3Arrows">
        <cfvo type="percent" val="0"/>
        <cfvo type="percent" val="33"/>
        <cfvo type="percent" val="67"/>
      </iconSet>
    </cfRule>
  </conditionalFormatting>
  <conditionalFormatting sqref="D263">
    <cfRule type="iconSet" priority="13">
      <iconSet iconSet="3Arrows">
        <cfvo type="percent" val="0"/>
        <cfvo type="percent" val="33"/>
        <cfvo type="percent" val="67"/>
      </iconSet>
    </cfRule>
  </conditionalFormatting>
  <conditionalFormatting sqref="D262">
    <cfRule type="iconSet" priority="12">
      <iconSet iconSet="3Arrows">
        <cfvo type="percent" val="0"/>
        <cfvo type="percent" val="33"/>
        <cfvo type="percent" val="67"/>
      </iconSet>
    </cfRule>
  </conditionalFormatting>
  <conditionalFormatting sqref="D264">
    <cfRule type="iconSet" priority="11">
      <iconSet iconSet="3Arrows">
        <cfvo type="percent" val="0"/>
        <cfvo type="percent" val="33"/>
        <cfvo type="percent" val="67"/>
      </iconSet>
    </cfRule>
  </conditionalFormatting>
  <conditionalFormatting sqref="D265">
    <cfRule type="iconSet" priority="10">
      <iconSet iconSet="3Arrows">
        <cfvo type="percent" val="0"/>
        <cfvo type="percent" val="33"/>
        <cfvo type="percent" val="67"/>
      </iconSet>
    </cfRule>
  </conditionalFormatting>
  <conditionalFormatting sqref="D266">
    <cfRule type="iconSet" priority="9">
      <iconSet iconSet="3Arrows">
        <cfvo type="percent" val="0"/>
        <cfvo type="percent" val="33"/>
        <cfvo type="percent" val="67"/>
      </iconSet>
    </cfRule>
  </conditionalFormatting>
  <conditionalFormatting sqref="D267">
    <cfRule type="iconSet" priority="8">
      <iconSet iconSet="3Arrows">
        <cfvo type="percent" val="0"/>
        <cfvo type="percent" val="33"/>
        <cfvo type="percent" val="67"/>
      </iconSet>
    </cfRule>
  </conditionalFormatting>
  <conditionalFormatting sqref="D268">
    <cfRule type="iconSet" priority="7">
      <iconSet iconSet="3Arrows">
        <cfvo type="percent" val="0"/>
        <cfvo type="percent" val="33"/>
        <cfvo type="percent" val="67"/>
      </iconSet>
    </cfRule>
  </conditionalFormatting>
  <conditionalFormatting sqref="D269">
    <cfRule type="iconSet" priority="6">
      <iconSet iconSet="3Arrows">
        <cfvo type="percent" val="0"/>
        <cfvo type="percent" val="33"/>
        <cfvo type="percent" val="67"/>
      </iconSet>
    </cfRule>
  </conditionalFormatting>
  <conditionalFormatting sqref="D270">
    <cfRule type="iconSet" priority="5">
      <iconSet iconSet="3Arrows">
        <cfvo type="percent" val="0"/>
        <cfvo type="percent" val="33"/>
        <cfvo type="percent" val="67"/>
      </iconSet>
    </cfRule>
  </conditionalFormatting>
  <conditionalFormatting sqref="D271:D287">
    <cfRule type="iconSet" priority="28">
      <iconSet iconSet="3Arrows">
        <cfvo type="percent" val="0"/>
        <cfvo type="percent" val="33"/>
        <cfvo type="percent" val="67"/>
      </iconSet>
    </cfRule>
  </conditionalFormatting>
  <conditionalFormatting sqref="D281">
    <cfRule type="iconSet" priority="3">
      <iconSet iconSet="3Arrows">
        <cfvo type="percent" val="0"/>
        <cfvo type="percent" val="33"/>
        <cfvo type="percent" val="67"/>
      </iconSet>
    </cfRule>
  </conditionalFormatting>
  <conditionalFormatting sqref="D282:D287">
    <cfRule type="iconSet" priority="2">
      <iconSet iconSet="4Arrows">
        <cfvo type="percent" val="0"/>
        <cfvo type="percent" val="25"/>
        <cfvo type="percent" val="50"/>
        <cfvo type="percent" val="75"/>
      </iconSet>
    </cfRule>
  </conditionalFormatting>
  <conditionalFormatting sqref="D280">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dimension ref="A1:H344"/>
  <sheetViews>
    <sheetView zoomScale="90" zoomScaleNormal="90" workbookViewId="0">
      <selection sqref="A1:A4"/>
    </sheetView>
  </sheetViews>
  <sheetFormatPr defaultRowHeight="12.75"/>
  <cols>
    <col min="1" max="1" width="16.140625" customWidth="1"/>
    <col min="2" max="2" width="14.7109375" style="1" customWidth="1"/>
    <col min="3" max="3" width="12.85546875" style="1" customWidth="1"/>
    <col min="4" max="4" width="16.42578125" style="1" customWidth="1"/>
    <col min="5" max="5" width="13.7109375" style="1" customWidth="1"/>
    <col min="6" max="6" width="12.42578125" style="1" customWidth="1"/>
    <col min="7" max="7" width="15.28515625" style="1" customWidth="1"/>
    <col min="8" max="8" width="19" style="1" customWidth="1"/>
  </cols>
  <sheetData>
    <row r="1" spans="1:8">
      <c r="A1" s="392" t="s">
        <v>99</v>
      </c>
      <c r="B1" s="399" t="s">
        <v>28</v>
      </c>
      <c r="C1" s="400"/>
      <c r="D1" s="400"/>
      <c r="E1" s="400"/>
      <c r="F1" s="400"/>
      <c r="G1" s="400"/>
      <c r="H1" s="401"/>
    </row>
    <row r="2" spans="1:8" ht="13.5" thickBot="1">
      <c r="A2" s="393"/>
      <c r="B2" s="397"/>
      <c r="C2" s="398"/>
      <c r="D2" s="398"/>
      <c r="E2" s="398"/>
      <c r="F2" s="398"/>
      <c r="G2" s="398"/>
      <c r="H2" s="402"/>
    </row>
    <row r="3" spans="1:8" ht="13.5" thickBot="1">
      <c r="A3" s="393"/>
    </row>
    <row r="4" spans="1:8" ht="26.25" thickBot="1">
      <c r="A4" s="394"/>
      <c r="B4" s="14" t="str">
        <f>PSCE!B4</f>
        <v>Investments</v>
      </c>
      <c r="C4" s="15" t="str">
        <f>PSCE!C4</f>
        <v>Bills discounted</v>
      </c>
      <c r="D4" s="15" t="str">
        <f>PSCE!D4</f>
        <v>Total loans and advances</v>
      </c>
      <c r="E4" s="15" t="str">
        <f>PSCE!E4</f>
        <v>Instalment sales credit</v>
      </c>
      <c r="F4" s="15" t="str">
        <f>PSCE!F4</f>
        <v xml:space="preserve"> Leasing finance  </v>
      </c>
      <c r="G4" s="15" t="str">
        <f>PSCE!G4</f>
        <v>Mortgage advances</v>
      </c>
      <c r="H4" s="16" t="str">
        <f>PSCE!H4</f>
        <v>Other loans and advances</v>
      </c>
    </row>
    <row r="5" spans="1:8" hidden="1">
      <c r="A5" s="5">
        <v>33239</v>
      </c>
      <c r="B5" s="7">
        <f>(PSCE!B17-PSCE!B5)/PSCE!B5*100</f>
        <v>-26.531971580817054</v>
      </c>
      <c r="C5" s="7">
        <f>(PSCE!C17-PSCE!C5)/PSCE!C5*100</f>
        <v>5.2210619862252834</v>
      </c>
      <c r="D5" s="7">
        <f>(PSCE!D17-PSCE!D5)/PSCE!D5*100</f>
        <v>14.607208598064247</v>
      </c>
      <c r="E5" s="7">
        <f>(PSCE!E17-PSCE!E5)/PSCE!E5*100</f>
        <v>15.601006516549454</v>
      </c>
      <c r="F5" s="7">
        <f>(PSCE!F17-PSCE!F5)/PSCE!F5*100</f>
        <v>19.648509987992576</v>
      </c>
      <c r="G5" s="7">
        <f>(PSCE!G17-PSCE!G5)/PSCE!G5*100</f>
        <v>15.865403061811763</v>
      </c>
      <c r="H5" s="7">
        <f>(PSCE!H17-PSCE!H5)/PSCE!H5*100</f>
        <v>12.412412412412413</v>
      </c>
    </row>
    <row r="6" spans="1:8" hidden="1">
      <c r="A6" s="5">
        <v>33270</v>
      </c>
      <c r="B6" s="7">
        <f>(PSCE!B18-PSCE!B6)/PSCE!B6*100</f>
        <v>63.018867924528301</v>
      </c>
      <c r="C6" s="7">
        <f>(PSCE!C18-PSCE!C6)/PSCE!C6*100</f>
        <v>20.539152759948653</v>
      </c>
      <c r="D6" s="7">
        <f>(PSCE!D18-PSCE!D6)/PSCE!D6*100</f>
        <v>17.634017061388697</v>
      </c>
      <c r="E6" s="7">
        <f>(PSCE!E18-PSCE!E6)/PSCE!E6*100</f>
        <v>13.914704010184595</v>
      </c>
      <c r="F6" s="7">
        <f>(PSCE!F18-PSCE!F6)/PSCE!F6*100</f>
        <v>17.436613665663945</v>
      </c>
      <c r="G6" s="7">
        <f>(PSCE!G18-PSCE!G6)/PSCE!G6*100</f>
        <v>15.625059056978172</v>
      </c>
      <c r="H6" s="7">
        <f>(PSCE!H18-PSCE!H6)/PSCE!H6*100</f>
        <v>20.492098625624131</v>
      </c>
    </row>
    <row r="7" spans="1:8" hidden="1">
      <c r="A7" s="5">
        <v>33298</v>
      </c>
      <c r="B7" s="7">
        <f>(PSCE!B19-PSCE!B7)/PSCE!B7*100</f>
        <v>135.75685339690108</v>
      </c>
      <c r="C7" s="7">
        <f>(PSCE!C19-PSCE!C7)/PSCE!C7*100</f>
        <v>18.159426780116437</v>
      </c>
      <c r="D7" s="7">
        <f>(PSCE!D19-PSCE!D7)/PSCE!D7*100</f>
        <v>16.795952046877158</v>
      </c>
      <c r="E7" s="7">
        <f>(PSCE!E19-PSCE!E7)/PSCE!E7*100</f>
        <v>13.339640491958374</v>
      </c>
      <c r="F7" s="7">
        <f>(PSCE!F19-PSCE!F7)/PSCE!F7*100</f>
        <v>16.726015919564308</v>
      </c>
      <c r="G7" s="7">
        <f>(PSCE!G19-PSCE!G7)/PSCE!G7*100</f>
        <v>15.915932761167518</v>
      </c>
      <c r="H7" s="7">
        <f>(PSCE!H19-PSCE!H7)/PSCE!H7*100</f>
        <v>18.543644638382737</v>
      </c>
    </row>
    <row r="8" spans="1:8" hidden="1">
      <c r="A8" s="5">
        <v>33329</v>
      </c>
      <c r="B8" s="7">
        <f>(PSCE!B20-PSCE!B8)/PSCE!B8*100</f>
        <v>53.366942743968316</v>
      </c>
      <c r="C8" s="7">
        <f>(PSCE!C20-PSCE!C8)/PSCE!C8*100</f>
        <v>9.1918437066296566</v>
      </c>
      <c r="D8" s="7">
        <f>(PSCE!D20-PSCE!D8)/PSCE!D8*100</f>
        <v>16.043558737315173</v>
      </c>
      <c r="E8" s="7">
        <f>(PSCE!E20-PSCE!E8)/PSCE!E8*100</f>
        <v>12.951807228915662</v>
      </c>
      <c r="F8" s="7">
        <f>(PSCE!F20-PSCE!F8)/PSCE!F8*100</f>
        <v>17.128045619491967</v>
      </c>
      <c r="G8" s="7">
        <f>(PSCE!G20-PSCE!G8)/PSCE!G8*100</f>
        <v>16.908114116339384</v>
      </c>
      <c r="H8" s="7">
        <f>(PSCE!H20-PSCE!H8)/PSCE!H8*100</f>
        <v>15.911007657794421</v>
      </c>
    </row>
    <row r="9" spans="1:8" hidden="1">
      <c r="A9" s="5">
        <v>33359</v>
      </c>
      <c r="B9" s="7">
        <f>(PSCE!B21-PSCE!B9)/PSCE!B9*100</f>
        <v>71.781115879828334</v>
      </c>
      <c r="C9" s="7">
        <f>(PSCE!C21-PSCE!C9)/PSCE!C9*100</f>
        <v>-0.13359366971534273</v>
      </c>
      <c r="D9" s="7">
        <f>(PSCE!D21-PSCE!D9)/PSCE!D9*100</f>
        <v>18.174557900741586</v>
      </c>
      <c r="E9" s="7">
        <f>(PSCE!E21-PSCE!E9)/PSCE!E9*100</f>
        <v>11.433689542281797</v>
      </c>
      <c r="F9" s="7">
        <f>(PSCE!F21-PSCE!F9)/PSCE!F9*100</f>
        <v>15.974765974765976</v>
      </c>
      <c r="G9" s="7">
        <f>(PSCE!G21-PSCE!G9)/PSCE!G9*100</f>
        <v>16.962521045311473</v>
      </c>
      <c r="H9" s="7">
        <f>(PSCE!H21-PSCE!H9)/PSCE!H9*100</f>
        <v>21.480723073566189</v>
      </c>
    </row>
    <row r="10" spans="1:8" hidden="1">
      <c r="A10" s="5">
        <v>33390</v>
      </c>
      <c r="B10" s="7">
        <f>(PSCE!B22-PSCE!B10)/PSCE!B10*100</f>
        <v>65.382124352331601</v>
      </c>
      <c r="C10" s="7">
        <f>(PSCE!C22-PSCE!C10)/PSCE!C10*100</f>
        <v>-12.051984973093715</v>
      </c>
      <c r="D10" s="7">
        <f>(PSCE!D22-PSCE!D10)/PSCE!D10*100</f>
        <v>17.581043878869597</v>
      </c>
      <c r="E10" s="7">
        <f>(PSCE!E22-PSCE!E10)/PSCE!E10*100</f>
        <v>10.258418167580267</v>
      </c>
      <c r="F10" s="7">
        <f>(PSCE!F22-PSCE!F10)/PSCE!F10*100</f>
        <v>17.003349913714345</v>
      </c>
      <c r="G10" s="7">
        <f>(PSCE!G22-PSCE!G10)/PSCE!G10*100</f>
        <v>17.010430412697264</v>
      </c>
      <c r="H10" s="7">
        <f>(PSCE!H22-PSCE!H10)/PSCE!H10*100</f>
        <v>20.20092047310338</v>
      </c>
    </row>
    <row r="11" spans="1:8" hidden="1">
      <c r="A11" s="5">
        <v>33420</v>
      </c>
      <c r="B11" s="7">
        <f>(PSCE!B23-PSCE!B11)/PSCE!B11*100</f>
        <v>20.857307249712314</v>
      </c>
      <c r="C11" s="7">
        <f>(PSCE!C23-PSCE!C11)/PSCE!C11*100</f>
        <v>-12.879298718813217</v>
      </c>
      <c r="D11" s="7">
        <f>(PSCE!D23-PSCE!D11)/PSCE!D11*100</f>
        <v>17.6592020197089</v>
      </c>
      <c r="E11" s="7">
        <f>(PSCE!E23-PSCE!E11)/PSCE!E11*100</f>
        <v>11.494941028557744</v>
      </c>
      <c r="F11" s="7">
        <f>(PSCE!F23-PSCE!F11)/PSCE!F11*100</f>
        <v>15.982506709074645</v>
      </c>
      <c r="G11" s="7">
        <f>(PSCE!G23-PSCE!G11)/PSCE!G11*100</f>
        <v>17.081171667468933</v>
      </c>
      <c r="H11" s="7">
        <f>(PSCE!H23-PSCE!H11)/PSCE!H11*100</f>
        <v>20.174453181788145</v>
      </c>
    </row>
    <row r="12" spans="1:8" hidden="1">
      <c r="A12" s="5">
        <v>33451</v>
      </c>
      <c r="B12" s="7">
        <f>(PSCE!B24-PSCE!B12)/PSCE!B12*100</f>
        <v>30.919978225367444</v>
      </c>
      <c r="C12" s="7">
        <f>(PSCE!C24-PSCE!C12)/PSCE!C12*100</f>
        <v>-11.651497914296549</v>
      </c>
      <c r="D12" s="7">
        <f>(PSCE!D24-PSCE!D12)/PSCE!D12*100</f>
        <v>17.460810074552239</v>
      </c>
      <c r="E12" s="7">
        <f>(PSCE!E24-PSCE!E12)/PSCE!E12*100</f>
        <v>9.8078509961098668</v>
      </c>
      <c r="F12" s="7">
        <f>(PSCE!F24-PSCE!F12)/PSCE!F12*100</f>
        <v>16.136608278696546</v>
      </c>
      <c r="G12" s="7">
        <f>(PSCE!G24-PSCE!G12)/PSCE!G12*100</f>
        <v>17.090487320527917</v>
      </c>
      <c r="H12" s="7">
        <f>(PSCE!H24-PSCE!H12)/PSCE!H12*100</f>
        <v>20.160562131634681</v>
      </c>
    </row>
    <row r="13" spans="1:8" hidden="1">
      <c r="A13" s="5">
        <v>33482</v>
      </c>
      <c r="B13" s="7">
        <f>(PSCE!B25-PSCE!B13)/PSCE!B13*100</f>
        <v>46.55924806982209</v>
      </c>
      <c r="C13" s="7">
        <f>(PSCE!C25-PSCE!C13)/PSCE!C13*100</f>
        <v>10.851703406813627</v>
      </c>
      <c r="D13" s="7">
        <f>(PSCE!D25-PSCE!D13)/PSCE!D13*100</f>
        <v>18.400642985209966</v>
      </c>
      <c r="E13" s="7">
        <f>(PSCE!E25-PSCE!E13)/PSCE!E13*100</f>
        <v>7.221965851407476</v>
      </c>
      <c r="F13" s="7">
        <f>(PSCE!F25-PSCE!F13)/PSCE!F13*100</f>
        <v>18.71042026482441</v>
      </c>
      <c r="G13" s="7">
        <f>(PSCE!G25-PSCE!G13)/PSCE!G13*100</f>
        <v>17.549017902190364</v>
      </c>
      <c r="H13" s="7">
        <f>(PSCE!H25-PSCE!H13)/PSCE!H13*100</f>
        <v>22.370471044518844</v>
      </c>
    </row>
    <row r="14" spans="1:8" hidden="1">
      <c r="A14" s="5">
        <v>33512</v>
      </c>
      <c r="B14" s="7">
        <f>(PSCE!B26-PSCE!B14)/PSCE!B14*100</f>
        <v>20.809248554913296</v>
      </c>
      <c r="C14" s="7">
        <f>(PSCE!C26-PSCE!C14)/PSCE!C14*100</f>
        <v>23.655685441020189</v>
      </c>
      <c r="D14" s="7">
        <f>(PSCE!D26-PSCE!D14)/PSCE!D14*100</f>
        <v>18.606706135849212</v>
      </c>
      <c r="E14" s="7">
        <f>(PSCE!E26-PSCE!E14)/PSCE!E14*100</f>
        <v>6.8386357122384638</v>
      </c>
      <c r="F14" s="7">
        <f>(PSCE!F26-PSCE!F14)/PSCE!F14*100</f>
        <v>21.360314783586283</v>
      </c>
      <c r="G14" s="7">
        <f>(PSCE!G26-PSCE!G14)/PSCE!G14*100</f>
        <v>17.889734494989497</v>
      </c>
      <c r="H14" s="7">
        <f>(PSCE!H26-PSCE!H14)/PSCE!H14*100</f>
        <v>22.177538491842029</v>
      </c>
    </row>
    <row r="15" spans="1:8" hidden="1">
      <c r="A15" s="5">
        <v>33543</v>
      </c>
      <c r="B15" s="7">
        <f>(PSCE!B27-PSCE!B15)/PSCE!B15*100</f>
        <v>-2.8138989554465996</v>
      </c>
      <c r="C15" s="7">
        <f>(PSCE!C27-PSCE!C15)/PSCE!C15*100</f>
        <v>41.415364296720227</v>
      </c>
      <c r="D15" s="7">
        <f>(PSCE!D27-PSCE!D15)/PSCE!D15*100</f>
        <v>16.993883056868871</v>
      </c>
      <c r="E15" s="7">
        <f>(PSCE!E27-PSCE!E15)/PSCE!E15*100</f>
        <v>9.523539742790776</v>
      </c>
      <c r="F15" s="7">
        <f>(PSCE!F27-PSCE!F15)/PSCE!F15*100</f>
        <v>20.486946861692278</v>
      </c>
      <c r="G15" s="7">
        <f>(PSCE!G27-PSCE!G15)/PSCE!G15*100</f>
        <v>18.16743236345074</v>
      </c>
      <c r="H15" s="7">
        <f>(PSCE!H27-PSCE!H15)/PSCE!H15*100</f>
        <v>17.396241503398642</v>
      </c>
    </row>
    <row r="16" spans="1:8" hidden="1">
      <c r="A16" s="5">
        <v>33573</v>
      </c>
      <c r="B16" s="7">
        <f>(PSCE!B28-PSCE!B16)/PSCE!B16*100</f>
        <v>-38.912909203211861</v>
      </c>
      <c r="C16" s="7">
        <f>(PSCE!C28-PSCE!C16)/PSCE!C16*100</f>
        <v>28.184837827276283</v>
      </c>
      <c r="D16" s="7">
        <f>(PSCE!D28-PSCE!D16)/PSCE!D16*100</f>
        <v>15.228356835696621</v>
      </c>
      <c r="E16" s="7">
        <f>(PSCE!E28-PSCE!E16)/PSCE!E16*100</f>
        <v>6.6744211809017395</v>
      </c>
      <c r="F16" s="7">
        <f>(PSCE!F28-PSCE!F16)/PSCE!F16*100</f>
        <v>20.572157434402332</v>
      </c>
      <c r="G16" s="7">
        <f>(PSCE!G28-PSCE!G16)/PSCE!G16*100</f>
        <v>18.030114610291399</v>
      </c>
      <c r="H16" s="7">
        <f>(PSCE!H28-PSCE!H16)/PSCE!H16*100</f>
        <v>14.132064100384788</v>
      </c>
    </row>
    <row r="17" spans="1:8" hidden="1">
      <c r="A17" s="5">
        <v>33604</v>
      </c>
      <c r="B17" s="7">
        <f>(PSCE!B29-PSCE!B17)/PSCE!B17*100</f>
        <v>-8.4013297068600785</v>
      </c>
      <c r="C17" s="7">
        <f>(PSCE!C29-PSCE!C17)/PSCE!C17*100</f>
        <v>37.605574324324323</v>
      </c>
      <c r="D17" s="7">
        <f>(PSCE!D29-PSCE!D17)/PSCE!D17*100</f>
        <v>14.784855706958188</v>
      </c>
      <c r="E17" s="7">
        <f>(PSCE!E29-PSCE!E17)/PSCE!E17*100</f>
        <v>2.6678573421889826</v>
      </c>
      <c r="F17" s="7">
        <f>(PSCE!F29-PSCE!F17)/PSCE!F17*100</f>
        <v>23.73870997171791</v>
      </c>
      <c r="G17" s="7">
        <f>(PSCE!G29-PSCE!G17)/PSCE!G17*100</f>
        <v>17.655142724683753</v>
      </c>
      <c r="H17" s="7">
        <f>(PSCE!H29-PSCE!H17)/PSCE!H17*100</f>
        <v>13.949703687782112</v>
      </c>
    </row>
    <row r="18" spans="1:8" hidden="1">
      <c r="A18" s="5">
        <v>33635</v>
      </c>
      <c r="B18" s="7">
        <f>(PSCE!B30-PSCE!B18)/PSCE!B18*100</f>
        <v>-45.012626262626263</v>
      </c>
      <c r="C18" s="7">
        <f>(PSCE!C30-PSCE!C18)/PSCE!C18*100</f>
        <v>13.684771033013845</v>
      </c>
      <c r="D18" s="7">
        <f>(PSCE!D30-PSCE!D18)/PSCE!D18*100</f>
        <v>12.290150654667549</v>
      </c>
      <c r="E18" s="7">
        <f>(PSCE!E30-PSCE!E18)/PSCE!E18*100</f>
        <v>2.2854269110415735</v>
      </c>
      <c r="F18" s="7">
        <f>(PSCE!F30-PSCE!F18)/PSCE!F18*100</f>
        <v>25.395663708718324</v>
      </c>
      <c r="G18" s="7">
        <f>(PSCE!G30-PSCE!G18)/PSCE!G18*100</f>
        <v>17.694457610774233</v>
      </c>
      <c r="H18" s="7">
        <f>(PSCE!H30-PSCE!H18)/PSCE!H18*100</f>
        <v>8.0912508544087487</v>
      </c>
    </row>
    <row r="19" spans="1:8" hidden="1">
      <c r="A19" s="5">
        <v>33664</v>
      </c>
      <c r="B19" s="7">
        <f>(PSCE!B31-PSCE!B19)/PSCE!B19*100</f>
        <v>-54.162453656892481</v>
      </c>
      <c r="C19" s="7">
        <f>(PSCE!C31-PSCE!C19)/PSCE!C19*100</f>
        <v>18.902785673678228</v>
      </c>
      <c r="D19" s="7">
        <f>(PSCE!D31-PSCE!D19)/PSCE!D19*100</f>
        <v>11.695320377955108</v>
      </c>
      <c r="E19" s="7">
        <f>(PSCE!E31-PSCE!E19)/PSCE!E19*100</f>
        <v>2.2148024485253202</v>
      </c>
      <c r="F19" s="7">
        <f>(PSCE!F31-PSCE!F19)/PSCE!F19*100</f>
        <v>24.378645132346342</v>
      </c>
      <c r="G19" s="7">
        <f>(PSCE!G31-PSCE!G19)/PSCE!G19*100</f>
        <v>17.840723952704337</v>
      </c>
      <c r="H19" s="7">
        <f>(PSCE!H31-PSCE!H19)/PSCE!H19*100</f>
        <v>6.6344577689586748</v>
      </c>
    </row>
    <row r="20" spans="1:8" hidden="1">
      <c r="A20" s="5">
        <v>33695</v>
      </c>
      <c r="B20" s="7">
        <f>(PSCE!B32-PSCE!B20)/PSCE!B20*100</f>
        <v>-33.153322376144637</v>
      </c>
      <c r="C20" s="7">
        <f>(PSCE!C32-PSCE!C20)/PSCE!C20*100</f>
        <v>25.527962456003127</v>
      </c>
      <c r="D20" s="7">
        <f>(PSCE!D32-PSCE!D20)/PSCE!D20*100</f>
        <v>12.139793822111059</v>
      </c>
      <c r="E20" s="7">
        <f>(PSCE!E32-PSCE!E20)/PSCE!E20*100</f>
        <v>3.1277777777777778</v>
      </c>
      <c r="F20" s="7">
        <f>(PSCE!F32-PSCE!F20)/PSCE!F20*100</f>
        <v>23.262813136230857</v>
      </c>
      <c r="G20" s="7">
        <f>(PSCE!G32-PSCE!G20)/PSCE!G20*100</f>
        <v>17.143898458174213</v>
      </c>
      <c r="H20" s="7">
        <f>(PSCE!H32-PSCE!H20)/PSCE!H20*100</f>
        <v>8.0763689809223056</v>
      </c>
    </row>
    <row r="21" spans="1:8" hidden="1">
      <c r="A21" s="5">
        <v>33725</v>
      </c>
      <c r="B21" s="7">
        <f>(PSCE!B33-PSCE!B21)/PSCE!B21*100</f>
        <v>-30.793254216114928</v>
      </c>
      <c r="C21" s="7">
        <f>(PSCE!C33-PSCE!C21)/PSCE!C21*100</f>
        <v>32.403786787404812</v>
      </c>
      <c r="D21" s="7">
        <f>(PSCE!D33-PSCE!D21)/PSCE!D21*100</f>
        <v>9.222943618459162</v>
      </c>
      <c r="E21" s="7">
        <f>(PSCE!E33-PSCE!E21)/PSCE!E21*100</f>
        <v>1.8902439024390243</v>
      </c>
      <c r="F21" s="7">
        <f>(PSCE!F33-PSCE!F21)/PSCE!F21*100</f>
        <v>24.083172486401121</v>
      </c>
      <c r="G21" s="7">
        <f>(PSCE!G33-PSCE!G21)/PSCE!G21*100</f>
        <v>17.192120538857509</v>
      </c>
      <c r="H21" s="7">
        <f>(PSCE!H33-PSCE!H21)/PSCE!H21*100</f>
        <v>1.6731834698868426</v>
      </c>
    </row>
    <row r="22" spans="1:8" hidden="1">
      <c r="A22" s="5">
        <v>33756</v>
      </c>
      <c r="B22" s="7">
        <f>(PSCE!B34-PSCE!B22)/PSCE!B22*100</f>
        <v>-21.852359506559623</v>
      </c>
      <c r="C22" s="7">
        <f>(PSCE!C34-PSCE!C22)/PSCE!C22*100</f>
        <v>36.885245901639344</v>
      </c>
      <c r="D22" s="7">
        <f>(PSCE!D34-PSCE!D22)/PSCE!D22*100</f>
        <v>9.1700213825809627</v>
      </c>
      <c r="E22" s="7">
        <f>(PSCE!E34-PSCE!E22)/PSCE!E22*100</f>
        <v>1.2510926573426573</v>
      </c>
      <c r="F22" s="7">
        <f>(PSCE!F34-PSCE!F22)/PSCE!F22*100</f>
        <v>23.29515877147319</v>
      </c>
      <c r="G22" s="7">
        <f>(PSCE!G34-PSCE!G22)/PSCE!G22*100</f>
        <v>17.238023142640856</v>
      </c>
      <c r="H22" s="7">
        <f>(PSCE!H34-PSCE!H22)/PSCE!H22*100</f>
        <v>1.7579974474041749</v>
      </c>
    </row>
    <row r="23" spans="1:8" hidden="1">
      <c r="A23" s="5">
        <v>33786</v>
      </c>
      <c r="B23" s="7">
        <f>(PSCE!B35-PSCE!B23)/PSCE!B23*100</f>
        <v>46.703165912877886</v>
      </c>
      <c r="C23" s="7">
        <f>(PSCE!C35-PSCE!C23)/PSCE!C23*100</f>
        <v>20.964175143741706</v>
      </c>
      <c r="D23" s="7">
        <f>(PSCE!D35-PSCE!D23)/PSCE!D23*100</f>
        <v>8.5751713018943985</v>
      </c>
      <c r="E23" s="7">
        <f>(PSCE!E35-PSCE!E23)/PSCE!E23*100</f>
        <v>-0.10202437845674703</v>
      </c>
      <c r="F23" s="7">
        <f>(PSCE!F35-PSCE!F23)/PSCE!F23*100</f>
        <v>22.589767760733569</v>
      </c>
      <c r="G23" s="7">
        <f>(PSCE!G35-PSCE!G23)/PSCE!G23*100</f>
        <v>17.090997685467173</v>
      </c>
      <c r="H23" s="7">
        <f>(PSCE!H35-PSCE!H23)/PSCE!H23*100</f>
        <v>0.86055207302320469</v>
      </c>
    </row>
    <row r="24" spans="1:8" hidden="1">
      <c r="A24" s="5">
        <v>33817</v>
      </c>
      <c r="B24" s="7">
        <f>(PSCE!B36-PSCE!B24)/PSCE!B24*100</f>
        <v>14.469854469854472</v>
      </c>
      <c r="C24" s="7">
        <f>(PSCE!C36-PSCE!C24)/PSCE!C24*100</f>
        <v>17.673570125549951</v>
      </c>
      <c r="D24" s="7">
        <f>(PSCE!D36-PSCE!D24)/PSCE!D24*100</f>
        <v>8.286900309423018</v>
      </c>
      <c r="E24" s="7">
        <f>(PSCE!E36-PSCE!E24)/PSCE!E24*100</f>
        <v>0.89103596349973169</v>
      </c>
      <c r="F24" s="7">
        <f>(PSCE!F36-PSCE!F24)/PSCE!F24*100</f>
        <v>20.003370407819347</v>
      </c>
      <c r="G24" s="7">
        <f>(PSCE!G36-PSCE!G24)/PSCE!G24*100</f>
        <v>16.848772287926998</v>
      </c>
      <c r="H24" s="7">
        <f>(PSCE!H36-PSCE!H24)/PSCE!H24*100</f>
        <v>0.47546829528220685</v>
      </c>
    </row>
    <row r="25" spans="1:8" hidden="1">
      <c r="A25" s="5">
        <v>33848</v>
      </c>
      <c r="B25" s="7">
        <f>(PSCE!B37-PSCE!B25)/PSCE!B25*100</f>
        <v>62.253779202931746</v>
      </c>
      <c r="C25" s="7">
        <f>(PSCE!C37-PSCE!C25)/PSCE!C25*100</f>
        <v>2.2055500316369878</v>
      </c>
      <c r="D25" s="7">
        <f>(PSCE!D37-PSCE!D25)/PSCE!D25*100</f>
        <v>7.6602632907279657</v>
      </c>
      <c r="E25" s="7">
        <f>(PSCE!E37-PSCE!E25)/PSCE!E25*100</f>
        <v>2.3509791263180544</v>
      </c>
      <c r="F25" s="7">
        <f>(PSCE!F37-PSCE!F25)/PSCE!F25*100</f>
        <v>15.430003233107016</v>
      </c>
      <c r="G25" s="7">
        <f>(PSCE!G37-PSCE!G25)/PSCE!G25*100</f>
        <v>16.850190924429448</v>
      </c>
      <c r="H25" s="7">
        <f>(PSCE!H37-PSCE!H25)/PSCE!H25*100</f>
        <v>-0.71514675407349215</v>
      </c>
    </row>
    <row r="26" spans="1:8" hidden="1">
      <c r="A26" s="5">
        <v>33878</v>
      </c>
      <c r="B26" s="7">
        <f>(PSCE!B38-PSCE!B26)/PSCE!B26*100</f>
        <v>74.109516214779376</v>
      </c>
      <c r="C26" s="7">
        <f>(PSCE!C38-PSCE!C26)/PSCE!C26*100</f>
        <v>3.8844963905122034</v>
      </c>
      <c r="D26" s="7">
        <f>(PSCE!D38-PSCE!D26)/PSCE!D26*100</f>
        <v>6.8243425237688617</v>
      </c>
      <c r="E26" s="7">
        <f>(PSCE!E38-PSCE!E26)/PSCE!E26*100</f>
        <v>3.5250563365167937</v>
      </c>
      <c r="F26" s="7">
        <f>(PSCE!F38-PSCE!F26)/PSCE!F26*100</f>
        <v>9.4410992743554125</v>
      </c>
      <c r="G26" s="7">
        <f>(PSCE!G38-PSCE!G26)/PSCE!G26*100</f>
        <v>17.250394344803414</v>
      </c>
      <c r="H26" s="7">
        <f>(PSCE!H38-PSCE!H26)/PSCE!H26*100</f>
        <v>-2.3954428815176065</v>
      </c>
    </row>
    <row r="27" spans="1:8" hidden="1">
      <c r="A27" s="5">
        <v>33909</v>
      </c>
      <c r="B27" s="7">
        <f>(PSCE!B39-PSCE!B27)/PSCE!B27*100</f>
        <v>26.738319806975213</v>
      </c>
      <c r="C27" s="7">
        <f>(PSCE!C39-PSCE!C27)/PSCE!C27*100</f>
        <v>-2.4437699431862399</v>
      </c>
      <c r="D27" s="7">
        <f>(PSCE!D39-PSCE!D27)/PSCE!D27*100</f>
        <v>7.1531313500308222</v>
      </c>
      <c r="E27" s="7">
        <f>(PSCE!E39-PSCE!E27)/PSCE!E27*100</f>
        <v>0.37761224912062902</v>
      </c>
      <c r="F27" s="7">
        <f>(PSCE!F39-PSCE!F27)/PSCE!F27*100</f>
        <v>10.019208605455244</v>
      </c>
      <c r="G27" s="7">
        <f>(PSCE!G39-PSCE!G27)/PSCE!G27*100</f>
        <v>17.338401946808357</v>
      </c>
      <c r="H27" s="7">
        <f>(PSCE!H39-PSCE!H27)/PSCE!H27*100</f>
        <v>-1.2070515789760496</v>
      </c>
    </row>
    <row r="28" spans="1:8" hidden="1">
      <c r="A28" s="5">
        <v>33939</v>
      </c>
      <c r="B28" s="7">
        <f>(PSCE!B40-PSCE!B28)/PSCE!B28*100</f>
        <v>115.60498820357263</v>
      </c>
      <c r="C28" s="7">
        <f>(PSCE!C40-PSCE!C28)/PSCE!C28*100</f>
        <v>0.25150522063867081</v>
      </c>
      <c r="D28" s="7">
        <f>(PSCE!D40-PSCE!D28)/PSCE!D28*100</f>
        <v>7.5607076518823897</v>
      </c>
      <c r="E28" s="7">
        <f>(PSCE!E40-PSCE!E28)/PSCE!E28*100</f>
        <v>1.5213666337816087</v>
      </c>
      <c r="F28" s="7">
        <f>(PSCE!F40-PSCE!F28)/PSCE!F28*100</f>
        <v>9.5662687018286228</v>
      </c>
      <c r="G28" s="7">
        <f>(PSCE!G40-PSCE!G28)/PSCE!G28*100</f>
        <v>17.313305332099379</v>
      </c>
      <c r="H28" s="7">
        <f>(PSCE!H40-PSCE!H28)/PSCE!H28*100</f>
        <v>-0.49826689774696703</v>
      </c>
    </row>
    <row r="29" spans="1:8" hidden="1">
      <c r="A29" s="5">
        <v>33970</v>
      </c>
      <c r="B29" s="7">
        <f>(PSCE!B41-PSCE!B29)/PSCE!B29*100</f>
        <v>74.958759485318367</v>
      </c>
      <c r="C29" s="7">
        <f>(PSCE!C41-PSCE!C29)/PSCE!C29*100</f>
        <v>0.3145619149915605</v>
      </c>
      <c r="D29" s="7">
        <f>(PSCE!D41-PSCE!D29)/PSCE!D29*100</f>
        <v>7.8104459001224358</v>
      </c>
      <c r="E29" s="7">
        <f>(PSCE!E41-PSCE!E29)/PSCE!E29*100</f>
        <v>7.0617015493340585</v>
      </c>
      <c r="F29" s="7">
        <f>(PSCE!F41-PSCE!F29)/PSCE!F29*100</f>
        <v>10.366438103664381</v>
      </c>
      <c r="G29" s="7">
        <f>(PSCE!G41-PSCE!G29)/PSCE!G29*100</f>
        <v>17.667009105109837</v>
      </c>
      <c r="H29" s="7">
        <f>(PSCE!H41-PSCE!H29)/PSCE!H29*100</f>
        <v>-1.9078415521422798</v>
      </c>
    </row>
    <row r="30" spans="1:8" hidden="1">
      <c r="A30" s="5">
        <v>34001</v>
      </c>
      <c r="B30" s="7">
        <f>(PSCE!B42-PSCE!B30)/PSCE!B30*100</f>
        <v>117.41293532338308</v>
      </c>
      <c r="C30" s="7">
        <f>(PSCE!C42-PSCE!C30)/PSCE!C30*100</f>
        <v>-3.0132708821233414</v>
      </c>
      <c r="D30" s="7">
        <f>(PSCE!D42-PSCE!D30)/PSCE!D30*100</f>
        <v>8.0810550945661301</v>
      </c>
      <c r="E30" s="7">
        <f>(PSCE!E42-PSCE!E30)/PSCE!E30*100</f>
        <v>7.0691068014203768</v>
      </c>
      <c r="F30" s="7">
        <f>(PSCE!F42-PSCE!F30)/PSCE!F30*100</f>
        <v>8.3898737871160716</v>
      </c>
      <c r="G30" s="7">
        <f>(PSCE!G42-PSCE!G30)/PSCE!G30*100</f>
        <v>17.800552708689192</v>
      </c>
      <c r="H30" s="7">
        <f>(PSCE!H42-PSCE!H30)/PSCE!H30*100</f>
        <v>-0.95117645508918913</v>
      </c>
    </row>
    <row r="31" spans="1:8" hidden="1">
      <c r="A31" s="5">
        <v>34029</v>
      </c>
      <c r="B31" s="7">
        <f>(PSCE!B43-PSCE!B31)/PSCE!B31*100</f>
        <v>116.98529411764707</v>
      </c>
      <c r="C31" s="7">
        <f>(PSCE!C43-PSCE!C31)/PSCE!C31*100</f>
        <v>-3.2273487927324886</v>
      </c>
      <c r="D31" s="7">
        <f>(PSCE!D43-PSCE!D31)/PSCE!D31*100</f>
        <v>8.0036557569813258</v>
      </c>
      <c r="E31" s="7">
        <f>(PSCE!E43-PSCE!E31)/PSCE!E31*100</f>
        <v>6.2663327526132404</v>
      </c>
      <c r="F31" s="7">
        <f>(PSCE!F43-PSCE!F31)/PSCE!F31*100</f>
        <v>5.8072428221035928</v>
      </c>
      <c r="G31" s="7">
        <f>(PSCE!G43-PSCE!G31)/PSCE!G31*100</f>
        <v>17.695371853311979</v>
      </c>
      <c r="H31" s="7">
        <f>(PSCE!H43-PSCE!H31)/PSCE!H31*100</f>
        <v>-0.70253505933117588</v>
      </c>
    </row>
    <row r="32" spans="1:8" hidden="1">
      <c r="A32" s="5">
        <v>34060</v>
      </c>
      <c r="B32" s="7">
        <f>(PSCE!B44-PSCE!B32)/PSCE!B32*100</f>
        <v>84.36951176677205</v>
      </c>
      <c r="C32" s="7">
        <f>(PSCE!C44-PSCE!C32)/PSCE!C32*100</f>
        <v>-31.630189267076876</v>
      </c>
      <c r="D32" s="7">
        <f>(PSCE!D44-PSCE!D32)/PSCE!D32*100</f>
        <v>7.3742410741464326</v>
      </c>
      <c r="E32" s="7">
        <f>(PSCE!E44-PSCE!E32)/PSCE!E32*100</f>
        <v>6.873888918817002</v>
      </c>
      <c r="F32" s="7">
        <f>(PSCE!F44-PSCE!F32)/PSCE!F32*100</f>
        <v>6.0682226211849191</v>
      </c>
      <c r="G32" s="7">
        <f>(PSCE!G44-PSCE!G32)/PSCE!G32*100</f>
        <v>17.480994508021535</v>
      </c>
      <c r="H32" s="7">
        <f>(PSCE!H44-PSCE!H32)/PSCE!H32*100</f>
        <v>-2.3159056941658025</v>
      </c>
    </row>
    <row r="33" spans="1:8" hidden="1">
      <c r="A33" s="5">
        <v>34090</v>
      </c>
      <c r="B33" s="7">
        <f>(PSCE!B45-PSCE!B33)/PSCE!B33*100</f>
        <v>87.484957882069793</v>
      </c>
      <c r="C33" s="7">
        <f>(PSCE!C45-PSCE!C33)/PSCE!C33*100</f>
        <v>-34.102743452242166</v>
      </c>
      <c r="D33" s="7">
        <f>(PSCE!D45-PSCE!D33)/PSCE!D33*100</f>
        <v>7.0348538502759475</v>
      </c>
      <c r="E33" s="7">
        <f>(PSCE!E45-PSCE!E33)/PSCE!E33*100</f>
        <v>9.6947935368043083</v>
      </c>
      <c r="F33" s="7">
        <f>(PSCE!F45-PSCE!F33)/PSCE!F33*100</f>
        <v>3.5070352824718944</v>
      </c>
      <c r="G33" s="7">
        <f>(PSCE!G45-PSCE!G33)/PSCE!G33*100</f>
        <v>17.443024792726401</v>
      </c>
      <c r="H33" s="7">
        <f>(PSCE!H45-PSCE!H33)/PSCE!H33*100</f>
        <v>-3.5454150133173887</v>
      </c>
    </row>
    <row r="34" spans="1:8" hidden="1">
      <c r="A34" s="5">
        <v>34121</v>
      </c>
      <c r="B34" s="7">
        <f>(PSCE!B46-PSCE!B34)/PSCE!B34*100</f>
        <v>68.328739664244551</v>
      </c>
      <c r="C34" s="7">
        <f>(PSCE!C46-PSCE!C34)/PSCE!C34*100</f>
        <v>-32.385932360630854</v>
      </c>
      <c r="D34" s="7">
        <f>(PSCE!D46-PSCE!D34)/PSCE!D34*100</f>
        <v>8.2334403842892243</v>
      </c>
      <c r="E34" s="7">
        <f>(PSCE!E46-PSCE!E34)/PSCE!E34*100</f>
        <v>11.44445043975611</v>
      </c>
      <c r="F34" s="7">
        <f>(PSCE!F46-PSCE!F34)/PSCE!F34*100</f>
        <v>2.2165927802406586</v>
      </c>
      <c r="G34" s="7">
        <f>(PSCE!G46-PSCE!G34)/PSCE!G34*100</f>
        <v>17.539235969270099</v>
      </c>
      <c r="H34" s="7">
        <f>(PSCE!H46-PSCE!H34)/PSCE!H34*100</f>
        <v>-0.94001186815558069</v>
      </c>
    </row>
    <row r="35" spans="1:8" hidden="1">
      <c r="A35" s="5">
        <v>34151</v>
      </c>
      <c r="B35" s="7">
        <f>(PSCE!B47-PSCE!B35)/PSCE!B35*100</f>
        <v>13.27275677429823</v>
      </c>
      <c r="C35" s="7">
        <f>(PSCE!C47-PSCE!C35)/PSCE!C35*100</f>
        <v>-24.442413162705666</v>
      </c>
      <c r="D35" s="7">
        <f>(PSCE!D47-PSCE!D35)/PSCE!D35*100</f>
        <v>9.3702743278285787</v>
      </c>
      <c r="E35" s="7">
        <f>(PSCE!E47-PSCE!E35)/PSCE!E35*100</f>
        <v>12.75532143625027</v>
      </c>
      <c r="F35" s="7">
        <f>(PSCE!F47-PSCE!F35)/PSCE!F35*100</f>
        <v>3.8028661307235234</v>
      </c>
      <c r="G35" s="7">
        <f>(PSCE!G47-PSCE!G35)/PSCE!G35*100</f>
        <v>17.483354140657511</v>
      </c>
      <c r="H35" s="7">
        <f>(PSCE!H47-PSCE!H35)/PSCE!H35*100</f>
        <v>1.0944527736131935</v>
      </c>
    </row>
    <row r="36" spans="1:8" hidden="1">
      <c r="A36" s="5">
        <v>34182</v>
      </c>
      <c r="B36" s="7">
        <f>(PSCE!B48-PSCE!B36)/PSCE!B36*100</f>
        <v>24.337086814384307</v>
      </c>
      <c r="C36" s="7">
        <f>(PSCE!C48-PSCE!C36)/PSCE!C36*100</f>
        <v>-23.545504285974829</v>
      </c>
      <c r="D36" s="7">
        <f>(PSCE!D48-PSCE!D36)/PSCE!D36*100</f>
        <v>10.092663380884993</v>
      </c>
      <c r="E36" s="7">
        <f>(PSCE!E48-PSCE!E36)/PSCE!E36*100</f>
        <v>13.699723345392636</v>
      </c>
      <c r="F36" s="7">
        <f>(PSCE!F48-PSCE!F36)/PSCE!F36*100</f>
        <v>5.1678135093385755</v>
      </c>
      <c r="G36" s="7">
        <f>(PSCE!G48-PSCE!G36)/PSCE!G36*100</f>
        <v>17.970817170601382</v>
      </c>
      <c r="H36" s="7">
        <f>(PSCE!H48-PSCE!H36)/PSCE!H36*100</f>
        <v>1.7840873550089069</v>
      </c>
    </row>
    <row r="37" spans="1:8" hidden="1">
      <c r="A37" s="5">
        <v>34213</v>
      </c>
      <c r="B37" s="7">
        <f>(PSCE!B49-PSCE!B37)/PSCE!B37*100</f>
        <v>-3.4302653867871258</v>
      </c>
      <c r="C37" s="7">
        <f>(PSCE!C49-PSCE!C37)/PSCE!C37*100</f>
        <v>-36.747147784558237</v>
      </c>
      <c r="D37" s="7">
        <f>(PSCE!D49-PSCE!D37)/PSCE!D37*100</f>
        <v>11.805884888984695</v>
      </c>
      <c r="E37" s="7">
        <f>(PSCE!E49-PSCE!E37)/PSCE!E37*100</f>
        <v>14.275952693823916</v>
      </c>
      <c r="F37" s="7">
        <f>(PSCE!F49-PSCE!F37)/PSCE!F37*100</f>
        <v>5.972971080456551</v>
      </c>
      <c r="G37" s="7">
        <f>(PSCE!G49-PSCE!G37)/PSCE!G37*100</f>
        <v>18.239160998594066</v>
      </c>
      <c r="H37" s="7">
        <f>(PSCE!H49-PSCE!H37)/PSCE!H37*100</f>
        <v>5.3722221464332973</v>
      </c>
    </row>
    <row r="38" spans="1:8" hidden="1">
      <c r="A38" s="5">
        <v>34243</v>
      </c>
      <c r="B38" s="7">
        <f>(PSCE!B50-PSCE!B38)/PSCE!B38*100</f>
        <v>-5.9694656488549613</v>
      </c>
      <c r="C38" s="7">
        <f>(PSCE!C50-PSCE!C38)/PSCE!C38*100</f>
        <v>-40.395433487756456</v>
      </c>
      <c r="D38" s="7">
        <f>(PSCE!D50-PSCE!D38)/PSCE!D38*100</f>
        <v>12.502078851508308</v>
      </c>
      <c r="E38" s="7">
        <f>(PSCE!E50-PSCE!E38)/PSCE!E38*100</f>
        <v>15.765742420316146</v>
      </c>
      <c r="F38" s="7">
        <f>(PSCE!F50-PSCE!F38)/PSCE!F38*100</f>
        <v>7.4134160964943216</v>
      </c>
      <c r="G38" s="7">
        <f>(PSCE!G50-PSCE!G38)/PSCE!G38*100</f>
        <v>17.795438408550183</v>
      </c>
      <c r="H38" s="7">
        <f>(PSCE!H50-PSCE!H38)/PSCE!H38*100</f>
        <v>6.7790777701307636</v>
      </c>
    </row>
    <row r="39" spans="1:8" hidden="1">
      <c r="A39" s="5">
        <v>34274</v>
      </c>
      <c r="B39" s="7">
        <f>(PSCE!B51-PSCE!B39)/PSCE!B39*100</f>
        <v>3.6171685704395986</v>
      </c>
      <c r="C39" s="7">
        <f>(PSCE!C51-PSCE!C39)/PSCE!C39*100</f>
        <v>-42.177901874750702</v>
      </c>
      <c r="D39" s="7">
        <f>(PSCE!D51-PSCE!D39)/PSCE!D39*100</f>
        <v>13.62876076024887</v>
      </c>
      <c r="E39" s="7">
        <f>(PSCE!E51-PSCE!E39)/PSCE!E39*100</f>
        <v>16.222623035300181</v>
      </c>
      <c r="F39" s="7">
        <f>(PSCE!F51-PSCE!F39)/PSCE!F39*100</f>
        <v>7.9055799986032547</v>
      </c>
      <c r="G39" s="7">
        <f>(PSCE!G51-PSCE!G39)/PSCE!G39*100</f>
        <v>17.72776359709405</v>
      </c>
      <c r="H39" s="7">
        <f>(PSCE!H51-PSCE!H39)/PSCE!H39*100</f>
        <v>9.4586022395057654</v>
      </c>
    </row>
    <row r="40" spans="1:8" hidden="1">
      <c r="A40" s="5">
        <v>34304</v>
      </c>
      <c r="B40" s="7">
        <f>(PSCE!B52-PSCE!B40)/PSCE!B40*100</f>
        <v>3.9549788963576678</v>
      </c>
      <c r="C40" s="7">
        <f>(PSCE!C52-PSCE!C40)/PSCE!C40*100</f>
        <v>-39.752166641325829</v>
      </c>
      <c r="D40" s="7">
        <f>(PSCE!D52-PSCE!D40)/PSCE!D40*100</f>
        <v>13.317713954774002</v>
      </c>
      <c r="E40" s="7">
        <f>(PSCE!E52-PSCE!E40)/PSCE!E40*100</f>
        <v>17.952127659574469</v>
      </c>
      <c r="F40" s="7">
        <f>(PSCE!F52-PSCE!F40)/PSCE!F40*100</f>
        <v>6.8482758620689657</v>
      </c>
      <c r="G40" s="7">
        <f>(PSCE!G52-PSCE!G40)/PSCE!G40*100</f>
        <v>17.742581467322047</v>
      </c>
      <c r="H40" s="7">
        <f>(PSCE!H52-PSCE!H40)/PSCE!H40*100</f>
        <v>8.4000108861310689</v>
      </c>
    </row>
    <row r="41" spans="1:8" hidden="1">
      <c r="A41" s="5">
        <v>34335</v>
      </c>
      <c r="B41" s="7">
        <f>(PSCE!B53-PSCE!B41)/PSCE!B41*100</f>
        <v>38.016217235527058</v>
      </c>
      <c r="C41" s="7">
        <f>(PSCE!C53-PSCE!C41)/PSCE!C41*100</f>
        <v>-50.531548757170178</v>
      </c>
      <c r="D41" s="7">
        <f>(PSCE!D53-PSCE!D41)/PSCE!D41*100</f>
        <v>12.994033912497382</v>
      </c>
      <c r="E41" s="7">
        <f>(PSCE!E53-PSCE!E41)/PSCE!E41*100</f>
        <v>14.943637656138925</v>
      </c>
      <c r="F41" s="7">
        <f>(PSCE!F53-PSCE!F41)/PSCE!F41*100</f>
        <v>5.1038813547999196</v>
      </c>
      <c r="G41" s="7">
        <f>(PSCE!G53-PSCE!G41)/PSCE!G41*100</f>
        <v>15.794194682645044</v>
      </c>
      <c r="H41" s="7">
        <f>(PSCE!H53-PSCE!H41)/PSCE!H41*100</f>
        <v>10.873028954453053</v>
      </c>
    </row>
    <row r="42" spans="1:8" hidden="1">
      <c r="A42" s="5">
        <v>34366</v>
      </c>
      <c r="B42" s="7">
        <f>(PSCE!B54-PSCE!B42)/PSCE!B42*100</f>
        <v>27.195916211934517</v>
      </c>
      <c r="C42" s="7">
        <f>(PSCE!C54-PSCE!C42)/PSCE!C42*100</f>
        <v>-59.988731487443658</v>
      </c>
      <c r="D42" s="7">
        <f>(PSCE!D54-PSCE!D42)/PSCE!D42*100</f>
        <v>13.357536240081865</v>
      </c>
      <c r="E42" s="7">
        <f>(PSCE!E54-PSCE!E42)/PSCE!E42*100</f>
        <v>18.909128016735551</v>
      </c>
      <c r="F42" s="7">
        <f>(PSCE!F54-PSCE!F42)/PSCE!F42*100</f>
        <v>6.2058289022009827</v>
      </c>
      <c r="G42" s="7">
        <f>(PSCE!G54-PSCE!G42)/PSCE!G42*100</f>
        <v>16.772961439164416</v>
      </c>
      <c r="H42" s="7">
        <f>(PSCE!H54-PSCE!H42)/PSCE!H42*100</f>
        <v>9.470100021281123</v>
      </c>
    </row>
    <row r="43" spans="1:8" hidden="1">
      <c r="A43" s="5">
        <v>34394</v>
      </c>
      <c r="B43" s="7">
        <f>(PSCE!B55-PSCE!B43)/PSCE!B43*100</f>
        <v>36.140291426635038</v>
      </c>
      <c r="C43" s="7">
        <f>(PSCE!C55-PSCE!C43)/PSCE!C43*100</f>
        <v>-56.093544137022398</v>
      </c>
      <c r="D43" s="7">
        <f>(PSCE!D55-PSCE!D43)/PSCE!D43*100</f>
        <v>15.358736874693635</v>
      </c>
      <c r="E43" s="7">
        <f>(PSCE!E55-PSCE!E43)/PSCE!E43*100</f>
        <v>23.915159588093651</v>
      </c>
      <c r="F43" s="7">
        <f>(PSCE!F55-PSCE!F43)/PSCE!F43*100</f>
        <v>7.6907343014931477</v>
      </c>
      <c r="G43" s="7">
        <f>(PSCE!G55-PSCE!G43)/PSCE!G43*100</f>
        <v>16.636427076064201</v>
      </c>
      <c r="H43" s="7">
        <f>(PSCE!H55-PSCE!H43)/PSCE!H43*100</f>
        <v>13.126196716413856</v>
      </c>
    </row>
    <row r="44" spans="1:8" hidden="1">
      <c r="A44" s="5">
        <v>34425</v>
      </c>
      <c r="B44" s="7">
        <f>(PSCE!B56-PSCE!B44)/PSCE!B44*100</f>
        <v>43.112973899790433</v>
      </c>
      <c r="C44" s="7">
        <f>(PSCE!C56-PSCE!C44)/PSCE!C44*100</f>
        <v>-30.485304169514691</v>
      </c>
      <c r="D44" s="7">
        <f>(PSCE!D56-PSCE!D44)/PSCE!D44*100</f>
        <v>14.595349652332132</v>
      </c>
      <c r="E44" s="7">
        <f>(PSCE!E56-PSCE!E44)/PSCE!E44*100</f>
        <v>23.509249458138012</v>
      </c>
      <c r="F44" s="7">
        <f>(PSCE!F56-PSCE!F44)/PSCE!F44*100</f>
        <v>7.109004739336493</v>
      </c>
      <c r="G44" s="7">
        <f>(PSCE!G56-PSCE!G44)/PSCE!G44*100</f>
        <v>16.981197250400122</v>
      </c>
      <c r="H44" s="7">
        <f>(PSCE!H56-PSCE!H44)/PSCE!H44*100</f>
        <v>10.825786709672084</v>
      </c>
    </row>
    <row r="45" spans="1:8" hidden="1">
      <c r="A45" s="5">
        <v>34455</v>
      </c>
      <c r="B45" s="7">
        <f>(PSCE!B57-PSCE!B45)/PSCE!B45*100</f>
        <v>17.185494223363289</v>
      </c>
      <c r="C45" s="7">
        <f>(PSCE!C57-PSCE!C45)/PSCE!C45*100</f>
        <v>-21.960136808585919</v>
      </c>
      <c r="D45" s="7">
        <f>(PSCE!D57-PSCE!D45)/PSCE!D45*100</f>
        <v>14.845133085931653</v>
      </c>
      <c r="E45" s="7">
        <f>(PSCE!E57-PSCE!E45)/PSCE!E45*100</f>
        <v>23.830779149928087</v>
      </c>
      <c r="F45" s="7">
        <f>(PSCE!F57-PSCE!F45)/PSCE!F45*100</f>
        <v>8.3748889951499415</v>
      </c>
      <c r="G45" s="7">
        <f>(PSCE!G57-PSCE!G45)/PSCE!G45*100</f>
        <v>16.750790077984675</v>
      </c>
      <c r="H45" s="7">
        <f>(PSCE!H57-PSCE!H45)/PSCE!H45*100</f>
        <v>11.265303822257287</v>
      </c>
    </row>
    <row r="46" spans="1:8" hidden="1">
      <c r="A46" s="5">
        <v>34486</v>
      </c>
      <c r="B46" s="7">
        <f>(PSCE!B58-PSCE!B46)/PSCE!B46*100</f>
        <v>-4.8526347127121161</v>
      </c>
      <c r="C46" s="7">
        <f>(PSCE!C58-PSCE!C46)/PSCE!C46*100</f>
        <v>-6.1120119745540729</v>
      </c>
      <c r="D46" s="7">
        <f>(PSCE!D58-PSCE!D46)/PSCE!D46*100</f>
        <v>14.66324281699254</v>
      </c>
      <c r="E46" s="7">
        <f>(PSCE!E58-PSCE!E46)/PSCE!E46*100</f>
        <v>23.520867628546529</v>
      </c>
      <c r="F46" s="7">
        <f>(PSCE!F58-PSCE!F46)/PSCE!F46*100</f>
        <v>8.440038551562715</v>
      </c>
      <c r="G46" s="7">
        <f>(PSCE!G58-PSCE!G46)/PSCE!G46*100</f>
        <v>16.81222462638878</v>
      </c>
      <c r="H46" s="7">
        <f>(PSCE!H58-PSCE!H46)/PSCE!H46*100</f>
        <v>10.793590284679583</v>
      </c>
    </row>
    <row r="47" spans="1:8" hidden="1">
      <c r="A47" s="5">
        <v>34516</v>
      </c>
      <c r="B47" s="7">
        <f>(PSCE!B59-PSCE!B47)/PSCE!B47*100</f>
        <v>25.053717232488182</v>
      </c>
      <c r="C47" s="7">
        <f>(PSCE!C59-PSCE!C47)/PSCE!C47*100</f>
        <v>-23.276070650858941</v>
      </c>
      <c r="D47" s="7">
        <f>(PSCE!D59-PSCE!D47)/PSCE!D47*100</f>
        <v>15.091420043027068</v>
      </c>
      <c r="E47" s="7">
        <f>(PSCE!E59-PSCE!E47)/PSCE!E47*100</f>
        <v>25.556561948801065</v>
      </c>
      <c r="F47" s="7">
        <f>(PSCE!F59-PSCE!F47)/PSCE!F47*100</f>
        <v>6.4314095225267698</v>
      </c>
      <c r="G47" s="7">
        <f>(PSCE!G59-PSCE!G47)/PSCE!G47*100</f>
        <v>16.730130617666592</v>
      </c>
      <c r="H47" s="7">
        <f>(PSCE!H59-PSCE!H47)/PSCE!H47*100</f>
        <v>11.869548218354389</v>
      </c>
    </row>
    <row r="48" spans="1:8" hidden="1">
      <c r="A48" s="5">
        <v>34547</v>
      </c>
      <c r="B48" s="7">
        <f>(PSCE!B60-PSCE!B48)/PSCE!B48*100</f>
        <v>54.630441133508626</v>
      </c>
      <c r="C48" s="7">
        <f>(PSCE!C60-PSCE!C48)/PSCE!C48*100</f>
        <v>-24.976145038167939</v>
      </c>
      <c r="D48" s="7">
        <f>(PSCE!D60-PSCE!D48)/PSCE!D48*100</f>
        <v>14.948410450885271</v>
      </c>
      <c r="E48" s="7">
        <f>(PSCE!E60-PSCE!E48)/PSCE!E48*100</f>
        <v>25.061999906415235</v>
      </c>
      <c r="F48" s="7">
        <f>(PSCE!F60-PSCE!F48)/PSCE!F48*100</f>
        <v>6.7231940178929097</v>
      </c>
      <c r="G48" s="7">
        <f>(PSCE!G60-PSCE!G48)/PSCE!G48*100</f>
        <v>16.874081332680056</v>
      </c>
      <c r="H48" s="7">
        <f>(PSCE!H60-PSCE!H48)/PSCE!H48*100</f>
        <v>11.343869821378473</v>
      </c>
    </row>
    <row r="49" spans="1:8" hidden="1">
      <c r="A49" s="5">
        <v>34578</v>
      </c>
      <c r="B49" s="7">
        <f>(PSCE!B61-PSCE!B49)/PSCE!B49*100</f>
        <v>56.468352580032153</v>
      </c>
      <c r="C49" s="7">
        <f>(PSCE!C61-PSCE!C49)/PSCE!C49*100</f>
        <v>-4.04082774049217</v>
      </c>
      <c r="D49" s="7">
        <f>(PSCE!D61-PSCE!D49)/PSCE!D49*100</f>
        <v>14.585452144196426</v>
      </c>
      <c r="E49" s="7">
        <f>(PSCE!E61-PSCE!E49)/PSCE!E49*100</f>
        <v>24.718274228416355</v>
      </c>
      <c r="F49" s="7">
        <f>(PSCE!F61-PSCE!F49)/PSCE!F49*100</f>
        <v>5.9006211180124222</v>
      </c>
      <c r="G49" s="7">
        <f>(PSCE!G61-PSCE!G49)/PSCE!G49*100</f>
        <v>16.6264956990284</v>
      </c>
      <c r="H49" s="7">
        <f>(PSCE!H61-PSCE!H49)/PSCE!H49*100</f>
        <v>10.968268147745368</v>
      </c>
    </row>
    <row r="50" spans="1:8" hidden="1">
      <c r="A50" s="5">
        <v>34608</v>
      </c>
      <c r="B50" s="7">
        <f>(PSCE!B62-PSCE!B50)/PSCE!B50*100</f>
        <v>86.816041565189153</v>
      </c>
      <c r="C50" s="7">
        <f>(PSCE!C62-PSCE!C50)/PSCE!C50*100</f>
        <v>-11.020124913254683</v>
      </c>
      <c r="D50" s="7">
        <f>(PSCE!D62-PSCE!D50)/PSCE!D50*100</f>
        <v>14.853246226842471</v>
      </c>
      <c r="E50" s="7">
        <f>(PSCE!E62-PSCE!E50)/PSCE!E50*100</f>
        <v>25.540582889376374</v>
      </c>
      <c r="F50" s="7">
        <f>(PSCE!F62-PSCE!F50)/PSCE!F50*100</f>
        <v>5.0893091673233517</v>
      </c>
      <c r="G50" s="7">
        <f>(PSCE!G62-PSCE!G50)/PSCE!G50*100</f>
        <v>17.20615449690689</v>
      </c>
      <c r="H50" s="7">
        <f>(PSCE!H62-PSCE!H50)/PSCE!H50*100</f>
        <v>10.824363519174993</v>
      </c>
    </row>
    <row r="51" spans="1:8" hidden="1">
      <c r="A51" s="5">
        <v>34639</v>
      </c>
      <c r="B51" s="7">
        <f>(PSCE!B63-PSCE!B51)/PSCE!B51*100</f>
        <v>101.98763988642057</v>
      </c>
      <c r="C51" s="7">
        <f>(PSCE!C63-PSCE!C51)/PSCE!C51*100</f>
        <v>-5.4773730684326711</v>
      </c>
      <c r="D51" s="7">
        <f>(PSCE!D63-PSCE!D51)/PSCE!D51*100</f>
        <v>15.276143507428053</v>
      </c>
      <c r="E51" s="7">
        <f>(PSCE!E63-PSCE!E51)/PSCE!E51*100</f>
        <v>27.215891455682172</v>
      </c>
      <c r="F51" s="7">
        <f>(PSCE!F63-PSCE!F51)/PSCE!F51*100</f>
        <v>5.9931396026147175</v>
      </c>
      <c r="G51" s="7">
        <f>(PSCE!G63-PSCE!G51)/PSCE!G51*100</f>
        <v>17.591260658369297</v>
      </c>
      <c r="H51" s="7">
        <f>(PSCE!H63-PSCE!H51)/PSCE!H51*100</f>
        <v>10.89259842519685</v>
      </c>
    </row>
    <row r="52" spans="1:8" hidden="1">
      <c r="A52" s="5">
        <v>34669</v>
      </c>
      <c r="B52" s="7">
        <f>(PSCE!B64-PSCE!B52)/PSCE!B52*100</f>
        <v>71.007518796992485</v>
      </c>
      <c r="C52" s="7">
        <f>(PSCE!C64-PSCE!C52)/PSCE!C52*100</f>
        <v>-8.100946372239747</v>
      </c>
      <c r="D52" s="7">
        <f>(PSCE!D64-PSCE!D52)/PSCE!D52*100</f>
        <v>16.280722947544486</v>
      </c>
      <c r="E52" s="7">
        <f>(PSCE!E64-PSCE!E52)/PSCE!E52*100</f>
        <v>27.582169803139362</v>
      </c>
      <c r="F52" s="7">
        <f>(PSCE!F64-PSCE!F52)/PSCE!F52*100</f>
        <v>7.2290711934421994</v>
      </c>
      <c r="G52" s="7">
        <f>(PSCE!G64-PSCE!G52)/PSCE!G52*100</f>
        <v>17.867524274846929</v>
      </c>
      <c r="H52" s="7">
        <f>(PSCE!H64-PSCE!H52)/PSCE!H52*100</f>
        <v>12.83689634827582</v>
      </c>
    </row>
    <row r="53" spans="1:8" hidden="1">
      <c r="A53" s="5">
        <v>34700</v>
      </c>
      <c r="B53" s="7">
        <f>(PSCE!B65-PSCE!B53)/PSCE!B53*100</f>
        <v>56.633419866101931</v>
      </c>
      <c r="C53" s="7">
        <f>(PSCE!C65-PSCE!C53)/PSCE!C53*100</f>
        <v>-6.8491032776747058</v>
      </c>
      <c r="D53" s="7">
        <f>(PSCE!D65-PSCE!D53)/PSCE!D53*100</f>
        <v>17.121565103816884</v>
      </c>
      <c r="E53" s="7">
        <f>(PSCE!E65-PSCE!E53)/PSCE!E53*100</f>
        <v>27.618500684719706</v>
      </c>
      <c r="F53" s="7">
        <f>(PSCE!F65-PSCE!F53)/PSCE!F53*100</f>
        <v>4.1505116633826988</v>
      </c>
      <c r="G53" s="7">
        <f>(PSCE!G65-PSCE!G53)/PSCE!G53*100</f>
        <v>20.049783616852064</v>
      </c>
      <c r="H53" s="7">
        <f>(PSCE!H65-PSCE!H53)/PSCE!H53*100</f>
        <v>13.193756194251735</v>
      </c>
    </row>
    <row r="54" spans="1:8" hidden="1">
      <c r="A54" s="5">
        <v>34731</v>
      </c>
      <c r="B54" s="7">
        <f>(PSCE!B66-PSCE!B54)/PSCE!B54*100</f>
        <v>71.464157210074731</v>
      </c>
      <c r="C54" s="7">
        <f>(PSCE!C66-PSCE!C54)/PSCE!C54*100</f>
        <v>10.078455039227521</v>
      </c>
      <c r="D54" s="7">
        <f>(PSCE!D66-PSCE!D54)/PSCE!D54*100</f>
        <v>16.8406345404481</v>
      </c>
      <c r="E54" s="7">
        <f>(PSCE!E66-PSCE!E54)/PSCE!E54*100</f>
        <v>26.221840806693841</v>
      </c>
      <c r="F54" s="7">
        <f>(PSCE!F66-PSCE!F54)/PSCE!F54*100</f>
        <v>6.1664237277394012</v>
      </c>
      <c r="G54" s="7">
        <f>(PSCE!G66-PSCE!G54)/PSCE!G54*100</f>
        <v>19.291302811569331</v>
      </c>
      <c r="H54" s="7">
        <f>(PSCE!H66-PSCE!H54)/PSCE!H54*100</f>
        <v>13.28125</v>
      </c>
    </row>
    <row r="55" spans="1:8" hidden="1">
      <c r="A55" s="5">
        <v>34759</v>
      </c>
      <c r="B55" s="7">
        <f>(PSCE!B67-PSCE!B55)/PSCE!B55*100</f>
        <v>42.626011200995642</v>
      </c>
      <c r="C55" s="7">
        <f>(PSCE!C67-PSCE!C55)/PSCE!C55*100</f>
        <v>19.05476369092273</v>
      </c>
      <c r="D55" s="7">
        <f>(PSCE!D67-PSCE!D55)/PSCE!D55*100</f>
        <v>16.622907264358975</v>
      </c>
      <c r="E55" s="7">
        <f>(PSCE!E67-PSCE!E55)/PSCE!E55*100</f>
        <v>25.443420019018482</v>
      </c>
      <c r="F55" s="7">
        <f>(PSCE!F67-PSCE!F55)/PSCE!F55*100</f>
        <v>7.9138968027856915</v>
      </c>
      <c r="G55" s="7">
        <f>(PSCE!G67-PSCE!G55)/PSCE!G55*100</f>
        <v>19.552470982409957</v>
      </c>
      <c r="H55" s="7">
        <f>(PSCE!H67-PSCE!H55)/PSCE!H55*100</f>
        <v>12.186543424764421</v>
      </c>
    </row>
    <row r="56" spans="1:8" hidden="1">
      <c r="A56" s="5">
        <v>34790</v>
      </c>
      <c r="B56" s="7">
        <f>(PSCE!B68-PSCE!B56)/PSCE!B56*100</f>
        <v>30.870607028753994</v>
      </c>
      <c r="C56" s="7">
        <f>(PSCE!C68-PSCE!C56)/PSCE!C56*100</f>
        <v>23.910193379219926</v>
      </c>
      <c r="D56" s="7">
        <f>(PSCE!D68-PSCE!D56)/PSCE!D56*100</f>
        <v>18.997584595385991</v>
      </c>
      <c r="E56" s="7">
        <f>(PSCE!E68-PSCE!E56)/PSCE!E56*100</f>
        <v>26.755907439905318</v>
      </c>
      <c r="F56" s="7">
        <f>(PSCE!F68-PSCE!F56)/PSCE!F56*100</f>
        <v>9.0075853350189643</v>
      </c>
      <c r="G56" s="7">
        <f>(PSCE!G68-PSCE!G56)/PSCE!G56*100</f>
        <v>19.265332637774737</v>
      </c>
      <c r="H56" s="7">
        <f>(PSCE!H68-PSCE!H56)/PSCE!H56*100</f>
        <v>18.26051266743778</v>
      </c>
    </row>
    <row r="57" spans="1:8" hidden="1">
      <c r="A57" s="5">
        <v>34820</v>
      </c>
      <c r="B57" s="7">
        <f>(PSCE!B69-PSCE!B57)/PSCE!B57*100</f>
        <v>34.958236341229629</v>
      </c>
      <c r="C57" s="7">
        <f>(PSCE!C69-PSCE!C57)/PSCE!C57*100</f>
        <v>9.4755931691098674</v>
      </c>
      <c r="D57" s="7">
        <f>(PSCE!D69-PSCE!D57)/PSCE!D57*100</f>
        <v>18.801037261414145</v>
      </c>
      <c r="E57" s="7">
        <f>(PSCE!E69-PSCE!E57)/PSCE!E57*100</f>
        <v>28.071932073053507</v>
      </c>
      <c r="F57" s="7">
        <f>(PSCE!F69-PSCE!F57)/PSCE!F57*100</f>
        <v>9.4925937598487238</v>
      </c>
      <c r="G57" s="7">
        <f>(PSCE!G69-PSCE!G57)/PSCE!G57*100</f>
        <v>19.566508602642624</v>
      </c>
      <c r="H57" s="7">
        <f>(PSCE!H69-PSCE!H57)/PSCE!H57*100</f>
        <v>16.744539411206077</v>
      </c>
    </row>
    <row r="58" spans="1:8" hidden="1">
      <c r="A58" s="5">
        <v>34851</v>
      </c>
      <c r="B58" s="7">
        <f>(PSCE!B70-PSCE!B58)/PSCE!B58*100</f>
        <v>71.558197747183982</v>
      </c>
      <c r="C58" s="7">
        <f>(PSCE!C70-PSCE!C58)/PSCE!C58*100</f>
        <v>-11.21296665338116</v>
      </c>
      <c r="D58" s="7">
        <f>(PSCE!D70-PSCE!D58)/PSCE!D58*100</f>
        <v>19.03269322329789</v>
      </c>
      <c r="E58" s="7">
        <f>(PSCE!E70-PSCE!E58)/PSCE!E58*100</f>
        <v>27.786923800564438</v>
      </c>
      <c r="F58" s="7">
        <f>(PSCE!F70-PSCE!F58)/PSCE!F58*100</f>
        <v>13.820467242254953</v>
      </c>
      <c r="G58" s="7">
        <f>(PSCE!G70-PSCE!G58)/PSCE!G58*100</f>
        <v>19.51666618678798</v>
      </c>
      <c r="H58" s="7">
        <f>(PSCE!H70-PSCE!H58)/PSCE!H58*100</f>
        <v>16.677521227835189</v>
      </c>
    </row>
    <row r="59" spans="1:8" hidden="1">
      <c r="A59" s="5">
        <v>34881</v>
      </c>
      <c r="B59" s="7">
        <f>(PSCE!B71-PSCE!B59)/PSCE!B59*100</f>
        <v>30.320733104238258</v>
      </c>
      <c r="C59" s="7">
        <f>(PSCE!C71-PSCE!C59)/PSCE!C59*100</f>
        <v>-2.9012929675181329</v>
      </c>
      <c r="D59" s="7">
        <f>(PSCE!D71-PSCE!D59)/PSCE!D59*100</f>
        <v>18.830912552640594</v>
      </c>
      <c r="E59" s="7">
        <f>(PSCE!E71-PSCE!E59)/PSCE!E59*100</f>
        <v>26.3573543928924</v>
      </c>
      <c r="F59" s="7">
        <f>(PSCE!F71-PSCE!F59)/PSCE!F59*100</f>
        <v>15.844090103771197</v>
      </c>
      <c r="G59" s="7">
        <f>(PSCE!G71-PSCE!G59)/PSCE!G59*100</f>
        <v>19.448290249777152</v>
      </c>
      <c r="H59" s="7">
        <f>(PSCE!H71-PSCE!H59)/PSCE!H59*100</f>
        <v>16.22618315918869</v>
      </c>
    </row>
    <row r="60" spans="1:8" hidden="1">
      <c r="A60" s="5">
        <v>34912</v>
      </c>
      <c r="B60" s="7">
        <f>(PSCE!B72-PSCE!B60)/PSCE!B60*100</f>
        <v>19.261288494237672</v>
      </c>
      <c r="C60" s="7">
        <f>(PSCE!C72-PSCE!C60)/PSCE!C60*100</f>
        <v>3.624801271860095</v>
      </c>
      <c r="D60" s="7">
        <f>(PSCE!D72-PSCE!D60)/PSCE!D60*100</f>
        <v>19.09793185002378</v>
      </c>
      <c r="E60" s="7">
        <f>(PSCE!E72-PSCE!E60)/PSCE!E60*100</f>
        <v>27.320686945785162</v>
      </c>
      <c r="F60" s="7">
        <f>(PSCE!F72-PSCE!F60)/PSCE!F60*100</f>
        <v>15.251798561151078</v>
      </c>
      <c r="G60" s="7">
        <f>(PSCE!G72-PSCE!G60)/PSCE!G60*100</f>
        <v>19.012883932813505</v>
      </c>
      <c r="H60" s="7">
        <f>(PSCE!H72-PSCE!H60)/PSCE!H60*100</f>
        <v>17.308199947205491</v>
      </c>
    </row>
    <row r="61" spans="1:8" hidden="1">
      <c r="A61" s="5">
        <v>34943</v>
      </c>
      <c r="B61" s="7">
        <f>(PSCE!B73-PSCE!B61)/PSCE!B61*100</f>
        <v>12.210388639760836</v>
      </c>
      <c r="C61" s="7">
        <f>(PSCE!C73-PSCE!C61)/PSCE!C61*100</f>
        <v>2.8996065860410902</v>
      </c>
      <c r="D61" s="7">
        <f>(PSCE!D73-PSCE!D61)/PSCE!D61*100</f>
        <v>19.051264685963311</v>
      </c>
      <c r="E61" s="7">
        <f>(PSCE!E73-PSCE!E61)/PSCE!E61*100</f>
        <v>28.098838281394062</v>
      </c>
      <c r="F61" s="7">
        <f>(PSCE!F73-PSCE!F61)/PSCE!F61*100</f>
        <v>17.844886753603294</v>
      </c>
      <c r="G61" s="7">
        <f>(PSCE!G73-PSCE!G61)/PSCE!G61*100</f>
        <v>18.876295098831655</v>
      </c>
      <c r="H61" s="7">
        <f>(PSCE!H73-PSCE!H61)/PSCE!H61*100</f>
        <v>16.636916220409972</v>
      </c>
    </row>
    <row r="62" spans="1:8" hidden="1">
      <c r="A62" s="5">
        <v>34973</v>
      </c>
      <c r="B62" s="7">
        <f>(PSCE!B74-PSCE!B62)/PSCE!B62*100</f>
        <v>12.610811750391102</v>
      </c>
      <c r="C62" s="7">
        <f>(PSCE!C74-PSCE!C62)/PSCE!C62*100</f>
        <v>6.6916237716424893</v>
      </c>
      <c r="D62" s="7">
        <f>(PSCE!D74-PSCE!D62)/PSCE!D62*100</f>
        <v>18.253872694132937</v>
      </c>
      <c r="E62" s="7">
        <f>(PSCE!E74-PSCE!E62)/PSCE!E62*100</f>
        <v>27.679908708366025</v>
      </c>
      <c r="F62" s="7">
        <f>(PSCE!F74-PSCE!F62)/PSCE!F62*100</f>
        <v>18.852715115915768</v>
      </c>
      <c r="G62" s="7">
        <f>(PSCE!G74-PSCE!G62)/PSCE!G62*100</f>
        <v>18.312642101844165</v>
      </c>
      <c r="H62" s="7">
        <f>(PSCE!H74-PSCE!H62)/PSCE!H62*100</f>
        <v>14.992090448052856</v>
      </c>
    </row>
    <row r="63" spans="1:8" hidden="1">
      <c r="A63" s="5">
        <v>35004</v>
      </c>
      <c r="B63" s="7">
        <f>(PSCE!B75-PSCE!B63)/PSCE!B63*100</f>
        <v>12.122715620606963</v>
      </c>
      <c r="C63" s="7">
        <f>(PSCE!C75-PSCE!C63)/PSCE!C63*100</f>
        <v>2.5543716245803529</v>
      </c>
      <c r="D63" s="7">
        <f>(PSCE!D75-PSCE!D63)/PSCE!D63*100</f>
        <v>17.418940296625852</v>
      </c>
      <c r="E63" s="7">
        <f>(PSCE!E75-PSCE!E63)/PSCE!E63*100</f>
        <v>27.527796173015929</v>
      </c>
      <c r="F63" s="7">
        <f>(PSCE!F75-PSCE!F63)/PSCE!F63*100</f>
        <v>18.074128350735787</v>
      </c>
      <c r="G63" s="7">
        <f>(PSCE!G75-PSCE!G63)/PSCE!G63*100</f>
        <v>19.339597553408385</v>
      </c>
      <c r="H63" s="7">
        <f>(PSCE!H75-PSCE!H63)/PSCE!H63*100</f>
        <v>11.540427852444303</v>
      </c>
    </row>
    <row r="64" spans="1:8" hidden="1">
      <c r="A64" s="5">
        <v>35034</v>
      </c>
      <c r="B64" s="7">
        <f>(PSCE!B76-PSCE!B64)/PSCE!B64*100</f>
        <v>22.194864579669364</v>
      </c>
      <c r="C64" s="7">
        <f>(PSCE!C76-PSCE!C64)/PSCE!C64*100</f>
        <v>1.2357544967733078</v>
      </c>
      <c r="D64" s="7">
        <f>(PSCE!D76-PSCE!D64)/PSCE!D64*100</f>
        <v>18.048435495922423</v>
      </c>
      <c r="E64" s="7">
        <f>(PSCE!E76-PSCE!E64)/PSCE!E64*100</f>
        <v>27.254188899840258</v>
      </c>
      <c r="F64" s="7">
        <f>(PSCE!F76-PSCE!F64)/PSCE!F64*100</f>
        <v>16.62553422018901</v>
      </c>
      <c r="G64" s="7">
        <f>(PSCE!G76-PSCE!G64)/PSCE!G64*100</f>
        <v>19.168678070451602</v>
      </c>
      <c r="H64" s="7">
        <f>(PSCE!H76-PSCE!H64)/PSCE!H64*100</f>
        <v>13.872973844938647</v>
      </c>
    </row>
    <row r="65" spans="1:8" hidden="1">
      <c r="A65" s="5">
        <v>35065</v>
      </c>
      <c r="B65" s="7">
        <f>(PSCE!B77-PSCE!B65)/PSCE!B65*100</f>
        <v>24.127704117236568</v>
      </c>
      <c r="C65" s="7">
        <f>(PSCE!C77-PSCE!C65)/PSCE!C65*100</f>
        <v>6.2406639004149378</v>
      </c>
      <c r="D65" s="7">
        <f>(PSCE!D77-PSCE!D65)/PSCE!D65*100</f>
        <v>17.864882392951486</v>
      </c>
      <c r="E65" s="7">
        <f>(PSCE!E77-PSCE!E65)/PSCE!E65*100</f>
        <v>30.655266710512652</v>
      </c>
      <c r="F65" s="7">
        <f>(PSCE!F77-PSCE!F65)/PSCE!F65*100</f>
        <v>18.802636396924203</v>
      </c>
      <c r="G65" s="7">
        <f>(PSCE!G77-PSCE!G65)/PSCE!G65*100</f>
        <v>18.523457597370754</v>
      </c>
      <c r="H65" s="7">
        <f>(PSCE!H77-PSCE!H65)/PSCE!H65*100</f>
        <v>12.814928313450805</v>
      </c>
    </row>
    <row r="66" spans="1:8" hidden="1">
      <c r="A66" s="5">
        <v>35096</v>
      </c>
      <c r="B66" s="7">
        <f>(PSCE!B78-PSCE!B66)/PSCE!B66*100</f>
        <v>13.349475383373688</v>
      </c>
      <c r="C66" s="7">
        <f>(PSCE!C78-PSCE!C66)/PSCE!C66*100</f>
        <v>2.9239766081871341</v>
      </c>
      <c r="D66" s="7">
        <f>(PSCE!D78-PSCE!D66)/PSCE!D66*100</f>
        <v>17.938633442948827</v>
      </c>
      <c r="E66" s="7">
        <f>(PSCE!E78-PSCE!E66)/PSCE!E66*100</f>
        <v>29.980282839271144</v>
      </c>
      <c r="F66" s="7">
        <f>(PSCE!F78-PSCE!F66)/PSCE!F66*100</f>
        <v>18.003820439350527</v>
      </c>
      <c r="G66" s="7">
        <f>(PSCE!G78-PSCE!G66)/PSCE!G66*100</f>
        <v>18.279679090078197</v>
      </c>
      <c r="H66" s="7">
        <f>(PSCE!H78-PSCE!H66)/PSCE!H66*100</f>
        <v>13.695500616721187</v>
      </c>
    </row>
    <row r="67" spans="1:8" hidden="1">
      <c r="A67" s="5">
        <v>35125</v>
      </c>
      <c r="B67" s="7">
        <f>(PSCE!B79-PSCE!B67)/PSCE!B67*100</f>
        <v>26.518324607329841</v>
      </c>
      <c r="C67" s="7">
        <f>(PSCE!C79-PSCE!C67)/PSCE!C67*100</f>
        <v>6.0964083175803401</v>
      </c>
      <c r="D67" s="7">
        <f>(PSCE!D79-PSCE!D67)/PSCE!D67*100</f>
        <v>18.61852072027154</v>
      </c>
      <c r="E67" s="7">
        <f>(PSCE!E79-PSCE!E67)/PSCE!E67*100</f>
        <v>28.835569032002901</v>
      </c>
      <c r="F67" s="7">
        <f>(PSCE!F79-PSCE!F67)/PSCE!F67*100</f>
        <v>17.488999706658845</v>
      </c>
      <c r="G67" s="7">
        <f>(PSCE!G79-PSCE!G67)/PSCE!G67*100</f>
        <v>18.250592199646348</v>
      </c>
      <c r="H67" s="7">
        <f>(PSCE!H79-PSCE!H67)/PSCE!H67*100</f>
        <v>15.979541393368073</v>
      </c>
    </row>
    <row r="68" spans="1:8" hidden="1">
      <c r="A68" s="5">
        <v>35156</v>
      </c>
      <c r="B68" s="7">
        <f>(PSCE!B80-PSCE!B68)/PSCE!B68*100</f>
        <v>37.188485403316044</v>
      </c>
      <c r="C68" s="7">
        <f>(PSCE!C80-PSCE!C68)/PSCE!C68*100</f>
        <v>-21.518317682846185</v>
      </c>
      <c r="D68" s="7">
        <f>(PSCE!D80-PSCE!D68)/PSCE!D68*100</f>
        <v>17.786580687105712</v>
      </c>
      <c r="E68" s="7">
        <f>(PSCE!E80-PSCE!E68)/PSCE!E68*100</f>
        <v>25.863678804855279</v>
      </c>
      <c r="F68" s="7">
        <f>(PSCE!F80-PSCE!F68)/PSCE!F68*100</f>
        <v>17.651493186430852</v>
      </c>
      <c r="G68" s="7">
        <f>(PSCE!G80-PSCE!G68)/PSCE!G68*100</f>
        <v>18.352727572831558</v>
      </c>
      <c r="H68" s="7">
        <f>(PSCE!H80-PSCE!H68)/PSCE!H68*100</f>
        <v>14.451280433296523</v>
      </c>
    </row>
    <row r="69" spans="1:8" hidden="1">
      <c r="A69" s="5">
        <v>35186</v>
      </c>
      <c r="B69" s="7">
        <f>(PSCE!B81-PSCE!B69)/PSCE!B69*100</f>
        <v>26.095779220779221</v>
      </c>
      <c r="C69" s="7">
        <f>(PSCE!C81-PSCE!C69)/PSCE!C69*100</f>
        <v>-14.494754279403644</v>
      </c>
      <c r="D69" s="7">
        <f>(PSCE!D81-PSCE!D69)/PSCE!D69*100</f>
        <v>19.33094502218708</v>
      </c>
      <c r="E69" s="7">
        <f>(PSCE!E81-PSCE!E69)/PSCE!E69*100</f>
        <v>26.847421584263692</v>
      </c>
      <c r="F69" s="7">
        <f>(PSCE!F81-PSCE!F69)/PSCE!F69*100</f>
        <v>18.127914339991939</v>
      </c>
      <c r="G69" s="7">
        <f>(PSCE!G81-PSCE!G69)/PSCE!G69*100</f>
        <v>18.254666275774454</v>
      </c>
      <c r="H69" s="7">
        <f>(PSCE!H81-PSCE!H69)/PSCE!H69*100</f>
        <v>18.384147333485178</v>
      </c>
    </row>
    <row r="70" spans="1:8" hidden="1">
      <c r="A70" s="5">
        <v>35217</v>
      </c>
      <c r="B70" s="7">
        <f>(PSCE!B82-PSCE!B70)/PSCE!B70*100</f>
        <v>17.463067663687763</v>
      </c>
      <c r="C70" s="7">
        <f>(PSCE!C82-PSCE!C70)/PSCE!C70*100</f>
        <v>4.848122100852911</v>
      </c>
      <c r="D70" s="7">
        <f>(PSCE!D82-PSCE!D70)/PSCE!D70*100</f>
        <v>19.078993663174192</v>
      </c>
      <c r="E70" s="7">
        <f>(PSCE!E82-PSCE!E70)/PSCE!E70*100</f>
        <v>26.824330542007914</v>
      </c>
      <c r="F70" s="7">
        <f>(PSCE!F82-PSCE!F70)/PSCE!F70*100</f>
        <v>16.799598415974121</v>
      </c>
      <c r="G70" s="7">
        <f>(PSCE!G82-PSCE!G70)/PSCE!G70*100</f>
        <v>18.093922651933703</v>
      </c>
      <c r="H70" s="7">
        <f>(PSCE!H82-PSCE!H70)/PSCE!H70*100</f>
        <v>18.14198902591863</v>
      </c>
    </row>
    <row r="71" spans="1:8" hidden="1">
      <c r="A71" s="5">
        <v>35247</v>
      </c>
      <c r="B71" s="7">
        <f>(PSCE!B83-PSCE!B71)/PSCE!B71*100</f>
        <v>10.899182561307901</v>
      </c>
      <c r="C71" s="7">
        <f>(PSCE!C83-PSCE!C71)/PSCE!C71*100</f>
        <v>11.026307242611237</v>
      </c>
      <c r="D71" s="7">
        <f>(PSCE!D83-PSCE!D71)/PSCE!D71*100</f>
        <v>19.511883558644048</v>
      </c>
      <c r="E71" s="7">
        <f>(PSCE!E83-PSCE!E71)/PSCE!E71*100</f>
        <v>26.655649038461537</v>
      </c>
      <c r="F71" s="7">
        <f>(PSCE!F83-PSCE!F71)/PSCE!F71*100</f>
        <v>14.927900371422329</v>
      </c>
      <c r="G71" s="7">
        <f>(PSCE!G83-PSCE!G71)/PSCE!G71*100</f>
        <v>18.849979755960085</v>
      </c>
      <c r="H71" s="7">
        <f>(PSCE!H83-PSCE!H71)/PSCE!H71*100</f>
        <v>18.78143113406124</v>
      </c>
    </row>
    <row r="72" spans="1:8" hidden="1">
      <c r="A72" s="5">
        <v>35278</v>
      </c>
      <c r="B72" s="7">
        <f>(PSCE!B84-PSCE!B72)/PSCE!B72*100</f>
        <v>1.497029702970297</v>
      </c>
      <c r="C72" s="7">
        <f>(PSCE!C84-PSCE!C72)/PSCE!C72*100</f>
        <v>-0.8898435102792267</v>
      </c>
      <c r="D72" s="7">
        <f>(PSCE!D84-PSCE!D72)/PSCE!D72*100</f>
        <v>18.773541124793596</v>
      </c>
      <c r="E72" s="7">
        <f>(PSCE!E84-PSCE!E72)/PSCE!E72*100</f>
        <v>25.460636515912899</v>
      </c>
      <c r="F72" s="7">
        <f>(PSCE!F84-PSCE!F72)/PSCE!F72*100</f>
        <v>15.80632904521522</v>
      </c>
      <c r="G72" s="7">
        <f>(PSCE!G84-PSCE!G72)/PSCE!G72*100</f>
        <v>18.910858538418186</v>
      </c>
      <c r="H72" s="7">
        <f>(PSCE!H84-PSCE!H72)/PSCE!H72*100</f>
        <v>16.825718289402356</v>
      </c>
    </row>
    <row r="73" spans="1:8" hidden="1">
      <c r="A73" s="5">
        <v>35309</v>
      </c>
      <c r="B73" s="7">
        <f>(PSCE!B85-PSCE!B73)/PSCE!B73*100</f>
        <v>13.995504121222213</v>
      </c>
      <c r="C73" s="7">
        <f>(PSCE!C85-PSCE!C73)/PSCE!C73*100</f>
        <v>-17.247238742565845</v>
      </c>
      <c r="D73" s="7">
        <f>(PSCE!D85-PSCE!D73)/PSCE!D73*100</f>
        <v>18.881197949239798</v>
      </c>
      <c r="E73" s="7">
        <f>(PSCE!E85-PSCE!E73)/PSCE!E73*100</f>
        <v>24.137732481142397</v>
      </c>
      <c r="F73" s="7">
        <f>(PSCE!F85-PSCE!F73)/PSCE!F73*100</f>
        <v>19.807274845131573</v>
      </c>
      <c r="G73" s="7">
        <f>(PSCE!G85-PSCE!G73)/PSCE!G73*100</f>
        <v>18.869907203510969</v>
      </c>
      <c r="H73" s="7">
        <f>(PSCE!H85-PSCE!H73)/PSCE!H73*100</f>
        <v>16.894561531613537</v>
      </c>
    </row>
    <row r="74" spans="1:8" hidden="1">
      <c r="A74" s="5">
        <v>35339</v>
      </c>
      <c r="B74" s="7">
        <f>(PSCE!B86-PSCE!B74)/PSCE!B74*100</f>
        <v>2.9868025005788374</v>
      </c>
      <c r="C74" s="7">
        <f>(PSCE!C86-PSCE!C74)/PSCE!C74*100</f>
        <v>-20.248538011695906</v>
      </c>
      <c r="D74" s="7">
        <f>(PSCE!D86-PSCE!D74)/PSCE!D74*100</f>
        <v>20.196406126017315</v>
      </c>
      <c r="E74" s="7">
        <f>(PSCE!E86-PSCE!E74)/PSCE!E74*100</f>
        <v>22.827058429225787</v>
      </c>
      <c r="F74" s="7">
        <f>(PSCE!F86-PSCE!F74)/PSCE!F74*100</f>
        <v>18.759200841219769</v>
      </c>
      <c r="G74" s="7">
        <f>(PSCE!G86-PSCE!G74)/PSCE!G74*100</f>
        <v>18.768730983047746</v>
      </c>
      <c r="H74" s="7">
        <f>(PSCE!H86-PSCE!H74)/PSCE!H74*100</f>
        <v>21.413904370783222</v>
      </c>
    </row>
    <row r="75" spans="1:8" hidden="1">
      <c r="A75" s="5">
        <v>35370</v>
      </c>
      <c r="B75" s="7">
        <f>(PSCE!B87-PSCE!B75)/PSCE!B75*100</f>
        <v>-7.2866730584851398</v>
      </c>
      <c r="C75" s="7">
        <f>(PSCE!C87-PSCE!C75)/PSCE!C75*100</f>
        <v>-18.289211500142326</v>
      </c>
      <c r="D75" s="7">
        <f>(PSCE!D87-PSCE!D75)/PSCE!D75*100</f>
        <v>19.030796724990648</v>
      </c>
      <c r="E75" s="7">
        <f>(PSCE!E87-PSCE!E75)/PSCE!E75*100</f>
        <v>22.985050151684934</v>
      </c>
      <c r="F75" s="7">
        <f>(PSCE!F87-PSCE!F75)/PSCE!F75*100</f>
        <v>17.820758132078399</v>
      </c>
      <c r="G75" s="7">
        <f>(PSCE!G87-PSCE!G75)/PSCE!G75*100</f>
        <v>17.148120362185892</v>
      </c>
      <c r="H75" s="7">
        <f>(PSCE!H87-PSCE!H75)/PSCE!H75*100</f>
        <v>20.377066378757171</v>
      </c>
    </row>
    <row r="76" spans="1:8" hidden="1">
      <c r="A76" s="5">
        <v>35400</v>
      </c>
      <c r="B76" s="7">
        <f>(PSCE!B88-PSCE!B76)/PSCE!B76*100</f>
        <v>-2.7705814622913065</v>
      </c>
      <c r="C76" s="7">
        <f>(PSCE!C88-PSCE!C76)/PSCE!C76*100</f>
        <v>-20.480130204801302</v>
      </c>
      <c r="D76" s="7">
        <f>(PSCE!D88-PSCE!D76)/PSCE!D76*100</f>
        <v>17.73585927477906</v>
      </c>
      <c r="E76" s="7">
        <f>(PSCE!E88-PSCE!E76)/PSCE!E76*100</f>
        <v>21.200790556060038</v>
      </c>
      <c r="F76" s="7">
        <f>(PSCE!F88-PSCE!F76)/PSCE!F76*100</f>
        <v>16.836129032258064</v>
      </c>
      <c r="G76" s="7">
        <f>(PSCE!G88-PSCE!G76)/PSCE!G76*100</f>
        <v>16.859547799540607</v>
      </c>
      <c r="H76" s="7">
        <f>(PSCE!H88-PSCE!H76)/PSCE!H76*100</f>
        <v>17.805328409390661</v>
      </c>
    </row>
    <row r="77" spans="1:8" hidden="1">
      <c r="A77" s="5">
        <v>35431</v>
      </c>
      <c r="B77" s="7">
        <f>(PSCE!B89-PSCE!B77)/PSCE!B77*100</f>
        <v>3.499648629655657</v>
      </c>
      <c r="C77" s="7">
        <f>(PSCE!C89-PSCE!C77)/PSCE!C77*100</f>
        <v>-13.232307451960631</v>
      </c>
      <c r="D77" s="7">
        <f>(PSCE!D89-PSCE!D77)/PSCE!D77*100</f>
        <v>18.391086119200676</v>
      </c>
      <c r="E77" s="7">
        <f>(PSCE!E89-PSCE!E77)/PSCE!E77*100</f>
        <v>21.094184660219899</v>
      </c>
      <c r="F77" s="7">
        <f>(PSCE!F89-PSCE!F77)/PSCE!F77*100</f>
        <v>16.566497149021419</v>
      </c>
      <c r="G77" s="7">
        <f>(PSCE!G89-PSCE!G77)/PSCE!G77*100</f>
        <v>16.708647585310793</v>
      </c>
      <c r="H77" s="7">
        <f>(PSCE!H89-PSCE!H77)/PSCE!H77*100</f>
        <v>19.994373247703219</v>
      </c>
    </row>
    <row r="78" spans="1:8" hidden="1">
      <c r="A78" s="5">
        <v>35462</v>
      </c>
      <c r="B78" s="7">
        <f>(PSCE!B90-PSCE!B78)/PSCE!B78*100</f>
        <v>2.1361435488464826</v>
      </c>
      <c r="C78" s="7">
        <f>(PSCE!C90-PSCE!C78)/PSCE!C78*100</f>
        <v>-2.1484375</v>
      </c>
      <c r="D78" s="7">
        <f>(PSCE!D90-PSCE!D78)/PSCE!D78*100</f>
        <v>18.436585454174363</v>
      </c>
      <c r="E78" s="7">
        <f>(PSCE!E90-PSCE!E78)/PSCE!E78*100</f>
        <v>20.204001569242841</v>
      </c>
      <c r="F78" s="7">
        <f>(PSCE!F90-PSCE!F78)/PSCE!F78*100</f>
        <v>15.14063132335087</v>
      </c>
      <c r="G78" s="7">
        <f>(PSCE!G90-PSCE!G78)/PSCE!G78*100</f>
        <v>16.577945679860338</v>
      </c>
      <c r="H78" s="7">
        <f>(PSCE!H90-PSCE!H78)/PSCE!H78*100</f>
        <v>20.864307007282747</v>
      </c>
    </row>
    <row r="79" spans="1:8" hidden="1">
      <c r="A79" s="5">
        <v>35490</v>
      </c>
      <c r="B79" s="7">
        <f>(PSCE!B91-PSCE!B79)/PSCE!B79*100</f>
        <v>-1.6345954893440928</v>
      </c>
      <c r="C79" s="7">
        <f>(PSCE!C91-PSCE!C79)/PSCE!C79*100</f>
        <v>-16.005939123979214</v>
      </c>
      <c r="D79" s="7">
        <f>(PSCE!D91-PSCE!D79)/PSCE!D79*100</f>
        <v>17.46281686497672</v>
      </c>
      <c r="E79" s="7">
        <f>(PSCE!E91-PSCE!E79)/PSCE!E79*100</f>
        <v>18.109490918393451</v>
      </c>
      <c r="F79" s="7">
        <f>(PSCE!F91-PSCE!F79)/PSCE!F79*100</f>
        <v>14.3513432537701</v>
      </c>
      <c r="G79" s="7">
        <f>(PSCE!G91-PSCE!G79)/PSCE!G79*100</f>
        <v>16.115198239439106</v>
      </c>
      <c r="H79" s="7">
        <f>(PSCE!H91-PSCE!H79)/PSCE!H79*100</f>
        <v>19.567122731592107</v>
      </c>
    </row>
    <row r="80" spans="1:8" hidden="1">
      <c r="A80" s="5">
        <v>35521</v>
      </c>
      <c r="B80" s="7">
        <f>(PSCE!B92-PSCE!B80)/PSCE!B80*100</f>
        <v>3.8926373544895085</v>
      </c>
      <c r="C80" s="7">
        <f>(PSCE!C92-PSCE!C80)/PSCE!C80*100</f>
        <v>-6.2521065048870907</v>
      </c>
      <c r="D80" s="7">
        <f>(PSCE!D92-PSCE!D80)/PSCE!D80*100</f>
        <v>18.398023201707232</v>
      </c>
      <c r="E80" s="7">
        <f>(PSCE!E92-PSCE!E80)/PSCE!E80*100</f>
        <v>19.51550189297043</v>
      </c>
      <c r="F80" s="7">
        <f>(PSCE!F92-PSCE!F80)/PSCE!F80*100</f>
        <v>12.923258908768299</v>
      </c>
      <c r="G80" s="7">
        <f>(PSCE!G92-PSCE!G80)/PSCE!G80*100</f>
        <v>15.754351221689166</v>
      </c>
      <c r="H80" s="7">
        <f>(PSCE!H92-PSCE!H80)/PSCE!H80*100</f>
        <v>22.501056732766067</v>
      </c>
    </row>
    <row r="81" spans="1:8" hidden="1">
      <c r="A81" s="5">
        <v>35551</v>
      </c>
      <c r="B81" s="7">
        <f>(PSCE!B93-PSCE!B81)/PSCE!B81*100</f>
        <v>8.9153524299967817</v>
      </c>
      <c r="C81" s="7">
        <f>(PSCE!C93-PSCE!C81)/PSCE!C81*100</f>
        <v>-10.897642880206652</v>
      </c>
      <c r="D81" s="7">
        <f>(PSCE!D93-PSCE!D81)/PSCE!D81*100</f>
        <v>17.53629023310075</v>
      </c>
      <c r="E81" s="7">
        <f>(PSCE!E93-PSCE!E81)/PSCE!E81*100</f>
        <v>15.835017997140181</v>
      </c>
      <c r="F81" s="7">
        <f>(PSCE!F93-PSCE!F81)/PSCE!F81*100</f>
        <v>11.851851851851853</v>
      </c>
      <c r="G81" s="7">
        <f>(PSCE!G93-PSCE!G81)/PSCE!G81*100</f>
        <v>15.363055394870948</v>
      </c>
      <c r="H81" s="7">
        <f>(PSCE!H93-PSCE!H81)/PSCE!H81*100</f>
        <v>22.128466591540004</v>
      </c>
    </row>
    <row r="82" spans="1:8" hidden="1">
      <c r="A82" s="5">
        <v>35582</v>
      </c>
      <c r="B82" s="7">
        <f>(PSCE!B94-PSCE!B82)/PSCE!B82*100</f>
        <v>9.5411846906296081</v>
      </c>
      <c r="C82" s="7">
        <f>(PSCE!C94-PSCE!C82)/PSCE!C82*100</f>
        <v>-15.769944341372913</v>
      </c>
      <c r="D82" s="7">
        <f>(PSCE!D94-PSCE!D82)/PSCE!D82*100</f>
        <v>17.287978502382405</v>
      </c>
      <c r="E82" s="7">
        <f>(PSCE!E94-PSCE!E82)/PSCE!E82*100</f>
        <v>14.337541721085472</v>
      </c>
      <c r="F82" s="7">
        <f>(PSCE!F94-PSCE!F82)/PSCE!F82*100</f>
        <v>8.8964232844658806</v>
      </c>
      <c r="G82" s="7">
        <f>(PSCE!G94-PSCE!G82)/PSCE!G82*100</f>
        <v>14.831361349109207</v>
      </c>
      <c r="H82" s="7">
        <f>(PSCE!H94-PSCE!H82)/PSCE!H82*100</f>
        <v>23.162502117189799</v>
      </c>
    </row>
    <row r="83" spans="1:8" hidden="1">
      <c r="A83" s="5">
        <v>35612</v>
      </c>
      <c r="B83" s="7">
        <f>(PSCE!B95-PSCE!B83)/PSCE!B83*100</f>
        <v>17.333756043433464</v>
      </c>
      <c r="C83" s="7">
        <f>(PSCE!C95-PSCE!C83)/PSCE!C83*100</f>
        <v>-14.933450343718006</v>
      </c>
      <c r="D83" s="7">
        <f>(PSCE!D95-PSCE!D83)/PSCE!D83*100</f>
        <v>15.261121443382713</v>
      </c>
      <c r="E83" s="7">
        <f>(PSCE!E95-PSCE!E83)/PSCE!E83*100</f>
        <v>12.172902185001542</v>
      </c>
      <c r="F83" s="7">
        <f>(PSCE!F95-PSCE!F83)/PSCE!F83*100</f>
        <v>6.5966446461670074</v>
      </c>
      <c r="G83" s="7">
        <f>(PSCE!G95-PSCE!G83)/PSCE!G83*100</f>
        <v>13.593886725403623</v>
      </c>
      <c r="H83" s="7">
        <f>(PSCE!H95-PSCE!H83)/PSCE!H83*100</f>
        <v>20.167781133788431</v>
      </c>
    </row>
    <row r="84" spans="1:8" hidden="1">
      <c r="A84" s="5">
        <v>35643</v>
      </c>
      <c r="B84" s="7">
        <f>(PSCE!B96-PSCE!B84)/PSCE!B84*100</f>
        <v>9.6066801935383186</v>
      </c>
      <c r="C84" s="7">
        <f>(PSCE!C96-PSCE!C84)/PSCE!C84*100</f>
        <v>-0.65015479876160986</v>
      </c>
      <c r="D84" s="7">
        <f>(PSCE!D96-PSCE!D84)/PSCE!D84*100</f>
        <v>15.186760198209331</v>
      </c>
      <c r="E84" s="7">
        <f>(PSCE!E96-PSCE!E84)/PSCE!E84*100</f>
        <v>11.634225751294123</v>
      </c>
      <c r="F84" s="7">
        <f>(PSCE!F96-PSCE!F84)/PSCE!F84*100</f>
        <v>5.5823763768455592</v>
      </c>
      <c r="G84" s="7">
        <f>(PSCE!G96-PSCE!G84)/PSCE!G84*100</f>
        <v>12.987209616156829</v>
      </c>
      <c r="H84" s="7">
        <f>(PSCE!H96-PSCE!H84)/PSCE!H84*100</f>
        <v>21.234142027894272</v>
      </c>
    </row>
    <row r="85" spans="1:8" hidden="1">
      <c r="A85" s="5">
        <v>35674</v>
      </c>
      <c r="B85" s="7">
        <f>(PSCE!B97-PSCE!B85)/PSCE!B85*100</f>
        <v>-1.3584574934268185</v>
      </c>
      <c r="C85" s="7">
        <f>(PSCE!C97-PSCE!C85)/PSCE!C85*100</f>
        <v>13.00479123887748</v>
      </c>
      <c r="D85" s="7">
        <f>(PSCE!D97-PSCE!D85)/PSCE!D85*100</f>
        <v>14.937851831156712</v>
      </c>
      <c r="E85" s="7">
        <f>(PSCE!E97-PSCE!E85)/PSCE!E85*100</f>
        <v>10.647525395426504</v>
      </c>
      <c r="F85" s="7">
        <f>(PSCE!F97-PSCE!F85)/PSCE!F85*100</f>
        <v>0.52589711861410637</v>
      </c>
      <c r="G85" s="7">
        <f>(PSCE!G97-PSCE!G85)/PSCE!G85*100</f>
        <v>12.619844648834865</v>
      </c>
      <c r="H85" s="7">
        <f>(PSCE!H97-PSCE!H85)/PSCE!H85*100</f>
        <v>22.362937798961177</v>
      </c>
    </row>
    <row r="86" spans="1:8" hidden="1">
      <c r="A86" s="5">
        <v>35704</v>
      </c>
      <c r="B86" s="7">
        <f>(PSCE!B98-PSCE!B86)/PSCE!B86*100</f>
        <v>17.880695443645084</v>
      </c>
      <c r="C86" s="7">
        <f>(PSCE!C98-PSCE!C86)/PSCE!C86*100</f>
        <v>21.888175985334556</v>
      </c>
      <c r="D86" s="7">
        <f>(PSCE!D98-PSCE!D86)/PSCE!D86*100</f>
        <v>14.218279434832521</v>
      </c>
      <c r="E86" s="7">
        <f>(PSCE!E98-PSCE!E86)/PSCE!E86*100</f>
        <v>11.560588489437661</v>
      </c>
      <c r="F86" s="7">
        <f>(PSCE!F98-PSCE!F86)/PSCE!F86*100</f>
        <v>-1.3812643881707101</v>
      </c>
      <c r="G86" s="7">
        <f>(PSCE!G98-PSCE!G86)/PSCE!G86*100</f>
        <v>12.030562778901409</v>
      </c>
      <c r="H86" s="7">
        <f>(PSCE!H98-PSCE!H86)/PSCE!H86*100</f>
        <v>20.966250385317124</v>
      </c>
    </row>
    <row r="87" spans="1:8" hidden="1">
      <c r="A87" s="5">
        <v>35735</v>
      </c>
      <c r="B87" s="7">
        <f>(PSCE!B99-PSCE!B87)/PSCE!B87*100</f>
        <v>21.334818232439741</v>
      </c>
      <c r="C87" s="7">
        <f>(PSCE!C99-PSCE!C87)/PSCE!C87*100</f>
        <v>11.740114962550079</v>
      </c>
      <c r="D87" s="7">
        <f>(PSCE!D99-PSCE!D87)/PSCE!D87*100</f>
        <v>14.344739292364991</v>
      </c>
      <c r="E87" s="7">
        <f>(PSCE!E99-PSCE!E87)/PSCE!E87*100</f>
        <v>9.7379941776483925</v>
      </c>
      <c r="F87" s="7">
        <f>(PSCE!F99-PSCE!F87)/PSCE!F87*100</f>
        <v>-2.2911820216828338</v>
      </c>
      <c r="G87" s="7">
        <f>(PSCE!G99-PSCE!G87)/PSCE!G87*100</f>
        <v>11.728265900718393</v>
      </c>
      <c r="H87" s="7">
        <f>(PSCE!H99-PSCE!H87)/PSCE!H87*100</f>
        <v>22.797309303211065</v>
      </c>
    </row>
    <row r="88" spans="1:8" hidden="1">
      <c r="A88" s="5">
        <v>35765</v>
      </c>
      <c r="B88" s="7">
        <f>(PSCE!B100-PSCE!B88)/PSCE!B88*100</f>
        <v>15.461475834505217</v>
      </c>
      <c r="C88" s="7">
        <f>(PSCE!C100-PSCE!C88)/PSCE!C88*100</f>
        <v>8.2381033600545805</v>
      </c>
      <c r="D88" s="7">
        <f>(PSCE!D100-PSCE!D88)/PSCE!D88*100</f>
        <v>14.399149034038638</v>
      </c>
      <c r="E88" s="7">
        <f>(PSCE!E100-PSCE!E88)/PSCE!E88*100</f>
        <v>9.1604230938739537</v>
      </c>
      <c r="F88" s="7">
        <f>(PSCE!F100-PSCE!F88)/PSCE!F88*100</f>
        <v>-2.9685912444228477</v>
      </c>
      <c r="G88" s="7">
        <f>(PSCE!G100-PSCE!G88)/PSCE!G88*100</f>
        <v>11.429845328778393</v>
      </c>
      <c r="H88" s="7">
        <f>(PSCE!H100-PSCE!H88)/PSCE!H88*100</f>
        <v>23.552437345540795</v>
      </c>
    </row>
    <row r="89" spans="1:8" hidden="1">
      <c r="A89" s="5">
        <v>35796</v>
      </c>
      <c r="B89" s="7">
        <f>(PSCE!B101-PSCE!B89)/PSCE!B89*100</f>
        <v>11.067354698533407</v>
      </c>
      <c r="C89" s="7">
        <f>(PSCE!C101-PSCE!C89)/PSCE!C89*100</f>
        <v>11.253150882247029</v>
      </c>
      <c r="D89" s="7">
        <f>(PSCE!D101-PSCE!D89)/PSCE!D89*100</f>
        <v>13.355456871852567</v>
      </c>
      <c r="E89" s="7">
        <f>(PSCE!E101-PSCE!E89)/PSCE!E89*100</f>
        <v>8.5873061019099914</v>
      </c>
      <c r="F89" s="7">
        <f>(PSCE!F101-PSCE!F89)/PSCE!F89*100</f>
        <v>-3.9088665609025206</v>
      </c>
      <c r="G89" s="7">
        <f>(PSCE!G101-PSCE!G89)/PSCE!G89*100</f>
        <v>11.737229364531437</v>
      </c>
      <c r="H89" s="7">
        <f>(PSCE!H101-PSCE!H89)/PSCE!H89*100</f>
        <v>20.388231774854678</v>
      </c>
    </row>
    <row r="90" spans="1:8" hidden="1">
      <c r="A90" s="5">
        <v>35827</v>
      </c>
      <c r="B90" s="7">
        <f>(PSCE!B102-PSCE!B90)/PSCE!B90*100</f>
        <v>12.548800892359175</v>
      </c>
      <c r="C90" s="7">
        <f>(PSCE!C102-PSCE!C90)/PSCE!C90*100</f>
        <v>15.949918345127925</v>
      </c>
      <c r="D90" s="7">
        <f>(PSCE!D102-PSCE!D90)/PSCE!D90*100</f>
        <v>13.779685137418838</v>
      </c>
      <c r="E90" s="7">
        <f>(PSCE!E102-PSCE!E90)/PSCE!E90*100</f>
        <v>8.5095735422106173</v>
      </c>
      <c r="F90" s="7">
        <f>(PSCE!F102-PSCE!F90)/PSCE!F90*100</f>
        <v>-3.8047537454417641</v>
      </c>
      <c r="G90" s="7">
        <f>(PSCE!G102-PSCE!G90)/PSCE!G90*100</f>
        <v>11.46169614690611</v>
      </c>
      <c r="H90" s="7">
        <f>(PSCE!H102-PSCE!H90)/PSCE!H90*100</f>
        <v>21.741947065664487</v>
      </c>
    </row>
    <row r="91" spans="1:8" hidden="1">
      <c r="A91" s="5">
        <v>35855</v>
      </c>
      <c r="B91" s="7">
        <f>(PSCE!B103-PSCE!B91)/PSCE!B91*100</f>
        <v>19.029589117935775</v>
      </c>
      <c r="C91" s="7">
        <f>(PSCE!C103-PSCE!C91)/PSCE!C91*100</f>
        <v>13.32861940958105</v>
      </c>
      <c r="D91" s="7">
        <f>(PSCE!D103-PSCE!D91)/PSCE!D91*100</f>
        <v>14.408638852263625</v>
      </c>
      <c r="E91" s="7">
        <f>(PSCE!E103-PSCE!E91)/PSCE!E91*100</f>
        <v>9.683987090905152</v>
      </c>
      <c r="F91" s="7">
        <f>(PSCE!F103-PSCE!F91)/PSCE!F91*100</f>
        <v>-6.0829694323144103</v>
      </c>
      <c r="G91" s="7">
        <f>(PSCE!G103-PSCE!G91)/PSCE!G91*100</f>
        <v>11.360709512817397</v>
      </c>
      <c r="H91" s="7">
        <f>(PSCE!H103-PSCE!H91)/PSCE!H91*100</f>
        <v>23.584104938271604</v>
      </c>
    </row>
    <row r="92" spans="1:8" hidden="1">
      <c r="A92" s="5">
        <v>35886</v>
      </c>
      <c r="B92" s="7">
        <f>(PSCE!B104-PSCE!B92)/PSCE!B92*100</f>
        <v>25.413930916357408</v>
      </c>
      <c r="C92" s="7">
        <f>(PSCE!C104-PSCE!C92)/PSCE!C92*100</f>
        <v>14.650368506201689</v>
      </c>
      <c r="D92" s="7">
        <f>(PSCE!D104-PSCE!D92)/PSCE!D92*100</f>
        <v>14.70811446661571</v>
      </c>
      <c r="E92" s="7">
        <f>(PSCE!E104-PSCE!E92)/PSCE!E92*100</f>
        <v>9.197149033625136</v>
      </c>
      <c r="F92" s="7">
        <f>(PSCE!F104-PSCE!F92)/PSCE!F92*100</f>
        <v>-4.5262101174108507</v>
      </c>
      <c r="G92" s="7">
        <f>(PSCE!G104-PSCE!G92)/PSCE!G92*100</f>
        <v>11.228245612978235</v>
      </c>
      <c r="H92" s="7">
        <f>(PSCE!H104-PSCE!H92)/PSCE!H92*100</f>
        <v>24.278202425869946</v>
      </c>
    </row>
    <row r="93" spans="1:8" hidden="1">
      <c r="A93" s="5">
        <v>35916</v>
      </c>
      <c r="B93" s="7">
        <f>(PSCE!B105-PSCE!B93)/PSCE!B93*100</f>
        <v>35.756501182033098</v>
      </c>
      <c r="C93" s="7">
        <f>(PSCE!C105-PSCE!C93)/PSCE!C93*100</f>
        <v>26.435948541402425</v>
      </c>
      <c r="D93" s="7">
        <f>(PSCE!D105-PSCE!D93)/PSCE!D93*100</f>
        <v>15.51300032365951</v>
      </c>
      <c r="E93" s="7">
        <f>(PSCE!E105-PSCE!E93)/PSCE!E93*100</f>
        <v>9.3625625199531761</v>
      </c>
      <c r="F93" s="7">
        <f>(PSCE!F105-PSCE!F93)/PSCE!F93*100</f>
        <v>-4.4658417567096551</v>
      </c>
      <c r="G93" s="7">
        <f>(PSCE!G105-PSCE!G93)/PSCE!G93*100</f>
        <v>11.080401860065306</v>
      </c>
      <c r="H93" s="7">
        <f>(PSCE!H105-PSCE!H93)/PSCE!H93*100</f>
        <v>26.691272449025522</v>
      </c>
    </row>
    <row r="94" spans="1:8" hidden="1">
      <c r="A94" s="5">
        <v>35947</v>
      </c>
      <c r="B94" s="7">
        <f>(PSCE!B106-PSCE!B94)/PSCE!B94*100</f>
        <v>29.107016300496102</v>
      </c>
      <c r="C94" s="7">
        <f>(PSCE!C106-PSCE!C94)/PSCE!C94*100</f>
        <v>35.191460521856996</v>
      </c>
      <c r="D94" s="7">
        <f>(PSCE!D106-PSCE!D94)/PSCE!D94*100</f>
        <v>15.253679970512504</v>
      </c>
      <c r="E94" s="7">
        <f>(PSCE!E106-PSCE!E94)/PSCE!E94*100</f>
        <v>9.1741760798747727</v>
      </c>
      <c r="F94" s="7">
        <f>(PSCE!F106-PSCE!F94)/PSCE!F94*100</f>
        <v>-4.6132257498684446</v>
      </c>
      <c r="G94" s="7">
        <f>(PSCE!G106-PSCE!G94)/PSCE!G94*100</f>
        <v>11.234611034458256</v>
      </c>
      <c r="H94" s="7">
        <f>(PSCE!H106-PSCE!H94)/PSCE!H94*100</f>
        <v>25.525477707006374</v>
      </c>
    </row>
    <row r="95" spans="1:8" hidden="1">
      <c r="A95" s="5">
        <v>35977</v>
      </c>
      <c r="B95" s="7">
        <f>(PSCE!B107-PSCE!B95)/PSCE!B95*100</f>
        <v>17.569575790326937</v>
      </c>
      <c r="C95" s="7">
        <f>(PSCE!C107-PSCE!C95)/PSCE!C95*100</f>
        <v>31.636863823933975</v>
      </c>
      <c r="D95" s="7">
        <f>(PSCE!D107-PSCE!D95)/PSCE!D95*100</f>
        <v>17.015785875906801</v>
      </c>
      <c r="E95" s="7">
        <f>(PSCE!E107-PSCE!E95)/PSCE!E95*100</f>
        <v>9.5385135992555306</v>
      </c>
      <c r="F95" s="7">
        <f>(PSCE!F107-PSCE!F95)/PSCE!F95*100</f>
        <v>-2.9337019037852778</v>
      </c>
      <c r="G95" s="7">
        <f>(PSCE!G107-PSCE!G95)/PSCE!G95*100</f>
        <v>11.468440179232967</v>
      </c>
      <c r="H95" s="7">
        <f>(PSCE!H107-PSCE!H95)/PSCE!H95*100</f>
        <v>29.687556753379781</v>
      </c>
    </row>
    <row r="96" spans="1:8" hidden="1">
      <c r="A96" s="5">
        <v>36008</v>
      </c>
      <c r="B96" s="7">
        <f>(PSCE!B108-PSCE!B96)/PSCE!B96*100</f>
        <v>24.186543253826983</v>
      </c>
      <c r="C96" s="7">
        <f>(PSCE!C108-PSCE!C96)/PSCE!C96*100</f>
        <v>12.916796509816141</v>
      </c>
      <c r="D96" s="7">
        <f>(PSCE!D108-PSCE!D96)/PSCE!D96*100</f>
        <v>17.350432294844019</v>
      </c>
      <c r="E96" s="7">
        <f>(PSCE!E108-PSCE!E96)/PSCE!E96*100</f>
        <v>8.5375577003776755</v>
      </c>
      <c r="F96" s="7">
        <f>(PSCE!F108-PSCE!F96)/PSCE!F96*100</f>
        <v>-3.2540175796856965</v>
      </c>
      <c r="G96" s="7">
        <f>(PSCE!G108-PSCE!G96)/PSCE!G96*100</f>
        <v>11.309718014448848</v>
      </c>
      <c r="H96" s="7">
        <f>(PSCE!H108-PSCE!H96)/PSCE!H96*100</f>
        <v>31.223369682963821</v>
      </c>
    </row>
    <row r="97" spans="1:8" hidden="1">
      <c r="A97" s="5">
        <v>36039</v>
      </c>
      <c r="B97" s="7">
        <f>(PSCE!B109-PSCE!B97)/PSCE!B97*100</f>
        <v>10.469420998074931</v>
      </c>
      <c r="C97" s="7">
        <f>(PSCE!C109-PSCE!C97)/PSCE!C97*100</f>
        <v>9.7213809812235006</v>
      </c>
      <c r="D97" s="7">
        <f>(PSCE!D109-PSCE!D97)/PSCE!D97*100</f>
        <v>15.53374207745796</v>
      </c>
      <c r="E97" s="7">
        <f>(PSCE!E109-PSCE!E97)/PSCE!E97*100</f>
        <v>7.9481858768785756</v>
      </c>
      <c r="F97" s="7">
        <f>(PSCE!F109-PSCE!F97)/PSCE!F97*100</f>
        <v>-4.2950718776102343</v>
      </c>
      <c r="G97" s="7">
        <f>(PSCE!G109-PSCE!G97)/PSCE!G97*100</f>
        <v>10.871522567239985</v>
      </c>
      <c r="H97" s="7">
        <f>(PSCE!H109-PSCE!H97)/PSCE!H97*100</f>
        <v>26.867696525101927</v>
      </c>
    </row>
    <row r="98" spans="1:8" hidden="1">
      <c r="A98" s="5">
        <v>36069</v>
      </c>
      <c r="B98" s="7">
        <f>(PSCE!B110-PSCE!B98)/PSCE!B98*100</f>
        <v>13.502860775588049</v>
      </c>
      <c r="C98" s="7">
        <f>(PSCE!C110-PSCE!C98)/PSCE!C98*100</f>
        <v>1.5791848398255377</v>
      </c>
      <c r="D98" s="7">
        <f>(PSCE!D110-PSCE!D98)/PSCE!D98*100</f>
        <v>16.502905251959</v>
      </c>
      <c r="E98" s="7">
        <f>(PSCE!E110-PSCE!E98)/PSCE!E98*100</f>
        <v>4.8877927478037542</v>
      </c>
      <c r="F98" s="7">
        <f>(PSCE!F110-PSCE!F98)/PSCE!F98*100</f>
        <v>-4.4891362901777698E-2</v>
      </c>
      <c r="G98" s="7">
        <f>(PSCE!G110-PSCE!G98)/PSCE!G98*100</f>
        <v>11.004000412650015</v>
      </c>
      <c r="H98" s="7">
        <f>(PSCE!H110-PSCE!H98)/PSCE!H98*100</f>
        <v>29.574302499362936</v>
      </c>
    </row>
    <row r="99" spans="1:8" hidden="1">
      <c r="A99" s="5">
        <v>36100</v>
      </c>
      <c r="B99" s="7">
        <f>(PSCE!B111-PSCE!B99)/PSCE!B99*100</f>
        <v>30.780830000655605</v>
      </c>
      <c r="C99" s="7">
        <f>(PSCE!C111-PSCE!C99)/PSCE!C99*100</f>
        <v>14.90257209664848</v>
      </c>
      <c r="D99" s="7">
        <f>(PSCE!D111-PSCE!D99)/PSCE!D99*100</f>
        <v>17.174410911496768</v>
      </c>
      <c r="E99" s="7">
        <f>(PSCE!E111-PSCE!E99)/PSCE!E99*100</f>
        <v>4.3133998906461999</v>
      </c>
      <c r="F99" s="7">
        <f>(PSCE!F111-PSCE!F99)/PSCE!F99*100</f>
        <v>-9.4335384753604951E-2</v>
      </c>
      <c r="G99" s="7">
        <f>(PSCE!G111-PSCE!G99)/PSCE!G99*100</f>
        <v>10.562397139776403</v>
      </c>
      <c r="H99" s="7">
        <f>(PSCE!H111-PSCE!H99)/PSCE!H99*100</f>
        <v>32.22741304227992</v>
      </c>
    </row>
    <row r="100" spans="1:8" hidden="1">
      <c r="A100" s="5">
        <v>36130</v>
      </c>
      <c r="B100" s="7">
        <f>(PSCE!B112-PSCE!B100)/PSCE!B100*100</f>
        <v>20.852564102564102</v>
      </c>
      <c r="C100" s="7">
        <f>(PSCE!C112-PSCE!C100)/PSCE!C100*100</f>
        <v>5.0898203592814371</v>
      </c>
      <c r="D100" s="7">
        <f>(PSCE!D112-PSCE!D100)/PSCE!D100*100</f>
        <v>16.697828239421401</v>
      </c>
      <c r="E100" s="7">
        <f>(PSCE!E112-PSCE!E100)/PSCE!E100*100</f>
        <v>4.1120778408058625</v>
      </c>
      <c r="F100" s="7">
        <f>(PSCE!F112-PSCE!F100)/PSCE!F100*100</f>
        <v>-0.19121329387662189</v>
      </c>
      <c r="G100" s="7">
        <f>(PSCE!G112-PSCE!G100)/PSCE!G100*100</f>
        <v>9.9948152072226417</v>
      </c>
      <c r="H100" s="7">
        <f>(PSCE!H112-PSCE!H100)/PSCE!H100*100</f>
        <v>31.356136982991234</v>
      </c>
    </row>
    <row r="101" spans="1:8" hidden="1">
      <c r="A101" s="5">
        <v>36161</v>
      </c>
      <c r="B101" s="7">
        <f>(PSCE!B113-PSCE!B101)/PSCE!B101*100</f>
        <v>24.37339528059665</v>
      </c>
      <c r="C101" s="7">
        <f>(PSCE!C113-PSCE!C101)/PSCE!C101*100</f>
        <v>9.2247936559313803</v>
      </c>
      <c r="D101" s="7">
        <f>(PSCE!D113-PSCE!D101)/PSCE!D101*100</f>
        <v>16.095241428621428</v>
      </c>
      <c r="E101" s="7">
        <f>(PSCE!E113-PSCE!E101)/PSCE!E101*100</f>
        <v>4.8637975499677628</v>
      </c>
      <c r="F101" s="7">
        <f>(PSCE!F113-PSCE!F101)/PSCE!F101*100</f>
        <v>-1.3116257739050676</v>
      </c>
      <c r="G101" s="7">
        <f>(PSCE!G113-PSCE!G101)/PSCE!G101*100</f>
        <v>9.1310882271082665</v>
      </c>
      <c r="H101" s="7">
        <f>(PSCE!H113-PSCE!H101)/PSCE!H101*100</f>
        <v>30.789687523084879</v>
      </c>
    </row>
    <row r="102" spans="1:8" hidden="1">
      <c r="A102" s="5">
        <v>36192</v>
      </c>
      <c r="B102" s="7">
        <f>(PSCE!B114-PSCE!B102)/PSCE!B102*100</f>
        <v>23.804509415262636</v>
      </c>
      <c r="C102" s="7">
        <f>(PSCE!C114-PSCE!C102)/PSCE!C102*100</f>
        <v>16.964006259780909</v>
      </c>
      <c r="D102" s="7">
        <f>(PSCE!D114-PSCE!D102)/PSCE!D102*100</f>
        <v>13.833326818972424</v>
      </c>
      <c r="E102" s="7">
        <f>(PSCE!E114-PSCE!E102)/PSCE!E102*100</f>
        <v>4.6139038719897334</v>
      </c>
      <c r="F102" s="7">
        <f>(PSCE!F114-PSCE!F102)/PSCE!F102*100</f>
        <v>-2.1785795843799955</v>
      </c>
      <c r="G102" s="7">
        <f>(PSCE!G114-PSCE!G102)/PSCE!G102*100</f>
        <v>8.2908886674118563</v>
      </c>
      <c r="H102" s="7">
        <f>(PSCE!H114-PSCE!H102)/PSCE!H102*100</f>
        <v>25.48196208415343</v>
      </c>
    </row>
    <row r="103" spans="1:8" hidden="1">
      <c r="A103" s="5">
        <v>36220</v>
      </c>
      <c r="B103" s="7">
        <f>(PSCE!B115-PSCE!B103)/PSCE!B103*100</f>
        <v>29.447455230914233</v>
      </c>
      <c r="C103" s="7">
        <f>(PSCE!C115-PSCE!C103)/PSCE!C103*100</f>
        <v>20.215255030416472</v>
      </c>
      <c r="D103" s="7">
        <f>(PSCE!D115-PSCE!D103)/PSCE!D103*100</f>
        <v>13.117791133545378</v>
      </c>
      <c r="E103" s="7">
        <f>(PSCE!E115-PSCE!E103)/PSCE!E103*100</f>
        <v>2.6619273301737754</v>
      </c>
      <c r="F103" s="7">
        <f>(PSCE!F115-PSCE!F103)/PSCE!F103*100</f>
        <v>0.99502487562189057</v>
      </c>
      <c r="G103" s="7">
        <f>(PSCE!G115-PSCE!G103)/PSCE!G103*100</f>
        <v>7.2015360949585983</v>
      </c>
      <c r="H103" s="7">
        <f>(PSCE!H115-PSCE!H103)/PSCE!H103*100</f>
        <v>24.823151125401928</v>
      </c>
    </row>
    <row r="104" spans="1:8" hidden="1">
      <c r="A104" s="5">
        <v>36251</v>
      </c>
      <c r="B104" s="7">
        <f>(PSCE!B116-PSCE!B104)/PSCE!B104*100</f>
        <v>24.714049963011441</v>
      </c>
      <c r="C104" s="7">
        <f>(PSCE!C116-PSCE!C104)/PSCE!C104*100</f>
        <v>10.787080589526497</v>
      </c>
      <c r="D104" s="7">
        <f>(PSCE!D116-PSCE!D104)/PSCE!D104*100</f>
        <v>10.839982892694188</v>
      </c>
      <c r="E104" s="7">
        <f>(PSCE!E116-PSCE!E104)/PSCE!E104*100</f>
        <v>1.6582382688462893</v>
      </c>
      <c r="F104" s="7">
        <f>(PSCE!F116-PSCE!F104)/PSCE!F104*100</f>
        <v>-0.41144738045167784</v>
      </c>
      <c r="G104" s="7">
        <f>(PSCE!G116-PSCE!G104)/PSCE!G104*100</f>
        <v>6.5565424610051988</v>
      </c>
      <c r="H104" s="7">
        <f>(PSCE!H116-PSCE!H104)/PSCE!H104*100</f>
        <v>19.926484346235792</v>
      </c>
    </row>
    <row r="105" spans="1:8" hidden="1">
      <c r="A105" s="5">
        <v>36281</v>
      </c>
      <c r="B105" s="7">
        <f>(PSCE!B117-PSCE!B105)/PSCE!B105*100</f>
        <v>28.112755768393555</v>
      </c>
      <c r="C105" s="7">
        <f>(PSCE!C117-PSCE!C105)/PSCE!C105*100</f>
        <v>6.0619088564058465</v>
      </c>
      <c r="D105" s="7">
        <f>(PSCE!D117-PSCE!D105)/PSCE!D105*100</f>
        <v>9.6234671099944897</v>
      </c>
      <c r="E105" s="7">
        <f>(PSCE!E117-PSCE!E105)/PSCE!E105*100</f>
        <v>0.79402148528724892</v>
      </c>
      <c r="F105" s="7">
        <f>(PSCE!F117-PSCE!F105)/PSCE!F105*100</f>
        <v>-0.97140511697906695</v>
      </c>
      <c r="G105" s="7">
        <f>(PSCE!G117-PSCE!G105)/PSCE!G105*100</f>
        <v>5.5609593568461388</v>
      </c>
      <c r="H105" s="7">
        <f>(PSCE!H117-PSCE!H105)/PSCE!H105*100</f>
        <v>18.161793441574591</v>
      </c>
    </row>
    <row r="106" spans="1:8" hidden="1">
      <c r="A106" s="5">
        <v>36312</v>
      </c>
      <c r="B106" s="7">
        <f>(PSCE!B118-PSCE!B106)/PSCE!B106*100</f>
        <v>32.250096064115937</v>
      </c>
      <c r="C106" s="7">
        <f>(PSCE!C118-PSCE!C106)/PSCE!C106*100</f>
        <v>-11.467602456448176</v>
      </c>
      <c r="D106" s="7">
        <f>(PSCE!D118-PSCE!D106)/PSCE!D106*100</f>
        <v>10.860682140293397</v>
      </c>
      <c r="E106" s="7">
        <f>(PSCE!E118-PSCE!E106)/PSCE!E106*100</f>
        <v>0.18600685900292574</v>
      </c>
      <c r="F106" s="7">
        <f>(PSCE!F118-PSCE!F106)/PSCE!F106*100</f>
        <v>0.93784479588083847</v>
      </c>
      <c r="G106" s="7">
        <f>(PSCE!G118-PSCE!G106)/PSCE!G106*100</f>
        <v>4.7912352336791901</v>
      </c>
      <c r="H106" s="7">
        <f>(PSCE!H118-PSCE!H106)/PSCE!H106*100</f>
        <v>21.856007749703043</v>
      </c>
    </row>
    <row r="107" spans="1:8" hidden="1">
      <c r="A107" s="5">
        <v>36342</v>
      </c>
      <c r="B107" s="7">
        <f>(PSCE!B119-PSCE!B107)/PSCE!B107*100</f>
        <v>24.843435794311979</v>
      </c>
      <c r="C107" s="7">
        <f>(PSCE!C119-PSCE!C107)/PSCE!C107*100</f>
        <v>-10.775862068965516</v>
      </c>
      <c r="D107" s="7">
        <f>(PSCE!D119-PSCE!D107)/PSCE!D107*100</f>
        <v>9.2109553309422889</v>
      </c>
      <c r="E107" s="7">
        <f>(PSCE!E119-PSCE!E107)/PSCE!E107*100</f>
        <v>-0.55993203583565032</v>
      </c>
      <c r="F107" s="7">
        <f>(PSCE!F119-PSCE!F107)/PSCE!F107*100</f>
        <v>0.35827476918836987</v>
      </c>
      <c r="G107" s="7">
        <f>(PSCE!G119-PSCE!G107)/PSCE!G107*100</f>
        <v>4.4835171791666006</v>
      </c>
      <c r="H107" s="7">
        <f>(PSCE!H119-PSCE!H107)/PSCE!H107*100</f>
        <v>18.144899285250162</v>
      </c>
    </row>
    <row r="108" spans="1:8" hidden="1">
      <c r="A108" s="5">
        <v>36373</v>
      </c>
      <c r="B108" s="7">
        <f>(PSCE!B120-PSCE!B108)/PSCE!B108*100</f>
        <v>42.420593968581585</v>
      </c>
      <c r="C108" s="7">
        <f>(PSCE!C120-PSCE!C108)/PSCE!C108*100</f>
        <v>-16.158410376707604</v>
      </c>
      <c r="D108" s="7">
        <f>(PSCE!D120-PSCE!D108)/PSCE!D108*100</f>
        <v>8.9242379766917104</v>
      </c>
      <c r="E108" s="7">
        <f>(PSCE!E120-PSCE!E108)/PSCE!E108*100</f>
        <v>-0.38469717179918422</v>
      </c>
      <c r="F108" s="7">
        <f>(PSCE!F120-PSCE!F108)/PSCE!F108*100</f>
        <v>-0.21107695131464232</v>
      </c>
      <c r="G108" s="7">
        <f>(PSCE!G120-PSCE!G108)/PSCE!G108*100</f>
        <v>4.5861859598433936</v>
      </c>
      <c r="H108" s="7">
        <f>(PSCE!H120-PSCE!H108)/PSCE!H108*100</f>
        <v>17.231226438457938</v>
      </c>
    </row>
    <row r="109" spans="1:8" hidden="1">
      <c r="A109" s="5">
        <v>36404</v>
      </c>
      <c r="B109" s="7">
        <f>(PSCE!B121-PSCE!B109)/PSCE!B109*100</f>
        <v>47.640750670241289</v>
      </c>
      <c r="C109" s="7">
        <f>(PSCE!C121-PSCE!C109)/PSCE!C109*100</f>
        <v>-19.26580182169473</v>
      </c>
      <c r="D109" s="7">
        <f>(PSCE!D121-PSCE!D109)/PSCE!D109*100</f>
        <v>10.608481951009884</v>
      </c>
      <c r="E109" s="7">
        <f>(PSCE!E121-PSCE!E109)/PSCE!E109*100</f>
        <v>0.49513601677637326</v>
      </c>
      <c r="F109" s="7">
        <f>(PSCE!F121-PSCE!F109)/PSCE!F109*100</f>
        <v>0.61552595314653191</v>
      </c>
      <c r="G109" s="7">
        <f>(PSCE!G121-PSCE!G109)/PSCE!G109*100</f>
        <v>4.3951982342162248</v>
      </c>
      <c r="H109" s="7">
        <f>(PSCE!H121-PSCE!H109)/PSCE!H109*100</f>
        <v>21.257655015792345</v>
      </c>
    </row>
    <row r="110" spans="1:8" hidden="1">
      <c r="A110" s="5">
        <v>36434</v>
      </c>
      <c r="B110" s="7">
        <f>(PSCE!B122-PSCE!B110)/PSCE!B110*100</f>
        <v>24.537918673686569</v>
      </c>
      <c r="C110" s="7">
        <f>(PSCE!C122-PSCE!C110)/PSCE!C110*100</f>
        <v>-20.743263251406574</v>
      </c>
      <c r="D110" s="7">
        <f>(PSCE!D122-PSCE!D110)/PSCE!D110*100</f>
        <v>7.5496383452787326</v>
      </c>
      <c r="E110" s="7">
        <f>(PSCE!E122-PSCE!E110)/PSCE!E110*100</f>
        <v>1.0960181892380341</v>
      </c>
      <c r="F110" s="7">
        <f>(PSCE!F122-PSCE!F110)/PSCE!F110*100</f>
        <v>-1.6707087038534087</v>
      </c>
      <c r="G110" s="7">
        <f>(PSCE!G122-PSCE!G110)/PSCE!G110*100</f>
        <v>3.7948802676552291</v>
      </c>
      <c r="H110" s="7">
        <f>(PSCE!H122-PSCE!H110)/PSCE!H110*100</f>
        <v>14.271439050058998</v>
      </c>
    </row>
    <row r="111" spans="1:8" hidden="1">
      <c r="A111" s="5">
        <v>36465</v>
      </c>
      <c r="B111" s="7">
        <f>(PSCE!B123-PSCE!B111)/PSCE!B111*100</f>
        <v>12.156607178664528</v>
      </c>
      <c r="C111" s="7">
        <f>(PSCE!C123-PSCE!C111)/PSCE!C111*100</f>
        <v>-28.150861484194817</v>
      </c>
      <c r="D111" s="7">
        <f>(PSCE!D123-PSCE!D111)/PSCE!D111*100</f>
        <v>8.6196337670911589</v>
      </c>
      <c r="E111" s="7">
        <f>(PSCE!E123-PSCE!E111)/PSCE!E111*100</f>
        <v>0.89495447574304521</v>
      </c>
      <c r="F111" s="7">
        <f>(PSCE!F123-PSCE!F111)/PSCE!F111*100</f>
        <v>-0.49460431654676257</v>
      </c>
      <c r="G111" s="7">
        <f>(PSCE!G123-PSCE!G111)/PSCE!G111*100</f>
        <v>3.8496679019823223</v>
      </c>
      <c r="H111" s="7">
        <f>(PSCE!H123-PSCE!H111)/PSCE!H111*100</f>
        <v>16.592061448991398</v>
      </c>
    </row>
    <row r="112" spans="1:8" hidden="1">
      <c r="A112" s="5">
        <v>36495</v>
      </c>
      <c r="B112" s="7">
        <f>(PSCE!B124-PSCE!B112)/PSCE!B112*100</f>
        <v>24.600859279690233</v>
      </c>
      <c r="C112" s="7">
        <f>(PSCE!C124-PSCE!C112)/PSCE!C112*100</f>
        <v>-14.200029989503674</v>
      </c>
      <c r="D112" s="7">
        <f>(PSCE!D124-PSCE!D112)/PSCE!D112*100</f>
        <v>8.3846751842815337</v>
      </c>
      <c r="E112" s="7">
        <f>(PSCE!E124-PSCE!E112)/PSCE!E112*100</f>
        <v>1.5317795788575639</v>
      </c>
      <c r="F112" s="7">
        <f>(PSCE!F124-PSCE!F112)/PSCE!F112*100</f>
        <v>0.72070428317292345</v>
      </c>
      <c r="G112" s="7">
        <f>(PSCE!G124-PSCE!G112)/PSCE!G112*100</f>
        <v>4.1029424573592177</v>
      </c>
      <c r="H112" s="7">
        <f>(PSCE!H124-PSCE!H112)/PSCE!H112*100</f>
        <v>15.319601220253759</v>
      </c>
    </row>
    <row r="113" spans="1:8" hidden="1">
      <c r="A113" s="5">
        <v>36526</v>
      </c>
      <c r="B113" s="7">
        <f>(PSCE!B125-PSCE!B113)/PSCE!B113*100</f>
        <v>15.315802408454166</v>
      </c>
      <c r="C113" s="7">
        <f>(PSCE!C125-PSCE!C113)/PSCE!C113*100</f>
        <v>-27.73744258408653</v>
      </c>
      <c r="D113" s="7">
        <f>(PSCE!D125-PSCE!D113)/PSCE!D113*100</f>
        <v>9.4189166490802663</v>
      </c>
      <c r="E113" s="7">
        <f>(PSCE!E125-PSCE!E113)/PSCE!E113*100</f>
        <v>0.56488490950313186</v>
      </c>
      <c r="F113" s="7">
        <f>(PSCE!F125-PSCE!F113)/PSCE!F113*100</f>
        <v>1.589293182768716</v>
      </c>
      <c r="G113" s="7">
        <f>(PSCE!G125-PSCE!G113)/PSCE!G113*100</f>
        <v>3.8540402134105909</v>
      </c>
      <c r="H113" s="7">
        <f>(PSCE!H125-PSCE!H113)/PSCE!H113*100</f>
        <v>18.252162973992966</v>
      </c>
    </row>
    <row r="114" spans="1:8" hidden="1">
      <c r="A114" s="5">
        <v>36557</v>
      </c>
      <c r="B114" s="7">
        <f>(PSCE!B126-PSCE!B114)/PSCE!B114*100</f>
        <v>17.5814279281533</v>
      </c>
      <c r="C114" s="7">
        <f>(PSCE!C126-PSCE!C114)/PSCE!C114*100</f>
        <v>-35.161894567835162</v>
      </c>
      <c r="D114" s="7">
        <f>(PSCE!D126-PSCE!D114)/PSCE!D114*100</f>
        <v>9.1999854070677003</v>
      </c>
      <c r="E114" s="7">
        <f>(PSCE!E126-PSCE!E114)/PSCE!E114*100</f>
        <v>1.0427048991796366</v>
      </c>
      <c r="F114" s="7">
        <f>(PSCE!F126-PSCE!F114)/PSCE!F114*100</f>
        <v>3.0394994864132974</v>
      </c>
      <c r="G114" s="7">
        <f>(PSCE!G126-PSCE!G114)/PSCE!G114*100</f>
        <v>4.3845911342072341</v>
      </c>
      <c r="H114" s="7">
        <f>(PSCE!H126-PSCE!H114)/PSCE!H114*100</f>
        <v>16.887131302912788</v>
      </c>
    </row>
    <row r="115" spans="1:8" hidden="1">
      <c r="A115" s="5">
        <v>36586</v>
      </c>
      <c r="B115" s="7">
        <f>(PSCE!B127-PSCE!B115)/PSCE!B115*100</f>
        <v>6.5711035267349258</v>
      </c>
      <c r="C115" s="7">
        <f>(PSCE!C127-PSCE!C115)/PSCE!C115*100</f>
        <v>-19.073569482288828</v>
      </c>
      <c r="D115" s="7">
        <f>(PSCE!D127-PSCE!D115)/PSCE!D115*100</f>
        <v>8.4246505415223876</v>
      </c>
      <c r="E115" s="7">
        <f>(PSCE!E127-PSCE!E115)/PSCE!E115*100</f>
        <v>2.2178194968069551</v>
      </c>
      <c r="F115" s="7">
        <f>(PSCE!F127-PSCE!F115)/PSCE!F115*100</f>
        <v>1.1647714193637493</v>
      </c>
      <c r="G115" s="7">
        <f>(PSCE!G127-PSCE!G115)/PSCE!G115*100</f>
        <v>5.0828397549408724</v>
      </c>
      <c r="H115" s="7">
        <f>(PSCE!H127-PSCE!H115)/PSCE!H115*100</f>
        <v>14.112433286815424</v>
      </c>
    </row>
    <row r="116" spans="1:8" hidden="1">
      <c r="A116" s="5">
        <v>36617</v>
      </c>
      <c r="B116" s="7">
        <f>(PSCE!B128-PSCE!B116)/PSCE!B116*100</f>
        <v>18.849242562511407</v>
      </c>
      <c r="C116" s="7">
        <f>(PSCE!C128-PSCE!C116)/PSCE!C116*100</f>
        <v>-27.200679309368809</v>
      </c>
      <c r="D116" s="7">
        <f>(PSCE!D128-PSCE!D116)/PSCE!D116*100</f>
        <v>8.5282687433247997</v>
      </c>
      <c r="E116" s="7">
        <f>(PSCE!E128-PSCE!E116)/PSCE!E116*100</f>
        <v>2.7687798858553139</v>
      </c>
      <c r="F116" s="7">
        <f>(PSCE!F128-PSCE!F116)/PSCE!F116*100</f>
        <v>3.1582813073815643</v>
      </c>
      <c r="G116" s="7">
        <f>(PSCE!G128-PSCE!G116)/PSCE!G116*100</f>
        <v>5.5518282455551828</v>
      </c>
      <c r="H116" s="7">
        <f>(PSCE!H128-PSCE!H116)/PSCE!H116*100</f>
        <v>13.567664688740921</v>
      </c>
    </row>
    <row r="117" spans="1:8" hidden="1">
      <c r="A117" s="5">
        <v>36647</v>
      </c>
      <c r="B117" s="7">
        <f>(PSCE!B129-PSCE!B117)/PSCE!B117*100</f>
        <v>13.567241525783706</v>
      </c>
      <c r="C117" s="7">
        <f>(PSCE!C129-PSCE!C117)/PSCE!C117*100</f>
        <v>-28.455614106201864</v>
      </c>
      <c r="D117" s="7">
        <f>(PSCE!D129-PSCE!D117)/PSCE!D117*100</f>
        <v>8.8868583210327792</v>
      </c>
      <c r="E117" s="7">
        <f>(PSCE!E129-PSCE!E117)/PSCE!E117*100</f>
        <v>3.3885542168674698</v>
      </c>
      <c r="F117" s="7">
        <f>(PSCE!F129-PSCE!F117)/PSCE!F117*100</f>
        <v>4.7803260569218011</v>
      </c>
      <c r="G117" s="7">
        <f>(PSCE!G129-PSCE!G117)/PSCE!G117*100</f>
        <v>6.337085286945543</v>
      </c>
      <c r="H117" s="7">
        <f>(PSCE!H129-PSCE!H117)/PSCE!H117*100</f>
        <v>13.270593423334034</v>
      </c>
    </row>
    <row r="118" spans="1:8" hidden="1">
      <c r="A118" s="5">
        <v>36678</v>
      </c>
      <c r="B118" s="7">
        <f>(PSCE!B130-PSCE!B118)/PSCE!B118*100</f>
        <v>10.982898887597543</v>
      </c>
      <c r="C118" s="7">
        <f>(PSCE!C130-PSCE!C118)/PSCE!C118*100</f>
        <v>-7.3895809739524347</v>
      </c>
      <c r="D118" s="7">
        <f>(PSCE!D130-PSCE!D118)/PSCE!D118*100</f>
        <v>6.8367660365767611</v>
      </c>
      <c r="E118" s="7">
        <f>(PSCE!E130-PSCE!E118)/PSCE!E118*100</f>
        <v>4.8194635155781613</v>
      </c>
      <c r="F118" s="7">
        <f>(PSCE!F130-PSCE!F118)/PSCE!F118*100</f>
        <v>4.153762069593733</v>
      </c>
      <c r="G118" s="7">
        <f>(PSCE!G130-PSCE!G118)/PSCE!G118*100</f>
        <v>7.2788973953861706</v>
      </c>
      <c r="H118" s="7">
        <f>(PSCE!H130-PSCE!H118)/PSCE!H118*100</f>
        <v>7.1972744049590682</v>
      </c>
    </row>
    <row r="119" spans="1:8" hidden="1">
      <c r="A119" s="5">
        <v>36708</v>
      </c>
      <c r="B119" s="7">
        <f>(PSCE!B131-PSCE!B119)/PSCE!B119*100</f>
        <v>36.978231856044921</v>
      </c>
      <c r="C119" s="7">
        <f>(PSCE!C131-PSCE!C119)/PSCE!C119*100</f>
        <v>-29.966329966329969</v>
      </c>
      <c r="D119" s="7">
        <f>(PSCE!D131-PSCE!D119)/PSCE!D119*100</f>
        <v>8.2178517523345107</v>
      </c>
      <c r="E119" s="7">
        <f>(PSCE!E131-PSCE!E119)/PSCE!E119*100</f>
        <v>5.8968583744320613</v>
      </c>
      <c r="F119" s="7">
        <f>(PSCE!F131-PSCE!F119)/PSCE!F119*100</f>
        <v>5.1169389903428071</v>
      </c>
      <c r="G119" s="7">
        <f>(PSCE!G131-PSCE!G119)/PSCE!G119*100</f>
        <v>8.4327981419771785</v>
      </c>
      <c r="H119" s="7">
        <f>(PSCE!H131-PSCE!H119)/PSCE!H119*100</f>
        <v>8.9039764457108728</v>
      </c>
    </row>
    <row r="120" spans="1:8" hidden="1">
      <c r="A120" s="5">
        <v>36739</v>
      </c>
      <c r="B120" s="7">
        <f>(PSCE!B132-PSCE!B120)/PSCE!B120*100</f>
        <v>23.811440763254296</v>
      </c>
      <c r="C120" s="7">
        <f>(PSCE!C132-PSCE!C120)/PSCE!C120*100</f>
        <v>-15.12508229098091</v>
      </c>
      <c r="D120" s="7">
        <f>(PSCE!D132-PSCE!D120)/PSCE!D120*100</f>
        <v>8.127856887180986</v>
      </c>
      <c r="E120" s="7">
        <f>(PSCE!E132-PSCE!E120)/PSCE!E120*100</f>
        <v>6.7145352222006602</v>
      </c>
      <c r="F120" s="7">
        <f>(PSCE!F132-PSCE!F120)/PSCE!F120*100</f>
        <v>5.8306892904768475</v>
      </c>
      <c r="G120" s="7">
        <f>(PSCE!G132-PSCE!G120)/PSCE!G120*100</f>
        <v>8.538440749897406</v>
      </c>
      <c r="H120" s="7">
        <f>(PSCE!H132-PSCE!H120)/PSCE!H120*100</f>
        <v>8.319132455460883</v>
      </c>
    </row>
    <row r="121" spans="1:8" hidden="1">
      <c r="A121" s="5">
        <v>36770</v>
      </c>
      <c r="B121" s="7">
        <f>(PSCE!B133-PSCE!B121)/PSCE!B121*100</f>
        <v>63.333030688214997</v>
      </c>
      <c r="C121" s="7">
        <f>(PSCE!C133-PSCE!C121)/PSCE!C121*100</f>
        <v>-21.982905982905983</v>
      </c>
      <c r="D121" s="7">
        <f>(PSCE!D133-PSCE!D121)/PSCE!D121*100</f>
        <v>8.0209477903844952</v>
      </c>
      <c r="E121" s="7">
        <f>(PSCE!E133-PSCE!E121)/PSCE!E121*100</f>
        <v>7.1296081613725946</v>
      </c>
      <c r="F121" s="7">
        <f>(PSCE!F133-PSCE!F121)/PSCE!F121*100</f>
        <v>5.8528122717311906</v>
      </c>
      <c r="G121" s="7">
        <f>(PSCE!G133-PSCE!G121)/PSCE!G121*100</f>
        <v>9.1308922453986501</v>
      </c>
      <c r="H121" s="7">
        <f>(PSCE!H133-PSCE!H121)/PSCE!H121*100</f>
        <v>7.4346992026620358</v>
      </c>
    </row>
    <row r="122" spans="1:8" hidden="1">
      <c r="A122" s="5">
        <v>36800</v>
      </c>
      <c r="B122" s="7">
        <f>(PSCE!B134-PSCE!B122)/PSCE!B122*100</f>
        <v>65.950078704744769</v>
      </c>
      <c r="C122" s="7">
        <f>(PSCE!C134-PSCE!C122)/PSCE!C122*100</f>
        <v>-14.10424061274052</v>
      </c>
      <c r="D122" s="7">
        <f>(PSCE!D134-PSCE!D122)/PSCE!D122*100</f>
        <v>9.5706182631644481</v>
      </c>
      <c r="E122" s="7">
        <f>(PSCE!E134-PSCE!E122)/PSCE!E122*100</f>
        <v>7.6792956961344032</v>
      </c>
      <c r="F122" s="7">
        <f>(PSCE!F134-PSCE!F122)/PSCE!F122*100</f>
        <v>6.9653786425504709</v>
      </c>
      <c r="G122" s="7">
        <f>(PSCE!G134-PSCE!G122)/PSCE!G122*100</f>
        <v>9.9934338811731465</v>
      </c>
      <c r="H122" s="7">
        <f>(PSCE!H134-PSCE!H122)/PSCE!H122*100</f>
        <v>9.8982268777792246</v>
      </c>
    </row>
    <row r="123" spans="1:8" hidden="1">
      <c r="A123" s="5">
        <v>36831</v>
      </c>
      <c r="B123" s="7">
        <f>(PSCE!B135-PSCE!B123)/PSCE!B123*100</f>
        <v>72.314843784919319</v>
      </c>
      <c r="C123" s="7">
        <f>(PSCE!C135-PSCE!C123)/PSCE!C123*100</f>
        <v>22.715256797583081</v>
      </c>
      <c r="D123" s="7">
        <f>(PSCE!D135-PSCE!D123)/PSCE!D123*100</f>
        <v>8.8727074973558633</v>
      </c>
      <c r="E123" s="7">
        <f>(PSCE!E135-PSCE!E123)/PSCE!E123*100</f>
        <v>8.8259062572154239</v>
      </c>
      <c r="F123" s="7">
        <f>(PSCE!F135-PSCE!F123)/PSCE!F123*100</f>
        <v>9.0194306371441471</v>
      </c>
      <c r="G123" s="7">
        <f>(PSCE!G135-PSCE!G123)/PSCE!G123*100</f>
        <v>10.826306580599244</v>
      </c>
      <c r="H123" s="7">
        <f>(PSCE!H135-PSCE!H123)/PSCE!H123*100</f>
        <v>7.1024720768395317</v>
      </c>
    </row>
    <row r="124" spans="1:8" hidden="1">
      <c r="A124" s="5">
        <v>36861</v>
      </c>
      <c r="B124" s="7">
        <f>(PSCE!B136-PSCE!B124)/PSCE!B124*100</f>
        <v>63.292324720105576</v>
      </c>
      <c r="C124" s="7">
        <f>(PSCE!C136-PSCE!C124)/PSCE!C124*100</f>
        <v>36.735407200279624</v>
      </c>
      <c r="D124" s="7">
        <f>(PSCE!D136-PSCE!D124)/PSCE!D124*100</f>
        <v>8.0612826763784327</v>
      </c>
      <c r="E124" s="7">
        <f>(PSCE!E136-PSCE!E124)/PSCE!E124*100</f>
        <v>8.9851806584676499</v>
      </c>
      <c r="F124" s="7">
        <f>(PSCE!F136-PSCE!F124)/PSCE!F124*100</f>
        <v>9.3745754268375538</v>
      </c>
      <c r="G124" s="7">
        <f>(PSCE!G136-PSCE!G124)/PSCE!G124*100</f>
        <v>11.361074882496247</v>
      </c>
      <c r="H124" s="7">
        <f>(PSCE!H136-PSCE!H124)/PSCE!H124*100</f>
        <v>4.7474930985434938</v>
      </c>
    </row>
    <row r="125" spans="1:8" hidden="1">
      <c r="A125" s="5">
        <v>36892</v>
      </c>
      <c r="B125" s="7">
        <f>(PSCE!B137-PSCE!B125)/PSCE!B125*100</f>
        <v>11.764204424363838</v>
      </c>
      <c r="C125" s="7">
        <f>(PSCE!C137-PSCE!C125)/PSCE!C125*100</f>
        <v>75.210170186590119</v>
      </c>
      <c r="D125" s="7">
        <f>(PSCE!D137-PSCE!D125)/PSCE!D125*100</f>
        <v>7.4999065168574717</v>
      </c>
      <c r="E125" s="7">
        <f>(PSCE!E137-PSCE!E125)/PSCE!E125*100</f>
        <v>9.623614826136798</v>
      </c>
      <c r="F125" s="7">
        <f>(PSCE!F137-PSCE!F125)/PSCE!F125*100</f>
        <v>10.132198893005809</v>
      </c>
      <c r="G125" s="7">
        <f>(PSCE!G137-PSCE!G125)/PSCE!G125*100</f>
        <v>14.396640636510977</v>
      </c>
      <c r="H125" s="7">
        <f>(PSCE!H137-PSCE!H125)/PSCE!H125*100</f>
        <v>0.66998983942822898</v>
      </c>
    </row>
    <row r="126" spans="1:8" hidden="1">
      <c r="A126" s="5">
        <v>36923</v>
      </c>
      <c r="B126" s="7">
        <f>(PSCE!B138-PSCE!B126)/PSCE!B126*100</f>
        <v>30.654014722777756</v>
      </c>
      <c r="C126" s="7">
        <f>(PSCE!C138-PSCE!C126)/PSCE!C126*100</f>
        <v>52.311184482047047</v>
      </c>
      <c r="D126" s="7">
        <f>(PSCE!D138-PSCE!D126)/PSCE!D126*100</f>
        <v>8.3148438927854826</v>
      </c>
      <c r="E126" s="7">
        <f>(PSCE!E138-PSCE!E126)/PSCE!E126*100</f>
        <v>12.197435313756735</v>
      </c>
      <c r="F126" s="7">
        <f>(PSCE!F138-PSCE!F126)/PSCE!F126*100</f>
        <v>9.8781095654538031</v>
      </c>
      <c r="G126" s="7">
        <f>(PSCE!G138-PSCE!G126)/PSCE!G126*100</f>
        <v>14.746040947152551</v>
      </c>
      <c r="H126" s="7">
        <f>(PSCE!H138-PSCE!H126)/PSCE!H126*100</f>
        <v>1.4984154737187192</v>
      </c>
    </row>
    <row r="127" spans="1:8" hidden="1">
      <c r="A127" s="5">
        <v>36951</v>
      </c>
      <c r="B127" s="7">
        <f>(PSCE!B139-PSCE!B127)/PSCE!B127*100</f>
        <v>19.040095648832146</v>
      </c>
      <c r="C127" s="7">
        <f>(PSCE!C139-PSCE!C127)/PSCE!C127*100</f>
        <v>18.342151675485006</v>
      </c>
      <c r="D127" s="7">
        <f>(PSCE!D139-PSCE!D127)/PSCE!D127*100</f>
        <v>9.0885015644463625</v>
      </c>
      <c r="E127" s="7">
        <f>(PSCE!E139-PSCE!E127)/PSCE!E127*100</f>
        <v>12.92787113528161</v>
      </c>
      <c r="F127" s="7">
        <f>(PSCE!F139-PSCE!F127)/PSCE!F127*100</f>
        <v>13.698006735232548</v>
      </c>
      <c r="G127" s="7">
        <f>(PSCE!G139-PSCE!G127)/PSCE!G127*100</f>
        <v>15.357386702047812</v>
      </c>
      <c r="H127" s="7">
        <f>(PSCE!H139-PSCE!H127)/PSCE!H127*100</f>
        <v>2.0755072609879148</v>
      </c>
    </row>
    <row r="128" spans="1:8" hidden="1">
      <c r="A128" s="5">
        <v>36982</v>
      </c>
      <c r="B128" s="7">
        <f>(PSCE!B140-PSCE!B128)/PSCE!B128*100</f>
        <v>-2.9254808615195604</v>
      </c>
      <c r="C128" s="7">
        <f>(PSCE!C140-PSCE!C128)/PSCE!C128*100</f>
        <v>40.046656298600311</v>
      </c>
      <c r="D128" s="7">
        <f>(PSCE!D140-PSCE!D128)/PSCE!D128*100</f>
        <v>9.5367831354647095</v>
      </c>
      <c r="E128" s="7">
        <f>(PSCE!E140-PSCE!E128)/PSCE!E128*100</f>
        <v>14.27392120075047</v>
      </c>
      <c r="F128" s="7">
        <f>(PSCE!F140-PSCE!F128)/PSCE!F128*100</f>
        <v>10.697757208971165</v>
      </c>
      <c r="G128" s="7">
        <f>(PSCE!G140-PSCE!G128)/PSCE!G128*100</f>
        <v>15.763546798029557</v>
      </c>
      <c r="H128" s="7">
        <f>(PSCE!H140-PSCE!H128)/PSCE!H128*100</f>
        <v>2.5716704113874966</v>
      </c>
    </row>
    <row r="129" spans="1:8" hidden="1">
      <c r="A129" s="5">
        <v>37012</v>
      </c>
      <c r="B129" s="7">
        <f>(PSCE!B141-PSCE!B129)/PSCE!B129*100</f>
        <v>-0.90140634350688209</v>
      </c>
      <c r="C129" s="7">
        <f>(PSCE!C141-PSCE!C129)/PSCE!C129*100</f>
        <v>49.990557129367332</v>
      </c>
      <c r="D129" s="7">
        <f>(PSCE!D141-PSCE!D129)/PSCE!D129*100</f>
        <v>10.090099253932795</v>
      </c>
      <c r="E129" s="7">
        <f>(PSCE!E141-PSCE!E129)/PSCE!E129*100</f>
        <v>12.250919752740582</v>
      </c>
      <c r="F129" s="7">
        <f>(PSCE!F141-PSCE!F129)/PSCE!F129*100</f>
        <v>13.906469760900142</v>
      </c>
      <c r="G129" s="7">
        <f>(PSCE!G141-PSCE!G129)/PSCE!G129*100</f>
        <v>16.143317423005662</v>
      </c>
      <c r="H129" s="7">
        <f>(PSCE!H141-PSCE!H129)/PSCE!H129*100</f>
        <v>3.6003114548125077</v>
      </c>
    </row>
    <row r="130" spans="1:8" hidden="1">
      <c r="A130" s="5">
        <v>37043</v>
      </c>
      <c r="B130" s="7">
        <f>(PSCE!B142-PSCE!B130)/PSCE!B130*100</f>
        <v>5.262173685391577</v>
      </c>
      <c r="C130" s="7">
        <f>(PSCE!C142-PSCE!C130)/PSCE!C130*100</f>
        <v>25.084072149189851</v>
      </c>
      <c r="D130" s="7">
        <f>(PSCE!D142-PSCE!D130)/PSCE!D130*100</f>
        <v>9.9052407057022638</v>
      </c>
      <c r="E130" s="7">
        <f>(PSCE!E142-PSCE!E130)/PSCE!E130*100</f>
        <v>12.922747652170704</v>
      </c>
      <c r="F130" s="7">
        <f>(PSCE!F142-PSCE!F130)/PSCE!F130*100</f>
        <v>14.828581423823683</v>
      </c>
      <c r="G130" s="7">
        <f>(PSCE!G142-PSCE!G130)/PSCE!G130*100</f>
        <v>15.486975010773261</v>
      </c>
      <c r="H130" s="7">
        <f>(PSCE!H142-PSCE!H130)/PSCE!H130*100</f>
        <v>3.4832700626820867</v>
      </c>
    </row>
    <row r="131" spans="1:8" hidden="1">
      <c r="A131" s="5">
        <v>37073</v>
      </c>
      <c r="B131" s="7">
        <f>(PSCE!B143-PSCE!B131)/PSCE!B131*100</f>
        <v>-0.2217443891950007</v>
      </c>
      <c r="C131" s="7">
        <f>(PSCE!C143-PSCE!C131)/PSCE!C131*100</f>
        <v>80.622909698996665</v>
      </c>
      <c r="D131" s="7">
        <f>(PSCE!D143-PSCE!D131)/PSCE!D131*100</f>
        <v>9.376682344601651</v>
      </c>
      <c r="E131" s="7">
        <f>(PSCE!E143-PSCE!E131)/PSCE!E131*100</f>
        <v>12.990703899961495</v>
      </c>
      <c r="F131" s="7">
        <f>(PSCE!F143-PSCE!F131)/PSCE!F131*100</f>
        <v>22.014194278747766</v>
      </c>
      <c r="G131" s="7">
        <f>(PSCE!G143-PSCE!G131)/PSCE!G131*100</f>
        <v>14.6543615723452</v>
      </c>
      <c r="H131" s="7">
        <f>(PSCE!H143-PSCE!H131)/PSCE!H131*100</f>
        <v>2.3204482426849284</v>
      </c>
    </row>
    <row r="132" spans="1:8" hidden="1">
      <c r="A132" s="5">
        <v>37104</v>
      </c>
      <c r="B132" s="7">
        <f>(PSCE!B144-PSCE!B132)/PSCE!B132*100</f>
        <v>-2.9392638834698919</v>
      </c>
      <c r="C132" s="7">
        <f>(PSCE!C144-PSCE!C132)/PSCE!C132*100</f>
        <v>67.190226876090748</v>
      </c>
      <c r="D132" s="7">
        <f>(PSCE!D144-PSCE!D132)/PSCE!D132*100</f>
        <v>10.738067334327722</v>
      </c>
      <c r="E132" s="7">
        <f>(PSCE!E144-PSCE!E132)/PSCE!E132*100</f>
        <v>12.909619930896527</v>
      </c>
      <c r="F132" s="7">
        <f>(PSCE!F144-PSCE!F132)/PSCE!F132*100</f>
        <v>25.066261134043017</v>
      </c>
      <c r="G132" s="7">
        <f>(PSCE!G144-PSCE!G132)/PSCE!G132*100</f>
        <v>14.814985590778099</v>
      </c>
      <c r="H132" s="7">
        <f>(PSCE!H144-PSCE!H132)/PSCE!H132*100</f>
        <v>4.9593474793703631</v>
      </c>
    </row>
    <row r="133" spans="1:8" hidden="1">
      <c r="A133" s="5">
        <v>37135</v>
      </c>
      <c r="B133" s="7">
        <f>(PSCE!B145-PSCE!B133)/PSCE!B133*100</f>
        <v>-15.848133633508436</v>
      </c>
      <c r="C133" s="7">
        <f>(PSCE!C145-PSCE!C133)/PSCE!C133*100</f>
        <v>88.957055214723923</v>
      </c>
      <c r="D133" s="7">
        <f>(PSCE!D145-PSCE!D133)/PSCE!D133*100</f>
        <v>10.961205951830115</v>
      </c>
      <c r="E133" s="7">
        <f>(PSCE!E145-PSCE!E133)/PSCE!E133*100</f>
        <v>13.256141110269452</v>
      </c>
      <c r="F133" s="7">
        <f>(PSCE!F145-PSCE!F133)/PSCE!F133*100</f>
        <v>26.688518933839383</v>
      </c>
      <c r="G133" s="7">
        <f>(PSCE!G145-PSCE!G133)/PSCE!G133*100</f>
        <v>14.51085218185972</v>
      </c>
      <c r="H133" s="7">
        <f>(PSCE!H145-PSCE!H133)/PSCE!H133*100</f>
        <v>5.5928610416481543</v>
      </c>
    </row>
    <row r="134" spans="1:8" hidden="1">
      <c r="A134" s="5">
        <v>37165</v>
      </c>
      <c r="B134" s="7">
        <f>(PSCE!B146-PSCE!B134)/PSCE!B134*100</f>
        <v>-12.124989837122957</v>
      </c>
      <c r="C134" s="7">
        <f>(PSCE!C146-PSCE!C134)/PSCE!C134*100</f>
        <v>89.995650282731617</v>
      </c>
      <c r="D134" s="7">
        <f>(PSCE!D146-PSCE!D134)/PSCE!D134*100</f>
        <v>11.236580872422588</v>
      </c>
      <c r="E134" s="7">
        <f>(PSCE!E146-PSCE!E134)/PSCE!E134*100</f>
        <v>12.860152093969795</v>
      </c>
      <c r="F134" s="7">
        <f>(PSCE!F146-PSCE!F134)/PSCE!F134*100</f>
        <v>27.635680430419747</v>
      </c>
      <c r="G134" s="7">
        <f>(PSCE!G146-PSCE!G134)/PSCE!G134*100</f>
        <v>14.748871663606517</v>
      </c>
      <c r="H134" s="7">
        <f>(PSCE!H146-PSCE!H134)/PSCE!H134*100</f>
        <v>5.9390184028306834</v>
      </c>
    </row>
    <row r="135" spans="1:8" hidden="1">
      <c r="A135" s="5">
        <v>37196</v>
      </c>
      <c r="B135" s="7">
        <f>(PSCE!B147-PSCE!B135)/PSCE!B135*100</f>
        <v>-8.790724216642456</v>
      </c>
      <c r="C135" s="7">
        <f>(PSCE!C147-PSCE!C135)/PSCE!C135*100</f>
        <v>33.682104939221418</v>
      </c>
      <c r="D135" s="7">
        <f>(PSCE!D147-PSCE!D135)/PSCE!D135*100</f>
        <v>10.187295355170685</v>
      </c>
      <c r="E135" s="7">
        <f>(PSCE!E147-PSCE!E135)/PSCE!E135*100</f>
        <v>13.672448239891089</v>
      </c>
      <c r="F135" s="7">
        <f>(PSCE!F147-PSCE!F135)/PSCE!F135*100</f>
        <v>20.426096327613365</v>
      </c>
      <c r="G135" s="7">
        <f>(PSCE!G147-PSCE!G135)/PSCE!G135*100</f>
        <v>14.20218886302213</v>
      </c>
      <c r="H135" s="7">
        <f>(PSCE!H147-PSCE!H135)/PSCE!H135*100</f>
        <v>4.577056295121646</v>
      </c>
    </row>
    <row r="136" spans="1:8" hidden="1">
      <c r="A136" s="5">
        <v>37226</v>
      </c>
      <c r="B136" s="7">
        <f>(PSCE!B148-PSCE!B136)/PSCE!B136*100</f>
        <v>30.39443155452436</v>
      </c>
      <c r="C136" s="7">
        <f>(PSCE!C148-PSCE!C136)/PSCE!C136*100</f>
        <v>11.733128834355828</v>
      </c>
      <c r="D136" s="7">
        <f>(PSCE!D148-PSCE!D136)/PSCE!D136*100</f>
        <v>13.129550636169743</v>
      </c>
      <c r="E136" s="7">
        <f>(PSCE!E148-PSCE!E136)/PSCE!E136*100</f>
        <v>13.723737931276176</v>
      </c>
      <c r="F136" s="7">
        <f>(PSCE!F148-PSCE!F136)/PSCE!F136*100</f>
        <v>24.50416131837191</v>
      </c>
      <c r="G136" s="7">
        <f>(PSCE!G148-PSCE!G136)/PSCE!G136*100</f>
        <v>14.537121744472287</v>
      </c>
      <c r="H136" s="7">
        <f>(PSCE!H148-PSCE!H136)/PSCE!H136*100</f>
        <v>10.476710196242665</v>
      </c>
    </row>
    <row r="137" spans="1:8" hidden="1">
      <c r="A137" s="5">
        <v>37257</v>
      </c>
      <c r="B137" s="7">
        <f>(PSCE!B149-PSCE!B137)/PSCE!B137*100</f>
        <v>72.327523740513328</v>
      </c>
      <c r="C137" s="7">
        <f>(PSCE!C149-PSCE!C137)/PSCE!C137*100</f>
        <v>-0.994733762434172</v>
      </c>
      <c r="D137" s="7">
        <f>(PSCE!D149-PSCE!D137)/PSCE!D137*100</f>
        <v>13.101290503294456</v>
      </c>
      <c r="E137" s="7">
        <f>(PSCE!E149-PSCE!E137)/PSCE!E137*100</f>
        <v>14.530212454467817</v>
      </c>
      <c r="F137" s="7">
        <f>(PSCE!F149-PSCE!F137)/PSCE!F137*100</f>
        <v>24.505731849144379</v>
      </c>
      <c r="G137" s="7">
        <f>(PSCE!G149-PSCE!G137)/PSCE!G137*100</f>
        <v>12.068365940675674</v>
      </c>
      <c r="H137" s="7">
        <f>(PSCE!H149-PSCE!H137)/PSCE!H137*100</f>
        <v>12.601091246306801</v>
      </c>
    </row>
    <row r="138" spans="1:8" hidden="1">
      <c r="A138" s="5">
        <v>37288</v>
      </c>
      <c r="B138" s="7">
        <f>(PSCE!B150-PSCE!B138)/PSCE!B138*100</f>
        <v>41.989903924442274</v>
      </c>
      <c r="C138" s="7">
        <f>(PSCE!C150-PSCE!C138)/PSCE!C138*100</f>
        <v>12.843788104592873</v>
      </c>
      <c r="D138" s="7">
        <f>(PSCE!D150-PSCE!D138)/PSCE!D138*100</f>
        <v>12.183417126455343</v>
      </c>
      <c r="E138" s="7">
        <f>(PSCE!E150-PSCE!E138)/PSCE!E138*100</f>
        <v>12.344030027389849</v>
      </c>
      <c r="F138" s="7">
        <f>(PSCE!F150-PSCE!F138)/PSCE!F138*100</f>
        <v>24.759783908614789</v>
      </c>
      <c r="G138" s="7">
        <f>(PSCE!G150-PSCE!G138)/PSCE!G138*100</f>
        <v>12.505890194047401</v>
      </c>
      <c r="H138" s="7">
        <f>(PSCE!H150-PSCE!H138)/PSCE!H138*100</f>
        <v>10.50201763112449</v>
      </c>
    </row>
    <row r="139" spans="1:8" hidden="1">
      <c r="A139" s="5">
        <v>37316</v>
      </c>
      <c r="B139" s="7">
        <f>(PSCE!B151-PSCE!B139)/PSCE!B139*100</f>
        <v>30.963483750627734</v>
      </c>
      <c r="C139" s="7">
        <f>(PSCE!C151-PSCE!C139)/PSCE!C139*100</f>
        <v>15.810865736350088</v>
      </c>
      <c r="D139" s="7">
        <f>(PSCE!D151-PSCE!D139)/PSCE!D139*100</f>
        <v>12.13012165187603</v>
      </c>
      <c r="E139" s="7">
        <f>(PSCE!E151-PSCE!E139)/PSCE!E139*100</f>
        <v>12.982619853026945</v>
      </c>
      <c r="F139" s="7">
        <f>(PSCE!F151-PSCE!F139)/PSCE!F139*100</f>
        <v>22.798591098302914</v>
      </c>
      <c r="G139" s="7">
        <f>(PSCE!G151-PSCE!G139)/PSCE!G139*100</f>
        <v>11.845375018889467</v>
      </c>
      <c r="H139" s="7">
        <f>(PSCE!H151-PSCE!H139)/PSCE!H139*100</f>
        <v>11.057147274038957</v>
      </c>
    </row>
    <row r="140" spans="1:8" hidden="1">
      <c r="A140" s="5">
        <v>37347</v>
      </c>
      <c r="B140" s="7">
        <f>(PSCE!B152-PSCE!B140)/PSCE!B140*100</f>
        <v>36.472216729286139</v>
      </c>
      <c r="C140" s="7">
        <f>(PSCE!C152-PSCE!C140)/PSCE!C140*100</f>
        <v>16.435313714602998</v>
      </c>
      <c r="D140" s="7">
        <f>(PSCE!D152-PSCE!D140)/PSCE!D140*100</f>
        <v>11.993694890817244</v>
      </c>
      <c r="E140" s="7">
        <f>(PSCE!E152-PSCE!E140)/PSCE!E140*100</f>
        <v>12.454849937610824</v>
      </c>
      <c r="F140" s="7">
        <f>(PSCE!F152-PSCE!F140)/PSCE!F140*100</f>
        <v>23.283486091011415</v>
      </c>
      <c r="G140" s="7">
        <f>(PSCE!G152-PSCE!G140)/PSCE!G140*100</f>
        <v>11.708575112830431</v>
      </c>
      <c r="H140" s="7">
        <f>(PSCE!H152-PSCE!H140)/PSCE!H140*100</f>
        <v>10.955092588592118</v>
      </c>
    </row>
    <row r="141" spans="1:8" hidden="1">
      <c r="A141" s="5">
        <v>37377</v>
      </c>
      <c r="B141" s="7">
        <f>(PSCE!B153-PSCE!B141)/PSCE!B141*100</f>
        <v>32.492923193055297</v>
      </c>
      <c r="C141" s="7">
        <f>(PSCE!C153-PSCE!C141)/PSCE!C141*100</f>
        <v>3.8529337698312767</v>
      </c>
      <c r="D141" s="7">
        <f>(PSCE!D153-PSCE!D141)/PSCE!D141*100</f>
        <v>11.619307884206711</v>
      </c>
      <c r="E141" s="7">
        <f>(PSCE!E153-PSCE!E141)/PSCE!E141*100</f>
        <v>15.82344818407174</v>
      </c>
      <c r="F141" s="7">
        <f>(PSCE!F153-PSCE!F141)/PSCE!F141*100</f>
        <v>21.369038431856769</v>
      </c>
      <c r="G141" s="7">
        <f>(PSCE!G153-PSCE!G141)/PSCE!G141*100</f>
        <v>12.078368006463341</v>
      </c>
      <c r="H141" s="7">
        <f>(PSCE!H153-PSCE!H141)/PSCE!H141*100</f>
        <v>8.9856260729201356</v>
      </c>
    </row>
    <row r="142" spans="1:8" hidden="1">
      <c r="A142" s="5">
        <v>37408</v>
      </c>
      <c r="B142" s="7">
        <f>(PSCE!B154-PSCE!B142)/PSCE!B142*100</f>
        <v>13.160419257416947</v>
      </c>
      <c r="C142" s="7">
        <f>(PSCE!C154-PSCE!C142)/PSCE!C142*100</f>
        <v>-0.7943297079310766</v>
      </c>
      <c r="D142" s="7">
        <f>(PSCE!D154-PSCE!D142)/PSCE!D142*100</f>
        <v>12.058476265889906</v>
      </c>
      <c r="E142" s="7">
        <f>(PSCE!E154-PSCE!E142)/PSCE!E142*100</f>
        <v>14.881623449830892</v>
      </c>
      <c r="F142" s="7">
        <f>(PSCE!F154-PSCE!F142)/PSCE!F142*100</f>
        <v>20.332076621348872</v>
      </c>
      <c r="G142" s="7">
        <f>(PSCE!G154-PSCE!G142)/PSCE!G142*100</f>
        <v>12.73152229625833</v>
      </c>
      <c r="H142" s="7">
        <f>(PSCE!H154-PSCE!H142)/PSCE!H142*100</f>
        <v>9.6945369852963132</v>
      </c>
    </row>
    <row r="143" spans="1:8" hidden="1">
      <c r="A143" s="5">
        <v>37438</v>
      </c>
      <c r="B143" s="7">
        <f>(PSCE!B155-PSCE!B143)/PSCE!B143*100</f>
        <v>10.492289043033201</v>
      </c>
      <c r="C143" s="7">
        <f>(PSCE!C155-PSCE!C143)/PSCE!C143*100</f>
        <v>-5.4623307487559307</v>
      </c>
      <c r="D143" s="7">
        <f>(PSCE!D155-PSCE!D143)/PSCE!D143*100</f>
        <v>11.067982932451462</v>
      </c>
      <c r="E143" s="7">
        <f>(PSCE!E155-PSCE!E143)/PSCE!E143*100</f>
        <v>15.542645722445799</v>
      </c>
      <c r="F143" s="7">
        <f>(PSCE!F155-PSCE!F143)/PSCE!F143*100</f>
        <v>12.307747207650859</v>
      </c>
      <c r="G143" s="7">
        <f>(PSCE!G155-PSCE!G143)/PSCE!G143*100</f>
        <v>12.799613375894475</v>
      </c>
      <c r="H143" s="7">
        <f>(PSCE!H155-PSCE!H143)/PSCE!H143*100</f>
        <v>7.9327056040369825</v>
      </c>
    </row>
    <row r="144" spans="1:8" hidden="1">
      <c r="A144" s="5">
        <v>37469</v>
      </c>
      <c r="B144" s="7">
        <f>(PSCE!B156-PSCE!B144)/PSCE!B144*100</f>
        <v>22.691946938228593</v>
      </c>
      <c r="C144" s="7">
        <f>(PSCE!C156-PSCE!C144)/PSCE!C144*100</f>
        <v>-3.6302482022732541</v>
      </c>
      <c r="D144" s="7">
        <f>(PSCE!D156-PSCE!D144)/PSCE!D144*100</f>
        <v>10.192816167488751</v>
      </c>
      <c r="E144" s="7">
        <f>(PSCE!E156-PSCE!E144)/PSCE!E144*100</f>
        <v>16.67284059978418</v>
      </c>
      <c r="F144" s="7">
        <f>(PSCE!F156-PSCE!F144)/PSCE!F144*100</f>
        <v>9.286409116175653</v>
      </c>
      <c r="G144" s="7">
        <f>(PSCE!G156-PSCE!G144)/PSCE!G144*100</f>
        <v>12.562398345414753</v>
      </c>
      <c r="H144" s="7">
        <f>(PSCE!H156-PSCE!H144)/PSCE!H144*100</f>
        <v>6.2028499580888514</v>
      </c>
    </row>
    <row r="145" spans="1:8" hidden="1">
      <c r="A145" s="5">
        <v>37500</v>
      </c>
      <c r="B145" s="7">
        <f>(PSCE!B157-PSCE!B145)/PSCE!B145*100</f>
        <v>9.6806156488423554</v>
      </c>
      <c r="C145" s="7">
        <f>(PSCE!C157-PSCE!C145)/PSCE!C145*100</f>
        <v>-0.10435992578849722</v>
      </c>
      <c r="D145" s="7">
        <f>(PSCE!D157-PSCE!D145)/PSCE!D145*100</f>
        <v>9.6415523726558767</v>
      </c>
      <c r="E145" s="7">
        <f>(PSCE!E157-PSCE!E145)/PSCE!E145*100</f>
        <v>16.432575323268996</v>
      </c>
      <c r="F145" s="7">
        <f>(PSCE!F157-PSCE!F145)/PSCE!F145*100</f>
        <v>5.6546605841900996</v>
      </c>
      <c r="G145" s="7">
        <f>(PSCE!G157-PSCE!G145)/PSCE!G145*100</f>
        <v>11.708372072607709</v>
      </c>
      <c r="H145" s="7">
        <f>(PSCE!H157-PSCE!H145)/PSCE!H145*100</f>
        <v>6.3264611007593521</v>
      </c>
    </row>
    <row r="146" spans="1:8" hidden="1">
      <c r="A146" s="5">
        <v>37530</v>
      </c>
      <c r="B146" s="7">
        <f>(PSCE!B158-PSCE!B146)/PSCE!B146*100</f>
        <v>1.3261372397841171</v>
      </c>
      <c r="C146" s="7">
        <f>(PSCE!C158-PSCE!C146)/PSCE!C146*100</f>
        <v>1.098901098901099</v>
      </c>
      <c r="D146" s="7">
        <f>(PSCE!D158-PSCE!D146)/PSCE!D146*100</f>
        <v>9.0290849169720069</v>
      </c>
      <c r="E146" s="7">
        <f>(PSCE!E158-PSCE!E146)/PSCE!E146*100</f>
        <v>17.270886716649265</v>
      </c>
      <c r="F146" s="7">
        <f>(PSCE!F158-PSCE!F146)/PSCE!F146*100</f>
        <v>5.088488173697769</v>
      </c>
      <c r="G146" s="7">
        <f>(PSCE!G158-PSCE!G146)/PSCE!G146*100</f>
        <v>11.046564328925848</v>
      </c>
      <c r="H146" s="7">
        <f>(PSCE!H158-PSCE!H146)/PSCE!H146*100</f>
        <v>5.3727526967638832</v>
      </c>
    </row>
    <row r="147" spans="1:8" hidden="1">
      <c r="A147" s="5">
        <v>37561</v>
      </c>
      <c r="B147" s="7">
        <f>(PSCE!B159-PSCE!B147)/PSCE!B147*100</f>
        <v>-3.5008389500327053</v>
      </c>
      <c r="C147" s="7">
        <f>(PSCE!C159-PSCE!C147)/PSCE!C147*100</f>
        <v>3.9709944751381219</v>
      </c>
      <c r="D147" s="7">
        <f>(PSCE!D159-PSCE!D147)/PSCE!D147*100</f>
        <v>9.8030882561269301</v>
      </c>
      <c r="E147" s="7">
        <f>(PSCE!E159-PSCE!E147)/PSCE!E147*100</f>
        <v>17.731599576930257</v>
      </c>
      <c r="F147" s="7">
        <f>(PSCE!F159-PSCE!F147)/PSCE!F147*100</f>
        <v>9.7129483031596333</v>
      </c>
      <c r="G147" s="7">
        <f>(PSCE!G159-PSCE!G147)/PSCE!G147*100</f>
        <v>11.238679897372213</v>
      </c>
      <c r="H147" s="7">
        <f>(PSCE!H159-PSCE!H147)/PSCE!H147*100</f>
        <v>6.3125004988068545</v>
      </c>
    </row>
    <row r="148" spans="1:8" hidden="1">
      <c r="A148" s="5">
        <v>37591</v>
      </c>
      <c r="B148" s="7">
        <f>(PSCE!B160-PSCE!B148)/PSCE!B148*100</f>
        <v>-37.130632972130037</v>
      </c>
      <c r="C148" s="7">
        <f>(PSCE!C160-PSCE!C148)/PSCE!C148*100</f>
        <v>2.5737817433081673</v>
      </c>
      <c r="D148" s="7">
        <f>(PSCE!D160-PSCE!D148)/PSCE!D148*100</f>
        <v>7.7813840325440555</v>
      </c>
      <c r="E148" s="7">
        <f>(PSCE!E160-PSCE!E148)/PSCE!E148*100</f>
        <v>18.055191753593935</v>
      </c>
      <c r="F148" s="7">
        <f>(PSCE!F160-PSCE!F148)/PSCE!F148*100</f>
        <v>4.1903621670158628</v>
      </c>
      <c r="G148" s="7">
        <f>(PSCE!G160-PSCE!G148)/PSCE!G148*100</f>
        <v>10.356456579282456</v>
      </c>
      <c r="H148" s="7">
        <f>(PSCE!H160-PSCE!H148)/PSCE!H148*100</f>
        <v>3.086266115784758</v>
      </c>
    </row>
    <row r="149" spans="1:8" hidden="1">
      <c r="A149" s="5">
        <v>37622</v>
      </c>
      <c r="B149" s="7">
        <f>(PSCE!B161-PSCE!B149)/PSCE!B149*100</f>
        <v>79.385207807728051</v>
      </c>
      <c r="C149" s="7">
        <f>(PSCE!C161-PSCE!C149)/PSCE!C149*100</f>
        <v>-10.99290780141844</v>
      </c>
      <c r="D149" s="7">
        <f>(PSCE!D161-PSCE!D149)/PSCE!D149*100</f>
        <v>8.756310872911687</v>
      </c>
      <c r="E149" s="7">
        <f>(PSCE!E161-PSCE!E149)/PSCE!E149*100</f>
        <v>18.192470402045227</v>
      </c>
      <c r="F149" s="7">
        <f>(PSCE!F161-PSCE!F149)/PSCE!F149*100</f>
        <v>4.6670669869228716</v>
      </c>
      <c r="G149" s="7">
        <f>(PSCE!G161-PSCE!G149)/PSCE!G149*100</f>
        <v>10.715120310458831</v>
      </c>
      <c r="H149" s="7">
        <f>(PSCE!H161-PSCE!H149)/PSCE!H149*100</f>
        <v>4.8919788554355321</v>
      </c>
    </row>
    <row r="150" spans="1:8" hidden="1">
      <c r="A150" s="5">
        <v>37653</v>
      </c>
      <c r="B150" s="7">
        <f>(PSCE!B162-PSCE!B150)/PSCE!B150*100</f>
        <v>94.430937198954084</v>
      </c>
      <c r="C150" s="7">
        <f>(PSCE!C162-PSCE!C150)/PSCE!C150*100</f>
        <v>-31.396326089566571</v>
      </c>
      <c r="D150" s="7">
        <f>(PSCE!D162-PSCE!D150)/PSCE!D150*100</f>
        <v>9.0661788846676981</v>
      </c>
      <c r="E150" s="7">
        <f>(PSCE!E162-PSCE!E150)/PSCE!E150*100</f>
        <v>18.756302015139887</v>
      </c>
      <c r="F150" s="7">
        <f>(PSCE!F162-PSCE!F150)/PSCE!F150*100</f>
        <v>5.6953029451624628</v>
      </c>
      <c r="G150" s="7">
        <f>(PSCE!G162-PSCE!G150)/PSCE!G150*100</f>
        <v>10.44524941513848</v>
      </c>
      <c r="H150" s="7">
        <f>(PSCE!H162-PSCE!H150)/PSCE!H150*100</f>
        <v>5.5298551379833114</v>
      </c>
    </row>
    <row r="151" spans="1:8" hidden="1">
      <c r="A151" s="5">
        <v>37681</v>
      </c>
      <c r="B151" s="7">
        <f>(PSCE!B163-PSCE!B151)/PSCE!B151*100</f>
        <v>146.463982470556</v>
      </c>
      <c r="C151" s="7">
        <f>(PSCE!C163-PSCE!C151)/PSCE!C151*100</f>
        <v>-37.997192325690222</v>
      </c>
      <c r="D151" s="7">
        <f>(PSCE!D163-PSCE!D151)/PSCE!D151*100</f>
        <v>9.4989976746050839</v>
      </c>
      <c r="E151" s="7">
        <f>(PSCE!E163-PSCE!E151)/PSCE!E151*100</f>
        <v>17.753163623491933</v>
      </c>
      <c r="F151" s="7">
        <f>(PSCE!F163-PSCE!F151)/PSCE!F151*100</f>
        <v>3.6897001303780965</v>
      </c>
      <c r="G151" s="7">
        <f>(PSCE!G163-PSCE!G151)/PSCE!G151*100</f>
        <v>11.267156320018614</v>
      </c>
      <c r="H151" s="7">
        <f>(PSCE!H163-PSCE!H151)/PSCE!H151*100</f>
        <v>6.2025125569849315</v>
      </c>
    </row>
    <row r="152" spans="1:8" hidden="1">
      <c r="A152" s="5">
        <v>37712</v>
      </c>
      <c r="B152" s="7">
        <f>(PSCE!B164-PSCE!B152)/PSCE!B152*100</f>
        <v>197.78595647259976</v>
      </c>
      <c r="C152" s="7">
        <f>(PSCE!C164-PSCE!C152)/PSCE!C152*100</f>
        <v>-38.972341440152597</v>
      </c>
      <c r="D152" s="7">
        <f>(PSCE!D164-PSCE!D152)/PSCE!D152*100</f>
        <v>12.746167086986111</v>
      </c>
      <c r="E152" s="7">
        <f>(PSCE!E164-PSCE!E152)/PSCE!E152*100</f>
        <v>18.404531783805879</v>
      </c>
      <c r="F152" s="7">
        <f>(PSCE!F164-PSCE!F152)/PSCE!F152*100</f>
        <v>6.8442676405373675</v>
      </c>
      <c r="G152" s="7">
        <f>(PSCE!G164-PSCE!G152)/PSCE!G152*100</f>
        <v>11.752614940067696</v>
      </c>
      <c r="H152" s="7">
        <f>(PSCE!H164-PSCE!H152)/PSCE!H152*100</f>
        <v>12.980802928234883</v>
      </c>
    </row>
    <row r="153" spans="1:8" hidden="1">
      <c r="A153" s="5">
        <v>37742</v>
      </c>
      <c r="B153" s="7">
        <f>(PSCE!B165-PSCE!B153)/PSCE!B153*100</f>
        <v>122.58432087511395</v>
      </c>
      <c r="C153" s="7">
        <f>(PSCE!C165-PSCE!C153)/PSCE!C153*100</f>
        <v>-35.851115421920468</v>
      </c>
      <c r="D153" s="7">
        <f>(PSCE!D165-PSCE!D153)/PSCE!D153*100</f>
        <v>11.700300387303821</v>
      </c>
      <c r="E153" s="7">
        <f>(PSCE!E165-PSCE!E153)/PSCE!E153*100</f>
        <v>18.279755235714902</v>
      </c>
      <c r="F153" s="7">
        <f>(PSCE!F165-PSCE!F153)/PSCE!F153*100</f>
        <v>7.6651618236154375</v>
      </c>
      <c r="G153" s="7">
        <f>(PSCE!G165-PSCE!G153)/PSCE!G153*100</f>
        <v>11.912424007267351</v>
      </c>
      <c r="H153" s="7">
        <f>(PSCE!H165-PSCE!H153)/PSCE!H153*100</f>
        <v>10.176869788727979</v>
      </c>
    </row>
    <row r="154" spans="1:8" hidden="1">
      <c r="A154" s="5">
        <v>37773</v>
      </c>
      <c r="B154" s="7">
        <f>(PSCE!B166-PSCE!B154)/PSCE!B154*100</f>
        <v>121.08072466953436</v>
      </c>
      <c r="C154" s="7">
        <f>(PSCE!C166-PSCE!C154)/PSCE!C154*100</f>
        <v>-22.099039172209903</v>
      </c>
      <c r="D154" s="7">
        <f>(PSCE!D166-PSCE!D154)/PSCE!D154*100</f>
        <v>12.660747550044086</v>
      </c>
      <c r="E154" s="7">
        <f>(PSCE!E166-PSCE!E154)/PSCE!E154*100</f>
        <v>18.318613019299967</v>
      </c>
      <c r="F154" s="7">
        <f>(PSCE!F166-PSCE!F154)/PSCE!F154*100</f>
        <v>7.0194316095955447</v>
      </c>
      <c r="G154" s="7">
        <f>(PSCE!G166-PSCE!G154)/PSCE!G154*100</f>
        <v>11.689048609797617</v>
      </c>
      <c r="H154" s="7">
        <f>(PSCE!H166-PSCE!H154)/PSCE!H154*100</f>
        <v>12.845799080720802</v>
      </c>
    </row>
    <row r="155" spans="1:8" hidden="1">
      <c r="A155" s="5">
        <v>37803</v>
      </c>
      <c r="B155" s="7">
        <f>(PSCE!B167-PSCE!B155)/PSCE!B155*100</f>
        <v>117.45596391783994</v>
      </c>
      <c r="C155" s="7">
        <f>(PSCE!C167-PSCE!C155)/PSCE!C155*100</f>
        <v>-22.891418778308239</v>
      </c>
      <c r="D155" s="7">
        <f>(PSCE!D167-PSCE!D155)/PSCE!D155*100</f>
        <v>13.048812798062123</v>
      </c>
      <c r="E155" s="7">
        <f>(PSCE!E167-PSCE!E155)/PSCE!E155*100</f>
        <v>19.637088845818937</v>
      </c>
      <c r="F155" s="7">
        <f>(PSCE!F167-PSCE!F155)/PSCE!F155*100</f>
        <v>5.8559989832231825</v>
      </c>
      <c r="G155" s="7">
        <f>(PSCE!G167-PSCE!G155)/PSCE!G155*100</f>
        <v>11.990595893444128</v>
      </c>
      <c r="H155" s="7">
        <f>(PSCE!H167-PSCE!H155)/PSCE!H155*100</f>
        <v>13.25062778165419</v>
      </c>
    </row>
    <row r="156" spans="1:8" hidden="1">
      <c r="A156" s="5">
        <v>37834</v>
      </c>
      <c r="B156" s="7">
        <f>(PSCE!B168-PSCE!B156)/PSCE!B156*100</f>
        <v>96.983017528531647</v>
      </c>
      <c r="C156" s="7">
        <f>(PSCE!C168-PSCE!C156)/PSCE!C156*100</f>
        <v>-11.842580334576965</v>
      </c>
      <c r="D156" s="7">
        <f>(PSCE!D168-PSCE!D156)/PSCE!D156*100</f>
        <v>11.973775501453884</v>
      </c>
      <c r="E156" s="7">
        <f>(PSCE!E168-PSCE!E156)/PSCE!E156*100</f>
        <v>18.813931337226155</v>
      </c>
      <c r="F156" s="7">
        <f>(PSCE!F168-PSCE!F156)/PSCE!F156*100</f>
        <v>9.7053120132244022</v>
      </c>
      <c r="G156" s="7">
        <f>(PSCE!G168-PSCE!G156)/PSCE!G156*100</f>
        <v>12.364870168328066</v>
      </c>
      <c r="H156" s="7">
        <f>(PSCE!H168-PSCE!H156)/PSCE!H156*100</f>
        <v>9.8984840649919708</v>
      </c>
    </row>
    <row r="157" spans="1:8" hidden="1">
      <c r="A157" s="5">
        <v>37865</v>
      </c>
      <c r="B157" s="7">
        <f>(PSCE!B169-PSCE!B157)/PSCE!B157*100</f>
        <v>153.4268850879306</v>
      </c>
      <c r="C157" s="7">
        <f>(PSCE!C169-PSCE!C157)/PSCE!C157*100</f>
        <v>-23.900174114915846</v>
      </c>
      <c r="D157" s="7">
        <f>(PSCE!D169-PSCE!D157)/PSCE!D157*100</f>
        <v>11.626596370422609</v>
      </c>
      <c r="E157" s="7">
        <f>(PSCE!E169-PSCE!E157)/PSCE!E157*100</f>
        <v>19.463858305409289</v>
      </c>
      <c r="F157" s="7">
        <f>(PSCE!F169-PSCE!F157)/PSCE!F157*100</f>
        <v>12.247462542290961</v>
      </c>
      <c r="G157" s="7">
        <f>(PSCE!G169-PSCE!G157)/PSCE!G157*100</f>
        <v>13.846093395582768</v>
      </c>
      <c r="H157" s="7">
        <f>(PSCE!H169-PSCE!H157)/PSCE!H157*100</f>
        <v>7.0527581281586471</v>
      </c>
    </row>
    <row r="158" spans="1:8" hidden="1">
      <c r="A158" s="5">
        <v>37895</v>
      </c>
      <c r="B158" s="7">
        <f>(PSCE!B170-PSCE!B158)/PSCE!B158*100</f>
        <v>166.43433267387005</v>
      </c>
      <c r="C158" s="7">
        <f>(PSCE!C170-PSCE!C158)/PSCE!C158*100</f>
        <v>-20.403079710144929</v>
      </c>
      <c r="D158" s="7">
        <f>(PSCE!D170-PSCE!D158)/PSCE!D158*100</f>
        <v>12.276347215715788</v>
      </c>
      <c r="E158" s="7">
        <f>(PSCE!E170-PSCE!E158)/PSCE!E158*100</f>
        <v>20.567567203032063</v>
      </c>
      <c r="F158" s="7">
        <f>(PSCE!F170-PSCE!F158)/PSCE!F158*100</f>
        <v>10.99579778428626</v>
      </c>
      <c r="G158" s="7">
        <f>(PSCE!G170-PSCE!G158)/PSCE!G158*100</f>
        <v>14.741414801039168</v>
      </c>
      <c r="H158" s="7">
        <f>(PSCE!H170-PSCE!H158)/PSCE!H158*100</f>
        <v>7.4647011541319737</v>
      </c>
    </row>
    <row r="159" spans="1:8" hidden="1">
      <c r="A159" s="5">
        <v>37926</v>
      </c>
      <c r="B159" s="7">
        <f>(PSCE!B171-PSCE!B159)/PSCE!B159*100</f>
        <v>181.79594483083815</v>
      </c>
      <c r="C159" s="7">
        <f>(PSCE!C171-PSCE!C159)/PSCE!C159*100</f>
        <v>-10.948743496069966</v>
      </c>
      <c r="D159" s="7">
        <f>(PSCE!D171-PSCE!D159)/PSCE!D159*100</f>
        <v>12.947399576525232</v>
      </c>
      <c r="E159" s="7">
        <f>(PSCE!E171-PSCE!E159)/PSCE!E159*100</f>
        <v>16.042646514823229</v>
      </c>
      <c r="F159" s="7">
        <f>(PSCE!F171-PSCE!F159)/PSCE!F159*100</f>
        <v>11.303174802359143</v>
      </c>
      <c r="G159" s="7">
        <f>(PSCE!G171-PSCE!G159)/PSCE!G159*100</f>
        <v>15.268386870282605</v>
      </c>
      <c r="H159" s="7">
        <f>(PSCE!H171-PSCE!H159)/PSCE!H159*100</f>
        <v>9.7831594830660205</v>
      </c>
    </row>
    <row r="160" spans="1:8" hidden="1">
      <c r="A160" s="5">
        <v>37956</v>
      </c>
      <c r="B160" s="7">
        <f>(PSCE!B172-PSCE!B160)/PSCE!B160*100</f>
        <v>168.74642243846594</v>
      </c>
      <c r="C160" s="7">
        <f>(PSCE!C172-PSCE!C160)/PSCE!C160*100</f>
        <v>-13.181666109066578</v>
      </c>
      <c r="D160" s="7">
        <f>(PSCE!D172-PSCE!D160)/PSCE!D160*100</f>
        <v>12.521280461784134</v>
      </c>
      <c r="E160" s="7">
        <f>(PSCE!E172-PSCE!E160)/PSCE!E160*100</f>
        <v>16.430650360876545</v>
      </c>
      <c r="F160" s="7">
        <f>(PSCE!F172-PSCE!F160)/PSCE!F160*100</f>
        <v>18.631300073414408</v>
      </c>
      <c r="G160" s="7">
        <f>(PSCE!G172-PSCE!G160)/PSCE!G160*100</f>
        <v>16.027859945035349</v>
      </c>
      <c r="H160" s="7">
        <f>(PSCE!H172-PSCE!H160)/PSCE!H160*100</f>
        <v>6.9724423049064512</v>
      </c>
    </row>
    <row r="161" spans="1:8" hidden="1">
      <c r="A161" s="5">
        <v>37987</v>
      </c>
      <c r="B161" s="7">
        <f>(PSCE!B173-PSCE!B161)/PSCE!B161*100</f>
        <v>-15.057305353023182</v>
      </c>
      <c r="C161" s="7">
        <f>(PSCE!C173-PSCE!C161)/PSCE!C161*100</f>
        <v>-1.0756972111553786</v>
      </c>
      <c r="D161" s="7">
        <f>(PSCE!D173-PSCE!D161)/PSCE!D161*100</f>
        <v>12.290624190701289</v>
      </c>
      <c r="E161" s="7">
        <f>(PSCE!E173-PSCE!E161)/PSCE!E161*100</f>
        <v>15.989648379662412</v>
      </c>
      <c r="F161" s="7">
        <f>(PSCE!F173-PSCE!F161)/PSCE!F161*100</f>
        <v>18.498804780876494</v>
      </c>
      <c r="G161" s="7">
        <f>(PSCE!G173-PSCE!G161)/PSCE!G161*100</f>
        <v>15.859004923824321</v>
      </c>
      <c r="H161" s="7">
        <f>(PSCE!H173-PSCE!H161)/PSCE!H161*100</f>
        <v>6.7640259868312942</v>
      </c>
    </row>
    <row r="162" spans="1:8" hidden="1">
      <c r="A162" s="5">
        <v>38018</v>
      </c>
      <c r="B162" s="7">
        <f>(PSCE!B174-PSCE!B162)/PSCE!B162*100</f>
        <v>-26.259909399773502</v>
      </c>
      <c r="C162" s="7">
        <f>(PSCE!C174-PSCE!C162)/PSCE!C162*100</f>
        <v>13.633181659082954</v>
      </c>
      <c r="D162" s="7">
        <f>(PSCE!D174-PSCE!D162)/PSCE!D162*100</f>
        <v>12.540667827262942</v>
      </c>
      <c r="E162" s="7">
        <f>(PSCE!E174-PSCE!E162)/PSCE!E162*100</f>
        <v>16.375617792421746</v>
      </c>
      <c r="F162" s="7">
        <f>(PSCE!F174-PSCE!F162)/PSCE!F162*100</f>
        <v>17.425569176882664</v>
      </c>
      <c r="G162" s="7">
        <f>(PSCE!G174-PSCE!G162)/PSCE!G162*100</f>
        <v>15.86596606787791</v>
      </c>
      <c r="H162" s="7">
        <f>(PSCE!H174-PSCE!H162)/PSCE!H162*100</f>
        <v>7.2516969620870233</v>
      </c>
    </row>
    <row r="163" spans="1:8" hidden="1">
      <c r="A163" s="5">
        <v>38047</v>
      </c>
      <c r="B163" s="7">
        <f>(PSCE!B175-PSCE!B163)/PSCE!B163*100</f>
        <v>-31.502267069701279</v>
      </c>
      <c r="C163" s="7">
        <f>(PSCE!C175-PSCE!C163)/PSCE!C163*100</f>
        <v>11.981132075471699</v>
      </c>
      <c r="D163" s="7">
        <f>(PSCE!D175-PSCE!D163)/PSCE!D163*100</f>
        <v>12.375710513327114</v>
      </c>
      <c r="E163" s="7">
        <f>(PSCE!E175-PSCE!E163)/PSCE!E163*100</f>
        <v>16.8551710317013</v>
      </c>
      <c r="F163" s="7">
        <f>(PSCE!F175-PSCE!F163)/PSCE!F163*100</f>
        <v>21.435307431158055</v>
      </c>
      <c r="G163" s="7">
        <f>(PSCE!G175-PSCE!G163)/PSCE!G163*100</f>
        <v>16.403794001376202</v>
      </c>
      <c r="H163" s="7">
        <f>(PSCE!H175-PSCE!H163)/PSCE!H163*100</f>
        <v>5.6764313956790522</v>
      </c>
    </row>
    <row r="164" spans="1:8" hidden="1">
      <c r="A164" s="5">
        <v>38078</v>
      </c>
      <c r="B164" s="7">
        <f>(PSCE!B176-PSCE!B164)/PSCE!B164*100</f>
        <v>-49.437994491859435</v>
      </c>
      <c r="C164" s="7">
        <f>(PSCE!C176-PSCE!C164)/PSCE!C164*100</f>
        <v>3.7702676303965621</v>
      </c>
      <c r="D164" s="7">
        <f>(PSCE!D176-PSCE!D164)/PSCE!D164*100</f>
        <v>10.003862934011998</v>
      </c>
      <c r="E164" s="7">
        <f>(PSCE!E176-PSCE!E164)/PSCE!E164*100</f>
        <v>16.490752157829842</v>
      </c>
      <c r="F164" s="7">
        <f>(PSCE!F176-PSCE!F164)/PSCE!F164*100</f>
        <v>18.243964964751122</v>
      </c>
      <c r="G164" s="7">
        <f>(PSCE!G176-PSCE!G164)/PSCE!G164*100</f>
        <v>16.506006031021442</v>
      </c>
      <c r="H164" s="7">
        <f>(PSCE!H176-PSCE!H164)/PSCE!H164*100</f>
        <v>0.53455846367001447</v>
      </c>
    </row>
    <row r="165" spans="1:8" hidden="1">
      <c r="A165" s="5">
        <v>38108</v>
      </c>
      <c r="B165" s="7">
        <f>(PSCE!B177-PSCE!B165)/PSCE!B165*100</f>
        <v>-31.004914508037267</v>
      </c>
      <c r="C165" s="7">
        <f>(PSCE!C177-PSCE!C165)/PSCE!C165*100</f>
        <v>21.338121338121336</v>
      </c>
      <c r="D165" s="7">
        <f>(PSCE!D177-PSCE!D165)/PSCE!D165*100</f>
        <v>9.1152918173150788</v>
      </c>
      <c r="E165" s="7">
        <f>(PSCE!E177-PSCE!E165)/PSCE!E165*100</f>
        <v>16.992130574176624</v>
      </c>
      <c r="F165" s="7">
        <f>(PSCE!F177-PSCE!F165)/PSCE!F165*100</f>
        <v>15.671046803484423</v>
      </c>
      <c r="G165" s="7">
        <f>(PSCE!G177-PSCE!G165)/PSCE!G165*100</f>
        <v>16.6265186942762</v>
      </c>
      <c r="H165" s="7">
        <f>(PSCE!H177-PSCE!H165)/PSCE!H165*100</f>
        <v>-2.1092574745100268</v>
      </c>
    </row>
    <row r="166" spans="1:8" hidden="1">
      <c r="A166" s="5">
        <v>38139</v>
      </c>
      <c r="B166" s="7">
        <f>(PSCE!B178-PSCE!B166)/PSCE!B166*100</f>
        <v>-22.249048457649266</v>
      </c>
      <c r="C166" s="7">
        <f>(PSCE!C178-PSCE!C166)/PSCE!C166*100</f>
        <v>-16.68247944339026</v>
      </c>
      <c r="D166" s="7">
        <f>(PSCE!D178-PSCE!D166)/PSCE!D166*100</f>
        <v>8.9246337813034202</v>
      </c>
      <c r="E166" s="7">
        <f>(PSCE!E178-PSCE!E166)/PSCE!E166*100</f>
        <v>17.876933802935412</v>
      </c>
      <c r="F166" s="7">
        <f>(PSCE!F178-PSCE!F166)/PSCE!F166*100</f>
        <v>17.802223799384905</v>
      </c>
      <c r="G166" s="7">
        <f>(PSCE!G178-PSCE!G166)/PSCE!G166*100</f>
        <v>17.922881521526737</v>
      </c>
      <c r="H166" s="7">
        <f>(PSCE!H178-PSCE!H166)/PSCE!H166*100</f>
        <v>-4.1975657495726963</v>
      </c>
    </row>
    <row r="167" spans="1:8" hidden="1">
      <c r="A167" s="5">
        <v>38169</v>
      </c>
      <c r="B167" s="7">
        <f>(PSCE!B179-PSCE!B167)/PSCE!B167*100</f>
        <v>-25.214417848534111</v>
      </c>
      <c r="C167" s="7">
        <f>(PSCE!C179-PSCE!C167)/PSCE!C167*100</f>
        <v>-14.399110969995238</v>
      </c>
      <c r="D167" s="7">
        <f>(PSCE!D179-PSCE!D167)/PSCE!D167*100</f>
        <v>9.5373013149414518</v>
      </c>
      <c r="E167" s="7">
        <f>(PSCE!E179-PSCE!E167)/PSCE!E167*100</f>
        <v>17.347154395191584</v>
      </c>
      <c r="F167" s="7">
        <f>(PSCE!F179-PSCE!F167)/PSCE!F167*100</f>
        <v>21.20366201410776</v>
      </c>
      <c r="G167" s="7">
        <f>(PSCE!G179-PSCE!G167)/PSCE!G167*100</f>
        <v>18.485798331484784</v>
      </c>
      <c r="H167" s="7">
        <f>(PSCE!H179-PSCE!H167)/PSCE!H167*100</f>
        <v>-3.8202614834101443</v>
      </c>
    </row>
    <row r="168" spans="1:8" hidden="1">
      <c r="A168" s="5">
        <v>38200</v>
      </c>
      <c r="B168" s="7">
        <f>(PSCE!B180-PSCE!B168)/PSCE!B168*100</f>
        <v>-22.601078353916311</v>
      </c>
      <c r="C168" s="7">
        <f>(PSCE!C180-PSCE!C168)/PSCE!C168*100</f>
        <v>-25.119453924914676</v>
      </c>
      <c r="D168" s="7">
        <f>(PSCE!D180-PSCE!D168)/PSCE!D168*100</f>
        <v>11.622942898954722</v>
      </c>
      <c r="E168" s="7">
        <f>(PSCE!E180-PSCE!E168)/PSCE!E168*100</f>
        <v>18.222377134890205</v>
      </c>
      <c r="F168" s="7">
        <f>(PSCE!F180-PSCE!F168)/PSCE!F168*100</f>
        <v>18.020863517820921</v>
      </c>
      <c r="G168" s="7">
        <f>(PSCE!G180-PSCE!G168)/PSCE!G168*100</f>
        <v>19.496861336813328</v>
      </c>
      <c r="H168" s="7">
        <f>(PSCE!H180-PSCE!H168)/PSCE!H168*100</f>
        <v>5.9081582112785677E-2</v>
      </c>
    </row>
    <row r="169" spans="1:8" hidden="1">
      <c r="A169" s="5">
        <v>38231</v>
      </c>
      <c r="B169" s="7">
        <f>(PSCE!B181-PSCE!B169)/PSCE!B169*100</f>
        <v>-32.442548539651604</v>
      </c>
      <c r="C169" s="7">
        <f>(PSCE!C181-PSCE!C169)/PSCE!C169*100</f>
        <v>-19.920683343502134</v>
      </c>
      <c r="D169" s="7">
        <f>(PSCE!D181-PSCE!D169)/PSCE!D169*100</f>
        <v>13.45016897717084</v>
      </c>
      <c r="E169" s="7">
        <f>(PSCE!E181-PSCE!E169)/PSCE!E169*100</f>
        <v>18.391225700089301</v>
      </c>
      <c r="F169" s="7">
        <f>(PSCE!F181-PSCE!F169)/PSCE!F169*100</f>
        <v>21.196463428637042</v>
      </c>
      <c r="G169" s="7">
        <f>(PSCE!G181-PSCE!G169)/PSCE!G169*100</f>
        <v>20.388690694704607</v>
      </c>
      <c r="H169" s="7">
        <f>(PSCE!H181-PSCE!H169)/PSCE!H169*100</f>
        <v>3.1958374551586477</v>
      </c>
    </row>
    <row r="170" spans="1:8" hidden="1">
      <c r="A170" s="5">
        <v>38261</v>
      </c>
      <c r="B170" s="7">
        <f>(PSCE!B182-PSCE!B170)/PSCE!B170*100</f>
        <v>-28.061276945748652</v>
      </c>
      <c r="C170" s="7">
        <f>(PSCE!C182-PSCE!C170)/PSCE!C170*100</f>
        <v>-24.452347083926032</v>
      </c>
      <c r="D170" s="7">
        <f>(PSCE!D182-PSCE!D170)/PSCE!D170*100</f>
        <v>15.478007967255456</v>
      </c>
      <c r="E170" s="7">
        <f>(PSCE!E182-PSCE!E170)/PSCE!E170*100</f>
        <v>18.272737442666966</v>
      </c>
      <c r="F170" s="7">
        <f>(PSCE!F182-PSCE!F170)/PSCE!F170*100</f>
        <v>23.40962542304824</v>
      </c>
      <c r="G170" s="7">
        <f>(PSCE!G182-PSCE!G170)/PSCE!G170*100</f>
        <v>21.366532632230125</v>
      </c>
      <c r="H170" s="7">
        <f>(PSCE!H182-PSCE!H170)/PSCE!H170*100</f>
        <v>6.9042041236822422</v>
      </c>
    </row>
    <row r="171" spans="1:8" hidden="1">
      <c r="A171" s="5">
        <v>38292</v>
      </c>
      <c r="B171" s="7">
        <f>(PSCE!B183-PSCE!B171)/PSCE!B171*100</f>
        <v>-26.19772221002102</v>
      </c>
      <c r="C171" s="7">
        <f>(PSCE!C183-PSCE!C171)/PSCE!C171*100</f>
        <v>-35.517155643958233</v>
      </c>
      <c r="D171" s="7">
        <f>(PSCE!D183-PSCE!D171)/PSCE!D171*100</f>
        <v>15.970177534513134</v>
      </c>
      <c r="E171" s="7">
        <f>(PSCE!E183-PSCE!E171)/PSCE!E171*100</f>
        <v>23.24130471907554</v>
      </c>
      <c r="F171" s="7">
        <f>(PSCE!F183-PSCE!F171)/PSCE!F171*100</f>
        <v>19.295921531046535</v>
      </c>
      <c r="G171" s="7">
        <f>(PSCE!G183-PSCE!G171)/PSCE!G171*100</f>
        <v>22.936754968904374</v>
      </c>
      <c r="H171" s="7">
        <f>(PSCE!H183-PSCE!H171)/PSCE!H171*100</f>
        <v>5.5624126011604176</v>
      </c>
    </row>
    <row r="172" spans="1:8" hidden="1">
      <c r="A172" s="5">
        <v>38322</v>
      </c>
      <c r="B172" s="7">
        <f>(PSCE!B184-PSCE!B172)/PSCE!B172*100</f>
        <v>-6.1779671044846767</v>
      </c>
      <c r="C172" s="7">
        <f>(PSCE!C184-PSCE!C172)/PSCE!C172*100</f>
        <v>-29.85228002569043</v>
      </c>
      <c r="D172" s="7">
        <f>(PSCE!D184-PSCE!D172)/PSCE!D172*100</f>
        <v>16.51961125911949</v>
      </c>
      <c r="E172" s="7">
        <f>(PSCE!E184-PSCE!E172)/PSCE!E172*100</f>
        <v>22.712088601919113</v>
      </c>
      <c r="F172" s="7">
        <f>(PSCE!F184-PSCE!F172)/PSCE!F172*100</f>
        <v>15.826292848302211</v>
      </c>
      <c r="G172" s="7">
        <f>(PSCE!G184-PSCE!G172)/PSCE!G172*100</f>
        <v>24.387208370248491</v>
      </c>
      <c r="H172" s="7">
        <f>(PSCE!H184-PSCE!H172)/PSCE!H172*100</f>
        <v>5.6252343847660322</v>
      </c>
    </row>
    <row r="173" spans="1:8" hidden="1">
      <c r="A173" s="5">
        <v>38353</v>
      </c>
      <c r="B173" s="7">
        <f>(PSCE!B185-PSCE!B173)/PSCE!B173*100</f>
        <v>0.12926276651368152</v>
      </c>
      <c r="C173" s="7">
        <f>(PSCE!C185-PSCE!C173)/PSCE!C173*100</f>
        <v>-28.500469861726408</v>
      </c>
      <c r="D173" s="7">
        <f>(PSCE!D185-PSCE!D173)/PSCE!D173*100</f>
        <v>17.60778627249303</v>
      </c>
      <c r="E173" s="7">
        <f>(PSCE!E185-PSCE!E173)/PSCE!E173*100</f>
        <v>22.173874433886866</v>
      </c>
      <c r="F173" s="7">
        <f>(PSCE!F185-PSCE!F173)/PSCE!F173*100</f>
        <v>12.848651120256058</v>
      </c>
      <c r="G173" s="7">
        <f>(PSCE!G185-PSCE!G173)/PSCE!G173*100</f>
        <v>25.091388022793247</v>
      </c>
      <c r="H173" s="7">
        <f>(PSCE!H185-PSCE!H173)/PSCE!H173*100</f>
        <v>8.2349077998173446</v>
      </c>
    </row>
    <row r="174" spans="1:8" hidden="1">
      <c r="A174" s="5">
        <v>38384</v>
      </c>
      <c r="B174" s="7">
        <f>(PSCE!B186-PSCE!B174)/PSCE!B174*100</f>
        <v>12.097651500607922</v>
      </c>
      <c r="C174" s="7">
        <f>(PSCE!C186-PSCE!C174)/PSCE!C174*100</f>
        <v>-10.395810873248115</v>
      </c>
      <c r="D174" s="7">
        <f>(PSCE!D186-PSCE!D174)/PSCE!D174*100</f>
        <v>18.236847375799805</v>
      </c>
      <c r="E174" s="7">
        <f>(PSCE!E186-PSCE!E174)/PSCE!E174*100</f>
        <v>21.176713999477307</v>
      </c>
      <c r="F174" s="7">
        <f>(PSCE!F186-PSCE!F174)/PSCE!F174*100</f>
        <v>13.625226376904228</v>
      </c>
      <c r="G174" s="7">
        <f>(PSCE!G186-PSCE!G174)/PSCE!G174*100</f>
        <v>24.388899045237689</v>
      </c>
      <c r="H174" s="7">
        <f>(PSCE!H186-PSCE!H174)/PSCE!H174*100</f>
        <v>10.719180204811064</v>
      </c>
    </row>
    <row r="175" spans="1:8" hidden="1">
      <c r="A175" s="5">
        <v>38412</v>
      </c>
      <c r="B175" s="7">
        <f>(PSCE!B187-PSCE!B175)/PSCE!B175*100</f>
        <v>5.920145367230722</v>
      </c>
      <c r="C175" s="7">
        <f>(PSCE!C187-PSCE!C175)/PSCE!C175*100</f>
        <v>-13.395113732097725</v>
      </c>
      <c r="D175" s="7">
        <f>(PSCE!D187-PSCE!D175)/PSCE!D175*100</f>
        <v>18.558674799291001</v>
      </c>
      <c r="E175" s="7">
        <f>(PSCE!E187-PSCE!E175)/PSCE!E175*100</f>
        <v>21.096295661121591</v>
      </c>
      <c r="F175" s="7">
        <f>(PSCE!F187-PSCE!F175)/PSCE!F175*100</f>
        <v>11.967073076027026</v>
      </c>
      <c r="G175" s="7">
        <f>(PSCE!G187-PSCE!G175)/PSCE!G175*100</f>
        <v>24.70559258186033</v>
      </c>
      <c r="H175" s="7">
        <f>(PSCE!H187-PSCE!H175)/PSCE!H175*100</f>
        <v>11.311855519150534</v>
      </c>
    </row>
    <row r="176" spans="1:8" hidden="1">
      <c r="A176" s="5">
        <v>38443</v>
      </c>
      <c r="B176" s="7">
        <f>(PSCE!B188-PSCE!B176)/PSCE!B176*100</f>
        <v>32.285010393409806</v>
      </c>
      <c r="C176" s="7">
        <f>(PSCE!C188-PSCE!C176)/PSCE!C176*100</f>
        <v>0.16942771084337349</v>
      </c>
      <c r="D176" s="7">
        <f>(PSCE!D188-PSCE!D176)/PSCE!D176*100</f>
        <v>20.094168620443913</v>
      </c>
      <c r="E176" s="7">
        <f>(PSCE!E188-PSCE!E176)/PSCE!E176*100</f>
        <v>21.798590088278257</v>
      </c>
      <c r="F176" s="7">
        <f>(PSCE!F188-PSCE!F176)/PSCE!F176*100</f>
        <v>12.605497483546262</v>
      </c>
      <c r="G176" s="7">
        <f>(PSCE!G188-PSCE!G176)/PSCE!G176*100</f>
        <v>25.542825437863932</v>
      </c>
      <c r="H176" s="7">
        <f>(PSCE!H188-PSCE!H176)/PSCE!H176*100</f>
        <v>14.005629128856315</v>
      </c>
    </row>
    <row r="177" spans="1:8" hidden="1">
      <c r="A177" s="5">
        <v>38473</v>
      </c>
      <c r="B177" s="7">
        <f>(PSCE!B189-PSCE!B177)/PSCE!B177*100</f>
        <v>31.938415878315713</v>
      </c>
      <c r="C177" s="7">
        <f>(PSCE!C189-PSCE!C177)/PSCE!C177*100</f>
        <v>-20.747663551401867</v>
      </c>
      <c r="D177" s="7">
        <f>(PSCE!D189-PSCE!D177)/PSCE!D177*100</f>
        <v>23.025011428198265</v>
      </c>
      <c r="E177" s="7">
        <f>(PSCE!E189-PSCE!E177)/PSCE!E177*100</f>
        <v>21.678292642418203</v>
      </c>
      <c r="F177" s="7">
        <f>(PSCE!F189-PSCE!F177)/PSCE!F177*100</f>
        <v>13.213519861125295</v>
      </c>
      <c r="G177" s="7">
        <f>(PSCE!G189-PSCE!G177)/PSCE!G177*100</f>
        <v>26.566145557421578</v>
      </c>
      <c r="H177" s="7">
        <f>(PSCE!H189-PSCE!H177)/PSCE!H177*100</f>
        <v>20.32711129195155</v>
      </c>
    </row>
    <row r="178" spans="1:8" hidden="1">
      <c r="A178" s="5">
        <v>38504</v>
      </c>
      <c r="B178" s="7">
        <f>(PSCE!B190-PSCE!B178)/PSCE!B178*100</f>
        <v>23.588938004603076</v>
      </c>
      <c r="C178" s="7">
        <f>(PSCE!C190-PSCE!C178)/PSCE!C178*100</f>
        <v>-13.133421901689124</v>
      </c>
      <c r="D178" s="7">
        <f>(PSCE!D190-PSCE!D178)/PSCE!D178*100</f>
        <v>22.575590870998091</v>
      </c>
      <c r="E178" s="7">
        <f>(PSCE!E190-PSCE!E178)/PSCE!E178*100</f>
        <v>21.568787412173805</v>
      </c>
      <c r="F178" s="7">
        <f>(PSCE!F190-PSCE!F178)/PSCE!F178*100</f>
        <v>12.425946380158651</v>
      </c>
      <c r="G178" s="7">
        <f>(PSCE!G190-PSCE!G178)/PSCE!G178*100</f>
        <v>26.901301871889622</v>
      </c>
      <c r="H178" s="7">
        <f>(PSCE!H190-PSCE!H178)/PSCE!H178*100</f>
        <v>18.751056612867835</v>
      </c>
    </row>
    <row r="179" spans="1:8" hidden="1">
      <c r="A179" s="5">
        <v>38534</v>
      </c>
      <c r="B179" s="7">
        <f>(PSCE!B191-PSCE!B179)/PSCE!B179*100</f>
        <v>37.96566973989956</v>
      </c>
      <c r="C179" s="7">
        <f>(PSCE!C191-PSCE!C179)/PSCE!C179*100</f>
        <v>-15.077893175074184</v>
      </c>
      <c r="D179" s="7">
        <f>(PSCE!D191-PSCE!D179)/PSCE!D179*100</f>
        <v>23.491062843461261</v>
      </c>
      <c r="E179" s="7">
        <f>(PSCE!E191-PSCE!E179)/PSCE!E179*100</f>
        <v>21.478376566861076</v>
      </c>
      <c r="F179" s="7">
        <f>(PSCE!F191-PSCE!F179)/PSCE!F179*100</f>
        <v>12.58327348374155</v>
      </c>
      <c r="G179" s="7">
        <f>(PSCE!G191-PSCE!G179)/PSCE!G179*100</f>
        <v>27.521462138725187</v>
      </c>
      <c r="H179" s="7">
        <f>(PSCE!H191-PSCE!H179)/PSCE!H179*100</f>
        <v>20.437264077536383</v>
      </c>
    </row>
    <row r="180" spans="1:8" hidden="1">
      <c r="A180" s="5">
        <v>38565</v>
      </c>
      <c r="B180" s="7">
        <f>(PSCE!B192-PSCE!B180)/PSCE!B180*100</f>
        <v>39.250729750541716</v>
      </c>
      <c r="C180" s="7">
        <f>(PSCE!C192-PSCE!C180)/PSCE!C180*100</f>
        <v>-22.68003646308113</v>
      </c>
      <c r="D180" s="7">
        <f>(PSCE!D192-PSCE!D180)/PSCE!D180*100</f>
        <v>21.884920857673542</v>
      </c>
      <c r="E180" s="7">
        <f>(PSCE!E192-PSCE!E180)/PSCE!E180*100</f>
        <v>21.466477976295771</v>
      </c>
      <c r="F180" s="7">
        <f>(PSCE!F192-PSCE!F180)/PSCE!F180*100</f>
        <v>13.943381865501239</v>
      </c>
      <c r="G180" s="7">
        <f>(PSCE!G192-PSCE!G180)/PSCE!G180*100</f>
        <v>27.930606594446083</v>
      </c>
      <c r="H180" s="7">
        <f>(PSCE!H192-PSCE!H180)/PSCE!H180*100</f>
        <v>15.134340073613906</v>
      </c>
    </row>
    <row r="181" spans="1:8" hidden="1">
      <c r="A181" s="5">
        <v>38596</v>
      </c>
      <c r="B181" s="7">
        <f>(PSCE!B193-PSCE!B181)/PSCE!B181*100</f>
        <v>45.688154076158646</v>
      </c>
      <c r="C181" s="7">
        <f>(PSCE!C193-PSCE!C181)/PSCE!C181*100</f>
        <v>-13.638095238095238</v>
      </c>
      <c r="D181" s="7">
        <f>(PSCE!D193-PSCE!D181)/PSCE!D181*100</f>
        <v>21.544226628261416</v>
      </c>
      <c r="E181" s="7">
        <f>(PSCE!E193-PSCE!E181)/PSCE!E181*100</f>
        <v>19.215743158301905</v>
      </c>
      <c r="F181" s="7">
        <f>(PSCE!F193-PSCE!F181)/PSCE!F181*100</f>
        <v>11.859308384651824</v>
      </c>
      <c r="G181" s="7">
        <f>(PSCE!G193-PSCE!G181)/PSCE!G181*100</f>
        <v>28.761089623969227</v>
      </c>
      <c r="H181" s="7">
        <f>(PSCE!H193-PSCE!H181)/PSCE!H181*100</f>
        <v>14.314223821788596</v>
      </c>
    </row>
    <row r="182" spans="1:8" hidden="1">
      <c r="A182" s="5">
        <v>38626</v>
      </c>
      <c r="B182" s="7">
        <f>(PSCE!B194-PSCE!B182)/PSCE!B182*100</f>
        <v>7.4365204135105527</v>
      </c>
      <c r="C182" s="7">
        <f>(PSCE!C194-PSCE!C182)/PSCE!C182*100</f>
        <v>-9.0566748258331753</v>
      </c>
      <c r="D182" s="7">
        <f>(PSCE!D194-PSCE!D182)/PSCE!D182*100</f>
        <v>20.303150562410043</v>
      </c>
      <c r="E182" s="7">
        <f>(PSCE!E194-PSCE!E182)/PSCE!E182*100</f>
        <v>18.365744769399569</v>
      </c>
      <c r="F182" s="7">
        <f>(PSCE!F194-PSCE!F182)/PSCE!F182*100</f>
        <v>11.734219577949242</v>
      </c>
      <c r="G182" s="7">
        <f>(PSCE!G194-PSCE!G182)/PSCE!G182*100</f>
        <v>27.751810753915869</v>
      </c>
      <c r="H182" s="7">
        <f>(PSCE!H194-PSCE!H182)/PSCE!H182*100</f>
        <v>12.550287949043746</v>
      </c>
    </row>
    <row r="183" spans="1:8" hidden="1">
      <c r="A183" s="5">
        <v>38657</v>
      </c>
      <c r="B183" s="7">
        <f>(PSCE!B195-PSCE!B183)/PSCE!B183*100</f>
        <v>6.8075217163343682</v>
      </c>
      <c r="C183" s="7">
        <f>(PSCE!C195-PSCE!C183)/PSCE!C183*100</f>
        <v>-2.6412184306921151</v>
      </c>
      <c r="D183" s="7">
        <f>(PSCE!D195-PSCE!D183)/PSCE!D183*100</f>
        <v>19.899023960082367</v>
      </c>
      <c r="E183" s="7">
        <f>(PSCE!E195-PSCE!E183)/PSCE!E183*100</f>
        <v>17.723027464456948</v>
      </c>
      <c r="F183" s="7">
        <f>(PSCE!F195-PSCE!F183)/PSCE!F183*100</f>
        <v>16.203189604252806</v>
      </c>
      <c r="G183" s="7">
        <f>(PSCE!G195-PSCE!G183)/PSCE!G183*100</f>
        <v>27.637351883920097</v>
      </c>
      <c r="H183" s="7">
        <f>(PSCE!H195-PSCE!H183)/PSCE!H183*100</f>
        <v>11.05165991902834</v>
      </c>
    </row>
    <row r="184" spans="1:8" hidden="1">
      <c r="A184" s="5">
        <v>38687</v>
      </c>
      <c r="B184" s="7">
        <f>(PSCE!B196-PSCE!B184)/PSCE!B184*100</f>
        <v>2.7797046248533843</v>
      </c>
      <c r="C184" s="7">
        <f>(PSCE!C196-PSCE!C184)/PSCE!C184*100</f>
        <v>-2.5270097051822011</v>
      </c>
      <c r="D184" s="7">
        <f>(PSCE!D196-PSCE!D184)/PSCE!D184*100</f>
        <v>21.151293770716549</v>
      </c>
      <c r="E184" s="7">
        <f>(PSCE!E196-PSCE!E184)/PSCE!E184*100</f>
        <v>18.48194466013209</v>
      </c>
      <c r="F184" s="7">
        <f>(PSCE!F196-PSCE!F184)/PSCE!F184*100</f>
        <v>15.227188254971194</v>
      </c>
      <c r="G184" s="7">
        <f>(PSCE!G196-PSCE!G184)/PSCE!G184*100</f>
        <v>27.588796639282503</v>
      </c>
      <c r="H184" s="7">
        <f>(PSCE!H196-PSCE!H184)/PSCE!H184*100</f>
        <v>14.214893421173747</v>
      </c>
    </row>
    <row r="185" spans="1:8" hidden="1">
      <c r="A185" s="5">
        <v>38718</v>
      </c>
      <c r="B185" s="7">
        <f>(PSCE!B197-PSCE!B185)/PSCE!B185*100</f>
        <v>16.649018726157149</v>
      </c>
      <c r="C185" s="7">
        <f>(PSCE!C197-PSCE!C185)/PSCE!C185*100</f>
        <v>-8.2801351858805852</v>
      </c>
      <c r="D185" s="7">
        <f>(PSCE!D197-PSCE!D185)/PSCE!D185*100</f>
        <v>20.929923284033904</v>
      </c>
      <c r="E185" s="7">
        <f>(PSCE!E197-PSCE!E185)/PSCE!E185*100</f>
        <v>19.049825556040123</v>
      </c>
      <c r="F185" s="7">
        <f>(PSCE!F197-PSCE!F185)/PSCE!F185*100</f>
        <v>19.11526360949566</v>
      </c>
      <c r="G185" s="7">
        <f>(PSCE!G197-PSCE!G185)/PSCE!G185*100</f>
        <v>27.413328367366919</v>
      </c>
      <c r="H185" s="7">
        <f>(PSCE!H197-PSCE!H185)/PSCE!H185*100</f>
        <v>13.242506984211259</v>
      </c>
    </row>
    <row r="186" spans="1:8" hidden="1">
      <c r="A186" s="5">
        <v>38749</v>
      </c>
      <c r="B186" s="7">
        <f>(PSCE!B198-PSCE!B186)/PSCE!B186*100</f>
        <v>10.954759526188097</v>
      </c>
      <c r="C186" s="7">
        <f>(PSCE!C198-PSCE!C186)/PSCE!C186*100</f>
        <v>-15.262976968030252</v>
      </c>
      <c r="D186" s="7">
        <f>(PSCE!D198-PSCE!D186)/PSCE!D186*100</f>
        <v>22.60988564003468</v>
      </c>
      <c r="E186" s="7">
        <f>(PSCE!E198-PSCE!E186)/PSCE!E186*100</f>
        <v>21.727369944014594</v>
      </c>
      <c r="F186" s="7">
        <f>(PSCE!F198-PSCE!F186)/PSCE!F186*100</f>
        <v>23.295987249203076</v>
      </c>
      <c r="G186" s="7">
        <f>(PSCE!G198-PSCE!G186)/PSCE!G186*100</f>
        <v>29.546882222564623</v>
      </c>
      <c r="H186" s="7">
        <f>(PSCE!H198-PSCE!H186)/PSCE!H186*100</f>
        <v>13.723160749384222</v>
      </c>
    </row>
    <row r="187" spans="1:8" hidden="1">
      <c r="A187" s="5">
        <v>38777</v>
      </c>
      <c r="B187" s="7">
        <f>(PSCE!B199-PSCE!B187)/PSCE!B187*100</f>
        <v>28.774928774928775</v>
      </c>
      <c r="C187" s="7">
        <f>(PSCE!C199-PSCE!C187)/PSCE!C187*100</f>
        <v>-12.509727626459144</v>
      </c>
      <c r="D187" s="7">
        <f>(PSCE!D199-PSCE!D187)/PSCE!D187*100</f>
        <v>24.064585561688379</v>
      </c>
      <c r="E187" s="7">
        <f>(PSCE!E199-PSCE!E187)/PSCE!E187*100</f>
        <v>19.043530598877659</v>
      </c>
      <c r="F187" s="7">
        <f>(PSCE!F199-PSCE!F187)/PSCE!F187*100</f>
        <v>20.86281037591899</v>
      </c>
      <c r="G187" s="7">
        <f>(PSCE!G199-PSCE!G187)/PSCE!G187*100</f>
        <v>30.032600689192044</v>
      </c>
      <c r="H187" s="7">
        <f>(PSCE!H199-PSCE!H187)/PSCE!H187*100</f>
        <v>18.299462062732523</v>
      </c>
    </row>
    <row r="188" spans="1:8" hidden="1">
      <c r="A188" s="5">
        <v>38808</v>
      </c>
      <c r="B188" s="7">
        <f>(PSCE!B200-PSCE!B188)/PSCE!B188*100</f>
        <v>28.574130656190892</v>
      </c>
      <c r="C188" s="7">
        <f>(PSCE!C200-PSCE!C188)/PSCE!C188*100</f>
        <v>-15.767712835933095</v>
      </c>
      <c r="D188" s="7">
        <f>(PSCE!D200-PSCE!D188)/PSCE!D188*100</f>
        <v>22.713341381686519</v>
      </c>
      <c r="E188" s="7">
        <f>(PSCE!E200-PSCE!E188)/PSCE!E188*100</f>
        <v>18.341328605694024</v>
      </c>
      <c r="F188" s="7">
        <f>(PSCE!F200-PSCE!F188)/PSCE!F188*100</f>
        <v>21.355062000045841</v>
      </c>
      <c r="G188" s="7">
        <f>(PSCE!G200-PSCE!G188)/PSCE!G188*100</f>
        <v>30.059481095217595</v>
      </c>
      <c r="H188" s="7">
        <f>(PSCE!H200-PSCE!H188)/PSCE!H188*100</f>
        <v>14.707518546027526</v>
      </c>
    </row>
    <row r="189" spans="1:8" hidden="1">
      <c r="A189" s="5">
        <v>38838</v>
      </c>
      <c r="B189" s="7">
        <f>(PSCE!B201-PSCE!B189)/PSCE!B189*100</f>
        <v>28.012878191429536</v>
      </c>
      <c r="C189" s="7">
        <f>(PSCE!C201-PSCE!C189)/PSCE!C189*100</f>
        <v>-14.996069182389938</v>
      </c>
      <c r="D189" s="7">
        <f>(PSCE!D201-PSCE!D189)/PSCE!D189*100</f>
        <v>22.16423321630548</v>
      </c>
      <c r="E189" s="7">
        <f>(PSCE!E201-PSCE!E189)/PSCE!E189*100</f>
        <v>17.714553830404366</v>
      </c>
      <c r="F189" s="7">
        <f>(PSCE!F201-PSCE!F189)/PSCE!F189*100</f>
        <v>19.008748985298098</v>
      </c>
      <c r="G189" s="7">
        <f>(PSCE!G201-PSCE!G189)/PSCE!G189*100</f>
        <v>29.995346900791027</v>
      </c>
      <c r="H189" s="7">
        <f>(PSCE!H201-PSCE!H189)/PSCE!H189*100</f>
        <v>13.541559735515232</v>
      </c>
    </row>
    <row r="190" spans="1:8" hidden="1">
      <c r="A190" s="5">
        <v>38869</v>
      </c>
      <c r="B190" s="7">
        <f>(PSCE!B202-PSCE!B190)/PSCE!B190*100</f>
        <v>34.423588530889745</v>
      </c>
      <c r="C190" s="7">
        <f>(PSCE!C202-PSCE!C190)/PSCE!C190*100</f>
        <v>0.83023814725802914</v>
      </c>
      <c r="D190" s="7">
        <f>(PSCE!D202-PSCE!D190)/PSCE!D190*100</f>
        <v>22.770890154911218</v>
      </c>
      <c r="E190" s="7">
        <f>(PSCE!E202-PSCE!E190)/PSCE!E190*100</f>
        <v>18.040666364688711</v>
      </c>
      <c r="F190" s="7">
        <f>(PSCE!F202-PSCE!F190)/PSCE!F190*100</f>
        <v>19.941499575760282</v>
      </c>
      <c r="G190" s="7">
        <f>(PSCE!G202-PSCE!G190)/PSCE!G190*100</f>
        <v>29.767226257992345</v>
      </c>
      <c r="H190" s="7">
        <f>(PSCE!H202-PSCE!H190)/PSCE!H190*100</f>
        <v>15.125052629028204</v>
      </c>
    </row>
    <row r="191" spans="1:8" hidden="1">
      <c r="A191" s="5">
        <v>38899</v>
      </c>
      <c r="B191" s="7">
        <f>(PSCE!B203-PSCE!B191)/PSCE!B191*100</f>
        <v>29.570520482451375</v>
      </c>
      <c r="C191" s="7">
        <f>(PSCE!C203-PSCE!C191)/PSCE!C191*100</f>
        <v>5.2631578947368416</v>
      </c>
      <c r="D191" s="7">
        <f>(PSCE!D203-PSCE!D191)/PSCE!D191*100</f>
        <v>24.227201755670556</v>
      </c>
      <c r="E191" s="7">
        <f>(PSCE!E203-PSCE!E191)/PSCE!E191*100</f>
        <v>17.855407597730398</v>
      </c>
      <c r="F191" s="7">
        <f>(PSCE!F203-PSCE!F191)/PSCE!F191*100</f>
        <v>19.949406071271447</v>
      </c>
      <c r="G191" s="7">
        <f>(PSCE!G203-PSCE!G191)/PSCE!G191*100</f>
        <v>30.248219103466472</v>
      </c>
      <c r="H191" s="7">
        <f>(PSCE!H203-PSCE!H191)/PSCE!H191*100</f>
        <v>18.633086823387295</v>
      </c>
    </row>
    <row r="192" spans="1:8" hidden="1">
      <c r="A192" s="5">
        <v>38930</v>
      </c>
      <c r="B192" s="7">
        <f>(PSCE!B204-PSCE!B192)/PSCE!B192*100</f>
        <v>12.462866034799831</v>
      </c>
      <c r="C192" s="7">
        <f>(PSCE!C204-PSCE!C192)/PSCE!C192*100</f>
        <v>5.70620136760198</v>
      </c>
      <c r="D192" s="7">
        <f>(PSCE!D204-PSCE!D192)/PSCE!D192*100</f>
        <v>26.127649296540064</v>
      </c>
      <c r="E192" s="7">
        <f>(PSCE!E204-PSCE!E192)/PSCE!E192*100</f>
        <v>15.759282183224514</v>
      </c>
      <c r="F192" s="7">
        <f>(PSCE!F204-PSCE!F192)/PSCE!F192*100</f>
        <v>19.837097052232373</v>
      </c>
      <c r="G192" s="7">
        <f>(PSCE!G204-PSCE!G192)/PSCE!G192*100</f>
        <v>30.313648193111415</v>
      </c>
      <c r="H192" s="7">
        <f>(PSCE!H204-PSCE!H192)/PSCE!H192*100</f>
        <v>24.770368914507525</v>
      </c>
    </row>
    <row r="193" spans="1:8" hidden="1">
      <c r="A193" s="5">
        <v>38961</v>
      </c>
      <c r="B193" s="7">
        <f>(PSCE!B205-PSCE!B193)/PSCE!B193*100</f>
        <v>16.082143158962225</v>
      </c>
      <c r="C193" s="7">
        <f>(PSCE!C205-PSCE!C193)/PSCE!C193*100</f>
        <v>-1.124834583149537</v>
      </c>
      <c r="D193" s="7">
        <f>(PSCE!D205-PSCE!D193)/PSCE!D193*100</f>
        <v>26.182089913559658</v>
      </c>
      <c r="E193" s="7">
        <f>(PSCE!E205-PSCE!E193)/PSCE!E193*100</f>
        <v>14.129509007876315</v>
      </c>
      <c r="F193" s="7">
        <f>(PSCE!F205-PSCE!F193)/PSCE!F193*100</f>
        <v>20.164312787176826</v>
      </c>
      <c r="G193" s="7">
        <f>(PSCE!G205-PSCE!G193)/PSCE!G193*100</f>
        <v>29.633475425365251</v>
      </c>
      <c r="H193" s="7">
        <f>(PSCE!H205-PSCE!H193)/PSCE!H193*100</f>
        <v>26.375803876512631</v>
      </c>
    </row>
    <row r="194" spans="1:8" hidden="1">
      <c r="A194" s="5">
        <v>38991</v>
      </c>
      <c r="B194" s="7">
        <f>(PSCE!B206-PSCE!B194)/PSCE!B194*100</f>
        <v>40.898072602577749</v>
      </c>
      <c r="C194" s="7">
        <f>(PSCE!C206-PSCE!C194)/PSCE!C194*100</f>
        <v>-4.3478260869565215</v>
      </c>
      <c r="D194" s="7">
        <f>(PSCE!D206-PSCE!D194)/PSCE!D194*100</f>
        <v>26.745680296123865</v>
      </c>
      <c r="E194" s="7">
        <f>(PSCE!E206-PSCE!E194)/PSCE!E194*100</f>
        <v>13.209899233664427</v>
      </c>
      <c r="F194" s="7">
        <f>(PSCE!F206-PSCE!F194)/PSCE!F194*100</f>
        <v>19.805728310834702</v>
      </c>
      <c r="G194" s="7">
        <f>(PSCE!G206-PSCE!G194)/PSCE!G194*100</f>
        <v>30.943204261176611</v>
      </c>
      <c r="H194" s="7">
        <f>(PSCE!H206-PSCE!H194)/PSCE!H194*100</f>
        <v>26.521187099195682</v>
      </c>
    </row>
    <row r="195" spans="1:8" hidden="1">
      <c r="A195" s="5">
        <v>39022</v>
      </c>
      <c r="B195" s="7">
        <f>(PSCE!B207-PSCE!B195)/PSCE!B195*100</f>
        <v>21.361760842742093</v>
      </c>
      <c r="C195" s="7">
        <f>(PSCE!C207-PSCE!C195)/PSCE!C195*100</f>
        <v>-8.9900990099009892</v>
      </c>
      <c r="D195" s="7">
        <f>(PSCE!D207-PSCE!D195)/PSCE!D195*100</f>
        <v>27.345580993929648</v>
      </c>
      <c r="E195" s="7">
        <f>(PSCE!E207-PSCE!E195)/PSCE!E195*100</f>
        <v>13.659619881664234</v>
      </c>
      <c r="F195" s="7">
        <f>(PSCE!F207-PSCE!F195)/PSCE!F195*100</f>
        <v>19.622633836894863</v>
      </c>
      <c r="G195" s="7">
        <f>(PSCE!G207-PSCE!G195)/PSCE!G195*100</f>
        <v>30.406318175818885</v>
      </c>
      <c r="H195" s="7">
        <f>(PSCE!H207-PSCE!H195)/PSCE!H195*100</f>
        <v>28.940829230733335</v>
      </c>
    </row>
    <row r="196" spans="1:8" hidden="1">
      <c r="A196" s="5">
        <v>39052</v>
      </c>
      <c r="B196" s="7">
        <f>(PSCE!B208-PSCE!B196)/PSCE!B196*100</f>
        <v>5.2716184212140922</v>
      </c>
      <c r="C196" s="7">
        <f>(PSCE!C208-PSCE!C196)/PSCE!C196*100</f>
        <v>-12.286304715386061</v>
      </c>
      <c r="D196" s="7">
        <f>(PSCE!D208-PSCE!D196)/PSCE!D196*100</f>
        <v>27.628897101612999</v>
      </c>
      <c r="E196" s="7">
        <f>(PSCE!E208-PSCE!E196)/PSCE!E196*100</f>
        <v>13.645230183267671</v>
      </c>
      <c r="F196" s="7">
        <f>(PSCE!F208-PSCE!F196)/PSCE!F196*100</f>
        <v>21.276938894824909</v>
      </c>
      <c r="G196" s="7">
        <f>(PSCE!G208-PSCE!G196)/PSCE!G196*100</f>
        <v>29.99086674755576</v>
      </c>
      <c r="H196" s="7">
        <f>(PSCE!H208-PSCE!H196)/PSCE!H196*100</f>
        <v>30.175748644323431</v>
      </c>
    </row>
    <row r="197" spans="1:8" hidden="1">
      <c r="A197" s="5">
        <v>39083</v>
      </c>
      <c r="B197" s="7">
        <f>(PSCE!B209-PSCE!B197)/PSCE!B197*100</f>
        <v>-4.129621109439312</v>
      </c>
      <c r="C197" s="7">
        <f>(PSCE!C209-PSCE!C197)/PSCE!C197*100</f>
        <v>-4.5649948822927326</v>
      </c>
      <c r="D197" s="7">
        <f>(PSCE!D209-PSCE!D197)/PSCE!D197*100</f>
        <v>27.11223567347928</v>
      </c>
      <c r="E197" s="7">
        <f>(PSCE!E209-PSCE!E197)/PSCE!E197*100</f>
        <v>14.093611435461836</v>
      </c>
      <c r="F197" s="7">
        <f>(PSCE!F209-PSCE!F197)/PSCE!F197*100</f>
        <v>21.676404674243638</v>
      </c>
      <c r="G197" s="7">
        <f>(PSCE!G209-PSCE!G197)/PSCE!G197*100</f>
        <v>30.065096163935902</v>
      </c>
      <c r="H197" s="7">
        <f>(PSCE!H209-PSCE!H197)/PSCE!H197*100</f>
        <v>28.23311407609166</v>
      </c>
    </row>
    <row r="198" spans="1:8" hidden="1">
      <c r="A198" s="5">
        <v>39114</v>
      </c>
      <c r="B198" s="7">
        <f>(PSCE!B210-PSCE!B198)/PSCE!B198*100</f>
        <v>4.4606796491137812</v>
      </c>
      <c r="C198" s="7">
        <f>(PSCE!C210-PSCE!C198)/PSCE!C198*100</f>
        <v>-3.7119675456389452</v>
      </c>
      <c r="D198" s="7">
        <f>(PSCE!D210-PSCE!D198)/PSCE!D198*100</f>
        <v>27.765830780836737</v>
      </c>
      <c r="E198" s="7">
        <f>(PSCE!E210-PSCE!E198)/PSCE!E198*100</f>
        <v>12.824734048443418</v>
      </c>
      <c r="F198" s="7">
        <f>(PSCE!F210-PSCE!F198)/PSCE!F198*100</f>
        <v>17.183430602817328</v>
      </c>
      <c r="G198" s="7">
        <f>(PSCE!G210-PSCE!G198)/PSCE!G198*100</f>
        <v>29.590301921317476</v>
      </c>
      <c r="H198" s="7">
        <f>(PSCE!H210-PSCE!H198)/PSCE!H198*100</f>
        <v>32.096152268438757</v>
      </c>
    </row>
    <row r="199" spans="1:8" hidden="1">
      <c r="A199" s="5">
        <v>39142</v>
      </c>
      <c r="B199" s="7">
        <f>(PSCE!B211-PSCE!B199)/PSCE!B199*100</f>
        <v>-4.1630982966980676</v>
      </c>
      <c r="C199" s="7">
        <f>(PSCE!C211-PSCE!C199)/PSCE!C199*100</f>
        <v>15.165665999555259</v>
      </c>
      <c r="D199" s="7">
        <f>(PSCE!D211-PSCE!D199)/PSCE!D199*100</f>
        <v>26.190980402928616</v>
      </c>
      <c r="E199" s="7">
        <f>(PSCE!E211-PSCE!E199)/PSCE!E199*100</f>
        <v>16.117567457042373</v>
      </c>
      <c r="F199" s="7">
        <f>(PSCE!F211-PSCE!F199)/PSCE!F199*100</f>
        <v>20.039022150809135</v>
      </c>
      <c r="G199" s="7">
        <f>(PSCE!G211-PSCE!G199)/PSCE!G199*100</f>
        <v>27.905476521916274</v>
      </c>
      <c r="H199" s="7">
        <f>(PSCE!H211-PSCE!H199)/PSCE!H199*100</f>
        <v>28.066843009976218</v>
      </c>
    </row>
    <row r="200" spans="1:8" hidden="1">
      <c r="A200" s="5">
        <v>39173</v>
      </c>
      <c r="B200" s="7">
        <f>(PSCE!B212-PSCE!B200)/PSCE!B200*100</f>
        <v>-5.0820989260939919</v>
      </c>
      <c r="C200" s="7">
        <f>(PSCE!C212-PSCE!C200)/PSCE!C200*100</f>
        <v>20.124944221329763</v>
      </c>
      <c r="D200" s="7">
        <f>(PSCE!D212-PSCE!D200)/PSCE!D200*100</f>
        <v>27.366878290099017</v>
      </c>
      <c r="E200" s="7">
        <f>(PSCE!E212-PSCE!E200)/PSCE!E200*100</f>
        <v>15.941486197704391</v>
      </c>
      <c r="F200" s="7">
        <f>(PSCE!F212-PSCE!F200)/PSCE!F200*100</f>
        <v>19.274355003210818</v>
      </c>
      <c r="G200" s="7">
        <f>(PSCE!G212-PSCE!G200)/PSCE!G200*100</f>
        <v>27.579333453608516</v>
      </c>
      <c r="H200" s="7">
        <f>(PSCE!H212-PSCE!H200)/PSCE!H200*100</f>
        <v>32.250741229116478</v>
      </c>
    </row>
    <row r="201" spans="1:8" hidden="1">
      <c r="A201" s="5">
        <v>39203</v>
      </c>
      <c r="B201" s="7">
        <f>(PSCE!B213-PSCE!B201)/PSCE!B201*100</f>
        <v>-8.1842443412078669</v>
      </c>
      <c r="C201" s="7">
        <f>(PSCE!C213-PSCE!C201)/PSCE!C201*100</f>
        <v>16.624277456647398</v>
      </c>
      <c r="D201" s="7">
        <f>(PSCE!D213-PSCE!D201)/PSCE!D201*100</f>
        <v>27.439982967111753</v>
      </c>
      <c r="E201" s="7">
        <f>(PSCE!E213-PSCE!E201)/PSCE!E201*100</f>
        <v>11.283110483023517</v>
      </c>
      <c r="F201" s="7">
        <f>(PSCE!F213-PSCE!F201)/PSCE!F201*100</f>
        <v>21.524119898442535</v>
      </c>
      <c r="G201" s="7">
        <f>(PSCE!G213-PSCE!G201)/PSCE!G201*100</f>
        <v>27.558568294424816</v>
      </c>
      <c r="H201" s="7">
        <f>(PSCE!H213-PSCE!H201)/PSCE!H201*100</f>
        <v>34.014428510268282</v>
      </c>
    </row>
    <row r="202" spans="1:8" hidden="1">
      <c r="A202" s="5">
        <v>39234</v>
      </c>
      <c r="B202" s="7">
        <f>(PSCE!B214-PSCE!B202)/PSCE!B202*100</f>
        <v>-12.279139316774968</v>
      </c>
      <c r="C202" s="7">
        <f>(PSCE!C214-PSCE!C202)/PSCE!C202*100</f>
        <v>10.595882990249187</v>
      </c>
      <c r="D202" s="7">
        <f>(PSCE!D214-PSCE!D202)/PSCE!D202*100</f>
        <v>27.742578553394441</v>
      </c>
      <c r="E202" s="7">
        <f>(PSCE!E214-PSCE!E202)/PSCE!E202*100</f>
        <v>9.5700002131877966</v>
      </c>
      <c r="F202" s="7">
        <f>(PSCE!F214-PSCE!F202)/PSCE!F202*100</f>
        <v>18.811549416385876</v>
      </c>
      <c r="G202" s="7">
        <f>(PSCE!G214-PSCE!G202)/PSCE!G202*100</f>
        <v>27.134263428606886</v>
      </c>
      <c r="H202" s="7">
        <f>(PSCE!H214-PSCE!H202)/PSCE!H202*100</f>
        <v>36.687495888969288</v>
      </c>
    </row>
    <row r="203" spans="1:8" hidden="1">
      <c r="A203" s="5">
        <v>39264</v>
      </c>
      <c r="B203" s="7">
        <f>(PSCE!B215-PSCE!B203)/PSCE!B203*100</f>
        <v>-12.777399234760731</v>
      </c>
      <c r="C203" s="7">
        <f>(PSCE!C215-PSCE!C203)/PSCE!C203*100</f>
        <v>-0.39419087136929459</v>
      </c>
      <c r="D203" s="7">
        <f>(PSCE!D215-PSCE!D203)/PSCE!D203*100</f>
        <v>26.141498399025721</v>
      </c>
      <c r="E203" s="7">
        <f>(PSCE!E215-PSCE!E203)/PSCE!E203*100</f>
        <v>10.143033826416888</v>
      </c>
      <c r="F203" s="7">
        <f>(PSCE!F215-PSCE!F203)/PSCE!F203*100</f>
        <v>15.87412202681142</v>
      </c>
      <c r="G203" s="7">
        <f>(PSCE!G215-PSCE!G203)/PSCE!G203*100</f>
        <v>26.663029219914698</v>
      </c>
      <c r="H203" s="7">
        <f>(PSCE!H215-PSCE!H203)/PSCE!H203*100</f>
        <v>32.550546371958475</v>
      </c>
    </row>
    <row r="204" spans="1:8" hidden="1">
      <c r="A204" s="5">
        <v>39295</v>
      </c>
      <c r="B204" s="7">
        <f>(PSCE!B216-PSCE!B204)/PSCE!B204*100</f>
        <v>-3.9462550028587762</v>
      </c>
      <c r="C204" s="7">
        <f>(PSCE!C216-PSCE!C204)/PSCE!C204*100</f>
        <v>5.3981708677225075</v>
      </c>
      <c r="D204" s="7">
        <f>(PSCE!D216-PSCE!D204)/PSCE!D204*100</f>
        <v>25.27621081603905</v>
      </c>
      <c r="E204" s="7">
        <f>(PSCE!E216-PSCE!E204)/PSCE!E204*100</f>
        <v>13.290232395596716</v>
      </c>
      <c r="F204" s="7">
        <f>(PSCE!F216-PSCE!F204)/PSCE!F204*100</f>
        <v>12.486064659977703</v>
      </c>
      <c r="G204" s="7">
        <f>(PSCE!G216-PSCE!G204)/PSCE!G204*100</f>
        <v>26.405774833761548</v>
      </c>
      <c r="H204" s="7">
        <f>(PSCE!H216-PSCE!H204)/PSCE!H204*100</f>
        <v>29.503483956080739</v>
      </c>
    </row>
    <row r="205" spans="1:8" hidden="1">
      <c r="A205" s="5">
        <v>39326</v>
      </c>
      <c r="B205" s="7">
        <f>(PSCE!B217-PSCE!B205)/PSCE!B205*100</f>
        <v>-10.292037607122056</v>
      </c>
      <c r="C205" s="7">
        <f>(PSCE!C217-PSCE!C205)/PSCE!C205*100</f>
        <v>3.569038590229757</v>
      </c>
      <c r="D205" s="7">
        <f>(PSCE!D217-PSCE!D205)/PSCE!D205*100</f>
        <v>25.163511651542997</v>
      </c>
      <c r="E205" s="7">
        <f>(PSCE!E217-PSCE!E205)/PSCE!E205*100</f>
        <v>17.753375977256574</v>
      </c>
      <c r="F205" s="7">
        <f>(PSCE!F217-PSCE!F205)/PSCE!F205*100</f>
        <v>8.985022026431718</v>
      </c>
      <c r="G205" s="7">
        <f>(PSCE!G217-PSCE!G205)/PSCE!G205*100</f>
        <v>26.089040657413783</v>
      </c>
      <c r="H205" s="7">
        <f>(PSCE!H217-PSCE!H205)/PSCE!H205*100</f>
        <v>28.393851879313971</v>
      </c>
    </row>
    <row r="206" spans="1:8" hidden="1">
      <c r="A206" s="5">
        <v>39356</v>
      </c>
      <c r="B206" s="7">
        <f>(PSCE!B218-PSCE!B206)/PSCE!B206*100</f>
        <v>-4.7531628307072573</v>
      </c>
      <c r="C206" s="7">
        <f>(PSCE!C218-PSCE!C206)/PSCE!C206*100</f>
        <v>0.80086580086580084</v>
      </c>
      <c r="D206" s="7">
        <f>(PSCE!D218-PSCE!D206)/PSCE!D206*100</f>
        <v>24.466312234438039</v>
      </c>
      <c r="E206" s="7">
        <f>(PSCE!E218-PSCE!E206)/PSCE!E206*100</f>
        <v>18.432717827093565</v>
      </c>
      <c r="F206" s="7">
        <f>(PSCE!F218-PSCE!F206)/PSCE!F206*100</f>
        <v>5.6268337991979029</v>
      </c>
      <c r="G206" s="7">
        <f>(PSCE!G218-PSCE!G206)/PSCE!G206*100</f>
        <v>25.286762678269721</v>
      </c>
      <c r="H206" s="7">
        <f>(PSCE!H218-PSCE!H206)/PSCE!H206*100</f>
        <v>27.71421088859481</v>
      </c>
    </row>
    <row r="207" spans="1:8" hidden="1">
      <c r="A207" s="5">
        <v>39387</v>
      </c>
      <c r="B207" s="7">
        <f>(PSCE!B219-PSCE!B207)/PSCE!B207*100</f>
        <v>16.456042154054703</v>
      </c>
      <c r="C207" s="7">
        <f>(PSCE!C219-PSCE!C207)/PSCE!C207*100</f>
        <v>4.5474325500435162</v>
      </c>
      <c r="D207" s="7">
        <f>(PSCE!D219-PSCE!D207)/PSCE!D207*100</f>
        <v>23.195152567533313</v>
      </c>
      <c r="E207" s="7">
        <f>(PSCE!E219-PSCE!E207)/PSCE!E207*100</f>
        <v>19.541428186770322</v>
      </c>
      <c r="F207" s="7">
        <f>(PSCE!F219-PSCE!F207)/PSCE!F207*100</f>
        <v>-0.92463541489614853</v>
      </c>
      <c r="G207" s="7">
        <f>(PSCE!G219-PSCE!G207)/PSCE!G207*100</f>
        <v>24.791588836514261</v>
      </c>
      <c r="H207" s="7">
        <f>(PSCE!H219-PSCE!H207)/PSCE!H207*100</f>
        <v>25.175864393284808</v>
      </c>
    </row>
    <row r="208" spans="1:8" hidden="1">
      <c r="A208" s="5">
        <v>39417</v>
      </c>
      <c r="B208" s="7">
        <f>(PSCE!B220-PSCE!B208)/PSCE!B208*100</f>
        <v>13.008660784016598</v>
      </c>
      <c r="C208" s="7">
        <f>(PSCE!C220-PSCE!C208)/PSCE!C208*100</f>
        <v>4.2407367744699078</v>
      </c>
      <c r="D208" s="7">
        <f>(PSCE!D220-PSCE!D208)/PSCE!D208*100</f>
        <v>22.138013829052912</v>
      </c>
      <c r="E208" s="7">
        <f>(PSCE!E220-PSCE!E208)/PSCE!E208*100</f>
        <v>19.895657365382398</v>
      </c>
      <c r="F208" s="7">
        <f>(PSCE!F220-PSCE!F208)/PSCE!F208*100</f>
        <v>-4.2289342886114669</v>
      </c>
      <c r="G208" s="7">
        <f>(PSCE!G220-PSCE!G208)/PSCE!G208*100</f>
        <v>24.719212729315082</v>
      </c>
      <c r="H208" s="7">
        <f>(PSCE!H220-PSCE!H208)/PSCE!H208*100</f>
        <v>22.468807142683414</v>
      </c>
    </row>
    <row r="209" spans="1:8" hidden="1">
      <c r="A209" s="5">
        <v>39448</v>
      </c>
      <c r="B209" s="7">
        <f>(PSCE!B221-PSCE!B209)/PSCE!B209*100</f>
        <v>17.63988689719578</v>
      </c>
      <c r="C209" s="7">
        <f>(PSCE!C221-PSCE!C209)/PSCE!C209*100</f>
        <v>-34.062634062634061</v>
      </c>
      <c r="D209" s="7">
        <f>(PSCE!D221-PSCE!D209)/PSCE!D209*100</f>
        <v>23.776125848377518</v>
      </c>
      <c r="E209" s="7">
        <f>(PSCE!E221-PSCE!E209)/PSCE!E209*100</f>
        <v>21.713333957644917</v>
      </c>
      <c r="F209" s="7">
        <f>(PSCE!F221-PSCE!F209)/PSCE!F209*100</f>
        <v>-6.2096071305234428</v>
      </c>
      <c r="G209" s="7">
        <f>(PSCE!G221-PSCE!G209)/PSCE!G209*100</f>
        <v>24.549754293559769</v>
      </c>
      <c r="H209" s="7">
        <f>(PSCE!H221-PSCE!H209)/PSCE!H209*100</f>
        <v>27.246849285852637</v>
      </c>
    </row>
    <row r="210" spans="1:8" hidden="1">
      <c r="A210" s="5">
        <v>39479</v>
      </c>
      <c r="B210" s="7">
        <f>(PSCE!B222-PSCE!B210)/PSCE!B210*100</f>
        <v>8.3692466816066187</v>
      </c>
      <c r="C210" s="7">
        <f>(PSCE!C222-PSCE!C210)/PSCE!C210*100</f>
        <v>-9.5428691805350763</v>
      </c>
      <c r="D210" s="7">
        <f>(PSCE!D222-PSCE!D210)/PSCE!D210*100</f>
        <v>21.648011905659597</v>
      </c>
      <c r="E210" s="7">
        <f>(PSCE!E222-PSCE!E210)/PSCE!E210*100</f>
        <v>21.024805501573653</v>
      </c>
      <c r="F210" s="7">
        <f>(PSCE!F222-PSCE!F210)/PSCE!F210*100</f>
        <v>-7.4218876739885147</v>
      </c>
      <c r="G210" s="7">
        <f>(PSCE!G222-PSCE!G210)/PSCE!G210*100</f>
        <v>23.061065134543238</v>
      </c>
      <c r="H210" s="7">
        <f>(PSCE!H222-PSCE!H210)/PSCE!H210*100</f>
        <v>23.483135832525939</v>
      </c>
    </row>
    <row r="211" spans="1:8" hidden="1">
      <c r="A211" s="5">
        <v>39508</v>
      </c>
      <c r="B211" s="7">
        <f>(PSCE!B223-PSCE!B211)/PSCE!B211*100</f>
        <v>14.581988780221417</v>
      </c>
      <c r="C211" s="7">
        <f>(PSCE!C223-PSCE!C211)/PSCE!C211*100</f>
        <v>-8.9978760378451437</v>
      </c>
      <c r="D211" s="7">
        <f>(PSCE!D223-PSCE!D211)/PSCE!D211*100</f>
        <v>23.13683360542068</v>
      </c>
      <c r="E211" s="7">
        <f>(PSCE!E223-PSCE!E211)/PSCE!E211*100</f>
        <v>20.73957866427611</v>
      </c>
      <c r="F211" s="7">
        <f>(PSCE!F223-PSCE!F211)/PSCE!F211*100</f>
        <v>-11.033559613729802</v>
      </c>
      <c r="G211" s="7">
        <f>(PSCE!G223-PSCE!G211)/PSCE!G211*100</f>
        <v>23.229733656715585</v>
      </c>
      <c r="H211" s="7">
        <f>(PSCE!H223-PSCE!H211)/PSCE!H211*100</f>
        <v>28.146636348964112</v>
      </c>
    </row>
    <row r="212" spans="1:8" hidden="1">
      <c r="A212" s="5">
        <v>39539</v>
      </c>
      <c r="B212" s="7">
        <f>(PSCE!B224-PSCE!B212)/PSCE!B212*100</f>
        <v>-5.4221607572903503</v>
      </c>
      <c r="C212" s="7">
        <f>(PSCE!C224-PSCE!C212)/PSCE!C212*100</f>
        <v>4.5876671619613667</v>
      </c>
      <c r="D212" s="7">
        <f>(PSCE!D224-PSCE!D212)/PSCE!D212*100</f>
        <v>21.554814551917485</v>
      </c>
      <c r="E212" s="7">
        <f>(PSCE!E224-PSCE!E212)/PSCE!E212*100</f>
        <v>21.643516319253109</v>
      </c>
      <c r="F212" s="7">
        <f>(PSCE!F224-PSCE!F212)/PSCE!F212*100</f>
        <v>-13.223860271412963</v>
      </c>
      <c r="G212" s="7">
        <f>(PSCE!G224-PSCE!G212)/PSCE!G212*100</f>
        <v>21.908186395045355</v>
      </c>
      <c r="H212" s="7">
        <f>(PSCE!H224-PSCE!H212)/PSCE!H212*100</f>
        <v>25.370427267411323</v>
      </c>
    </row>
    <row r="213" spans="1:8" hidden="1">
      <c r="A213" s="5">
        <v>39569</v>
      </c>
      <c r="B213" s="7">
        <f>(PSCE!B225-PSCE!B213)/PSCE!B213*100</f>
        <v>4.608796545495867</v>
      </c>
      <c r="C213" s="7">
        <f>(PSCE!C225-PSCE!C213)/PSCE!C213*100</f>
        <v>15.99920697858842</v>
      </c>
      <c r="D213" s="7">
        <f>(PSCE!D225-PSCE!D213)/PSCE!D213*100</f>
        <v>21.33591458678692</v>
      </c>
      <c r="E213" s="7">
        <f>(PSCE!E225-PSCE!E213)/PSCE!E213*100</f>
        <v>26.037094442346014</v>
      </c>
      <c r="F213" s="7">
        <f>(PSCE!F225-PSCE!F213)/PSCE!F213*100</f>
        <v>-16.115251488976892</v>
      </c>
      <c r="G213" s="7">
        <f>(PSCE!G225-PSCE!G213)/PSCE!G213*100</f>
        <v>20.605582952807655</v>
      </c>
      <c r="H213" s="7">
        <f>(PSCE!H225-PSCE!H213)/PSCE!H213*100</f>
        <v>25.749043605251043</v>
      </c>
    </row>
    <row r="214" spans="1:8" hidden="1">
      <c r="A214" s="5">
        <v>39600</v>
      </c>
      <c r="B214" s="7">
        <f>(PSCE!B226-PSCE!B214)/PSCE!B214*100</f>
        <v>8.9969041023776999</v>
      </c>
      <c r="C214" s="7">
        <f>(PSCE!C226-PSCE!C214)/PSCE!C214*100</f>
        <v>-10.638714733542319</v>
      </c>
      <c r="D214" s="7">
        <f>(PSCE!D226-PSCE!D214)/PSCE!D214*100</f>
        <v>21.631847981251735</v>
      </c>
      <c r="E214" s="7">
        <f>(PSCE!E226-PSCE!E214)/PSCE!E214*100</f>
        <v>27.2128829740317</v>
      </c>
      <c r="F214" s="7">
        <f>(PSCE!F226-PSCE!F214)/PSCE!F214*100</f>
        <v>-18.067437560715742</v>
      </c>
      <c r="G214" s="7">
        <f>(PSCE!G226-PSCE!G214)/PSCE!G214*100</f>
        <v>19.88813845504432</v>
      </c>
      <c r="H214" s="7">
        <f>(PSCE!H226-PSCE!H214)/PSCE!H214*100</f>
        <v>27.396899030826827</v>
      </c>
    </row>
    <row r="215" spans="1:8" hidden="1">
      <c r="A215" s="5">
        <v>39630</v>
      </c>
      <c r="B215" s="7">
        <f>(PSCE!B227-PSCE!B215)/PSCE!B215*100</f>
        <v>10.239646179362065</v>
      </c>
      <c r="C215" s="7">
        <f>(PSCE!C227-PSCE!C215)/PSCE!C215*100</f>
        <v>-2.4578212872318268</v>
      </c>
      <c r="D215" s="7">
        <f>(PSCE!D227-PSCE!D215)/PSCE!D215*100</f>
        <v>20.233185957772228</v>
      </c>
      <c r="E215" s="7">
        <f>(PSCE!E227-PSCE!E215)/PSCE!E215*100</f>
        <v>25.61457599807142</v>
      </c>
      <c r="F215" s="7">
        <f>(PSCE!F227-PSCE!F215)/PSCE!F215*100</f>
        <v>-18.68006647147266</v>
      </c>
      <c r="G215" s="7">
        <f>(PSCE!G227-PSCE!G215)/PSCE!G215*100</f>
        <v>19.108966182553079</v>
      </c>
      <c r="H215" s="7">
        <f>(PSCE!H227-PSCE!H215)/PSCE!H215*100</f>
        <v>24.976542688484994</v>
      </c>
    </row>
    <row r="216" spans="1:8" hidden="1">
      <c r="A216" s="5">
        <v>39661</v>
      </c>
      <c r="B216" s="7">
        <f>(PSCE!B228-PSCE!B216)/PSCE!B216*100</f>
        <v>3.7845688639150463</v>
      </c>
      <c r="C216" s="7">
        <f>(PSCE!C228-PSCE!C216)/PSCE!C216*100</f>
        <v>-3.0476190476190474</v>
      </c>
      <c r="D216" s="7">
        <f>(PSCE!D228-PSCE!D216)/PSCE!D216*100</f>
        <v>19.632306363001607</v>
      </c>
      <c r="E216" s="7">
        <f>(PSCE!E228-PSCE!E216)/PSCE!E216*100</f>
        <v>23.238941328891357</v>
      </c>
      <c r="F216" s="7">
        <f>(PSCE!F228-PSCE!F216)/PSCE!F216*100</f>
        <v>-19.540266632564979</v>
      </c>
      <c r="G216" s="7">
        <f>(PSCE!G228-PSCE!G216)/PSCE!G216*100</f>
        <v>17.60000504359558</v>
      </c>
      <c r="H216" s="7">
        <f>(PSCE!H228-PSCE!H216)/PSCE!H216*100</f>
        <v>26.241967762719014</v>
      </c>
    </row>
    <row r="217" spans="1:8" hidden="1">
      <c r="A217" s="5">
        <v>39692</v>
      </c>
      <c r="B217" s="7">
        <f>(PSCE!B229-PSCE!B217)/PSCE!B217*100</f>
        <v>-8.1953719161565566</v>
      </c>
      <c r="C217" s="7">
        <f>(PSCE!C229-PSCE!C217)/PSCE!C217*100</f>
        <v>36.420417833297435</v>
      </c>
      <c r="D217" s="7">
        <f>(PSCE!D229-PSCE!D217)/PSCE!D217*100</f>
        <v>17.636283597829976</v>
      </c>
      <c r="E217" s="7">
        <f>(PSCE!E229-PSCE!E217)/PSCE!E217*100</f>
        <v>21.766186420729241</v>
      </c>
      <c r="F217" s="7">
        <f>(PSCE!F229-PSCE!F217)/PSCE!F217*100</f>
        <v>-19.111060809390612</v>
      </c>
      <c r="G217" s="7">
        <f>(PSCE!G229-PSCE!G217)/PSCE!G217*100</f>
        <v>16.61808266133027</v>
      </c>
      <c r="H217" s="7">
        <f>(PSCE!H229-PSCE!H217)/PSCE!H217*100</f>
        <v>22.070142591512926</v>
      </c>
    </row>
    <row r="218" spans="1:8" hidden="1">
      <c r="A218" s="5">
        <v>39722</v>
      </c>
      <c r="B218" s="7">
        <f>(PSCE!B230-PSCE!B218)/PSCE!B218*100</f>
        <v>2.3294234264001323</v>
      </c>
      <c r="C218" s="7">
        <f>(PSCE!C230-PSCE!C218)/PSCE!C218*100</f>
        <v>64.891561090831004</v>
      </c>
      <c r="D218" s="7">
        <f>(PSCE!D230-PSCE!D218)/PSCE!D218*100</f>
        <v>17.079077826923388</v>
      </c>
      <c r="E218" s="7">
        <f>(PSCE!E230-PSCE!E218)/PSCE!E218*100</f>
        <v>21.250283098709069</v>
      </c>
      <c r="F218" s="7">
        <f>(PSCE!F230-PSCE!F218)/PSCE!F218*100</f>
        <v>-19.03353057199211</v>
      </c>
      <c r="G218" s="7">
        <f>(PSCE!G230-PSCE!G218)/PSCE!G218*100</f>
        <v>16.104704045449903</v>
      </c>
      <c r="H218" s="7">
        <f>(PSCE!H230-PSCE!H218)/PSCE!H218*100</f>
        <v>21.250136101331979</v>
      </c>
    </row>
    <row r="219" spans="1:8" hidden="1">
      <c r="A219" s="5">
        <v>39753</v>
      </c>
      <c r="B219" s="7">
        <f>(PSCE!B231-PSCE!B219)/PSCE!B219*100</f>
        <v>-5.472790935631342</v>
      </c>
      <c r="C219" s="7">
        <f>(PSCE!C231-PSCE!C219)/PSCE!C219*100</f>
        <v>71.550468262226858</v>
      </c>
      <c r="D219" s="7">
        <f>(PSCE!D231-PSCE!D219)/PSCE!D219*100</f>
        <v>16.56797734950803</v>
      </c>
      <c r="E219" s="7">
        <f>(PSCE!E231-PSCE!E219)/PSCE!E219*100</f>
        <v>17.9444973865835</v>
      </c>
      <c r="F219" s="7">
        <f>(PSCE!F231-PSCE!F219)/PSCE!F219*100</f>
        <v>-16.853662720878368</v>
      </c>
      <c r="G219" s="7">
        <f>(PSCE!G231-PSCE!G219)/PSCE!G219*100</f>
        <v>14.885334122103536</v>
      </c>
      <c r="H219" s="7">
        <f>(PSCE!H231-PSCE!H219)/PSCE!H219*100</f>
        <v>22.20688284348714</v>
      </c>
    </row>
    <row r="220" spans="1:8" hidden="1">
      <c r="A220" s="5">
        <v>39783</v>
      </c>
      <c r="B220" s="7">
        <f>(PSCE!B232-PSCE!B220)/PSCE!B220*100</f>
        <v>6.5065137340251056</v>
      </c>
      <c r="C220" s="7">
        <f>(PSCE!C232-PSCE!C220)/PSCE!C220*100</f>
        <v>24.409287035134579</v>
      </c>
      <c r="D220" s="7">
        <f>(PSCE!D232-PSCE!D220)/PSCE!D220*100</f>
        <v>13.988732329177738</v>
      </c>
      <c r="E220" s="7">
        <f>(PSCE!E232-PSCE!E220)/PSCE!E220*100</f>
        <v>15.727825717923327</v>
      </c>
      <c r="F220" s="7">
        <f>(PSCE!F232-PSCE!F220)/PSCE!F220*100</f>
        <v>-17.577630048773717</v>
      </c>
      <c r="G220" s="7">
        <f>(PSCE!G232-PSCE!G220)/PSCE!G220*100</f>
        <v>13.246601445973912</v>
      </c>
      <c r="H220" s="7">
        <f>(PSCE!H232-PSCE!H220)/PSCE!H220*100</f>
        <v>17.861256648480012</v>
      </c>
    </row>
    <row r="221" spans="1:8" hidden="1">
      <c r="A221" s="5">
        <v>39814</v>
      </c>
      <c r="B221" s="7">
        <f>(PSCE!B233-PSCE!B221)/PSCE!B221*100</f>
        <v>17.208758737789147</v>
      </c>
      <c r="C221" s="7">
        <f>(PSCE!C233-PSCE!C221)/PSCE!C221*100</f>
        <v>81.685100845803518</v>
      </c>
      <c r="D221" s="7">
        <f>(PSCE!D233-PSCE!D221)/PSCE!D221*100</f>
        <v>11.436273557412084</v>
      </c>
      <c r="E221" s="7">
        <f>(PSCE!E233-PSCE!E221)/PSCE!E221*100</f>
        <v>12.445660835682764</v>
      </c>
      <c r="F221" s="7">
        <f>(PSCE!F233-PSCE!F221)/PSCE!F221*100</f>
        <v>-18.748794557536865</v>
      </c>
      <c r="G221" s="7">
        <f>(PSCE!G233-PSCE!G221)/PSCE!G221*100</f>
        <v>11.925725773429601</v>
      </c>
      <c r="H221" s="7">
        <f>(PSCE!H233-PSCE!H221)/PSCE!H221*100</f>
        <v>13.342785506363969</v>
      </c>
    </row>
    <row r="222" spans="1:8" hidden="1">
      <c r="A222" s="5">
        <v>39845</v>
      </c>
      <c r="B222" s="7">
        <f>(PSCE!B234-PSCE!B222)/PSCE!B222*100</f>
        <v>24.930974537273752</v>
      </c>
      <c r="C222" s="7">
        <f>(PSCE!C234-PSCE!C222)/PSCE!C222*100</f>
        <v>44.154634373544482</v>
      </c>
      <c r="D222" s="7">
        <f>(PSCE!D234-PSCE!D222)/PSCE!D222*100</f>
        <v>10.054162855812887</v>
      </c>
      <c r="E222" s="7">
        <f>(PSCE!E234-PSCE!E222)/PSCE!E222*100</f>
        <v>10.387054568260336</v>
      </c>
      <c r="F222" s="7">
        <f>(PSCE!F234-PSCE!F222)/PSCE!F222*100</f>
        <v>-20.680953966390383</v>
      </c>
      <c r="G222" s="7">
        <f>(PSCE!G234-PSCE!G222)/PSCE!G222*100</f>
        <v>11.860952896738157</v>
      </c>
      <c r="H222" s="7">
        <f>(PSCE!H234-PSCE!H222)/PSCE!H222*100</f>
        <v>10.251513911894687</v>
      </c>
    </row>
    <row r="223" spans="1:8" hidden="1">
      <c r="A223" s="5">
        <v>39873</v>
      </c>
      <c r="B223" s="7">
        <f>(PSCE!B235-PSCE!B223)/PSCE!B223*100</f>
        <v>30.221726367781976</v>
      </c>
      <c r="C223" s="7">
        <f>(PSCE!C235-PSCE!C223)/PSCE!C223*100</f>
        <v>34.097178018247398</v>
      </c>
      <c r="D223" s="7">
        <f>(PSCE!D235-PSCE!D223)/PSCE!D223*100</f>
        <v>7.294814801298295</v>
      </c>
      <c r="E223" s="7">
        <f>(PSCE!E235-PSCE!E223)/PSCE!E223*100</f>
        <v>8.0918969659363924</v>
      </c>
      <c r="F223" s="7">
        <f>(PSCE!F235-PSCE!F223)/PSCE!F223*100</f>
        <v>-20.340318825004477</v>
      </c>
      <c r="G223" s="7">
        <f>(PSCE!G235-PSCE!G223)/PSCE!G223*100</f>
        <v>11.241339668654108</v>
      </c>
      <c r="H223" s="7">
        <f>(PSCE!H235-PSCE!H223)/PSCE!H223*100</f>
        <v>3.9653666126748885</v>
      </c>
    </row>
    <row r="224" spans="1:8" hidden="1">
      <c r="A224" s="5">
        <v>39904</v>
      </c>
      <c r="B224" s="7">
        <f>(PSCE!B236-PSCE!B224)/PSCE!B224*100</f>
        <v>57.229295348544049</v>
      </c>
      <c r="C224" s="7">
        <f>(PSCE!C236-PSCE!C224)/PSCE!C224*100</f>
        <v>-3.2676256437577695</v>
      </c>
      <c r="D224" s="7">
        <f>(PSCE!D236-PSCE!D224)/PSCE!D224*100</f>
        <v>6.314555929893972</v>
      </c>
      <c r="E224" s="7">
        <f>(PSCE!E236-PSCE!E224)/PSCE!E224*100</f>
        <v>5.7390706683606529</v>
      </c>
      <c r="F224" s="7">
        <f>(PSCE!F236-PSCE!F224)/PSCE!F224*100</f>
        <v>-20.917883211678831</v>
      </c>
      <c r="G224" s="7">
        <f>(PSCE!G236-PSCE!G224)/PSCE!G224*100</f>
        <v>10.599827240384755</v>
      </c>
      <c r="H224" s="7">
        <f>(PSCE!H236-PSCE!H224)/PSCE!H224*100</f>
        <v>2.8326811336416458</v>
      </c>
    </row>
    <row r="225" spans="1:8" hidden="1">
      <c r="A225" s="5">
        <v>39934</v>
      </c>
      <c r="B225" s="7">
        <f>(PSCE!B237-PSCE!B225)/PSCE!B225*100</f>
        <v>44.753813433347815</v>
      </c>
      <c r="C225" s="7">
        <f>(PSCE!C237-PSCE!C225)/PSCE!C225*100</f>
        <v>-26.815928901042557</v>
      </c>
      <c r="D225" s="7">
        <f>(PSCE!D237-PSCE!D225)/PSCE!D225*100</f>
        <v>3.9795858726415627</v>
      </c>
      <c r="E225" s="7">
        <f>(PSCE!E237-PSCE!E225)/PSCE!E225*100</f>
        <v>4.624486526984783</v>
      </c>
      <c r="F225" s="7">
        <f>(PSCE!F237-PSCE!F225)/PSCE!F225*100</f>
        <v>-21.159064718783689</v>
      </c>
      <c r="G225" s="7">
        <f>(PSCE!G237-PSCE!G225)/PSCE!G225*100</f>
        <v>9.3462573780383273</v>
      </c>
      <c r="H225" s="7">
        <f>(PSCE!H237-PSCE!H225)/PSCE!H225*100</f>
        <v>-1.6899541613740541</v>
      </c>
    </row>
    <row r="226" spans="1:8" hidden="1">
      <c r="A226" s="5">
        <v>39965</v>
      </c>
      <c r="B226" s="7">
        <f>(PSCE!B238-PSCE!B226)/PSCE!B226*100</f>
        <v>40.428467933901402</v>
      </c>
      <c r="C226" s="7">
        <f>(PSCE!C238-PSCE!C226)/PSCE!C226*100</f>
        <v>10.129357597018197</v>
      </c>
      <c r="D226" s="7">
        <f>(PSCE!D238-PSCE!D226)/PSCE!D226*100</f>
        <v>2.2235329816637823</v>
      </c>
      <c r="E226" s="7">
        <f>(PSCE!E238-PSCE!E226)/PSCE!E226*100</f>
        <v>2.9263766460868634</v>
      </c>
      <c r="F226" s="7">
        <f>(PSCE!F238-PSCE!F226)/PSCE!F226*100</f>
        <v>-21.219712761278231</v>
      </c>
      <c r="G226" s="7">
        <f>(PSCE!G238-PSCE!G226)/PSCE!G226*100</f>
        <v>8.2014814358396571</v>
      </c>
      <c r="H226" s="7">
        <f>(PSCE!H238-PSCE!H226)/PSCE!H226*100</f>
        <v>-4.3414933383294603</v>
      </c>
    </row>
    <row r="227" spans="1:8" hidden="1">
      <c r="A227" s="5">
        <v>39995</v>
      </c>
      <c r="B227" s="7">
        <f>(PSCE!B239-PSCE!B227)/PSCE!B227*100</f>
        <v>27.418616313804158</v>
      </c>
      <c r="C227" s="7">
        <f>(PSCE!C239-PSCE!C227)/PSCE!C227*100</f>
        <v>5.7228272474909243</v>
      </c>
      <c r="D227" s="7">
        <f>(PSCE!D239-PSCE!D227)/PSCE!D227*100</f>
        <v>2.0931495332013803</v>
      </c>
      <c r="E227" s="7">
        <f>(PSCE!E239-PSCE!E227)/PSCE!E227*100</f>
        <v>1.63026186207419</v>
      </c>
      <c r="F227" s="7">
        <f>(PSCE!F239-PSCE!F227)/PSCE!F227*100</f>
        <v>-21.637927678953719</v>
      </c>
      <c r="G227" s="7">
        <f>(PSCE!G239-PSCE!G227)/PSCE!G227*100</f>
        <v>6.4193630120818508</v>
      </c>
      <c r="H227" s="7">
        <f>(PSCE!H239-PSCE!H227)/PSCE!H227*100</f>
        <v>-2.0116484783429742</v>
      </c>
    </row>
    <row r="228" spans="1:8" hidden="1">
      <c r="A228" s="5">
        <v>40026</v>
      </c>
      <c r="B228" s="7">
        <f>(PSCE!B240-PSCE!B228)/PSCE!B228*100</f>
        <v>35.032921149831381</v>
      </c>
      <c r="C228" s="7">
        <f>(PSCE!C240-PSCE!C228)/PSCE!C228*100</f>
        <v>1.22244051517136</v>
      </c>
      <c r="D228" s="7">
        <f>(PSCE!D240-PSCE!D228)/PSCE!D228*100</f>
        <v>0.80151770767235009</v>
      </c>
      <c r="E228" s="7">
        <f>(PSCE!E240-PSCE!E228)/PSCE!E228*100</f>
        <v>0.30136465122798589</v>
      </c>
      <c r="F228" s="7">
        <f>(PSCE!F240-PSCE!F228)/PSCE!F228*100</f>
        <v>-21.818254062860095</v>
      </c>
      <c r="G228" s="7">
        <f>(PSCE!G240-PSCE!G228)/PSCE!G228*100</f>
        <v>5.6351241813807267</v>
      </c>
      <c r="H228" s="7">
        <f>(PSCE!H240-PSCE!H228)/PSCE!H228*100</f>
        <v>-4.1211256240251961</v>
      </c>
    </row>
    <row r="229" spans="1:8" hidden="1">
      <c r="A229" s="5">
        <v>40057</v>
      </c>
      <c r="B229" s="7">
        <f>(PSCE!B241-PSCE!B229)/PSCE!B229*100</f>
        <v>43.269728617070982</v>
      </c>
      <c r="C229" s="7">
        <f>(PSCE!C241-PSCE!C229)/PSCE!C229*100</f>
        <v>-21.945058414903695</v>
      </c>
      <c r="D229" s="7">
        <f>(PSCE!D241-PSCE!D229)/PSCE!D229*100</f>
        <v>0.19087627555965248</v>
      </c>
      <c r="E229" s="7">
        <f>(PSCE!E241-PSCE!E229)/PSCE!E229*100</f>
        <v>-0.67710579406268434</v>
      </c>
      <c r="F229" s="7">
        <f>(PSCE!F241-PSCE!F229)/PSCE!F229*100</f>
        <v>-23.308481080973039</v>
      </c>
      <c r="G229" s="7">
        <f>(PSCE!G241-PSCE!G229)/PSCE!G229*100</f>
        <v>5.5178060023382418</v>
      </c>
      <c r="H229" s="7">
        <f>(PSCE!H241-PSCE!H229)/PSCE!H229*100</f>
        <v>-5.3322103715265907</v>
      </c>
    </row>
    <row r="230" spans="1:8" hidden="1">
      <c r="A230" s="5">
        <v>40087</v>
      </c>
      <c r="B230" s="7">
        <f>(PSCE!B242-PSCE!B230)/PSCE!B230*100</f>
        <v>18.003444193305349</v>
      </c>
      <c r="C230" s="7">
        <f>(PSCE!C242-PSCE!C230)/PSCE!C230*100</f>
        <v>-42.987368146894127</v>
      </c>
      <c r="D230" s="7">
        <f>(PSCE!D242-PSCE!D230)/PSCE!D230*100</f>
        <v>-0.7738092699300938</v>
      </c>
      <c r="E230" s="7">
        <f>(PSCE!E242-PSCE!E230)/PSCE!E230*100</f>
        <v>-1.3296238221400798</v>
      </c>
      <c r="F230" s="7">
        <f>(PSCE!F242-PSCE!F230)/PSCE!F230*100</f>
        <v>-23.98700771416971</v>
      </c>
      <c r="G230" s="7">
        <f>(PSCE!G242-PSCE!G230)/PSCE!G230*100</f>
        <v>4.3805260611189434</v>
      </c>
      <c r="H230" s="7">
        <f>(PSCE!H242-PSCE!H230)/PSCE!H230*100</f>
        <v>-6.2600181692735735</v>
      </c>
    </row>
    <row r="231" spans="1:8" hidden="1">
      <c r="A231" s="5">
        <v>40118</v>
      </c>
      <c r="B231" s="7">
        <f>(PSCE!B243-PSCE!B231)/PSCE!B231*100</f>
        <v>12.497889708730151</v>
      </c>
      <c r="C231" s="7">
        <f>(PSCE!C243-PSCE!C231)/PSCE!C231*100</f>
        <v>-43.358000727890335</v>
      </c>
      <c r="D231" s="7">
        <f>(PSCE!D243-PSCE!D231)/PSCE!D231*100</f>
        <v>-1.6293559945460885</v>
      </c>
      <c r="E231" s="7">
        <f>(PSCE!E243-PSCE!E231)/PSCE!E231*100</f>
        <v>-1.5924393408907278</v>
      </c>
      <c r="F231" s="7">
        <f>(PSCE!F243-PSCE!F231)/PSCE!F231*100</f>
        <v>-25.102133454380393</v>
      </c>
      <c r="G231" s="7">
        <f>(PSCE!G243-PSCE!G231)/PSCE!G231*100</f>
        <v>3.749013745276359</v>
      </c>
      <c r="H231" s="7">
        <f>(PSCE!H243-PSCE!H231)/PSCE!H231*100</f>
        <v>-7.6186716230543006</v>
      </c>
    </row>
    <row r="232" spans="1:8" hidden="1">
      <c r="A232" s="5">
        <v>40148</v>
      </c>
      <c r="B232" s="7">
        <f>(PSCE!B244-PSCE!B232)/PSCE!B232*100</f>
        <v>9.4676389978403392</v>
      </c>
      <c r="C232" s="7">
        <f>(PSCE!C244-PSCE!C232)/PSCE!C232*100</f>
        <v>-32.964492155243605</v>
      </c>
      <c r="D232" s="7">
        <f>(PSCE!D244-PSCE!D232)/PSCE!D232*100</f>
        <v>-0.55921108869589009</v>
      </c>
      <c r="E232" s="7">
        <f>(PSCE!E244-PSCE!E232)/PSCE!E232*100</f>
        <v>-1.481517699980442</v>
      </c>
      <c r="F232" s="7">
        <f>(PSCE!F244-PSCE!F232)/PSCE!F232*100</f>
        <v>-25.445394432043127</v>
      </c>
      <c r="G232" s="7">
        <f>(PSCE!G244-PSCE!G232)/PSCE!G232*100</f>
        <v>3.6223228164451906</v>
      </c>
      <c r="H232" s="7">
        <f>(PSCE!H244-PSCE!H232)/PSCE!H232*100</f>
        <v>-4.6535246477956305</v>
      </c>
    </row>
    <row r="233" spans="1:8" hidden="1">
      <c r="A233" s="5">
        <v>40179</v>
      </c>
      <c r="B233" s="7">
        <f>(PSCE!B245-PSCE!B233)/PSCE!B233*100</f>
        <v>1.6979286211502644</v>
      </c>
      <c r="C233" s="7">
        <f>(PSCE!C245-PSCE!C233)/PSCE!C233*100</f>
        <v>-21.235452103849596</v>
      </c>
      <c r="D233" s="7">
        <f>(PSCE!D245-PSCE!D233)/PSCE!D233*100</f>
        <v>-0.77824465724225733</v>
      </c>
      <c r="E233" s="7">
        <f>(PSCE!E245-PSCE!E233)/PSCE!E233*100</f>
        <v>-1.4383812712299309</v>
      </c>
      <c r="F233" s="7">
        <f>(PSCE!F245-PSCE!F233)/PSCE!F233*100</f>
        <v>-25.822183858437636</v>
      </c>
      <c r="G233" s="7">
        <f>(PSCE!G245-PSCE!G233)/PSCE!G233*100</f>
        <v>3.9171085552594134</v>
      </c>
      <c r="H233" s="7">
        <f>(PSCE!H245-PSCE!H233)/PSCE!H233*100</f>
        <v>-5.6789288877689135</v>
      </c>
    </row>
    <row r="234" spans="1:8" hidden="1">
      <c r="A234" s="5">
        <v>40210</v>
      </c>
      <c r="B234" s="7">
        <f>(PSCE!B246-PSCE!B234)/PSCE!B234*100</f>
        <v>-3.1831782670777513E-2</v>
      </c>
      <c r="C234" s="7">
        <f>(PSCE!C246-PSCE!C234)/PSCE!C234*100</f>
        <v>-32.084006462035539</v>
      </c>
      <c r="D234" s="7">
        <f>(PSCE!D246-PSCE!D234)/PSCE!D234*100</f>
        <v>-0.32200523178797391</v>
      </c>
      <c r="E234" s="7">
        <f>(PSCE!E246-PSCE!E234)/PSCE!E234*100</f>
        <v>-0.92470600911971712</v>
      </c>
      <c r="F234" s="7">
        <f>(PSCE!F246-PSCE!F234)/PSCE!F234*100</f>
        <v>-25.434662542803487</v>
      </c>
      <c r="G234" s="7">
        <f>(PSCE!G246-PSCE!G234)/PSCE!G234*100</f>
        <v>3.8819206814209397</v>
      </c>
      <c r="H234" s="7">
        <f>(PSCE!H246-PSCE!H234)/PSCE!H234*100</f>
        <v>-4.6385803243539154</v>
      </c>
    </row>
    <row r="235" spans="1:8" hidden="1">
      <c r="A235" s="5">
        <v>40238</v>
      </c>
      <c r="B235" s="7">
        <f>(PSCE!B247-PSCE!B235)/PSCE!B235*100</f>
        <v>-4.6339272346159603</v>
      </c>
      <c r="C235" s="7">
        <f>(PSCE!C247-PSCE!C235)/PSCE!C235*100</f>
        <v>-37.784810126582279</v>
      </c>
      <c r="D235" s="7">
        <f>(PSCE!D247-PSCE!D235)/PSCE!D235*100</f>
        <v>-0.32445583892959867</v>
      </c>
      <c r="E235" s="7">
        <f>(PSCE!E247-PSCE!E235)/PSCE!E235*100</f>
        <v>-0.37092097322598211</v>
      </c>
      <c r="F235" s="7">
        <f>(PSCE!F247-PSCE!F235)/PSCE!F235*100</f>
        <v>-25.801591941358996</v>
      </c>
      <c r="G235" s="7">
        <f>(PSCE!G247-PSCE!G235)/PSCE!G235*100</f>
        <v>3.6104044876028341</v>
      </c>
      <c r="H235" s="7">
        <f>(PSCE!H247-PSCE!H235)/PSCE!H235*100</f>
        <v>-4.4926693951656809</v>
      </c>
    </row>
    <row r="236" spans="1:8" hidden="1">
      <c r="A236" s="5">
        <v>40269</v>
      </c>
      <c r="B236" s="7">
        <f>(PSCE!B248-PSCE!B236)/PSCE!B236*100</f>
        <v>-9.5430129078810229</v>
      </c>
      <c r="C236" s="7">
        <f>(PSCE!C248-PSCE!C236)/PSCE!C236*100</f>
        <v>-12.281990086286029</v>
      </c>
      <c r="D236" s="7">
        <f>(PSCE!D248-PSCE!D236)/PSCE!D236*100</f>
        <v>-0.29736100754659339</v>
      </c>
      <c r="E236" s="7">
        <f>(PSCE!E248-PSCE!E236)/PSCE!E236*100</f>
        <v>0.24670809655593529</v>
      </c>
      <c r="F236" s="7">
        <f>(PSCE!F248-PSCE!F236)/PSCE!F236*100</f>
        <v>-25.899346978332606</v>
      </c>
      <c r="G236" s="7">
        <f>(PSCE!G248-PSCE!G236)/PSCE!G236*100</f>
        <v>3.6445875451474907</v>
      </c>
      <c r="H236" s="7">
        <f>(PSCE!H248-PSCE!H236)/PSCE!H236*100</f>
        <v>-4.713626111062422</v>
      </c>
    </row>
    <row r="237" spans="1:8" hidden="1">
      <c r="A237" s="5">
        <v>40299</v>
      </c>
      <c r="B237" s="7">
        <f>(PSCE!B249-PSCE!B237)/PSCE!B237*100</f>
        <v>-8.6315989035728684</v>
      </c>
      <c r="C237" s="7">
        <f>(PSCE!C249-PSCE!C237)/PSCE!C237*100</f>
        <v>19.033162073797293</v>
      </c>
      <c r="D237" s="7">
        <f>(PSCE!D249-PSCE!D237)/PSCE!D237*100</f>
        <v>1.6595258698268858</v>
      </c>
      <c r="E237" s="7">
        <f>(PSCE!E249-PSCE!E237)/PSCE!E237*100</f>
        <v>1.1837913919549596</v>
      </c>
      <c r="F237" s="7">
        <f>(PSCE!F249-PSCE!F237)/PSCE!F237*100</f>
        <v>-25.927672214625868</v>
      </c>
      <c r="G237" s="7">
        <f>(PSCE!G249-PSCE!G237)/PSCE!G237*100</f>
        <v>3.9852213689475677</v>
      </c>
      <c r="H237" s="7">
        <f>(PSCE!H249-PSCE!H237)/PSCE!H237*100</f>
        <v>2.5841244873883489E-2</v>
      </c>
    </row>
    <row r="238" spans="1:8" hidden="1">
      <c r="A238" s="5">
        <v>40330</v>
      </c>
      <c r="B238" s="7">
        <f>(PSCE!B250-PSCE!B238)/PSCE!B238*100</f>
        <v>-4.2131381123175942</v>
      </c>
      <c r="C238" s="7">
        <f>(PSCE!C250-PSCE!C238)/PSCE!C238*100</f>
        <v>4.2404937288473024</v>
      </c>
      <c r="D238" s="7">
        <f>(PSCE!D250-PSCE!D238)/PSCE!D238*100</f>
        <v>1.562179867400237</v>
      </c>
      <c r="E238" s="7">
        <f>(PSCE!E250-PSCE!E238)/PSCE!E238*100</f>
        <v>2.0377736060271339</v>
      </c>
      <c r="F238" s="7">
        <f>(PSCE!F250-PSCE!F238)/PSCE!F238*100</f>
        <v>-25.578346886758101</v>
      </c>
      <c r="G238" s="7">
        <f>(PSCE!G250-PSCE!G238)/PSCE!G238*100</f>
        <v>4.0683881320375397</v>
      </c>
      <c r="H238" s="7">
        <f>(PSCE!H250-PSCE!H238)/PSCE!H238*100</f>
        <v>-0.71646091054979222</v>
      </c>
    </row>
    <row r="239" spans="1:8" hidden="1">
      <c r="A239" s="5">
        <v>40360</v>
      </c>
      <c r="B239" s="7">
        <f>(PSCE!B251-PSCE!B239)/PSCE!B239*100</f>
        <v>5.8848694342722201</v>
      </c>
      <c r="C239" s="7">
        <f>(PSCE!C251-PSCE!C239)/PSCE!C239*100</f>
        <v>3.0902847909513231</v>
      </c>
      <c r="D239" s="7">
        <f>(PSCE!D251-PSCE!D239)/PSCE!D239*100</f>
        <v>2.0577411385238307</v>
      </c>
      <c r="E239" s="7">
        <f>(PSCE!E251-PSCE!E239)/PSCE!E239*100</f>
        <v>2.8717953814732176</v>
      </c>
      <c r="F239" s="7">
        <f>(PSCE!F251-PSCE!F239)/PSCE!F239*100</f>
        <v>-23.174547983310152</v>
      </c>
      <c r="G239" s="7">
        <f>(PSCE!G251-PSCE!G239)/PSCE!G239*100</f>
        <v>4.6493810152225379</v>
      </c>
      <c r="H239" s="7">
        <f>(PSCE!H251-PSCE!H239)/PSCE!H239*100</f>
        <v>-0.58704658765516859</v>
      </c>
    </row>
    <row r="240" spans="1:8" hidden="1">
      <c r="A240" s="5">
        <v>40391</v>
      </c>
      <c r="B240" s="7">
        <f>(PSCE!B252-PSCE!B240)/PSCE!B240*100</f>
        <v>8.4684715296596131</v>
      </c>
      <c r="C240" s="7">
        <f>(PSCE!C252-PSCE!C240)/PSCE!C240*100</f>
        <v>12.400258788009488</v>
      </c>
      <c r="D240" s="7">
        <f>(PSCE!D252-PSCE!D240)/PSCE!D240*100</f>
        <v>3.0061231066709637</v>
      </c>
      <c r="E240" s="7">
        <f>(PSCE!E252-PSCE!E240)/PSCE!E240*100</f>
        <v>3.7767019365142742</v>
      </c>
      <c r="F240" s="7">
        <f>(PSCE!F252-PSCE!F240)/PSCE!F240*100</f>
        <v>-22.92894897336857</v>
      </c>
      <c r="G240" s="7">
        <f>(PSCE!G252-PSCE!G240)/PSCE!G240*100</f>
        <v>5.540663300261361</v>
      </c>
      <c r="H240" s="7">
        <f>(PSCE!H252-PSCE!H240)/PSCE!H240*100</f>
        <v>0.44546542265043287</v>
      </c>
    </row>
    <row r="241" spans="1:8" hidden="1">
      <c r="A241" s="5">
        <v>40422</v>
      </c>
      <c r="B241" s="7">
        <f>(PSCE!B253-PSCE!B241)/PSCE!B241*100</f>
        <v>9.0268045235387966</v>
      </c>
      <c r="C241" s="7">
        <f>(PSCE!C253-PSCE!C241)/PSCE!C241*100</f>
        <v>6.5129449838187705</v>
      </c>
      <c r="D241" s="7">
        <f>(PSCE!D253-PSCE!D241)/PSCE!D241*100</f>
        <v>4.0921253524752395</v>
      </c>
      <c r="E241" s="7">
        <f>(PSCE!E253-PSCE!E241)/PSCE!E241*100</f>
        <v>4.3977542108546475</v>
      </c>
      <c r="F241" s="7">
        <f>(PSCE!F253-PSCE!F241)/PSCE!F241*100</f>
        <v>-22.581317764804005</v>
      </c>
      <c r="G241" s="7">
        <f>(PSCE!G253-PSCE!G241)/PSCE!G241*100</f>
        <v>4.8384012816797091</v>
      </c>
      <c r="H241" s="7">
        <f>(PSCE!H253-PSCE!H241)/PSCE!H241*100</f>
        <v>4.4428882911845688</v>
      </c>
    </row>
    <row r="242" spans="1:8" hidden="1">
      <c r="A242" s="5">
        <v>40452</v>
      </c>
      <c r="B242" s="7">
        <f>(PSCE!B254-PSCE!B242)/PSCE!B242*100</f>
        <v>21.557503397575637</v>
      </c>
      <c r="C242" s="7">
        <f>(PSCE!C254-PSCE!C242)/PSCE!C242*100</f>
        <v>33.531292827775239</v>
      </c>
      <c r="D242" s="7">
        <f>(PSCE!D254-PSCE!D242)/PSCE!D242*100</f>
        <v>3.9951814531078234</v>
      </c>
      <c r="E242" s="7">
        <f>(PSCE!E254-PSCE!E242)/PSCE!E242*100</f>
        <v>5.103220149848557</v>
      </c>
      <c r="F242" s="7">
        <f>(PSCE!F254-PSCE!F242)/PSCE!F242*100</f>
        <v>-22.275932058540754</v>
      </c>
      <c r="G242" s="7">
        <f>(PSCE!G254-PSCE!G242)/PSCE!G242*100</f>
        <v>4.7070144157396161</v>
      </c>
      <c r="H242" s="7">
        <f>(PSCE!H254-PSCE!H242)/PSCE!H242*100</f>
        <v>4.0764192906660019</v>
      </c>
    </row>
    <row r="243" spans="1:8" hidden="1">
      <c r="A243" s="5">
        <v>40483</v>
      </c>
      <c r="B243" s="7">
        <f>(PSCE!B255-PSCE!B243)/PSCE!B243*100</f>
        <v>7.7726381949471239</v>
      </c>
      <c r="C243" s="7">
        <f>(PSCE!C255-PSCE!C243)/PSCE!C243*100</f>
        <v>7.1964017991004496</v>
      </c>
      <c r="D243" s="7">
        <f>(PSCE!D255-PSCE!D243)/PSCE!D243*100</f>
        <v>4.396125688934446</v>
      </c>
      <c r="E243" s="7">
        <f>(PSCE!E255-PSCE!E243)/PSCE!E243*100</f>
        <v>5.6070022840025278</v>
      </c>
      <c r="F243" s="7">
        <f>(PSCE!F255-PSCE!F243)/PSCE!F243*100</f>
        <v>-21.154269972451793</v>
      </c>
      <c r="G243" s="7">
        <f>(PSCE!G255-PSCE!G243)/PSCE!G243*100</f>
        <v>4.751378893523003</v>
      </c>
      <c r="H243" s="7">
        <f>(PSCE!H255-PSCE!H243)/PSCE!H243*100</f>
        <v>4.9230601785605677</v>
      </c>
    </row>
    <row r="244" spans="1:8" hidden="1">
      <c r="A244" s="5">
        <v>40513</v>
      </c>
      <c r="B244" s="7">
        <f>(PSCE!B256-PSCE!B244)/PSCE!B244*100</f>
        <v>24.09650279122026</v>
      </c>
      <c r="C244" s="7">
        <f>(PSCE!C256-PSCE!C244)/PSCE!C244*100</f>
        <v>-27.83936930278394</v>
      </c>
      <c r="D244" s="7">
        <f>(PSCE!D256-PSCE!D244)/PSCE!D244*100</f>
        <v>4.3224624814038961</v>
      </c>
      <c r="E244" s="7">
        <f>(PSCE!E256-PSCE!E244)/PSCE!E244*100</f>
        <v>6.0330537495657355</v>
      </c>
      <c r="F244" s="7">
        <f>(PSCE!F256-PSCE!F244)/PSCE!F244*100</f>
        <v>-20.486964381549587</v>
      </c>
      <c r="G244" s="7">
        <f>(PSCE!G256-PSCE!G244)/PSCE!G244*100</f>
        <v>4.0082998484948291</v>
      </c>
      <c r="H244" s="7">
        <f>(PSCE!H256-PSCE!H244)/PSCE!H244*100</f>
        <v>5.6855461909459253</v>
      </c>
    </row>
    <row r="245" spans="1:8">
      <c r="A245" s="5">
        <v>40544</v>
      </c>
      <c r="B245" s="7">
        <f>(PSCE!B257-PSCE!B245)/PSCE!B245*100</f>
        <v>9.3746242288018795</v>
      </c>
      <c r="C245" s="7">
        <f>(PSCE!C257-PSCE!C245)/PSCE!C245*100</f>
        <v>30.075017049329393</v>
      </c>
      <c r="D245" s="7">
        <f>(PSCE!D257-PSCE!D245)/PSCE!D245*100</f>
        <v>4.7342182012210143</v>
      </c>
      <c r="E245" s="7">
        <f>(PSCE!E257-PSCE!E245)/PSCE!E245*100</f>
        <v>6.6616417569993356</v>
      </c>
      <c r="F245" s="7">
        <f>(PSCE!F257-PSCE!F245)/PSCE!F245*100</f>
        <v>-19.907488217839063</v>
      </c>
      <c r="G245" s="7">
        <f>(PSCE!G257-PSCE!G245)/PSCE!G245*100</f>
        <v>3.8134118325659108</v>
      </c>
      <c r="H245" s="7">
        <f>(PSCE!H257-PSCE!H245)/PSCE!H245*100</f>
        <v>6.948732798146791</v>
      </c>
    </row>
    <row r="246" spans="1:8">
      <c r="A246" s="5">
        <v>40575</v>
      </c>
      <c r="B246" s="7">
        <f>(PSCE!B258-PSCE!B246)/PSCE!B246*100</f>
        <v>10.951800433050092</v>
      </c>
      <c r="C246" s="7">
        <f>(PSCE!C258-PSCE!C246)/PSCE!C246*100</f>
        <v>23.073263558515698</v>
      </c>
      <c r="D246" s="7">
        <f>(PSCE!D258-PSCE!D246)/PSCE!D246*100</f>
        <v>5.0994271007416723</v>
      </c>
      <c r="E246" s="7">
        <f>(PSCE!E258-PSCE!E246)/PSCE!E246*100</f>
        <v>7.2244605383493585</v>
      </c>
      <c r="F246" s="7">
        <f>(PSCE!F258-PSCE!F246)/PSCE!F246*100</f>
        <v>-19.853638302915382</v>
      </c>
      <c r="G246" s="7">
        <f>(PSCE!G258-PSCE!G246)/PSCE!G246*100</f>
        <v>3.441524010391519</v>
      </c>
      <c r="H246" s="7">
        <f>(PSCE!H258-PSCE!H246)/PSCE!H246*100</f>
        <v>8.4342325361857782</v>
      </c>
    </row>
    <row r="247" spans="1:8">
      <c r="A247" s="5">
        <v>40603</v>
      </c>
      <c r="B247" s="7">
        <f>(PSCE!B259-PSCE!B247)/PSCE!B247*100</f>
        <v>2.247690818222257</v>
      </c>
      <c r="C247" s="7">
        <f>(PSCE!C259-PSCE!C247)/PSCE!C247*100</f>
        <v>16.225839267548324</v>
      </c>
      <c r="D247" s="7">
        <f>(PSCE!D259-PSCE!D247)/PSCE!D247*100</f>
        <v>5.3138164773578556</v>
      </c>
      <c r="E247" s="7">
        <f>(PSCE!E259-PSCE!E247)/PSCE!E247*100</f>
        <v>7.9429334042479844</v>
      </c>
      <c r="F247" s="7">
        <f>(PSCE!F259-PSCE!F247)/PSCE!F247*100</f>
        <v>-19.573320403648594</v>
      </c>
      <c r="G247" s="7">
        <f>(PSCE!G259-PSCE!G247)/PSCE!G247*100</f>
        <v>2.8897805171465754</v>
      </c>
      <c r="H247" s="7">
        <f>(PSCE!H259-PSCE!H247)/PSCE!H247*100</f>
        <v>9.7316928669253766</v>
      </c>
    </row>
    <row r="248" spans="1:8">
      <c r="A248" s="5">
        <v>40634</v>
      </c>
      <c r="B248" s="7">
        <f>(PSCE!B260-PSCE!B248)/PSCE!B248*100</f>
        <v>10.621571077844843</v>
      </c>
      <c r="C248" s="7">
        <f>(PSCE!C260-PSCE!C248)/PSCE!C248*100</f>
        <v>-32.670573461699455</v>
      </c>
      <c r="D248" s="7">
        <f>(PSCE!D260-PSCE!D248)/PSCE!D248*100</f>
        <v>6.0327533505509603</v>
      </c>
      <c r="E248" s="7">
        <f>(PSCE!E260-PSCE!E248)/PSCE!E248*100</f>
        <v>8.2318555814810264</v>
      </c>
      <c r="F248" s="7">
        <f>(PSCE!F260-PSCE!F248)/PSCE!F248*100</f>
        <v>-19.263226730607542</v>
      </c>
      <c r="G248" s="7">
        <f>(PSCE!G260-PSCE!G248)/PSCE!G248*100</f>
        <v>2.9675266812136551</v>
      </c>
      <c r="H248" s="7">
        <f>(PSCE!H260-PSCE!H248)/PSCE!H248*100</f>
        <v>11.6556458093311</v>
      </c>
    </row>
    <row r="249" spans="1:8">
      <c r="A249" s="5">
        <v>40664</v>
      </c>
      <c r="B249" s="7">
        <f>(PSCE!B261-PSCE!B249)/PSCE!B249*100</f>
        <v>1.3694603427109091</v>
      </c>
      <c r="C249" s="7">
        <f>(PSCE!C261-PSCE!C249)/PSCE!C249*100</f>
        <v>-31.371394938198943</v>
      </c>
      <c r="D249" s="7">
        <f>(PSCE!D261-PSCE!D249)/PSCE!D249*100</f>
        <v>5.5271201480590646</v>
      </c>
      <c r="E249" s="7">
        <f>(PSCE!E261-PSCE!E249)/PSCE!E249*100</f>
        <v>8.1715328823420315</v>
      </c>
      <c r="F249" s="7">
        <f>(PSCE!F261-PSCE!F249)/PSCE!F249*100</f>
        <v>-18.838319541693188</v>
      </c>
      <c r="G249" s="7">
        <f>(PSCE!G261-PSCE!G249)/PSCE!G249*100</f>
        <v>3.1442969414699622</v>
      </c>
      <c r="H249" s="7">
        <f>(PSCE!H261-PSCE!H249)/PSCE!H249*100</f>
        <v>9.7914620761365612</v>
      </c>
    </row>
    <row r="250" spans="1:8">
      <c r="A250" s="5">
        <v>40695</v>
      </c>
      <c r="B250" s="7">
        <f>(PSCE!B262-PSCE!B250)/PSCE!B250*100</f>
        <v>1.7149256666068238</v>
      </c>
      <c r="C250" s="7">
        <f>(PSCE!C262-PSCE!C250)/PSCE!C250*100</f>
        <v>-34.110007639419408</v>
      </c>
      <c r="D250" s="7">
        <f>(PSCE!D262-PSCE!D250)/PSCE!D250*100</f>
        <v>5.612425084624789</v>
      </c>
      <c r="E250" s="7">
        <f>(PSCE!E262-PSCE!E250)/PSCE!E250*100</f>
        <v>8.5052985179683596</v>
      </c>
      <c r="F250" s="7">
        <f>(PSCE!F262-PSCE!F250)/PSCE!F250*100</f>
        <v>-17.56800835018592</v>
      </c>
      <c r="G250" s="7">
        <f>(PSCE!G262-PSCE!G250)/PSCE!G250*100</f>
        <v>3.3109405459280143</v>
      </c>
      <c r="H250" s="7">
        <f>(PSCE!H262-PSCE!H250)/PSCE!H250*100</f>
        <v>9.5422033294303308</v>
      </c>
    </row>
    <row r="251" spans="1:8">
      <c r="A251" s="5">
        <v>40725</v>
      </c>
      <c r="B251" s="7">
        <f>(PSCE!B263-PSCE!B251)/PSCE!B251*100</f>
        <v>-0.13090485964090051</v>
      </c>
      <c r="C251" s="7">
        <f>(PSCE!C263-PSCE!C251)/PSCE!C251*100</f>
        <v>-28.350313479623821</v>
      </c>
      <c r="D251" s="7">
        <f>(PSCE!D263-PSCE!D251)/PSCE!D251*100</f>
        <v>6.1169447112000217</v>
      </c>
      <c r="E251" s="7">
        <f>(PSCE!E263-PSCE!E251)/PSCE!E251*100</f>
        <v>8.992715398141172</v>
      </c>
      <c r="F251" s="7">
        <f>(PSCE!F263-PSCE!F251)/PSCE!F251*100</f>
        <v>-20.169398377137686</v>
      </c>
      <c r="G251" s="7">
        <f>(PSCE!G263-PSCE!G251)/PSCE!G251*100</f>
        <v>2.9029259689221534</v>
      </c>
      <c r="H251" s="7">
        <f>(PSCE!H263-PSCE!H251)/PSCE!H251*100</f>
        <v>11.647644775402505</v>
      </c>
    </row>
    <row r="252" spans="1:8">
      <c r="A252" s="5">
        <v>40756</v>
      </c>
      <c r="B252" s="7">
        <f>(PSCE!B264-PSCE!B252)/PSCE!B252*100</f>
        <v>7.3961531232378919</v>
      </c>
      <c r="C252" s="7">
        <f>(PSCE!C264-PSCE!C252)/PSCE!C252*100</f>
        <v>-14.25556408288565</v>
      </c>
      <c r="D252" s="7">
        <f>(PSCE!D264-PSCE!D252)/PSCE!D252*100</f>
        <v>6.0212705603597518</v>
      </c>
      <c r="E252" s="7">
        <f>(PSCE!E264-PSCE!E252)/PSCE!E252*100</f>
        <v>7.8412135028158927</v>
      </c>
      <c r="F252" s="7">
        <f>(PSCE!F264-PSCE!F252)/PSCE!F252*100</f>
        <v>-20.57436776682383</v>
      </c>
      <c r="G252" s="7">
        <f>(PSCE!G264-PSCE!G252)/PSCE!G252*100</f>
        <v>1.9083239005475021</v>
      </c>
      <c r="H252" s="7">
        <f>(PSCE!H264-PSCE!H252)/PSCE!H252*100</f>
        <v>13.376134713357377</v>
      </c>
    </row>
    <row r="253" spans="1:8">
      <c r="A253" s="5">
        <v>40787</v>
      </c>
      <c r="B253" s="7">
        <f>(PSCE!B265-PSCE!B253)/PSCE!B253*100</f>
        <v>8.6747728228179675</v>
      </c>
      <c r="C253" s="7">
        <f>(PSCE!C265-PSCE!C253)/PSCE!C253*100</f>
        <v>-14.717052791492593</v>
      </c>
      <c r="D253" s="7">
        <f>(PSCE!D265-PSCE!D253)/PSCE!D253*100</f>
        <v>5.3219709290138848</v>
      </c>
      <c r="E253" s="7">
        <f>(PSCE!E265-PSCE!E253)/PSCE!E253*100</f>
        <v>8.6558916185040182</v>
      </c>
      <c r="F253" s="7">
        <f>(PSCE!F265-PSCE!F253)/PSCE!F253*100</f>
        <v>-21.108268246700781</v>
      </c>
      <c r="G253" s="7">
        <f>(PSCE!G265-PSCE!G253)/PSCE!G253*100</f>
        <v>2.1852127378752608</v>
      </c>
      <c r="H253" s="7">
        <f>(PSCE!H265-PSCE!H253)/PSCE!H253*100</f>
        <v>10.435568369178631</v>
      </c>
    </row>
    <row r="254" spans="1:8">
      <c r="A254" s="5">
        <v>40817</v>
      </c>
      <c r="B254" s="7">
        <f>(PSCE!B266-PSCE!B254)/PSCE!B254*100</f>
        <v>-0.569511975508734</v>
      </c>
      <c r="C254" s="7">
        <f>(PSCE!C266-PSCE!C254)/PSCE!C254*100</f>
        <v>-25.145398563120082</v>
      </c>
      <c r="D254" s="7">
        <f>(PSCE!D266-PSCE!D254)/PSCE!D254*100</f>
        <v>6.0356042734221376</v>
      </c>
      <c r="E254" s="7">
        <f>(PSCE!E266-PSCE!E254)/PSCE!E254*100</f>
        <v>8.9719404682908337</v>
      </c>
      <c r="F254" s="7">
        <f>(PSCE!F266-PSCE!F254)/PSCE!F254*100</f>
        <v>-21.437652475689791</v>
      </c>
      <c r="G254" s="7">
        <f>(PSCE!G266-PSCE!G254)/PSCE!G254*100</f>
        <v>2.0775636541354827</v>
      </c>
      <c r="H254" s="7">
        <f>(PSCE!H266-PSCE!H254)/PSCE!H254*100</f>
        <v>12.651066323446845</v>
      </c>
    </row>
    <row r="255" spans="1:8">
      <c r="A255" s="5">
        <v>40848</v>
      </c>
      <c r="B255" s="7">
        <f>(PSCE!B267-PSCE!B255)/PSCE!B255*100</f>
        <v>9.7053740365477079</v>
      </c>
      <c r="C255" s="7">
        <f>(PSCE!C267-PSCE!C255)/PSCE!C255*100</f>
        <v>-0.17982017982017981</v>
      </c>
      <c r="D255" s="7">
        <f>(PSCE!D267-PSCE!D255)/PSCE!D255*100</f>
        <v>6.0186762370459723</v>
      </c>
      <c r="E255" s="7">
        <f>(PSCE!E267-PSCE!E255)/PSCE!E255*100</f>
        <v>9.7285504945083421</v>
      </c>
      <c r="F255" s="7">
        <f>(PSCE!F267-PSCE!F255)/PSCE!F255*100</f>
        <v>-21.557597568219141</v>
      </c>
      <c r="G255" s="7">
        <f>(PSCE!G267-PSCE!G255)/PSCE!G255*100</f>
        <v>1.9241809836316133</v>
      </c>
      <c r="H255" s="7">
        <f>(PSCE!H267-PSCE!H255)/PSCE!H255*100</f>
        <v>12.560027580652051</v>
      </c>
    </row>
    <row r="256" spans="1:8">
      <c r="A256" s="5">
        <v>40878</v>
      </c>
      <c r="B256" s="7">
        <f>(PSCE!B268-PSCE!B256)/PSCE!B256*100</f>
        <v>-9.292079560846938</v>
      </c>
      <c r="C256" s="7">
        <f>(PSCE!C268-PSCE!C256)/PSCE!C256*100</f>
        <v>61.864117446227382</v>
      </c>
      <c r="D256" s="7">
        <f>(PSCE!D268-PSCE!D256)/PSCE!D256*100</f>
        <v>7.3515370314101336</v>
      </c>
      <c r="E256" s="7">
        <f>(PSCE!E268-PSCE!E256)/PSCE!E256*100</f>
        <v>10.661561648708611</v>
      </c>
      <c r="F256" s="7">
        <f>(PSCE!F268-PSCE!F256)/PSCE!F256*100</f>
        <v>-20.483126110124335</v>
      </c>
      <c r="G256" s="7">
        <f>(PSCE!G268-PSCE!G256)/PSCE!G256*100</f>
        <v>2.5381270829195079</v>
      </c>
      <c r="H256" s="7">
        <f>(PSCE!H268-PSCE!H256)/PSCE!H256*100</f>
        <v>15.092873962303157</v>
      </c>
    </row>
    <row r="257" spans="1:8">
      <c r="A257" s="5">
        <v>40909</v>
      </c>
      <c r="B257" s="7">
        <f>(PSCE!B269-PSCE!B257)/PSCE!B257*100</f>
        <v>9.8244338074860877</v>
      </c>
      <c r="C257" s="7">
        <f>(PSCE!C269-PSCE!C257)/PSCE!C257*100</f>
        <v>-19.486193638587906</v>
      </c>
      <c r="D257" s="7">
        <f>(PSCE!D269-PSCE!D257)/PSCE!D257*100</f>
        <v>7.2582051800114069</v>
      </c>
      <c r="E257" s="7">
        <f>(PSCE!E269-PSCE!E257)/PSCE!E257*100</f>
        <v>11.415832930412467</v>
      </c>
      <c r="F257" s="7">
        <f>(PSCE!F269-PSCE!F257)/PSCE!F257*100</f>
        <v>-25.923504413206931</v>
      </c>
      <c r="G257" s="7">
        <f>(PSCE!G269-PSCE!G257)/PSCE!G257*100</f>
        <v>2.3671416596814749</v>
      </c>
      <c r="H257" s="7">
        <f>(PSCE!H269-PSCE!H257)/PSCE!H257*100</f>
        <v>14.924167518058736</v>
      </c>
    </row>
    <row r="258" spans="1:8">
      <c r="A258" s="5">
        <v>40940</v>
      </c>
      <c r="B258" s="7">
        <f>(PSCE!B270-PSCE!B258)/PSCE!B258*100</f>
        <v>5.3461904293351701</v>
      </c>
      <c r="C258" s="7">
        <f>(PSCE!C270-PSCE!C258)/PSCE!C258*100</f>
        <v>-14.940085040587553</v>
      </c>
      <c r="D258" s="7">
        <f>(PSCE!D270-PSCE!D258)/PSCE!D258*100</f>
        <v>8.1333687030098556</v>
      </c>
      <c r="E258" s="7">
        <f>(PSCE!E270-PSCE!E258)/PSCE!E258*100</f>
        <v>11.877878643977152</v>
      </c>
      <c r="F258" s="7">
        <f>(PSCE!F270-PSCE!F258)/PSCE!F258*100</f>
        <v>-27.377915788695429</v>
      </c>
      <c r="G258" s="7">
        <f>(PSCE!G270-PSCE!G258)/PSCE!G258*100</f>
        <v>2.3453541083788418</v>
      </c>
      <c r="H258" s="7">
        <f>(PSCE!H270-PSCE!H258)/PSCE!H258*100</f>
        <v>17.268747343761721</v>
      </c>
    </row>
    <row r="259" spans="1:8">
      <c r="A259" s="5">
        <v>40969</v>
      </c>
      <c r="B259" s="7">
        <f>(PSCE!B271-PSCE!B259)/PSCE!B259*100</f>
        <v>9.4465486061350532</v>
      </c>
      <c r="C259" s="7">
        <f>(PSCE!C271-PSCE!C259)/PSCE!C259*100</f>
        <v>2.9102844638949672</v>
      </c>
      <c r="D259" s="7">
        <f>(PSCE!D271-PSCE!D259)/PSCE!D259*100</f>
        <v>9.1570944851273417</v>
      </c>
      <c r="E259" s="7">
        <f>(PSCE!E271-PSCE!E259)/PSCE!E259*100</f>
        <v>12.178475295405812</v>
      </c>
      <c r="F259" s="7">
        <f>(PSCE!F271-PSCE!F259)/PSCE!F259*100</f>
        <v>-26.443104747550866</v>
      </c>
      <c r="G259" s="7">
        <f>(PSCE!G271-PSCE!G259)/PSCE!G259*100</f>
        <v>2.5986739898374278</v>
      </c>
      <c r="H259" s="7">
        <f>(PSCE!H271-PSCE!H259)/PSCE!H259*100</f>
        <v>19.608072655656727</v>
      </c>
    </row>
    <row r="260" spans="1:8">
      <c r="A260" s="5">
        <v>41000</v>
      </c>
      <c r="B260" s="7">
        <f>(PSCE!B272-PSCE!B260)/PSCE!B260*100</f>
        <v>1.0423760726218041</v>
      </c>
      <c r="C260" s="7">
        <f>(PSCE!C272-PSCE!C260)/PSCE!C260*100</f>
        <v>59.682934410941868</v>
      </c>
      <c r="D260" s="7">
        <f>(PSCE!D272-PSCE!D260)/PSCE!D260*100</f>
        <v>7.6662249708500898</v>
      </c>
      <c r="E260" s="7">
        <f>(PSCE!E272-PSCE!E260)/PSCE!E260*100</f>
        <v>12.45478434914425</v>
      </c>
      <c r="F260" s="7">
        <f>(PSCE!F272-PSCE!F260)/PSCE!F260*100</f>
        <v>-26.458903845412117</v>
      </c>
      <c r="G260" s="7">
        <f>(PSCE!G272-PSCE!G260)/PSCE!G260*100</f>
        <v>2.4034975230331201</v>
      </c>
      <c r="H260" s="7">
        <f>(PSCE!H272-PSCE!H260)/PSCE!H260*100</f>
        <v>15.39102964298927</v>
      </c>
    </row>
    <row r="261" spans="1:8">
      <c r="A261" s="5">
        <v>41030</v>
      </c>
      <c r="B261" s="7">
        <f>(PSCE!B273-PSCE!B261)/PSCE!B261*100</f>
        <v>11.252878464818764</v>
      </c>
      <c r="C261" s="7">
        <f>(PSCE!C273-PSCE!C261)/PSCE!C261*100</f>
        <v>60.320182961692396</v>
      </c>
      <c r="D261" s="7">
        <f>(PSCE!D273-PSCE!D261)/PSCE!D261*100</f>
        <v>8.0422041395001784</v>
      </c>
      <c r="E261" s="7">
        <f>(PSCE!E273-PSCE!E261)/PSCE!E261*100</f>
        <v>13.471013969606179</v>
      </c>
      <c r="F261" s="7">
        <f>(PSCE!F273-PSCE!F261)/PSCE!F261*100</f>
        <v>-26.497000117642443</v>
      </c>
      <c r="G261" s="7">
        <f>(PSCE!G273-PSCE!G261)/PSCE!G261*100</f>
        <v>2.1873054083197911</v>
      </c>
      <c r="H261" s="7">
        <f>(PSCE!H273-PSCE!H261)/PSCE!H261*100</f>
        <v>16.585844236323034</v>
      </c>
    </row>
    <row r="262" spans="1:8">
      <c r="A262" s="5">
        <v>41061</v>
      </c>
      <c r="B262" s="7">
        <f>(PSCE!B274-PSCE!B262)/PSCE!B262*100</f>
        <v>16.810529589255246</v>
      </c>
      <c r="C262" s="7">
        <f>(PSCE!C274-PSCE!C262)/PSCE!C262*100</f>
        <v>67.652173913043484</v>
      </c>
      <c r="D262" s="7">
        <f>(PSCE!D274-PSCE!D262)/PSCE!D262*100</f>
        <v>8.1018074037828587</v>
      </c>
      <c r="E262" s="7">
        <f>(PSCE!E274-PSCE!E262)/PSCE!E262*100</f>
        <v>14.364134179185942</v>
      </c>
      <c r="F262" s="7">
        <f>(PSCE!F274-PSCE!F262)/PSCE!F262*100</f>
        <v>-27.599715099715098</v>
      </c>
      <c r="G262" s="7">
        <f>(PSCE!G274-PSCE!G262)/PSCE!G262*100</f>
        <v>2.1665993555154315</v>
      </c>
      <c r="H262" s="7">
        <f>(PSCE!H274-PSCE!H262)/PSCE!H262*100</f>
        <v>16.492776186686342</v>
      </c>
    </row>
    <row r="263" spans="1:8">
      <c r="A263" s="5">
        <v>41091</v>
      </c>
      <c r="B263" s="7">
        <f>(PSCE!B275-PSCE!B263)/PSCE!B263*100</f>
        <v>24.72732862968477</v>
      </c>
      <c r="C263" s="7">
        <f>(PSCE!C275-PSCE!C263)/PSCE!C263*100</f>
        <v>61.19770303527482</v>
      </c>
      <c r="D263" s="7">
        <f>(PSCE!D275-PSCE!D263)/PSCE!D263*100</f>
        <v>7.2561968742110032</v>
      </c>
      <c r="E263" s="7">
        <f>(PSCE!E275-PSCE!E263)/PSCE!E263*100</f>
        <v>14.484017941035688</v>
      </c>
      <c r="F263" s="7">
        <f>(PSCE!F275-PSCE!F263)/PSCE!F263*100</f>
        <v>-27.905564104640803</v>
      </c>
      <c r="G263" s="7">
        <f>(PSCE!G275-PSCE!G263)/PSCE!G263*100</f>
        <v>1.8806259808706021</v>
      </c>
      <c r="H263" s="7">
        <f>(PSCE!H275-PSCE!H263)/PSCE!H263*100</f>
        <v>14.183081977907342</v>
      </c>
    </row>
    <row r="264" spans="1:8">
      <c r="A264" s="5">
        <v>41122</v>
      </c>
      <c r="B264" s="7">
        <f>(PSCE!B276-PSCE!B264)/PSCE!B264*100</f>
        <v>7.1770265145990724</v>
      </c>
      <c r="C264" s="7">
        <f>(PSCE!C276-PSCE!C264)/PSCE!C264*100</f>
        <v>98.433654061311259</v>
      </c>
      <c r="D264" s="7">
        <f>(PSCE!D276-PSCE!D264)/PSCE!D264*100</f>
        <v>7.7909073292800359</v>
      </c>
      <c r="E264" s="7">
        <f>(PSCE!E276-PSCE!E264)/PSCE!E264*100</f>
        <v>16.533396363571494</v>
      </c>
      <c r="F264" s="7">
        <f>(PSCE!F276-PSCE!F264)/PSCE!F264*100</f>
        <v>-26.746647847565281</v>
      </c>
      <c r="G264" s="7">
        <f>(PSCE!G276-PSCE!G264)/PSCE!G264*100</f>
        <v>2.1003042496810287</v>
      </c>
      <c r="H264" s="7">
        <f>(PSCE!H276-PSCE!H264)/PSCE!H264*100</f>
        <v>14.549558368929469</v>
      </c>
    </row>
    <row r="265" spans="1:8">
      <c r="A265" s="5">
        <v>41153</v>
      </c>
      <c r="B265" s="7">
        <f>(PSCE!B277-PSCE!B265)/PSCE!B265*100</f>
        <v>8.5915995893529331</v>
      </c>
      <c r="C265" s="7">
        <f>(PSCE!C277-PSCE!C265)/PSCE!C265*100</f>
        <v>135.5377421509686</v>
      </c>
      <c r="D265" s="7">
        <f>(PSCE!D277-PSCE!D265)/PSCE!D265*100</f>
        <v>8.7739877921329263</v>
      </c>
      <c r="E265" s="7">
        <f>(PSCE!E277-PSCE!E265)/PSCE!E265*100</f>
        <v>16.349309704611649</v>
      </c>
      <c r="F265" s="7">
        <f>(PSCE!F277-PSCE!F265)/PSCE!F265*100</f>
        <v>-25.898267474609543</v>
      </c>
      <c r="G265" s="7">
        <f>(PSCE!G277-PSCE!G265)/PSCE!G265*100</f>
        <v>1.6908711744039679</v>
      </c>
      <c r="H265" s="7">
        <f>(PSCE!H277-PSCE!H265)/PSCE!H265*100</f>
        <v>17.923389294481108</v>
      </c>
    </row>
    <row r="266" spans="1:8">
      <c r="A266" s="5">
        <v>41183</v>
      </c>
      <c r="B266" s="7">
        <f>(PSCE!B278-PSCE!B266)/PSCE!B266*100</f>
        <v>3.0812071268479317</v>
      </c>
      <c r="C266" s="7">
        <f>(PSCE!C278-PSCE!C266)/PSCE!C266*100</f>
        <v>98.880255941499087</v>
      </c>
      <c r="D266" s="7">
        <f>(PSCE!D278-PSCE!D266)/PSCE!D266*100</f>
        <v>8.4953250399426601</v>
      </c>
      <c r="E266" s="7">
        <f>(PSCE!E278-PSCE!E266)/PSCE!E266*100</f>
        <v>16.688341909190157</v>
      </c>
      <c r="F266" s="7">
        <f>(PSCE!F278-PSCE!F266)/PSCE!F266*100</f>
        <v>-25.966585024492652</v>
      </c>
      <c r="G266" s="7">
        <f>(PSCE!G278-PSCE!G266)/PSCE!G266*100</f>
        <v>1.9364256813210541</v>
      </c>
      <c r="H266" s="7">
        <f>(PSCE!H278-PSCE!H266)/PSCE!H266*100</f>
        <v>16.517415780829978</v>
      </c>
    </row>
    <row r="267" spans="1:8">
      <c r="A267" s="5">
        <v>41214</v>
      </c>
      <c r="B267" s="7">
        <f>(PSCE!B279-PSCE!B267)/PSCE!B267*100</f>
        <v>2.9872476406641981</v>
      </c>
      <c r="C267" s="7">
        <f>(PSCE!C279-PSCE!C267)/PSCE!C267*100</f>
        <v>77.241793434747791</v>
      </c>
      <c r="D267" s="7">
        <f>(PSCE!D279-PSCE!D267)/PSCE!D267*100</f>
        <v>9.8585362207269878</v>
      </c>
      <c r="E267" s="7">
        <f>(PSCE!E279-PSCE!E267)/PSCE!E267*100</f>
        <v>16.968541468064824</v>
      </c>
      <c r="F267" s="7">
        <f>(PSCE!F279-PSCE!F267)/PSCE!F267*100</f>
        <v>-26.101287247784061</v>
      </c>
      <c r="G267" s="7">
        <f>(PSCE!G279-PSCE!G267)/PSCE!G267*100</f>
        <v>2.0280643087298893</v>
      </c>
      <c r="H267" s="7">
        <f>(PSCE!H279-PSCE!H267)/PSCE!H267*100</f>
        <v>20.03179434776186</v>
      </c>
    </row>
    <row r="268" spans="1:8">
      <c r="A268" s="5">
        <v>41244</v>
      </c>
      <c r="B268" s="7">
        <f>(PSCE!B280-PSCE!B268)/PSCE!B268*100</f>
        <v>6.612908296394103</v>
      </c>
      <c r="C268" s="7">
        <f>(PSCE!C280-PSCE!C268)/PSCE!C268*100</f>
        <v>101.07572242143009</v>
      </c>
      <c r="D268" s="7">
        <f>(PSCE!D280-PSCE!D268)/PSCE!D268*100</f>
        <v>10.005867179153332</v>
      </c>
      <c r="E268" s="7">
        <f>(PSCE!E280-PSCE!E268)/PSCE!E268*100</f>
        <v>16.554579907285216</v>
      </c>
      <c r="F268" s="7">
        <f>(PSCE!F280-PSCE!F268)/PSCE!F268*100</f>
        <v>-27.470514653323804</v>
      </c>
      <c r="G268" s="7">
        <f>(PSCE!G280-PSCE!G268)/PSCE!G268*100</f>
        <v>1.9146381521996487</v>
      </c>
      <c r="H268" s="7">
        <f>(PSCE!H280-PSCE!H268)/PSCE!H268*100</f>
        <v>20.488646329737211</v>
      </c>
    </row>
    <row r="269" spans="1:8">
      <c r="A269" s="5">
        <v>41275</v>
      </c>
      <c r="B269" s="7">
        <f>(PSCE!B281-PSCE!B269)/PSCE!B269*100</f>
        <v>2.7205593587087931</v>
      </c>
      <c r="C269" s="7">
        <f>(PSCE!C281-PSCE!C269)/PSCE!C269*100</f>
        <v>77.81636639895811</v>
      </c>
      <c r="D269" s="7">
        <f>(PSCE!D281-PSCE!D269)/PSCE!D269*100</f>
        <v>8.8501960500049126</v>
      </c>
      <c r="E269" s="7">
        <f>(PSCE!E281-PSCE!E269)/PSCE!E269*100</f>
        <v>16.237779103780081</v>
      </c>
      <c r="F269" s="7">
        <f>(PSCE!F281-PSCE!F269)/PSCE!F269*100</f>
        <v>-22.879278219084046</v>
      </c>
      <c r="G269" s="7">
        <f>(PSCE!G281-PSCE!G269)/PSCE!G269*100</f>
        <v>1.8264340225625477</v>
      </c>
      <c r="H269" s="7">
        <f>(PSCE!H281-PSCE!H269)/PSCE!H269*100</f>
        <v>17.157349570405696</v>
      </c>
    </row>
    <row r="270" spans="1:8">
      <c r="A270" s="5">
        <v>41306</v>
      </c>
      <c r="B270" s="7">
        <f>(PSCE!B282-PSCE!B270)/PSCE!B270*100</f>
        <v>4.3222080388555062</v>
      </c>
      <c r="C270" s="7">
        <f>(PSCE!C282-PSCE!C270)/PSCE!C270*100</f>
        <v>81.981367870938428</v>
      </c>
      <c r="D270" s="7">
        <f>(PSCE!D282-PSCE!D270)/PSCE!D270*100</f>
        <v>7.9439995384422701</v>
      </c>
      <c r="E270" s="7">
        <f>(PSCE!E282-PSCE!E270)/PSCE!E270*100</f>
        <v>16.176822081743332</v>
      </c>
      <c r="F270" s="7">
        <f>(PSCE!F282-PSCE!F270)/PSCE!F270*100</f>
        <v>-20.92135403410537</v>
      </c>
      <c r="G270" s="7">
        <f>(PSCE!G282-PSCE!G270)/PSCE!G270*100</f>
        <v>1.6263233638601233</v>
      </c>
      <c r="H270" s="7">
        <f>(PSCE!H282-PSCE!H270)/PSCE!H270*100</f>
        <v>14.644151029995072</v>
      </c>
    </row>
    <row r="271" spans="1:8">
      <c r="A271" s="5">
        <v>41334</v>
      </c>
      <c r="B271" s="7">
        <f>(PSCE!B283-PSCE!B271)/PSCE!B271*100</f>
        <v>0.95088151392807596</v>
      </c>
      <c r="C271" s="7">
        <f>(PSCE!C283-PSCE!C271)/PSCE!C271*100</f>
        <v>53.689134594939404</v>
      </c>
      <c r="D271" s="7">
        <f>(PSCE!D283-PSCE!D271)/PSCE!D271*100</f>
        <v>8.1560326450949798</v>
      </c>
      <c r="E271" s="7">
        <f>(PSCE!E283-PSCE!E271)/PSCE!E271*100</f>
        <v>16.024629500089475</v>
      </c>
      <c r="F271" s="7">
        <f>(PSCE!F283-PSCE!F271)/PSCE!F271*100</f>
        <v>-19.168118020694603</v>
      </c>
      <c r="G271" s="7">
        <f>(PSCE!G283-PSCE!G271)/PSCE!G271*100</f>
        <v>1.6169746463071795</v>
      </c>
      <c r="H271" s="7">
        <f>(PSCE!H283-PSCE!H271)/PSCE!H271*100</f>
        <v>15.026429654059623</v>
      </c>
    </row>
    <row r="272" spans="1:8">
      <c r="A272" s="5">
        <v>41365</v>
      </c>
      <c r="B272" s="7">
        <f>(PSCE!B284-PSCE!B272)/PSCE!B272*100</f>
        <v>13.816290281654403</v>
      </c>
      <c r="C272" s="7">
        <f>(PSCE!C284-PSCE!C272)/PSCE!C272*100</f>
        <v>51.236130036986573</v>
      </c>
      <c r="D272" s="7">
        <f>(PSCE!D284-PSCE!D272)/PSCE!D272*100</f>
        <v>8.7504331191546445</v>
      </c>
      <c r="E272" s="7">
        <f>(PSCE!E284-PSCE!E272)/PSCE!E272*100</f>
        <v>16.485521138129354</v>
      </c>
      <c r="F272" s="7">
        <f>(PSCE!F284-PSCE!F272)/PSCE!F272*100</f>
        <v>-18.733938217863326</v>
      </c>
      <c r="G272" s="7">
        <f>(PSCE!G284-PSCE!G272)/PSCE!G272*100</f>
        <v>1.7570994907039019</v>
      </c>
      <c r="H272" s="7">
        <f>(PSCE!H284-PSCE!H272)/PSCE!H272*100</f>
        <v>16.406397743681971</v>
      </c>
    </row>
    <row r="273" spans="1:8">
      <c r="A273" s="5">
        <v>41395</v>
      </c>
      <c r="B273" s="7">
        <f>(PSCE!B285-PSCE!B273)/PSCE!B273*100</f>
        <v>4.2730980344055691</v>
      </c>
      <c r="C273" s="7">
        <f>(PSCE!C285-PSCE!C273)/PSCE!C273*100</f>
        <v>33.273894436519257</v>
      </c>
      <c r="D273" s="7">
        <f>(PSCE!D285-PSCE!D273)/PSCE!D273*100</f>
        <v>9.2789629803031364</v>
      </c>
      <c r="E273" s="7">
        <f>(PSCE!E285-PSCE!E273)/PSCE!E273*100</f>
        <v>16.236345778375131</v>
      </c>
      <c r="F273" s="7">
        <f>(PSCE!F285-PSCE!F273)/PSCE!F273*100</f>
        <v>-18.624626547161757</v>
      </c>
      <c r="G273" s="7">
        <f>(PSCE!G285-PSCE!G273)/PSCE!G273*100</f>
        <v>1.777840117934365</v>
      </c>
      <c r="H273" s="7">
        <f>(PSCE!H285-PSCE!H273)/PSCE!H273*100</f>
        <v>17.864382429964184</v>
      </c>
    </row>
    <row r="274" spans="1:8">
      <c r="A274" s="5">
        <v>41426</v>
      </c>
      <c r="B274" s="7">
        <f>(PSCE!B286-PSCE!B274)/PSCE!B274*100</f>
        <v>-2.5967765146064181</v>
      </c>
      <c r="C274" s="7">
        <f>(PSCE!C286-PSCE!C274)/PSCE!C274*100</f>
        <v>59.733748271092665</v>
      </c>
      <c r="D274" s="7">
        <f>(PSCE!D286-PSCE!D274)/PSCE!D274*100</f>
        <v>9.5190216257078326</v>
      </c>
      <c r="E274" s="7">
        <f>(PSCE!E286-PSCE!E274)/PSCE!E274*100</f>
        <v>15.767772827026668</v>
      </c>
      <c r="F274" s="7">
        <f>(PSCE!F286-PSCE!F274)/PSCE!F274*100</f>
        <v>-17.133956386292834</v>
      </c>
      <c r="G274" s="7">
        <f>(PSCE!G286-PSCE!G274)/PSCE!G274*100</f>
        <v>1.6012057182744455</v>
      </c>
      <c r="H274" s="7">
        <f>(PSCE!H286-PSCE!H274)/PSCE!H274*100</f>
        <v>18.798356351559249</v>
      </c>
    </row>
    <row r="275" spans="1:8">
      <c r="A275" s="5">
        <v>41456</v>
      </c>
      <c r="B275" s="7">
        <f>(PSCE!B287-PSCE!B275)/PSCE!B275*100</f>
        <v>-11.02476111395821</v>
      </c>
      <c r="C275" s="7">
        <f>(PSCE!C287-PSCE!C275)/PSCE!C275*100</f>
        <v>32.553011026293468</v>
      </c>
      <c r="D275" s="7">
        <f>(PSCE!D287-PSCE!D275)/PSCE!D275*100</f>
        <v>8.6583557307655568</v>
      </c>
      <c r="E275" s="7">
        <f>(PSCE!E287-PSCE!E275)/PSCE!E275*100</f>
        <v>16.214364247332639</v>
      </c>
      <c r="F275" s="7">
        <f>(PSCE!F287-PSCE!F275)/PSCE!F275*100</f>
        <v>-16.744368926585405</v>
      </c>
      <c r="G275" s="7">
        <f>(PSCE!G287-PSCE!G275)/PSCE!G275*100</f>
        <v>1.7833113074123021</v>
      </c>
      <c r="H275" s="7">
        <f>(PSCE!H287-PSCE!H275)/PSCE!H275*100</f>
        <v>15.939755564803892</v>
      </c>
    </row>
    <row r="276" spans="1:8">
      <c r="B276" s="7"/>
      <c r="C276" s="7"/>
      <c r="D276" s="7"/>
      <c r="E276" s="7"/>
      <c r="F276" s="7"/>
      <c r="G276" s="7"/>
      <c r="H276" s="7"/>
    </row>
    <row r="277" spans="1:8">
      <c r="A277" s="2" t="s">
        <v>7</v>
      </c>
      <c r="B277" s="11">
        <f>AVERAGE(B5:B16)</f>
        <v>36.682742221491438</v>
      </c>
      <c r="C277" s="11">
        <f t="shared" ref="C277:H277" si="0">AVERAGE(C5:C16)</f>
        <v>10.041891744069295</v>
      </c>
      <c r="D277" s="11">
        <f t="shared" si="0"/>
        <v>17.098828277595185</v>
      </c>
      <c r="E277" s="11">
        <f t="shared" si="0"/>
        <v>10.755051705789683</v>
      </c>
      <c r="F277" s="11">
        <f t="shared" si="0"/>
        <v>18.097187951122468</v>
      </c>
      <c r="G277" s="11">
        <f t="shared" si="0"/>
        <v>17.007951567768703</v>
      </c>
      <c r="H277" s="11">
        <f t="shared" si="0"/>
        <v>18.787678111204198</v>
      </c>
    </row>
    <row r="278" spans="1:8">
      <c r="A278" s="2" t="s">
        <v>8</v>
      </c>
      <c r="B278" s="11">
        <f>AVERAGE(B17:B28)</f>
        <v>12.208689840482778</v>
      </c>
      <c r="C278" s="11">
        <f t="shared" ref="C278:H278" si="1">AVERAGE(C17:C28)</f>
        <v>17.295471095413081</v>
      </c>
      <c r="D278" s="11">
        <f t="shared" si="1"/>
        <v>9.6136334992049584</v>
      </c>
      <c r="E278" s="11">
        <f t="shared" si="1"/>
        <v>1.8334355808412839</v>
      </c>
      <c r="F278" s="11">
        <f t="shared" si="1"/>
        <v>19.266990099182248</v>
      </c>
      <c r="G278" s="11">
        <f t="shared" si="1"/>
        <v>17.288035745780807</v>
      </c>
      <c r="H278" s="11">
        <f t="shared" si="1"/>
        <v>3.058589538779513</v>
      </c>
    </row>
    <row r="279" spans="1:8">
      <c r="A279" s="2" t="s">
        <v>9</v>
      </c>
      <c r="B279" s="11">
        <f>AVERAGE(B29:B40)</f>
        <v>48.776871521606068</v>
      </c>
      <c r="C279" s="11">
        <f t="shared" ref="C279:H279" si="2">AVERAGE(C29:C40)</f>
        <v>-25.925457506407156</v>
      </c>
      <c r="D279" s="11">
        <f t="shared" si="2"/>
        <v>9.7712556853842454</v>
      </c>
      <c r="E279" s="11">
        <f t="shared" si="2"/>
        <v>11.590147049116894</v>
      </c>
      <c r="F279" s="11">
        <f t="shared" si="2"/>
        <v>6.12219400620556</v>
      </c>
      <c r="G279" s="11">
        <f t="shared" si="2"/>
        <v>17.715442059995691</v>
      </c>
      <c r="H279" s="11">
        <f t="shared" si="2"/>
        <v>1.8771306273851316</v>
      </c>
    </row>
    <row r="280" spans="1:8">
      <c r="A280" s="2" t="s">
        <v>10</v>
      </c>
      <c r="B280" s="11">
        <f>AVERAGE(B41:B52)</f>
        <v>46.063497456597446</v>
      </c>
      <c r="C280" s="11">
        <f t="shared" ref="C280:H280" si="3">AVERAGE(C41:C52)</f>
        <v>-25.171897093144754</v>
      </c>
      <c r="D280" s="11">
        <f t="shared" si="3"/>
        <v>14.737452325204416</v>
      </c>
      <c r="E280" s="11">
        <f t="shared" si="3"/>
        <v>23.692025144117611</v>
      </c>
      <c r="F280" s="11">
        <f t="shared" si="3"/>
        <v>6.6909267888629635</v>
      </c>
      <c r="G280" s="11">
        <f t="shared" si="3"/>
        <v>16.88695351934545</v>
      </c>
      <c r="H280" s="11">
        <f t="shared" si="3"/>
        <v>11.257462582406907</v>
      </c>
    </row>
    <row r="281" spans="1:8">
      <c r="A281" s="2" t="s">
        <v>11</v>
      </c>
      <c r="B281" s="11">
        <f>AVERAGE(B53:B64)</f>
        <v>34.735952631937003</v>
      </c>
      <c r="C281" s="11">
        <f t="shared" ref="C281:H281" si="4">AVERAGE(C53:C64)</f>
        <v>4.880150010900282</v>
      </c>
      <c r="D281" s="11">
        <f t="shared" si="4"/>
        <v>18.176481630335903</v>
      </c>
      <c r="E281" s="11">
        <f t="shared" si="4"/>
        <v>27.178108185437424</v>
      </c>
      <c r="F281" s="11">
        <f t="shared" si="4"/>
        <v>12.753719303033046</v>
      </c>
      <c r="G281" s="11">
        <f t="shared" si="4"/>
        <v>19.283370987096934</v>
      </c>
      <c r="H281" s="11">
        <f t="shared" si="4"/>
        <v>15.076742866477931</v>
      </c>
    </row>
    <row r="282" spans="1:8">
      <c r="A282" s="2" t="s">
        <v>12</v>
      </c>
      <c r="B282" s="11">
        <f>AVERAGE(B65:B76)</f>
        <v>13.67200839675216</v>
      </c>
      <c r="C282" s="11">
        <f t="shared" ref="C282:H282" si="5">AVERAGE(C65:C76)</f>
        <v>-6.8360463135073219</v>
      </c>
      <c r="D282" s="11">
        <f t="shared" si="5"/>
        <v>18.729020057258605</v>
      </c>
      <c r="E282" s="11">
        <f t="shared" si="5"/>
        <v>26.022788890450101</v>
      </c>
      <c r="F282" s="11">
        <f t="shared" si="5"/>
        <v>17.569337896054655</v>
      </c>
      <c r="G282" s="11">
        <f t="shared" si="5"/>
        <v>18.263515835858204</v>
      </c>
      <c r="H282" s="11">
        <f t="shared" si="5"/>
        <v>17.130449769187383</v>
      </c>
    </row>
    <row r="283" spans="1:8">
      <c r="A283" s="2" t="s">
        <v>13</v>
      </c>
      <c r="B283" s="11">
        <f>AVERAGE(B77:B88)</f>
        <v>8.8841116182007465</v>
      </c>
      <c r="C283" s="11">
        <f t="shared" ref="C283:H283" si="6">AVERAGE(C77:C88)</f>
        <v>-2.0848997831724518</v>
      </c>
      <c r="D283" s="11">
        <f t="shared" si="6"/>
        <v>16.321723467460583</v>
      </c>
      <c r="E283" s="11">
        <f t="shared" si="6"/>
        <v>14.500783154311206</v>
      </c>
      <c r="F283" s="11">
        <f t="shared" si="6"/>
        <v>7.1494905215482261</v>
      </c>
      <c r="G283" s="11">
        <f t="shared" si="6"/>
        <v>14.145014539089422</v>
      </c>
      <c r="H283" s="11">
        <f t="shared" si="6"/>
        <v>21.60822386856557</v>
      </c>
    </row>
    <row r="284" spans="1:8">
      <c r="A284" s="2" t="s">
        <v>14</v>
      </c>
      <c r="B284" s="11">
        <f>AVERAGE(B89:B100)</f>
        <v>20.857082335729299</v>
      </c>
      <c r="C284" s="11">
        <f t="shared" ref="C284:H284" si="7">AVERAGE(C89:C100)</f>
        <v>16.054673734762179</v>
      </c>
      <c r="D284" s="11">
        <f t="shared" si="7"/>
        <v>15.607806689450726</v>
      </c>
      <c r="E284" s="11">
        <f t="shared" si="7"/>
        <v>7.8210235020205365</v>
      </c>
      <c r="F284" s="11">
        <f t="shared" si="7"/>
        <v>-3.1845915637717384</v>
      </c>
      <c r="G284" s="11">
        <f t="shared" si="7"/>
        <v>11.109482254360636</v>
      </c>
      <c r="H284" s="11">
        <f t="shared" si="7"/>
        <v>26.928809320564355</v>
      </c>
    </row>
    <row r="285" spans="1:8">
      <c r="A285" s="2" t="s">
        <v>15</v>
      </c>
      <c r="B285" s="11">
        <f>AVERAGE(B102:B112)</f>
        <v>28.593548364261267</v>
      </c>
      <c r="C285" s="11">
        <f t="shared" ref="C285:H285" si="8">AVERAGE(C102:C112)</f>
        <v>-6.066689155708306</v>
      </c>
      <c r="D285" s="11">
        <f t="shared" si="8"/>
        <v>10.142988422799563</v>
      </c>
      <c r="E285" s="11">
        <f t="shared" si="8"/>
        <v>1.1806688062072868</v>
      </c>
      <c r="F285" s="11">
        <f t="shared" si="8"/>
        <v>-0.21004067059227272</v>
      </c>
      <c r="G285" s="11">
        <f t="shared" si="8"/>
        <v>5.2375958012839972</v>
      </c>
      <c r="H285" s="11">
        <f t="shared" si="8"/>
        <v>19.369661927806671</v>
      </c>
    </row>
    <row r="286" spans="1:8">
      <c r="A286" s="2" t="s">
        <v>16</v>
      </c>
      <c r="B286" s="11">
        <f>AVERAGE(B113:B124)</f>
        <v>34.045638946376577</v>
      </c>
      <c r="C286" s="11">
        <f t="shared" ref="C286:H286" si="9">AVERAGE(C113:C124)</f>
        <v>-13.89555632323569</v>
      </c>
      <c r="D286" s="11">
        <f t="shared" si="9"/>
        <v>8.5138925471169529</v>
      </c>
      <c r="E286" s="11">
        <f t="shared" si="9"/>
        <v>5.0027992744677876</v>
      </c>
      <c r="F286" s="11">
        <f t="shared" si="9"/>
        <v>5.0038132317938233</v>
      </c>
      <c r="G286" s="11">
        <f t="shared" si="9"/>
        <v>7.564352375998955</v>
      </c>
      <c r="H286" s="11">
        <f t="shared" si="9"/>
        <v>10.807771686479271</v>
      </c>
    </row>
    <row r="287" spans="1:8">
      <c r="A287" s="2" t="s">
        <v>17</v>
      </c>
      <c r="B287" s="11">
        <f>AVERAGE(B125:B135)</f>
        <v>2.0880677560363754</v>
      </c>
      <c r="C287" s="11">
        <f t="shared" ref="C287:H287" si="10">AVERAGE(C125:C135)</f>
        <v>56.493885357549452</v>
      </c>
      <c r="D287" s="11">
        <f t="shared" si="10"/>
        <v>9.7213824479583497</v>
      </c>
      <c r="E287" s="11">
        <f t="shared" si="10"/>
        <v>12.716870468711386</v>
      </c>
      <c r="F287" s="11">
        <f t="shared" si="10"/>
        <v>17.724715881095495</v>
      </c>
      <c r="G287" s="11">
        <f t="shared" si="10"/>
        <v>14.984106126284679</v>
      </c>
      <c r="H287" s="11">
        <f t="shared" si="10"/>
        <v>3.3898087240611572</v>
      </c>
    </row>
    <row r="288" spans="1:8">
      <c r="A288" s="2" t="s">
        <v>18</v>
      </c>
      <c r="B288" s="11">
        <f>AVERAGE(B137:B148)</f>
        <v>19.247165628588942</v>
      </c>
      <c r="C288" s="11">
        <f t="shared" ref="C288:H288" si="11">AVERAGE(C137:C148)</f>
        <v>3.8000480246284742</v>
      </c>
      <c r="D288" s="11">
        <f t="shared" si="11"/>
        <v>10.883518083398231</v>
      </c>
      <c r="E288" s="11">
        <f t="shared" si="11"/>
        <v>15.393543633255875</v>
      </c>
      <c r="F288" s="11">
        <f t="shared" si="11"/>
        <v>15.274110296014086</v>
      </c>
      <c r="G288" s="11">
        <f t="shared" si="11"/>
        <v>11.887515097388508</v>
      </c>
      <c r="H288" s="11">
        <f t="shared" si="11"/>
        <v>8.2524206477099558</v>
      </c>
    </row>
    <row r="289" spans="1:8">
      <c r="A289" s="2" t="s">
        <v>19</v>
      </c>
      <c r="B289" s="11">
        <f>AVERAGE(B149:B160)</f>
        <v>137.2144746643302</v>
      </c>
      <c r="C289" s="11">
        <f t="shared" ref="C289:H289" si="12">AVERAGE(C149:C160)</f>
        <v>-23.373048732836725</v>
      </c>
      <c r="D289" s="11">
        <f t="shared" si="12"/>
        <v>11.568576198373522</v>
      </c>
      <c r="E289" s="11">
        <f t="shared" si="12"/>
        <v>18.388381553890337</v>
      </c>
      <c r="F289" s="11">
        <f t="shared" si="12"/>
        <v>8.6933314445841781</v>
      </c>
      <c r="G289" s="11">
        <f t="shared" si="12"/>
        <v>12.668402889705057</v>
      </c>
      <c r="H289" s="11">
        <f t="shared" si="12"/>
        <v>8.9208326054163916</v>
      </c>
    </row>
    <row r="290" spans="1:8">
      <c r="A290" s="2" t="s">
        <v>20</v>
      </c>
      <c r="B290" s="11">
        <f>AVERAGE(B161:B172)</f>
        <v>-26.350537523533358</v>
      </c>
      <c r="C290" s="11">
        <f t="shared" ref="C290:H290" si="13">AVERAGE(C161:C172)</f>
        <v>-9.6913754119549864</v>
      </c>
      <c r="D290" s="11">
        <f t="shared" si="13"/>
        <v>12.319083417989745</v>
      </c>
      <c r="E290" s="11">
        <f t="shared" si="13"/>
        <v>18.230595144380004</v>
      </c>
      <c r="F290" s="11">
        <f t="shared" si="13"/>
        <v>19.002478809958362</v>
      </c>
      <c r="G290" s="11">
        <f t="shared" si="13"/>
        <v>18.853834797857377</v>
      </c>
      <c r="H290" s="11">
        <f t="shared" si="13"/>
        <v>2.6205331873045532</v>
      </c>
    </row>
    <row r="291" spans="1:8">
      <c r="A291" s="2" t="s">
        <v>21</v>
      </c>
      <c r="B291" s="11">
        <f>AVERAGE(B173:B184)</f>
        <v>20.490643685998265</v>
      </c>
      <c r="C291" s="11">
        <f>AVERAGE(C173:C184)</f>
        <v>-12.63533167060649</v>
      </c>
      <c r="D291" s="11">
        <f t="shared" ref="D291:H291" si="14">AVERAGE(D173:D184)</f>
        <v>20.697646499152441</v>
      </c>
      <c r="E291" s="11">
        <f t="shared" si="14"/>
        <v>20.51865573606695</v>
      </c>
      <c r="F291" s="11">
        <f t="shared" si="14"/>
        <v>13.186372955757115</v>
      </c>
      <c r="G291" s="11">
        <f t="shared" si="14"/>
        <v>26.698939179277115</v>
      </c>
      <c r="H291" s="11">
        <f t="shared" si="14"/>
        <v>14.254367484969947</v>
      </c>
    </row>
    <row r="292" spans="1:8">
      <c r="A292" s="2" t="s">
        <v>22</v>
      </c>
      <c r="B292" s="11">
        <f>AVERAGE(B185:B196)</f>
        <v>22.753023829044295</v>
      </c>
      <c r="C292" s="11">
        <f t="shared" ref="C292:H292" si="15">AVERAGE(C185:C196)</f>
        <v>-6.8138407320407728</v>
      </c>
      <c r="D292" s="11">
        <f t="shared" si="15"/>
        <v>24.459163216341413</v>
      </c>
      <c r="E292" s="11">
        <f t="shared" si="15"/>
        <v>16.848018582262252</v>
      </c>
      <c r="F292" s="11">
        <f t="shared" si="15"/>
        <v>20.352957395746426</v>
      </c>
      <c r="G292" s="11">
        <f t="shared" si="15"/>
        <v>29.862549786634915</v>
      </c>
      <c r="H292" s="11">
        <f t="shared" si="15"/>
        <v>20.338023774629903</v>
      </c>
    </row>
    <row r="293" spans="1:8">
      <c r="A293" s="2" t="s">
        <v>23</v>
      </c>
      <c r="B293" s="11">
        <f>AVERAGE(B197:B208)</f>
        <v>-2.6401395065398283</v>
      </c>
      <c r="C293" s="11">
        <f t="shared" ref="C293:H293" si="16">AVERAGE(C197:C208)</f>
        <v>6.0329884959843438</v>
      </c>
      <c r="D293" s="11">
        <f t="shared" si="16"/>
        <v>25.833265513790153</v>
      </c>
      <c r="E293" s="11">
        <f t="shared" si="16"/>
        <v>14.907246284448318</v>
      </c>
      <c r="F293" s="11">
        <f t="shared" si="16"/>
        <v>13.027279546235036</v>
      </c>
      <c r="G293" s="11">
        <f t="shared" si="16"/>
        <v>26.982370728249915</v>
      </c>
      <c r="H293" s="11">
        <f t="shared" si="16"/>
        <v>29.762961634564746</v>
      </c>
    </row>
    <row r="294" spans="1:8">
      <c r="A294" s="2" t="s">
        <v>24</v>
      </c>
      <c r="B294" s="11">
        <f>AVERAGE(B209:B220)</f>
        <v>4.8305543001267912</v>
      </c>
      <c r="C294" s="11">
        <f t="shared" ref="C294:H294" si="17">AVERAGE(C209:C220)</f>
        <v>12.425922834386014</v>
      </c>
      <c r="D294" s="11">
        <f t="shared" si="17"/>
        <v>19.851759325302243</v>
      </c>
      <c r="E294" s="11">
        <f t="shared" si="17"/>
        <v>21.99279348416945</v>
      </c>
      <c r="F294" s="11">
        <f t="shared" si="17"/>
        <v>-15.238985082868318</v>
      </c>
      <c r="G294" s="11">
        <f t="shared" si="17"/>
        <v>19.233846199060185</v>
      </c>
      <c r="H294" s="11">
        <f t="shared" si="17"/>
        <v>24.33332666723733</v>
      </c>
    </row>
    <row r="295" spans="1:8">
      <c r="A295" s="2" t="s">
        <v>25</v>
      </c>
      <c r="B295" s="11">
        <f>AVERAGE(B221:B232)</f>
        <v>30.038606278268379</v>
      </c>
      <c r="C295" s="11">
        <f t="shared" ref="C295:H295" si="18">AVERAGE(C221:C225)</f>
        <v>25.970671738559012</v>
      </c>
      <c r="D295" s="11">
        <f t="shared" si="18"/>
        <v>7.8158786034117593</v>
      </c>
      <c r="E295" s="11">
        <f t="shared" si="18"/>
        <v>8.2576339130449856</v>
      </c>
      <c r="F295" s="11">
        <f t="shared" si="18"/>
        <v>-20.369403055878848</v>
      </c>
      <c r="G295" s="11">
        <f t="shared" si="18"/>
        <v>10.99482059144899</v>
      </c>
      <c r="H295" s="11">
        <f t="shared" si="18"/>
        <v>5.7404786006402277</v>
      </c>
    </row>
    <row r="296" spans="1:8">
      <c r="A296" s="2" t="s">
        <v>418</v>
      </c>
      <c r="B296" s="7">
        <f t="shared" ref="B296:H296" si="19">AVERAGE(B233:B244)</f>
        <v>4.2876007959421409</v>
      </c>
      <c r="C296" s="7">
        <f t="shared" si="19"/>
        <v>-3.7683990907697926</v>
      </c>
      <c r="D296" s="7">
        <f t="shared" si="19"/>
        <v>1.947449851903075</v>
      </c>
      <c r="E296" s="7">
        <f t="shared" si="19"/>
        <v>2.3769827127684464</v>
      </c>
      <c r="F296" s="7">
        <f t="shared" si="19"/>
        <v>-23.922148796361792</v>
      </c>
      <c r="G296" s="7">
        <f t="shared" si="19"/>
        <v>4.3002307937780699</v>
      </c>
      <c r="H296" s="7">
        <f t="shared" si="19"/>
        <v>-0.10234096647287583</v>
      </c>
    </row>
    <row r="297" spans="1:8">
      <c r="A297" s="223" t="s">
        <v>451</v>
      </c>
      <c r="B297" s="7">
        <f>AVERAGE(B246:B256)</f>
        <v>3.8808410840947203</v>
      </c>
      <c r="C297" s="7">
        <f t="shared" ref="C297:H297" si="20">AVERAGE(C246:C256)</f>
        <v>-7.2397186239971569</v>
      </c>
      <c r="D297" s="7">
        <f t="shared" si="20"/>
        <v>5.8592314457987502</v>
      </c>
      <c r="E297" s="7">
        <f t="shared" si="20"/>
        <v>8.6298140050325127</v>
      </c>
      <c r="F297" s="7">
        <f t="shared" si="20"/>
        <v>-20.038811261249656</v>
      </c>
      <c r="G297" s="7">
        <f t="shared" si="20"/>
        <v>2.6627639112892041</v>
      </c>
      <c r="H297" s="7">
        <f t="shared" si="20"/>
        <v>11.356232031122699</v>
      </c>
    </row>
    <row r="298" spans="1:8">
      <c r="A298" s="223" t="s">
        <v>494</v>
      </c>
      <c r="B298" s="7">
        <f>AVERAGE(B257:B268)</f>
        <v>8.908356230599594</v>
      </c>
      <c r="C298" s="7">
        <f t="shared" ref="C298:H298" si="21">AVERAGE(C257:C268)</f>
        <v>60.708847342969079</v>
      </c>
      <c r="D298" s="7">
        <f t="shared" si="21"/>
        <v>8.3783104431440556</v>
      </c>
      <c r="E298" s="7">
        <f t="shared" si="21"/>
        <v>14.445025555124234</v>
      </c>
      <c r="F298" s="7">
        <f t="shared" si="21"/>
        <v>-26.699084197053253</v>
      </c>
      <c r="G298" s="7">
        <f t="shared" si="21"/>
        <v>2.1349584659976899</v>
      </c>
      <c r="H298" s="7">
        <f t="shared" si="21"/>
        <v>16.997043640260234</v>
      </c>
    </row>
    <row r="299" spans="1:8">
      <c r="A299" s="223" t="s">
        <v>519</v>
      </c>
      <c r="B299" s="7">
        <f t="shared" ref="B299:H299" si="22">AVERAGE(B269:B275)</f>
        <v>1.7802142284268168</v>
      </c>
      <c r="C299" s="7">
        <f t="shared" si="22"/>
        <v>55.754807519389701</v>
      </c>
      <c r="D299" s="7">
        <f t="shared" si="22"/>
        <v>8.7367145270676172</v>
      </c>
      <c r="E299" s="7">
        <f t="shared" si="22"/>
        <v>16.163319239496669</v>
      </c>
      <c r="F299" s="7">
        <f t="shared" si="22"/>
        <v>-19.17223433596962</v>
      </c>
      <c r="G299" s="7">
        <f t="shared" si="22"/>
        <v>1.712741238150695</v>
      </c>
      <c r="H299" s="7">
        <f t="shared" si="22"/>
        <v>16.548117477781382</v>
      </c>
    </row>
    <row r="300" spans="1:8">
      <c r="A300" s="3"/>
      <c r="B300" s="2"/>
      <c r="C300" s="2"/>
      <c r="D300" s="2"/>
      <c r="E300" s="2"/>
      <c r="F300" s="2"/>
      <c r="G300" s="2"/>
    </row>
    <row r="301" spans="1:8">
      <c r="A301" s="3"/>
      <c r="B301" s="2"/>
      <c r="C301" s="2"/>
      <c r="D301" s="2"/>
      <c r="E301" s="2"/>
      <c r="F301" s="2"/>
      <c r="G301" s="2"/>
    </row>
    <row r="302" spans="1:8">
      <c r="A302" s="3"/>
      <c r="B302" s="2"/>
      <c r="C302" s="2"/>
      <c r="D302" s="2"/>
      <c r="E302" s="2"/>
      <c r="F302" s="2"/>
      <c r="G302" s="2"/>
    </row>
    <row r="303" spans="1:8">
      <c r="A303" s="3"/>
      <c r="B303" s="2"/>
      <c r="C303" s="2"/>
      <c r="D303" s="2"/>
      <c r="E303" s="2"/>
      <c r="F303" s="2"/>
      <c r="G303" s="2"/>
    </row>
    <row r="304" spans="1:8">
      <c r="A304" s="3"/>
      <c r="B304" s="2"/>
      <c r="C304" s="2"/>
      <c r="D304" s="2"/>
      <c r="E304" s="2"/>
      <c r="F304" s="2"/>
      <c r="G304" s="2"/>
    </row>
    <row r="305" spans="1:7">
      <c r="A305" s="3"/>
      <c r="B305" s="2"/>
      <c r="C305" s="2"/>
      <c r="D305" s="2"/>
      <c r="E305" s="2"/>
      <c r="F305" s="2"/>
      <c r="G305" s="2"/>
    </row>
    <row r="306" spans="1:7">
      <c r="A306" s="3"/>
      <c r="B306" s="2"/>
      <c r="C306" s="2"/>
      <c r="D306" s="2"/>
      <c r="E306" s="2"/>
      <c r="F306" s="2"/>
      <c r="G306" s="2"/>
    </row>
    <row r="307" spans="1:7">
      <c r="A307" s="3"/>
      <c r="B307" s="2"/>
      <c r="C307" s="2"/>
      <c r="D307" s="2"/>
      <c r="E307" s="2"/>
      <c r="F307" s="2"/>
      <c r="G307" s="2"/>
    </row>
    <row r="308" spans="1:7">
      <c r="A308" s="3"/>
      <c r="B308" s="2"/>
      <c r="C308" s="2"/>
      <c r="D308" s="2"/>
      <c r="E308" s="2"/>
      <c r="F308" s="2"/>
      <c r="G308" s="2"/>
    </row>
    <row r="309" spans="1:7">
      <c r="A309" s="3"/>
      <c r="B309" s="2"/>
      <c r="C309" s="2"/>
      <c r="D309" s="2"/>
      <c r="E309" s="2"/>
      <c r="F309" s="2"/>
      <c r="G309" s="2"/>
    </row>
    <row r="310" spans="1:7">
      <c r="A310" s="3"/>
      <c r="B310" s="2"/>
      <c r="C310" s="2"/>
      <c r="D310" s="2"/>
      <c r="E310" s="2"/>
      <c r="F310" s="2"/>
      <c r="G310" s="2"/>
    </row>
    <row r="311" spans="1:7">
      <c r="A311" s="3"/>
      <c r="B311" s="2"/>
      <c r="C311" s="2"/>
      <c r="D311" s="2"/>
      <c r="E311" s="2"/>
      <c r="F311" s="2"/>
      <c r="G311" s="2"/>
    </row>
    <row r="312" spans="1:7">
      <c r="A312" s="3"/>
      <c r="B312" s="2"/>
      <c r="C312" s="2"/>
      <c r="D312" s="2"/>
      <c r="E312" s="2"/>
      <c r="F312" s="2"/>
      <c r="G312" s="2"/>
    </row>
    <row r="313" spans="1:7">
      <c r="A313" s="3"/>
      <c r="B313" s="2"/>
      <c r="C313" s="2"/>
      <c r="D313" s="2"/>
      <c r="E313" s="2"/>
      <c r="F313" s="2"/>
      <c r="G313" s="2"/>
    </row>
    <row r="314" spans="1:7">
      <c r="A314" s="3"/>
      <c r="B314" s="2"/>
      <c r="C314" s="2"/>
      <c r="D314" s="2"/>
      <c r="E314" s="2"/>
      <c r="F314" s="2"/>
      <c r="G314" s="2"/>
    </row>
    <row r="315" spans="1:7">
      <c r="A315" s="3"/>
      <c r="B315" s="2"/>
      <c r="C315" s="2"/>
      <c r="D315" s="2"/>
      <c r="E315" s="2"/>
      <c r="F315" s="2"/>
      <c r="G315" s="2"/>
    </row>
    <row r="316" spans="1:7">
      <c r="A316" s="3"/>
      <c r="B316" s="2"/>
      <c r="C316" s="2"/>
      <c r="D316" s="2"/>
      <c r="E316" s="2"/>
      <c r="F316" s="2"/>
      <c r="G316" s="2"/>
    </row>
    <row r="317" spans="1:7">
      <c r="A317" s="3"/>
      <c r="B317" s="2"/>
      <c r="C317" s="2"/>
      <c r="D317" s="2"/>
      <c r="E317" s="2"/>
      <c r="F317" s="2"/>
      <c r="G317" s="2"/>
    </row>
    <row r="318" spans="1:7">
      <c r="A318" s="3"/>
      <c r="B318" s="2"/>
      <c r="C318" s="2"/>
      <c r="D318" s="2"/>
      <c r="E318" s="2"/>
      <c r="F318" s="2"/>
      <c r="G318" s="2"/>
    </row>
    <row r="319" spans="1:7">
      <c r="A319" s="3"/>
      <c r="B319" s="2"/>
      <c r="C319" s="2"/>
      <c r="D319" s="2"/>
      <c r="E319" s="2"/>
      <c r="F319" s="2"/>
      <c r="G319" s="2"/>
    </row>
    <row r="320" spans="1:7">
      <c r="A320" s="3"/>
      <c r="B320" s="2"/>
      <c r="C320" s="2"/>
      <c r="D320" s="2"/>
      <c r="E320" s="2"/>
      <c r="F320" s="2"/>
      <c r="G320" s="2"/>
    </row>
    <row r="321" spans="1:7">
      <c r="A321" s="3"/>
      <c r="B321" s="2"/>
      <c r="C321" s="2"/>
      <c r="D321" s="2"/>
      <c r="E321" s="2"/>
      <c r="F321" s="2"/>
      <c r="G321" s="2"/>
    </row>
    <row r="322" spans="1:7">
      <c r="A322" s="3"/>
      <c r="B322" s="2"/>
      <c r="C322" s="2"/>
      <c r="D322" s="2"/>
      <c r="E322" s="2"/>
      <c r="F322" s="2"/>
      <c r="G322" s="2"/>
    </row>
    <row r="323" spans="1:7">
      <c r="A323" s="3"/>
      <c r="B323" s="2"/>
      <c r="C323" s="2"/>
      <c r="D323" s="2"/>
      <c r="E323" s="2"/>
      <c r="F323" s="2"/>
      <c r="G323" s="2"/>
    </row>
    <row r="324" spans="1:7">
      <c r="A324" s="3"/>
      <c r="B324" s="2"/>
      <c r="C324" s="2"/>
      <c r="D324" s="2"/>
      <c r="E324" s="2"/>
      <c r="F324" s="2"/>
      <c r="G324" s="2"/>
    </row>
    <row r="325" spans="1:7">
      <c r="A325" s="3"/>
      <c r="B325" s="2"/>
      <c r="C325" s="2"/>
      <c r="D325" s="2"/>
      <c r="E325" s="2"/>
      <c r="F325" s="2"/>
      <c r="G325" s="2"/>
    </row>
    <row r="326" spans="1:7">
      <c r="A326" s="3"/>
      <c r="B326" s="2"/>
      <c r="C326" s="2"/>
      <c r="D326" s="2"/>
      <c r="E326" s="2"/>
      <c r="F326" s="2"/>
      <c r="G326" s="2"/>
    </row>
    <row r="327" spans="1:7">
      <c r="A327" s="3"/>
      <c r="B327" s="2"/>
      <c r="C327" s="2"/>
      <c r="D327" s="2"/>
      <c r="E327" s="2"/>
      <c r="F327" s="2"/>
      <c r="G327" s="2"/>
    </row>
    <row r="328" spans="1:7">
      <c r="A328" s="3"/>
      <c r="B328" s="2"/>
      <c r="C328" s="2"/>
      <c r="D328" s="2"/>
      <c r="E328" s="2"/>
      <c r="F328" s="2"/>
      <c r="G328" s="2"/>
    </row>
    <row r="329" spans="1:7">
      <c r="A329" s="3"/>
      <c r="B329" s="2"/>
      <c r="C329" s="2"/>
      <c r="D329" s="2"/>
      <c r="E329" s="2"/>
      <c r="F329" s="2"/>
      <c r="G329" s="2"/>
    </row>
    <row r="330" spans="1:7">
      <c r="A330" s="3"/>
      <c r="B330" s="2"/>
      <c r="C330" s="2"/>
      <c r="D330" s="2"/>
      <c r="E330" s="2"/>
      <c r="F330" s="2"/>
      <c r="G330" s="2"/>
    </row>
    <row r="331" spans="1:7">
      <c r="A331" s="3"/>
      <c r="B331" s="2"/>
      <c r="C331" s="2"/>
      <c r="D331" s="2"/>
      <c r="E331" s="2"/>
      <c r="F331" s="2"/>
      <c r="G331" s="2"/>
    </row>
    <row r="332" spans="1:7">
      <c r="A332" s="3"/>
      <c r="B332" s="2"/>
      <c r="C332" s="2"/>
      <c r="D332" s="2"/>
      <c r="E332" s="2"/>
      <c r="F332" s="2"/>
      <c r="G332" s="2"/>
    </row>
    <row r="333" spans="1:7">
      <c r="A333" s="3"/>
      <c r="B333" s="2"/>
      <c r="C333" s="2"/>
      <c r="D333" s="2"/>
      <c r="E333" s="2"/>
      <c r="F333" s="2"/>
      <c r="G333" s="2"/>
    </row>
    <row r="334" spans="1:7">
      <c r="A334" s="3"/>
      <c r="B334" s="2"/>
      <c r="C334" s="2"/>
      <c r="D334" s="2"/>
      <c r="E334" s="2"/>
      <c r="F334" s="2"/>
      <c r="G334" s="2"/>
    </row>
    <row r="335" spans="1:7">
      <c r="A335" s="3"/>
      <c r="B335" s="2"/>
      <c r="C335" s="2"/>
      <c r="D335" s="2"/>
      <c r="E335" s="2"/>
      <c r="F335" s="2"/>
      <c r="G335" s="2"/>
    </row>
    <row r="336" spans="1:7">
      <c r="A336" s="3"/>
      <c r="B336" s="2"/>
      <c r="C336" s="2"/>
      <c r="D336" s="2"/>
      <c r="E336" s="2"/>
      <c r="F336" s="2"/>
      <c r="G336" s="2"/>
    </row>
    <row r="337" spans="1:7">
      <c r="A337" s="3"/>
      <c r="B337" s="2"/>
      <c r="C337" s="2"/>
      <c r="D337" s="2"/>
      <c r="E337" s="2"/>
      <c r="F337" s="2"/>
      <c r="G337" s="2"/>
    </row>
    <row r="338" spans="1:7">
      <c r="A338" s="3"/>
      <c r="B338" s="2"/>
      <c r="C338" s="2"/>
      <c r="D338" s="2"/>
      <c r="E338" s="2"/>
      <c r="F338" s="2"/>
      <c r="G338" s="2"/>
    </row>
    <row r="339" spans="1:7">
      <c r="A339" s="3"/>
      <c r="B339" s="2"/>
      <c r="C339" s="2"/>
      <c r="D339" s="2"/>
      <c r="E339" s="2"/>
      <c r="F339" s="2"/>
      <c r="G339" s="2"/>
    </row>
    <row r="340" spans="1:7">
      <c r="A340" s="3"/>
      <c r="B340" s="2"/>
      <c r="C340" s="2"/>
      <c r="D340" s="2"/>
      <c r="E340" s="2"/>
      <c r="F340" s="2"/>
      <c r="G340" s="2"/>
    </row>
    <row r="341" spans="1:7">
      <c r="A341" s="3"/>
      <c r="B341" s="2"/>
      <c r="C341" s="2"/>
      <c r="D341" s="2"/>
      <c r="E341" s="2"/>
      <c r="F341" s="2"/>
      <c r="G341" s="2"/>
    </row>
    <row r="342" spans="1:7">
      <c r="A342" s="3"/>
      <c r="B342" s="2"/>
      <c r="C342" s="2"/>
      <c r="D342" s="2"/>
      <c r="E342" s="2"/>
      <c r="F342" s="2"/>
      <c r="G342" s="2"/>
    </row>
    <row r="343" spans="1:7">
      <c r="A343" s="3"/>
      <c r="B343" s="2"/>
      <c r="C343" s="2"/>
      <c r="D343" s="2"/>
      <c r="E343" s="2"/>
      <c r="F343" s="2"/>
      <c r="G343" s="2"/>
    </row>
    <row r="344" spans="1:7">
      <c r="A344" s="3"/>
      <c r="B344" s="2"/>
      <c r="C344" s="2"/>
      <c r="D344" s="2"/>
      <c r="E344" s="2"/>
      <c r="F344" s="2"/>
      <c r="G344" s="2"/>
    </row>
  </sheetData>
  <mergeCells count="2">
    <mergeCell ref="A1:A4"/>
    <mergeCell ref="B1:H2"/>
  </mergeCells>
  <phoneticPr fontId="13" type="noConversion"/>
  <conditionalFormatting sqref="D221:D276">
    <cfRule type="iconSet" priority="6">
      <iconSet iconSet="3Arrows">
        <cfvo type="percent" val="0"/>
        <cfvo type="percent" val="33"/>
        <cfvo type="percent" val="67"/>
      </iconSet>
    </cfRule>
  </conditionalFormatting>
  <conditionalFormatting sqref="D249">
    <cfRule type="iconSet" priority="5">
      <iconSet iconSet="3Arrows">
        <cfvo type="percent" val="0"/>
        <cfvo type="percent" val="33"/>
        <cfvo type="percent" val="67"/>
      </iconSet>
    </cfRule>
  </conditionalFormatting>
  <conditionalFormatting sqref="D250:D257">
    <cfRule type="iconSet" priority="4">
      <iconSet iconSet="3Arrows">
        <cfvo type="percent" val="0"/>
        <cfvo type="percent" val="33"/>
        <cfvo type="percent" val="67"/>
      </iconSet>
    </cfRule>
  </conditionalFormatting>
  <conditionalFormatting sqref="D258:D260">
    <cfRule type="iconSet" priority="2">
      <iconSet iconSet="3Arrows">
        <cfvo type="percent" val="0"/>
        <cfvo type="percent" val="33"/>
        <cfvo type="percent" val="67"/>
      </iconSet>
    </cfRule>
  </conditionalFormatting>
  <conditionalFormatting sqref="D261:D275">
    <cfRule type="iconSet" priority="11">
      <iconSet iconSet="3Arrows">
        <cfvo type="percent" val="0"/>
        <cfvo type="percent" val="33"/>
        <cfvo type="percent" val="67"/>
      </iconSet>
    </cfRule>
  </conditionalFormatting>
  <pageMargins left="0.75" right="0.75" top="1" bottom="1" header="0.5" footer="0.5"/>
  <headerFooter alignWithMargins="0"/>
  <drawing r:id="rId1"/>
</worksheet>
</file>

<file path=xl/worksheets/sheet12.xml><?xml version="1.0" encoding="utf-8"?>
<worksheet xmlns="http://schemas.openxmlformats.org/spreadsheetml/2006/main" xmlns:r="http://schemas.openxmlformats.org/officeDocument/2006/relationships">
  <dimension ref="A1:H311"/>
  <sheetViews>
    <sheetView zoomScale="90" zoomScaleNormal="90" workbookViewId="0">
      <selection sqref="A1:A4"/>
    </sheetView>
  </sheetViews>
  <sheetFormatPr defaultRowHeight="12.75"/>
  <cols>
    <col min="1" max="1" width="17.140625" customWidth="1"/>
    <col min="2" max="2" width="14.85546875" customWidth="1"/>
    <col min="3" max="3" width="14.28515625" customWidth="1"/>
    <col min="4" max="4" width="16.7109375" customWidth="1"/>
    <col min="5" max="5" width="16" customWidth="1"/>
    <col min="6" max="6" width="12.85546875" customWidth="1"/>
    <col min="7" max="7" width="13.28515625" customWidth="1"/>
    <col min="8" max="8" width="16.28515625" customWidth="1"/>
  </cols>
  <sheetData>
    <row r="1" spans="1:8" ht="13.5" thickBot="1">
      <c r="A1" s="392" t="s">
        <v>99</v>
      </c>
    </row>
    <row r="2" spans="1:8" ht="18.75" thickBot="1">
      <c r="A2" s="393"/>
      <c r="B2" s="403" t="s">
        <v>27</v>
      </c>
      <c r="C2" s="404"/>
      <c r="D2" s="404"/>
      <c r="E2" s="404"/>
      <c r="F2" s="404"/>
      <c r="G2" s="404"/>
      <c r="H2" s="405"/>
    </row>
    <row r="3" spans="1:8" ht="13.5" thickBot="1">
      <c r="A3" s="393"/>
    </row>
    <row r="4" spans="1:8" ht="30" customHeight="1" thickBot="1">
      <c r="A4" s="394"/>
      <c r="B4" s="14" t="str">
        <f>PSCE!B4</f>
        <v>Investments</v>
      </c>
      <c r="C4" s="15" t="str">
        <f>PSCE!C4</f>
        <v>Bills discounted</v>
      </c>
      <c r="D4" s="15" t="str">
        <f>PSCE!D4</f>
        <v>Total loans and advances</v>
      </c>
      <c r="E4" s="15" t="str">
        <f>PSCE!E4</f>
        <v>Instalment sales credit</v>
      </c>
      <c r="F4" s="15" t="str">
        <f>PSCE!F4</f>
        <v xml:space="preserve"> Leasing finance  </v>
      </c>
      <c r="G4" s="15" t="str">
        <f>PSCE!G4</f>
        <v>Mortgage advances</v>
      </c>
      <c r="H4" s="16" t="str">
        <f>PSCE!H4</f>
        <v>Other loans and advances</v>
      </c>
    </row>
    <row r="5" spans="1:8" hidden="1">
      <c r="A5" s="10">
        <f>PSCE!A6</f>
        <v>32905</v>
      </c>
      <c r="B5" s="7">
        <f>(PSCE!B6-PSCE!B5)/PSCE!B5*100</f>
        <v>-35.279751332149203</v>
      </c>
      <c r="C5" s="7">
        <f>(PSCE!C6-PSCE!C5)/PSCE!C5*100</f>
        <v>3.8435903132637192</v>
      </c>
      <c r="D5" s="7">
        <f>(PSCE!D6-PSCE!D5)/PSCE!D5*100</f>
        <v>1.1029630069473308</v>
      </c>
      <c r="E5" s="7">
        <f>(PSCE!E6-PSCE!E5)/PSCE!E5*100</f>
        <v>1.3613781534292535</v>
      </c>
      <c r="F5" s="7">
        <f>(PSCE!F6-PSCE!F5)/PSCE!F5*100</f>
        <v>1.6046283156860606</v>
      </c>
      <c r="G5" s="7">
        <f>(PSCE!G6-PSCE!G5)/PSCE!G5*100</f>
        <v>1.5136400260906264</v>
      </c>
      <c r="H5" s="7">
        <f>(PSCE!H6-PSCE!H5)/PSCE!H5*100</f>
        <v>0.58506782644713684</v>
      </c>
    </row>
    <row r="6" spans="1:8" hidden="1">
      <c r="A6" s="10">
        <f>PSCE!A7</f>
        <v>32933</v>
      </c>
      <c r="B6" s="7">
        <f>(PSCE!B7-PSCE!B6)/PSCE!B6*100</f>
        <v>-13.653516295025728</v>
      </c>
      <c r="C6" s="7">
        <f>(PSCE!C7-PSCE!C6)/PSCE!C6*100</f>
        <v>-4.4501497646555412</v>
      </c>
      <c r="D6" s="7">
        <f>(PSCE!D7-PSCE!D6)/PSCE!D6*100</f>
        <v>0.9815437473387465</v>
      </c>
      <c r="E6" s="7">
        <f>(PSCE!E7-PSCE!E6)/PSCE!E6*100</f>
        <v>0.92297899427116492</v>
      </c>
      <c r="F6" s="7">
        <f>(PSCE!F7-PSCE!F6)/PSCE!F6*100</f>
        <v>2.5784271594327461</v>
      </c>
      <c r="G6" s="7">
        <f>(PSCE!G7-PSCE!G6)/PSCE!G6*100</f>
        <v>1.0696399886610601</v>
      </c>
      <c r="H6" s="7">
        <f>(PSCE!H7-PSCE!H6)/PSCE!H6*100</f>
        <v>0.66230847102829393</v>
      </c>
    </row>
    <row r="7" spans="1:8" hidden="1">
      <c r="A7" s="10">
        <f>PSCE!A8</f>
        <v>32964</v>
      </c>
      <c r="B7" s="7">
        <f>(PSCE!B8-PSCE!B7)/PSCE!B7*100</f>
        <v>10.329757647993642</v>
      </c>
      <c r="C7" s="7">
        <f>(PSCE!C8-PSCE!C7)/PSCE!C7*100</f>
        <v>4.8701298701298708</v>
      </c>
      <c r="D7" s="7">
        <f>(PSCE!D8-PSCE!D7)/PSCE!D7*100</f>
        <v>0.94219598548901873</v>
      </c>
      <c r="E7" s="7">
        <f>(PSCE!E8-PSCE!E7)/PSCE!E7*100</f>
        <v>0.51087984862819302</v>
      </c>
      <c r="F7" s="7">
        <f>(PSCE!F8-PSCE!F7)/PSCE!F7*100</f>
        <v>1.0159195643066612</v>
      </c>
      <c r="G7" s="7">
        <f>(PSCE!G8-PSCE!G7)/PSCE!G7*100</f>
        <v>0.93304164095660136</v>
      </c>
      <c r="H7" s="7">
        <f>(PSCE!H8-PSCE!H7)/PSCE!H7*100</f>
        <v>1.0551076414338554</v>
      </c>
    </row>
    <row r="8" spans="1:8" hidden="1">
      <c r="A8" s="10">
        <f>PSCE!A9</f>
        <v>32994</v>
      </c>
      <c r="B8" s="7">
        <f>(PSCE!B9-PSCE!B8)/PSCE!B8*100</f>
        <v>0.68419157364061933</v>
      </c>
      <c r="C8" s="7">
        <f>(PSCE!C9-PSCE!C8)/PSCE!C8*100</f>
        <v>3.8859827052418061</v>
      </c>
      <c r="D8" s="7">
        <f>(PSCE!D9-PSCE!D8)/PSCE!D8*100</f>
        <v>1.0032625839953331</v>
      </c>
      <c r="E8" s="7">
        <f>(PSCE!E9-PSCE!E8)/PSCE!E8*100</f>
        <v>1.5876004016064256</v>
      </c>
      <c r="F8" s="7">
        <f>(PSCE!F9-PSCE!F8)/PSCE!F8*100</f>
        <v>1.8973561430793158</v>
      </c>
      <c r="G8" s="7">
        <f>(PSCE!G9-PSCE!G8)/PSCE!G8*100</f>
        <v>1.2300852167469434</v>
      </c>
      <c r="H8" s="7">
        <f>(PSCE!H9-PSCE!H8)/PSCE!H8*100</f>
        <v>0.49421448571332183</v>
      </c>
    </row>
    <row r="9" spans="1:8" hidden="1">
      <c r="A9" s="10">
        <f>PSCE!A10</f>
        <v>33025</v>
      </c>
      <c r="B9" s="7">
        <f>(PSCE!B10-PSCE!B9)/PSCE!B9*100</f>
        <v>10.44349070100143</v>
      </c>
      <c r="C9" s="7">
        <f>(PSCE!C10-PSCE!C9)/PSCE!C9*100</f>
        <v>1.212619463570034</v>
      </c>
      <c r="D9" s="7">
        <f>(PSCE!D10-PSCE!D9)/PSCE!D9*100</f>
        <v>1.5345122646891043</v>
      </c>
      <c r="E9" s="7">
        <f>(PSCE!E10-PSCE!E9)/PSCE!E9*100</f>
        <v>2.5449379208104266</v>
      </c>
      <c r="F9" s="7">
        <f>(PSCE!F10-PSCE!F9)/PSCE!F9*100</f>
        <v>0.23402523402523404</v>
      </c>
      <c r="G9" s="7">
        <f>(PSCE!G10-PSCE!G9)/PSCE!G9*100</f>
        <v>1.2352682819705731</v>
      </c>
      <c r="H9" s="7">
        <f>(PSCE!H10-PSCE!H9)/PSCE!H9*100</f>
        <v>1.7489383843300492</v>
      </c>
    </row>
    <row r="10" spans="1:8" hidden="1">
      <c r="A10" s="10">
        <f>PSCE!A11</f>
        <v>33055</v>
      </c>
      <c r="B10" s="7">
        <f>(PSCE!B11-PSCE!B10)/PSCE!B10*100</f>
        <v>12.564766839378239</v>
      </c>
      <c r="C10" s="7">
        <f>(PSCE!C11-PSCE!C10)/PSCE!C10*100</f>
        <v>5.401563610518834</v>
      </c>
      <c r="D10" s="7">
        <f>(PSCE!D11-PSCE!D10)/PSCE!D10*100</f>
        <v>0.69877521209056692</v>
      </c>
      <c r="E10" s="7">
        <f>(PSCE!E11-PSCE!E10)/PSCE!E10*100</f>
        <v>0.61442081802301063</v>
      </c>
      <c r="F10" s="7">
        <f>(PSCE!F11-PSCE!F10)/PSCE!F10*100</f>
        <v>2.1317632727641862</v>
      </c>
      <c r="G10" s="7">
        <f>(PSCE!G11-PSCE!G10)/PSCE!G10*100</f>
        <v>1.3955422187675119</v>
      </c>
      <c r="H10" s="7">
        <f>(PSCE!H11-PSCE!H10)/PSCE!H10*100</f>
        <v>-0.14681381039573746</v>
      </c>
    </row>
    <row r="11" spans="1:8" hidden="1">
      <c r="A11" s="10">
        <f>PSCE!A12</f>
        <v>33086</v>
      </c>
      <c r="B11" s="7">
        <f>(PSCE!B12-PSCE!B11)/PSCE!B11*100</f>
        <v>5.6962025316455698</v>
      </c>
      <c r="C11" s="7">
        <f>(PSCE!C12-PSCE!C11)/PSCE!C11*100</f>
        <v>1.6087082169347848</v>
      </c>
      <c r="D11" s="7">
        <f>(PSCE!D12-PSCE!D11)/PSCE!D11*100</f>
        <v>1.1242302300766458</v>
      </c>
      <c r="E11" s="7">
        <f>(PSCE!E12-PSCE!E11)/PSCE!E11*100</f>
        <v>1.5745674429743159</v>
      </c>
      <c r="F11" s="7">
        <f>(PSCE!F12-PSCE!F11)/PSCE!F11*100</f>
        <v>1.5704204353443991</v>
      </c>
      <c r="G11" s="7">
        <f>(PSCE!G12-PSCE!G11)/PSCE!G11*100</f>
        <v>1.4476475726943716</v>
      </c>
      <c r="H11" s="7">
        <f>(PSCE!H12-PSCE!H11)/PSCE!H11*100</f>
        <v>0.62611511266767983</v>
      </c>
    </row>
    <row r="12" spans="1:8" hidden="1">
      <c r="A12" s="10">
        <f>PSCE!A13</f>
        <v>33117</v>
      </c>
      <c r="B12" s="7">
        <f>(PSCE!B13-PSCE!B12)/PSCE!B12*100</f>
        <v>-18.916712030484486</v>
      </c>
      <c r="C12" s="7">
        <f>(PSCE!C13-PSCE!C12)/PSCE!C12*100</f>
        <v>-5.3849070913917334</v>
      </c>
      <c r="D12" s="7">
        <f>(PSCE!D13-PSCE!D12)/PSCE!D12*100</f>
        <v>0.39448547921020144</v>
      </c>
      <c r="E12" s="7">
        <f>(PSCE!E13-PSCE!E12)/PSCE!E12*100</f>
        <v>2.180832252740776</v>
      </c>
      <c r="F12" s="7">
        <f>(PSCE!F13-PSCE!F12)/PSCE!F12*100</f>
        <v>1.9864957432234074</v>
      </c>
      <c r="G12" s="7">
        <f>(PSCE!G13-PSCE!G12)/PSCE!G12*100</f>
        <v>1.0122489148199567</v>
      </c>
      <c r="H12" s="7">
        <f>(PSCE!H13-PSCE!H12)/PSCE!H12*100</f>
        <v>-0.94728374185286734</v>
      </c>
    </row>
    <row r="13" spans="1:8" hidden="1">
      <c r="A13" s="10">
        <f>PSCE!A14</f>
        <v>33147</v>
      </c>
      <c r="B13" s="7">
        <f>(PSCE!B14-PSCE!B13)/PSCE!B13*100</f>
        <v>4.5317220543806647</v>
      </c>
      <c r="C13" s="7">
        <f>(PSCE!C14-PSCE!C13)/PSCE!C13*100</f>
        <v>-5.7114228456913825</v>
      </c>
      <c r="D13" s="7">
        <f>(PSCE!D14-PSCE!D13)/PSCE!D13*100</f>
        <v>1.0633986164826785</v>
      </c>
      <c r="E13" s="7">
        <f>(PSCE!E14-PSCE!E13)/PSCE!E13*100</f>
        <v>0.62874942316566684</v>
      </c>
      <c r="F13" s="7">
        <f>(PSCE!F14-PSCE!F13)/PSCE!F13*100</f>
        <v>2.4179620034542317</v>
      </c>
      <c r="G13" s="7">
        <f>(PSCE!G14-PSCE!G13)/PSCE!G13*100</f>
        <v>1.04211973068425</v>
      </c>
      <c r="H13" s="7">
        <f>(PSCE!H14-PSCE!H13)/PSCE!H13*100</f>
        <v>0.97457486657605996</v>
      </c>
    </row>
    <row r="14" spans="1:8" hidden="1">
      <c r="A14" s="10">
        <f>PSCE!A15</f>
        <v>33178</v>
      </c>
      <c r="B14" s="7">
        <f>(PSCE!B15-PSCE!B14)/PSCE!B14*100</f>
        <v>50.642260757867696</v>
      </c>
      <c r="C14" s="7">
        <f>(PSCE!C15-PSCE!C14)/PSCE!C14*100</f>
        <v>-3.4431455897980872</v>
      </c>
      <c r="D14" s="7">
        <f>(PSCE!D15-PSCE!D14)/PSCE!D14*100</f>
        <v>1.7869887641976903</v>
      </c>
      <c r="E14" s="7">
        <f>(PSCE!E15-PSCE!E14)/PSCE!E14*100</f>
        <v>1.1808541129263399</v>
      </c>
      <c r="F14" s="7">
        <f>(PSCE!F15-PSCE!F14)/PSCE!F14*100</f>
        <v>1.1991755667978266</v>
      </c>
      <c r="G14" s="7">
        <f>(PSCE!G15-PSCE!G14)/PSCE!G14*100</f>
        <v>1.1915010847480973</v>
      </c>
      <c r="H14" s="7">
        <f>(PSCE!H15-PSCE!H14)/PSCE!H14*100</f>
        <v>2.6312333803880374</v>
      </c>
    </row>
    <row r="15" spans="1:8" hidden="1">
      <c r="A15" s="10">
        <f>PSCE!A16</f>
        <v>33208</v>
      </c>
      <c r="B15" s="7">
        <f>(PSCE!B16-PSCE!B15)/PSCE!B15*100</f>
        <v>3.5386911106373908</v>
      </c>
      <c r="C15" s="7">
        <f>(PSCE!C16-PSCE!C15)/PSCE!C15*100</f>
        <v>12.656834690732996</v>
      </c>
      <c r="D15" s="7">
        <f>(PSCE!D16-PSCE!D15)/PSCE!D15*100</f>
        <v>2.3365921414643269</v>
      </c>
      <c r="E15" s="7">
        <f>(PSCE!E16-PSCE!E15)/PSCE!E15*100</f>
        <v>2.2831567616565631</v>
      </c>
      <c r="F15" s="7">
        <f>(PSCE!F16-PSCE!F15)/PSCE!F15*100</f>
        <v>1.6108128124421404</v>
      </c>
      <c r="G15" s="7">
        <f>(PSCE!G16-PSCE!G15)/PSCE!G15*100</f>
        <v>1.2523396290624469</v>
      </c>
      <c r="H15" s="7">
        <f>(PSCE!H16-PSCE!H15)/PSCE!H15*100</f>
        <v>3.4962015193922431</v>
      </c>
    </row>
    <row r="16" spans="1:8" hidden="1">
      <c r="A16" s="10">
        <f>PSCE!A17</f>
        <v>33239</v>
      </c>
      <c r="B16" s="7">
        <f>(PSCE!B17-PSCE!B16)/PSCE!B16*100</f>
        <v>-31.871525633106856</v>
      </c>
      <c r="C16" s="7">
        <f>(PSCE!C17-PSCE!C16)/PSCE!C16*100</f>
        <v>-7.4638530676045329</v>
      </c>
      <c r="D16" s="7">
        <f>(PSCE!D17-PSCE!D16)/PSCE!D16*100</f>
        <v>0.75760047505008254</v>
      </c>
      <c r="E16" s="7">
        <f>(PSCE!E17-PSCE!E16)/PSCE!E16*100</f>
        <v>-0.75883460728924335</v>
      </c>
      <c r="F16" s="7">
        <f>(PSCE!F17-PSCE!F16)/PSCE!F16*100</f>
        <v>-0.13666180758017493</v>
      </c>
      <c r="G16" s="7">
        <f>(PSCE!G17-PSCE!G16)/PSCE!G16*100</f>
        <v>1.4956474977313212</v>
      </c>
      <c r="H16" s="7">
        <f>(PSCE!H17-PSCE!H16)/PSCE!H16*100</f>
        <v>0.65367557293195899</v>
      </c>
    </row>
    <row r="17" spans="1:8" hidden="1">
      <c r="A17" s="10">
        <f>PSCE!A18</f>
        <v>33270</v>
      </c>
      <c r="B17" s="7">
        <f>(PSCE!B18-PSCE!B17)/PSCE!B17*100</f>
        <v>43.608340888485948</v>
      </c>
      <c r="C17" s="7">
        <f>(PSCE!C18-PSCE!C17)/PSCE!C17*100</f>
        <v>18.961148648648649</v>
      </c>
      <c r="D17" s="7">
        <f>(PSCE!D18-PSCE!D17)/PSCE!D17*100</f>
        <v>3.7731205637013625</v>
      </c>
      <c r="E17" s="7">
        <f>(PSCE!E18-PSCE!E17)/PSCE!E17*100</f>
        <v>-0.11720712172796784</v>
      </c>
      <c r="F17" s="7">
        <f>(PSCE!F18-PSCE!F17)/PSCE!F17*100</f>
        <v>-0.27369765532341939</v>
      </c>
      <c r="G17" s="7">
        <f>(PSCE!G18-PSCE!G17)/PSCE!G17*100</f>
        <v>1.3030664282402808</v>
      </c>
      <c r="H17" s="7">
        <f>(PSCE!H18-PSCE!H17)/PSCE!H17*100</f>
        <v>7.8146590106549576</v>
      </c>
    </row>
    <row r="18" spans="1:8" hidden="1">
      <c r="A18" s="10">
        <f>PSCE!A19</f>
        <v>33298</v>
      </c>
      <c r="B18" s="7">
        <f>(PSCE!B19-PSCE!B18)/PSCE!B18*100</f>
        <v>24.873737373737374</v>
      </c>
      <c r="C18" s="7">
        <f>(PSCE!C19-PSCE!C18)/PSCE!C18*100</f>
        <v>-6.3365282215122471</v>
      </c>
      <c r="D18" s="7">
        <f>(PSCE!D19-PSCE!D18)/PSCE!D18*100</f>
        <v>0.26211665439295034</v>
      </c>
      <c r="E18" s="7">
        <f>(PSCE!E19-PSCE!E18)/PSCE!E18*100</f>
        <v>0.4135002235136343</v>
      </c>
      <c r="F18" s="7">
        <f>(PSCE!F19-PSCE!F18)/PSCE!F18*100</f>
        <v>1.9577348824444241</v>
      </c>
      <c r="G18" s="7">
        <f>(PSCE!G19-PSCE!G18)/PSCE!G18*100</f>
        <v>1.3238971609760881</v>
      </c>
      <c r="H18" s="7">
        <f>(PSCE!H19-PSCE!H18)/PSCE!H18*100</f>
        <v>-0.96548188653451816</v>
      </c>
    </row>
    <row r="19" spans="1:8" hidden="1">
      <c r="A19" s="10">
        <f>PSCE!A20</f>
        <v>33329</v>
      </c>
      <c r="B19" s="7">
        <f>(PSCE!B20-PSCE!B19)/PSCE!B19*100</f>
        <v>-28.227165487023932</v>
      </c>
      <c r="C19" s="7">
        <f>(PSCE!C20-PSCE!C19)/PSCE!C19*100</f>
        <v>-3.0888762554481715</v>
      </c>
      <c r="D19" s="7">
        <f>(PSCE!D20-PSCE!D19)/PSCE!D19*100</f>
        <v>0.29193172905747755</v>
      </c>
      <c r="E19" s="7">
        <f>(PSCE!E20-PSCE!E19)/PSCE!E19*100</f>
        <v>0.1669449081803005</v>
      </c>
      <c r="F19" s="7">
        <f>(PSCE!F20-PSCE!F19)/PSCE!F19*100</f>
        <v>1.363840287124271</v>
      </c>
      <c r="G19" s="7">
        <f>(PSCE!G20-PSCE!G19)/PSCE!G19*100</f>
        <v>1.7969770780571999</v>
      </c>
      <c r="H19" s="7">
        <f>(PSCE!H20-PSCE!H19)/PSCE!H19*100</f>
        <v>-1.1891410002013056</v>
      </c>
    </row>
    <row r="20" spans="1:8" hidden="1">
      <c r="A20" s="10">
        <f>PSCE!A21</f>
        <v>33359</v>
      </c>
      <c r="B20" s="7">
        <f>(PSCE!B21-PSCE!B20)/PSCE!B20*100</f>
        <v>12.77295139704156</v>
      </c>
      <c r="C20" s="7">
        <f>(PSCE!C21-PSCE!C20)/PSCE!C20*100</f>
        <v>-4.986312084473993</v>
      </c>
      <c r="D20" s="7">
        <f>(PSCE!D21-PSCE!D20)/PSCE!D20*100</f>
        <v>2.8580649565859622</v>
      </c>
      <c r="E20" s="7">
        <f>(PSCE!E21-PSCE!E20)/PSCE!E20*100</f>
        <v>0.22222222222222221</v>
      </c>
      <c r="F20" s="7">
        <f>(PSCE!F21-PSCE!F20)/PSCE!F20*100</f>
        <v>0.89404266619456485</v>
      </c>
      <c r="G20" s="7">
        <f>(PSCE!G21-PSCE!G20)/PSCE!G20*100</f>
        <v>1.2771958736748696</v>
      </c>
      <c r="H20" s="7">
        <f>(PSCE!H21-PSCE!H20)/PSCE!H20*100</f>
        <v>5.3231275193178016</v>
      </c>
    </row>
    <row r="21" spans="1:8" hidden="1">
      <c r="A21" s="10">
        <f>PSCE!A22</f>
        <v>33390</v>
      </c>
      <c r="B21" s="7">
        <f>(PSCE!B22-PSCE!B21)/PSCE!B21*100</f>
        <v>6.3293774724130749</v>
      </c>
      <c r="C21" s="7">
        <f>(PSCE!C22-PSCE!C21)/PSCE!C21*100</f>
        <v>-10.86643342251492</v>
      </c>
      <c r="D21" s="7">
        <f>(PSCE!D22-PSCE!D21)/PSCE!D21*100</f>
        <v>1.0245703803823132</v>
      </c>
      <c r="E21" s="7">
        <f>(PSCE!E22-PSCE!E21)/PSCE!E21*100</f>
        <v>1.4634146341463417</v>
      </c>
      <c r="F21" s="7">
        <f>(PSCE!F22-PSCE!F21)/PSCE!F21*100</f>
        <v>1.1230040357957538</v>
      </c>
      <c r="G21" s="7">
        <f>(PSCE!G22-PSCE!G21)/PSCE!G21*100</f>
        <v>1.2767355624051446</v>
      </c>
      <c r="H21" s="7">
        <f>(PSCE!H22-PSCE!H21)/PSCE!H21*100</f>
        <v>0.67701065255536985</v>
      </c>
    </row>
    <row r="22" spans="1:8" hidden="1">
      <c r="A22" s="10">
        <f>PSCE!A23</f>
        <v>33420</v>
      </c>
      <c r="B22" s="7">
        <f>(PSCE!B23-PSCE!B22)/PSCE!B22*100</f>
        <v>-17.740356373604858</v>
      </c>
      <c r="C22" s="7">
        <f>(PSCE!C23-PSCE!C22)/PSCE!C22*100</f>
        <v>4.4100669591318402</v>
      </c>
      <c r="D22" s="7">
        <f>(PSCE!D23-PSCE!D22)/PSCE!D22*100</f>
        <v>0.76571141877605631</v>
      </c>
      <c r="E22" s="7">
        <f>(PSCE!E23-PSCE!E22)/PSCE!E22*100</f>
        <v>1.7427884615384617</v>
      </c>
      <c r="F22" s="7">
        <f>(PSCE!F23-PSCE!F22)/PSCE!F22*100</f>
        <v>1.2406732604546242</v>
      </c>
      <c r="G22" s="7">
        <f>(PSCE!G23-PSCE!G22)/PSCE!G22*100</f>
        <v>1.4568431460396423</v>
      </c>
      <c r="H22" s="7">
        <f>(PSCE!H23-PSCE!H22)/PSCE!H22*100</f>
        <v>-0.16880069167112685</v>
      </c>
    </row>
    <row r="23" spans="1:8" hidden="1">
      <c r="A23" s="10">
        <f>PSCE!A24</f>
        <v>33451</v>
      </c>
      <c r="B23" s="7">
        <f>(PSCE!B24-PSCE!B23)/PSCE!B23*100</f>
        <v>14.496548440847418</v>
      </c>
      <c r="C23" s="7">
        <f>(PSCE!C24-PSCE!C23)/PSCE!C23*100</f>
        <v>3.0406899601946042</v>
      </c>
      <c r="D23" s="7">
        <f>(PSCE!D24-PSCE!D23)/PSCE!D23*100</f>
        <v>0.9537188515067454</v>
      </c>
      <c r="E23" s="7">
        <f>(PSCE!E24-PSCE!E23)/PSCE!E23*100</f>
        <v>3.7587928905117328E-2</v>
      </c>
      <c r="F23" s="7">
        <f>(PSCE!F24-PSCE!F23)/PSCE!F23*100</f>
        <v>1.7053732110720712</v>
      </c>
      <c r="G23" s="7">
        <f>(PSCE!G24-PSCE!G23)/PSCE!G23*100</f>
        <v>1.4557193324400048</v>
      </c>
      <c r="H23" s="7">
        <f>(PSCE!H24-PSCE!H23)/PSCE!H23*100</f>
        <v>0.6144836687561861</v>
      </c>
    </row>
    <row r="24" spans="1:8" hidden="1">
      <c r="A24" s="10">
        <f>PSCE!A25</f>
        <v>33482</v>
      </c>
      <c r="B24" s="7">
        <f>(PSCE!B25-PSCE!B24)/PSCE!B24*100</f>
        <v>-9.2307692307692317</v>
      </c>
      <c r="C24" s="7">
        <f>(PSCE!C25-PSCE!C24)/PSCE!C24*100</f>
        <v>18.714454340594486</v>
      </c>
      <c r="D24" s="7">
        <f>(PSCE!D25-PSCE!D24)/PSCE!D24*100</f>
        <v>1.1977665177287058</v>
      </c>
      <c r="E24" s="7">
        <f>(PSCE!E25-PSCE!E24)/PSCE!E24*100</f>
        <v>-0.22544283413848631</v>
      </c>
      <c r="F24" s="7">
        <f>(PSCE!F25-PSCE!F24)/PSCE!F24*100</f>
        <v>4.2467138523761374</v>
      </c>
      <c r="G24" s="7">
        <f>(PSCE!G25-PSCE!G24)/PSCE!G24*100</f>
        <v>1.4078165335894819</v>
      </c>
      <c r="H24" s="7">
        <f>(PSCE!H25-PSCE!H24)/PSCE!H24*100</f>
        <v>0.87442445109371358</v>
      </c>
    </row>
    <row r="25" spans="1:8" hidden="1">
      <c r="A25" s="10">
        <f>PSCE!A26</f>
        <v>33512</v>
      </c>
      <c r="B25" s="7">
        <f>(PSCE!B26-PSCE!B25)/PSCE!B25*100</f>
        <v>-13.834173156207056</v>
      </c>
      <c r="C25" s="7">
        <f>(PSCE!C26-PSCE!C25)/PSCE!C25*100</f>
        <v>5.1794269185573532</v>
      </c>
      <c r="D25" s="7">
        <f>(PSCE!D26-PSCE!D25)/PSCE!D25*100</f>
        <v>1.2392882215401753</v>
      </c>
      <c r="E25" s="7">
        <f>(PSCE!E26-PSCE!E25)/PSCE!E25*100</f>
        <v>0.26899074671831291</v>
      </c>
      <c r="F25" s="7">
        <f>(PSCE!F26-PSCE!F25)/PSCE!F25*100</f>
        <v>4.7041707080504365</v>
      </c>
      <c r="G25" s="7">
        <f>(PSCE!G26-PSCE!G25)/PSCE!G25*100</f>
        <v>1.3349909717905455</v>
      </c>
      <c r="H25" s="7">
        <f>(PSCE!H26-PSCE!H25)/PSCE!H25*100</f>
        <v>0.81537565521258015</v>
      </c>
    </row>
    <row r="26" spans="1:8" hidden="1">
      <c r="A26" s="10">
        <f>PSCE!A27</f>
        <v>33543</v>
      </c>
      <c r="B26" s="7">
        <f>(PSCE!B27-PSCE!B26)/PSCE!B26*100</f>
        <v>21.185539606592236</v>
      </c>
      <c r="C26" s="7">
        <f>(PSCE!C27-PSCE!C26)/PSCE!C26*100</f>
        <v>10.424544517016157</v>
      </c>
      <c r="D26" s="7">
        <f>(PSCE!D27-PSCE!D26)/PSCE!D26*100</f>
        <v>0.40288149094806092</v>
      </c>
      <c r="E26" s="7">
        <f>(PSCE!E27-PSCE!E26)/PSCE!E26*100</f>
        <v>3.7235754909325034</v>
      </c>
      <c r="F26" s="7">
        <f>(PSCE!F27-PSCE!F26)/PSCE!F26*100</f>
        <v>0.47089702022541302</v>
      </c>
      <c r="G26" s="7">
        <f>(PSCE!G27-PSCE!G26)/PSCE!G26*100</f>
        <v>1.4298650464450546</v>
      </c>
      <c r="H26" s="7">
        <f>(PSCE!H27-PSCE!H26)/PSCE!H26*100</f>
        <v>-1.385138312307713</v>
      </c>
    </row>
    <row r="27" spans="1:8" hidden="1">
      <c r="A27" s="10">
        <f>PSCE!A28</f>
        <v>33573</v>
      </c>
      <c r="B27" s="7">
        <f>(PSCE!B28-PSCE!B27)/PSCE!B27*100</f>
        <v>-34.919938583022592</v>
      </c>
      <c r="C27" s="7">
        <f>(PSCE!C28-PSCE!C27)/PSCE!C27*100</f>
        <v>2.1168962565180172</v>
      </c>
      <c r="D27" s="7">
        <f>(PSCE!D28-PSCE!D27)/PSCE!D27*100</f>
        <v>0.79225553094819512</v>
      </c>
      <c r="E27" s="7">
        <f>(PSCE!E28-PSCE!E27)/PSCE!E27*100</f>
        <v>-0.37761224912062902</v>
      </c>
      <c r="F27" s="7">
        <f>(PSCE!F28-PSCE!F27)/PSCE!F27*100</f>
        <v>1.6826738378793697</v>
      </c>
      <c r="G27" s="7">
        <f>(PSCE!G28-PSCE!G27)/PSCE!G27*100</f>
        <v>1.1346782438406267</v>
      </c>
      <c r="H27" s="7">
        <f>(PSCE!H28-PSCE!H27)/PSCE!H27*100</f>
        <v>0.61851175717282914</v>
      </c>
    </row>
    <row r="28" spans="1:8" hidden="1">
      <c r="A28" s="10">
        <f>PSCE!A29</f>
        <v>33604</v>
      </c>
      <c r="B28" s="7">
        <f>(PSCE!B29-PSCE!B28)/PSCE!B28*100</f>
        <v>2.1570610043815304</v>
      </c>
      <c r="C28" s="7">
        <f>(PSCE!C29-PSCE!C28)/PSCE!C28*100</f>
        <v>-0.66305921804740486</v>
      </c>
      <c r="D28" s="7">
        <f>(PSCE!D29-PSCE!D28)/PSCE!D28*100</f>
        <v>0.3697956779776197</v>
      </c>
      <c r="E28" s="7">
        <f>(PSCE!E29-PSCE!E28)/PSCE!E28*100</f>
        <v>-4.4862142374993512</v>
      </c>
      <c r="F28" s="7">
        <f>(PSCE!F29-PSCE!F28)/PSCE!F28*100</f>
        <v>2.4860208553725256</v>
      </c>
      <c r="G28" s="7">
        <f>(PSCE!G29-PSCE!G28)/PSCE!G28*100</f>
        <v>1.1732042428988396</v>
      </c>
      <c r="H28" s="7">
        <f>(PSCE!H29-PSCE!H28)/PSCE!H28*100</f>
        <v>0.49285095320623917</v>
      </c>
    </row>
    <row r="29" spans="1:8" hidden="1">
      <c r="A29" s="10">
        <f>PSCE!A30</f>
        <v>33635</v>
      </c>
      <c r="B29" s="7">
        <f>(PSCE!B30-PSCE!B29)/PSCE!B29*100</f>
        <v>-13.790828109534806</v>
      </c>
      <c r="C29" s="7">
        <f>(PSCE!C30-PSCE!C29)/PSCE!C29*100</f>
        <v>-1.7185821697099892</v>
      </c>
      <c r="D29" s="7">
        <f>(PSCE!D30-PSCE!D29)/PSCE!D29*100</f>
        <v>1.5177417807794085</v>
      </c>
      <c r="E29" s="7">
        <f>(PSCE!E30-PSCE!E29)/PSCE!E29*100</f>
        <v>-0.48926338678988862</v>
      </c>
      <c r="F29" s="7">
        <f>(PSCE!F30-PSCE!F29)/PSCE!F29*100</f>
        <v>1.0617120106171201</v>
      </c>
      <c r="G29" s="7">
        <f>(PSCE!G30-PSCE!G29)/PSCE!G29*100</f>
        <v>1.3369172096426913</v>
      </c>
      <c r="H29" s="7">
        <f>(PSCE!H30-PSCE!H29)/PSCE!H29*100</f>
        <v>2.2716248989490704</v>
      </c>
    </row>
    <row r="30" spans="1:8" hidden="1">
      <c r="A30" s="10">
        <f>PSCE!A31</f>
        <v>33664</v>
      </c>
      <c r="B30" s="7">
        <f>(PSCE!B31-PSCE!B30)/PSCE!B30*100</f>
        <v>4.0949100650593184</v>
      </c>
      <c r="C30" s="7">
        <f>(PSCE!C31-PSCE!C30)/PSCE!C30*100</f>
        <v>-2.0374707259953162</v>
      </c>
      <c r="D30" s="7">
        <f>(PSCE!D31-PSCE!D30)/PSCE!D30*100</f>
        <v>-0.26899798251513113</v>
      </c>
      <c r="E30" s="7">
        <f>(PSCE!E31-PSCE!E30)/PSCE!E30*100</f>
        <v>0.34416826003824091</v>
      </c>
      <c r="F30" s="7">
        <f>(PSCE!F31-PSCE!F30)/PSCE!F30*100</f>
        <v>1.1308090756547751</v>
      </c>
      <c r="G30" s="7">
        <f>(PSCE!G31-PSCE!G30)/PSCE!G30*100</f>
        <v>1.4498187726534182</v>
      </c>
      <c r="H30" s="7">
        <f>(PSCE!H31-PSCE!H30)/PSCE!H30*100</f>
        <v>-2.3002134218638846</v>
      </c>
    </row>
    <row r="31" spans="1:8" hidden="1">
      <c r="A31" s="10">
        <f>PSCE!A32</f>
        <v>33695</v>
      </c>
      <c r="B31" s="7">
        <f>(PSCE!B32-PSCE!B31)/PSCE!B31*100</f>
        <v>4.6691176470588234</v>
      </c>
      <c r="C31" s="7">
        <f>(PSCE!C32-PSCE!C31)/PSCE!C31*100</f>
        <v>2.3109411108454858</v>
      </c>
      <c r="D31" s="7">
        <f>(PSCE!D32-PSCE!D31)/PSCE!D31*100</f>
        <v>0.69102723427495083</v>
      </c>
      <c r="E31" s="7">
        <f>(PSCE!E32-PSCE!E31)/PSCE!E31*100</f>
        <v>1.061628919860627</v>
      </c>
      <c r="F31" s="7">
        <f>(PSCE!F32-PSCE!F31)/PSCE!F31*100</f>
        <v>0.45447987303419424</v>
      </c>
      <c r="G31" s="7">
        <f>(PSCE!G32-PSCE!G31)/PSCE!G31*100</f>
        <v>1.1950227916717999</v>
      </c>
      <c r="H31" s="7">
        <f>(PSCE!H32-PSCE!H31)/PSCE!H31*100</f>
        <v>0.14697950377562027</v>
      </c>
    </row>
    <row r="32" spans="1:8" hidden="1">
      <c r="A32" s="10">
        <f>PSCE!A33</f>
        <v>33725</v>
      </c>
      <c r="B32" s="7">
        <f>(PSCE!B33-PSCE!B32)/PSCE!B32*100</f>
        <v>16.754478398314017</v>
      </c>
      <c r="C32" s="7">
        <f>(PSCE!C33-PSCE!C32)/PSCE!C32*100</f>
        <v>0.21808552067918061</v>
      </c>
      <c r="D32" s="7">
        <f>(PSCE!D33-PSCE!D32)/PSCE!D32*100</f>
        <v>0.18264031480548806</v>
      </c>
      <c r="E32" s="7">
        <f>(PSCE!E33-PSCE!E32)/PSCE!E32*100</f>
        <v>-0.98044497117922746</v>
      </c>
      <c r="F32" s="7">
        <f>(PSCE!F33-PSCE!F32)/PSCE!F32*100</f>
        <v>1.5655296229802513</v>
      </c>
      <c r="G32" s="7">
        <f>(PSCE!G33-PSCE!G32)/PSCE!G32*100</f>
        <v>1.318886454021589</v>
      </c>
      <c r="H32" s="7">
        <f>(PSCE!H33-PSCE!H32)/PSCE!H32*100</f>
        <v>-0.91693708007378572</v>
      </c>
    </row>
    <row r="33" spans="1:8" hidden="1">
      <c r="A33" s="10">
        <f>PSCE!A34</f>
        <v>33756</v>
      </c>
      <c r="B33" s="7">
        <f>(PSCE!B34-PSCE!B33)/PSCE!B33*100</f>
        <v>20.066185318892902</v>
      </c>
      <c r="C33" s="7">
        <f>(PSCE!C34-PSCE!C33)/PSCE!C33*100</f>
        <v>-7.8495375767467168</v>
      </c>
      <c r="D33" s="7">
        <f>(PSCE!D34-PSCE!D33)/PSCE!D33*100</f>
        <v>0.97562053554164618</v>
      </c>
      <c r="E33" s="7">
        <f>(PSCE!E34-PSCE!E33)/PSCE!E33*100</f>
        <v>0.82694086284750556</v>
      </c>
      <c r="F33" s="7">
        <f>(PSCE!F34-PSCE!F33)/PSCE!F33*100</f>
        <v>0.48080322420985644</v>
      </c>
      <c r="G33" s="7">
        <f>(PSCE!G34-PSCE!G33)/PSCE!G33*100</f>
        <v>1.3164043203695546</v>
      </c>
      <c r="H33" s="7">
        <f>(PSCE!H34-PSCE!H33)/PSCE!H33*100</f>
        <v>0.76099364026743488</v>
      </c>
    </row>
    <row r="34" spans="1:8" hidden="1">
      <c r="A34" s="10">
        <f>PSCE!A35</f>
        <v>33786</v>
      </c>
      <c r="B34" s="7">
        <f>(PSCE!B35-PSCE!B34)/PSCE!B34*100</f>
        <v>54.422450513655733</v>
      </c>
      <c r="C34" s="7">
        <f>(PSCE!C35-PSCE!C34)/PSCE!C34*100</f>
        <v>-7.7338281184110649</v>
      </c>
      <c r="D34" s="7">
        <f>(PSCE!D35-PSCE!D34)/PSCE!D34*100</f>
        <v>0.216655086196992</v>
      </c>
      <c r="E34" s="7">
        <f>(PSCE!E35-PSCE!E34)/PSCE!E34*100</f>
        <v>0.38310041547509849</v>
      </c>
      <c r="F34" s="7">
        <f>(PSCE!F35-PSCE!F34)/PSCE!F34*100</f>
        <v>0.66145943283372033</v>
      </c>
      <c r="G34" s="7">
        <f>(PSCE!G35-PSCE!G34)/PSCE!G34*100</f>
        <v>1.3296084968439916</v>
      </c>
      <c r="H34" s="7">
        <f>(PSCE!H35-PSCE!H34)/PSCE!H34*100</f>
        <v>-1.0492528456600312</v>
      </c>
    </row>
    <row r="35" spans="1:8" hidden="1">
      <c r="A35" s="10">
        <f>PSCE!A36</f>
        <v>33817</v>
      </c>
      <c r="B35" s="7">
        <f>(PSCE!B36-PSCE!B35)/PSCE!B35*100</f>
        <v>-10.660392665909461</v>
      </c>
      <c r="C35" s="7">
        <f>(PSCE!C36-PSCE!C35)/PSCE!C35*100</f>
        <v>0.23765996343692872</v>
      </c>
      <c r="D35" s="7">
        <f>(PSCE!D36-PSCE!D35)/PSCE!D35*100</f>
        <v>0.685683089941313</v>
      </c>
      <c r="E35" s="7">
        <f>(PSCE!E36-PSCE!E35)/PSCE!E35*100</f>
        <v>1.0320361212642442</v>
      </c>
      <c r="F35" s="7">
        <f>(PSCE!F36-PSCE!F35)/PSCE!F35*100</f>
        <v>-0.44040545263893738</v>
      </c>
      <c r="G35" s="7">
        <f>(PSCE!G36-PSCE!G35)/PSCE!G35*100</f>
        <v>1.2458385351643779</v>
      </c>
      <c r="H35" s="7">
        <f>(PSCE!H36-PSCE!H35)/PSCE!H35*100</f>
        <v>0.23033937576666214</v>
      </c>
    </row>
    <row r="36" spans="1:8" hidden="1">
      <c r="A36" s="10">
        <f>PSCE!A37</f>
        <v>33848</v>
      </c>
      <c r="B36" s="7">
        <f>(PSCE!B37-PSCE!B36)/PSCE!B36*100</f>
        <v>28.659644024700327</v>
      </c>
      <c r="C36" s="7">
        <f>(PSCE!C37-PSCE!C36)/PSCE!C36*100</f>
        <v>3.1096115265365674</v>
      </c>
      <c r="D36" s="7">
        <f>(PSCE!D37-PSCE!D36)/PSCE!D36*100</f>
        <v>0.61215305452987834</v>
      </c>
      <c r="E36" s="7">
        <f>(PSCE!E37-PSCE!E36)/PSCE!E36*100</f>
        <v>1.2183443285805491</v>
      </c>
      <c r="F36" s="7">
        <f>(PSCE!F37-PSCE!F36)/PSCE!F36*100</f>
        <v>0.27383794410897344</v>
      </c>
      <c r="G36" s="7">
        <f>(PSCE!G37-PSCE!G36)/PSCE!G36*100</f>
        <v>1.409047704677987</v>
      </c>
      <c r="H36" s="7">
        <f>(PSCE!H37-PSCE!H36)/PSCE!H36*100</f>
        <v>-0.32091815227294357</v>
      </c>
    </row>
    <row r="37" spans="1:8" hidden="1">
      <c r="A37" s="10">
        <f>PSCE!A38</f>
        <v>33878</v>
      </c>
      <c r="B37" s="7">
        <f>(PSCE!B38-PSCE!B37)/PSCE!B37*100</f>
        <v>-7.5381140598531902</v>
      </c>
      <c r="C37" s="7">
        <f>(PSCE!C38-PSCE!C37)/PSCE!C37*100</f>
        <v>6.9072256124524625</v>
      </c>
      <c r="D37" s="7">
        <f>(PSCE!D38-PSCE!D37)/PSCE!D37*100</f>
        <v>0.45322267730114252</v>
      </c>
      <c r="E37" s="7">
        <f>(PSCE!E38-PSCE!E37)/PSCE!E37*100</f>
        <v>1.419185282522996</v>
      </c>
      <c r="F37" s="7">
        <f>(PSCE!F38-PSCE!F37)/PSCE!F37*100</f>
        <v>-0.7282403193053707</v>
      </c>
      <c r="G37" s="7">
        <f>(PSCE!G38-PSCE!G37)/PSCE!G37*100</f>
        <v>1.6820559587592303</v>
      </c>
      <c r="H37" s="7">
        <f>(PSCE!H38-PSCE!H37)/PSCE!H37*100</f>
        <v>-0.89082302225011245</v>
      </c>
    </row>
    <row r="38" spans="1:8" hidden="1">
      <c r="A38" s="10">
        <f>PSCE!A39</f>
        <v>33909</v>
      </c>
      <c r="B38" s="7">
        <f>(PSCE!B39-PSCE!B38)/PSCE!B38*100</f>
        <v>-11.786259541984732</v>
      </c>
      <c r="C38" s="7">
        <f>(PSCE!C39-PSCE!C38)/PSCE!C38*100</f>
        <v>3.6978821972203839</v>
      </c>
      <c r="D38" s="7">
        <f>(PSCE!D39-PSCE!D38)/PSCE!D38*100</f>
        <v>0.71190605200615875</v>
      </c>
      <c r="E38" s="7">
        <f>(PSCE!E39-PSCE!E38)/PSCE!E38*100</f>
        <v>0.57009587976159626</v>
      </c>
      <c r="F38" s="7">
        <f>(PSCE!F39-PSCE!F38)/PSCE!F38*100</f>
        <v>1.0016223460534668</v>
      </c>
      <c r="G38" s="7">
        <f>(PSCE!G39-PSCE!G38)/PSCE!G38*100</f>
        <v>1.5059978325589507</v>
      </c>
      <c r="H38" s="7">
        <f>(PSCE!H39-PSCE!H38)/PSCE!H38*100</f>
        <v>-0.18444597384721267</v>
      </c>
    </row>
    <row r="39" spans="1:8" hidden="1">
      <c r="A39" s="10">
        <f>PSCE!A40</f>
        <v>33939</v>
      </c>
      <c r="B39" s="7">
        <f>(PSCE!B40-PSCE!B39)/PSCE!B39*100</f>
        <v>10.713049498096227</v>
      </c>
      <c r="C39" s="7">
        <f>(PSCE!C40-PSCE!C39)/PSCE!C39*100</f>
        <v>4.9381731152772241</v>
      </c>
      <c r="D39" s="7">
        <f>(PSCE!D40-PSCE!D39)/PSCE!D39*100</f>
        <v>1.1756370919628398</v>
      </c>
      <c r="E39" s="7">
        <f>(PSCE!E40-PSCE!E39)/PSCE!E39*100</f>
        <v>0.75753671734089156</v>
      </c>
      <c r="F39" s="7">
        <f>(PSCE!F40-PSCE!F39)/PSCE!F39*100</f>
        <v>1.2640547524268455</v>
      </c>
      <c r="G39" s="7">
        <f>(PSCE!G40-PSCE!G39)/PSCE!G39*100</f>
        <v>1.1130473198507755</v>
      </c>
      <c r="H39" s="7">
        <f>(PSCE!H40-PSCE!H39)/PSCE!H39*100</f>
        <v>1.3403938441171603</v>
      </c>
    </row>
    <row r="40" spans="1:8" hidden="1">
      <c r="A40" s="10">
        <f>PSCE!A41</f>
        <v>33970</v>
      </c>
      <c r="B40" s="7">
        <f>(PSCE!B41-PSCE!B40)/PSCE!B40*100</f>
        <v>-17.101766453024855</v>
      </c>
      <c r="C40" s="7">
        <f>(PSCE!C41-PSCE!C40)/PSCE!C40*100</f>
        <v>-0.60057777102022203</v>
      </c>
      <c r="D40" s="7">
        <f>(PSCE!D41-PSCE!D40)/PSCE!D40*100</f>
        <v>0.60283781293600447</v>
      </c>
      <c r="E40" s="7">
        <f>(PSCE!E41-PSCE!E40)/PSCE!E40*100</f>
        <v>0.72626841243862528</v>
      </c>
      <c r="F40" s="7">
        <f>(PSCE!F41-PSCE!F40)/PSCE!F40*100</f>
        <v>3.2344827586206897</v>
      </c>
      <c r="G40" s="7">
        <f>(PSCE!G41-PSCE!G40)/PSCE!G40*100</f>
        <v>1.4782450391407247</v>
      </c>
      <c r="H40" s="7">
        <f>(PSCE!H41-PSCE!H40)/PSCE!H40*100</f>
        <v>-0.93076420640104507</v>
      </c>
    </row>
    <row r="41" spans="1:8" hidden="1">
      <c r="A41" s="10">
        <f>PSCE!A42</f>
        <v>34001</v>
      </c>
      <c r="B41" s="7">
        <f>(PSCE!B42-PSCE!B41)/PSCE!B41*100</f>
        <v>7.1280407316613239</v>
      </c>
      <c r="C41" s="7">
        <f>(PSCE!C42-PSCE!C41)/PSCE!C41*100</f>
        <v>-4.9789674952198855</v>
      </c>
      <c r="D41" s="7">
        <f>(PSCE!D42-PSCE!D41)/PSCE!D41*100</f>
        <v>1.772555997487963</v>
      </c>
      <c r="E41" s="7">
        <f>(PSCE!E42-PSCE!E41)/PSCE!E41*100</f>
        <v>-0.48238042043261908</v>
      </c>
      <c r="F41" s="7">
        <f>(PSCE!F42-PSCE!F41)/PSCE!F41*100</f>
        <v>-0.74821297347852234</v>
      </c>
      <c r="G41" s="7">
        <f>(PSCE!G42-PSCE!G41)/PSCE!G41*100</f>
        <v>1.4519273318742301</v>
      </c>
      <c r="H41" s="7">
        <f>(PSCE!H42-PSCE!H41)/PSCE!H41*100</f>
        <v>3.2690511510356575</v>
      </c>
    </row>
    <row r="42" spans="1:8" hidden="1">
      <c r="A42" s="10">
        <f>PSCE!A43</f>
        <v>34029</v>
      </c>
      <c r="B42" s="7">
        <f>(PSCE!B43-PSCE!B42)/PSCE!B42*100</f>
        <v>3.8901601830663615</v>
      </c>
      <c r="C42" s="7">
        <f>(PSCE!C43-PSCE!C42)/PSCE!C42*100</f>
        <v>-2.2537025112685125</v>
      </c>
      <c r="D42" s="7">
        <f>(PSCE!D43-PSCE!D42)/PSCE!D42*100</f>
        <v>-0.34041765440923138</v>
      </c>
      <c r="E42" s="7">
        <f>(PSCE!E43-PSCE!E42)/PSCE!E42*100</f>
        <v>-0.40818409102505232</v>
      </c>
      <c r="F42" s="7">
        <f>(PSCE!F43-PSCE!F42)/PSCE!F42*100</f>
        <v>-1.2788584505620246</v>
      </c>
      <c r="G42" s="7">
        <f>(PSCE!G43-PSCE!G42)/PSCE!G42*100</f>
        <v>1.3592370353778866</v>
      </c>
      <c r="H42" s="7">
        <f>(PSCE!H43-PSCE!H42)/PSCE!H42*100</f>
        <v>-2.0549585018088958</v>
      </c>
    </row>
    <row r="43" spans="1:8" hidden="1">
      <c r="A43" s="10">
        <f>PSCE!A44</f>
        <v>34060</v>
      </c>
      <c r="B43" s="7">
        <f>(PSCE!B44-PSCE!B43)/PSCE!B43*100</f>
        <v>-11.064046086072517</v>
      </c>
      <c r="C43" s="7">
        <f>(PSCE!C44-PSCE!C43)/PSCE!C43*100</f>
        <v>-27.717391304347828</v>
      </c>
      <c r="D43" s="7">
        <f>(PSCE!D44-PSCE!D43)/PSCE!D43*100</f>
        <v>0.10422847707747478</v>
      </c>
      <c r="E43" s="7">
        <f>(PSCE!E44-PSCE!E43)/PSCE!E43*100</f>
        <v>1.6394282493980223</v>
      </c>
      <c r="F43" s="7">
        <f>(PSCE!F44-PSCE!F43)/PSCE!F43*100</f>
        <v>0.7022567668916615</v>
      </c>
      <c r="G43" s="7">
        <f>(PSCE!G44-PSCE!G43)/PSCE!G43*100</f>
        <v>1.0107001628285648</v>
      </c>
      <c r="H43" s="7">
        <f>(PSCE!H44-PSCE!H43)/PSCE!H43*100</f>
        <v>-1.4801939189831474</v>
      </c>
    </row>
    <row r="44" spans="1:8" hidden="1">
      <c r="A44" s="10">
        <f>PSCE!A45</f>
        <v>34090</v>
      </c>
      <c r="B44" s="7">
        <f>(PSCE!B45-PSCE!B44)/PSCE!B44*100</f>
        <v>18.727376643170128</v>
      </c>
      <c r="C44" s="7">
        <f>(PSCE!C45-PSCE!C44)/PSCE!C44*100</f>
        <v>-3.4062428799270905</v>
      </c>
      <c r="D44" s="7">
        <f>(PSCE!D45-PSCE!D44)/PSCE!D44*100</f>
        <v>-0.13401578293566727</v>
      </c>
      <c r="E44" s="7">
        <f>(PSCE!E45-PSCE!E44)/PSCE!E44*100</f>
        <v>1.6331468319975804</v>
      </c>
      <c r="F44" s="7">
        <f>(PSCE!F45-PSCE!F44)/PSCE!F44*100</f>
        <v>-0.88693297224102918</v>
      </c>
      <c r="G44" s="7">
        <f>(PSCE!G45-PSCE!G44)/PSCE!G44*100</f>
        <v>1.2861403124964019</v>
      </c>
      <c r="H44" s="7">
        <f>(PSCE!H45-PSCE!H44)/PSCE!H44*100</f>
        <v>-2.1640546389336861</v>
      </c>
    </row>
    <row r="45" spans="1:8" hidden="1">
      <c r="A45" s="10">
        <f>PSCE!A46</f>
        <v>34121</v>
      </c>
      <c r="B45" s="7">
        <f>(PSCE!B46-PSCE!B45)/PSCE!B45*100</f>
        <v>7.7984595635430036</v>
      </c>
      <c r="C45" s="7">
        <f>(PSCE!C46-PSCE!C45)/PSCE!C45*100</f>
        <v>-5.448755749498762</v>
      </c>
      <c r="D45" s="7">
        <f>(PSCE!D46-PSCE!D45)/PSCE!D45*100</f>
        <v>2.1063551951772159</v>
      </c>
      <c r="E45" s="7">
        <f>(PSCE!E46-PSCE!E45)/PSCE!E45*100</f>
        <v>2.4351534989832864</v>
      </c>
      <c r="F45" s="7">
        <f>(PSCE!F46-PSCE!F45)/PSCE!F45*100</f>
        <v>-0.77191064963453793</v>
      </c>
      <c r="G45" s="7">
        <f>(PSCE!G46-PSCE!G45)/PSCE!G45*100</f>
        <v>1.3994043153036402</v>
      </c>
      <c r="H45" s="7">
        <f>(PSCE!H46-PSCE!H45)/PSCE!H45*100</f>
        <v>3.4827202411981006</v>
      </c>
    </row>
    <row r="46" spans="1:8" hidden="1">
      <c r="A46" s="10">
        <f>PSCE!A47</f>
        <v>34151</v>
      </c>
      <c r="B46" s="7">
        <f>(PSCE!B47-PSCE!B46)/PSCE!B46*100</f>
        <v>3.914855611789223</v>
      </c>
      <c r="C46" s="7">
        <f>(PSCE!C47-PSCE!C46)/PSCE!C46*100</f>
        <v>3.1058999625795187</v>
      </c>
      <c r="D46" s="7">
        <f>(PSCE!D47-PSCE!D46)/PSCE!D46*100</f>
        <v>1.2692844288978304</v>
      </c>
      <c r="E46" s="7">
        <f>(PSCE!E47-PSCE!E46)/PSCE!E46*100</f>
        <v>1.5638617217003972</v>
      </c>
      <c r="F46" s="7">
        <f>(PSCE!F47-PSCE!F46)/PSCE!F46*100</f>
        <v>2.2235990637477627</v>
      </c>
      <c r="G46" s="7">
        <f>(PSCE!G47-PSCE!G46)/PSCE!G46*100</f>
        <v>1.2814332320593742</v>
      </c>
      <c r="H46" s="7">
        <f>(PSCE!H47-PSCE!H46)/PSCE!H46*100</f>
        <v>0.98296823732828686</v>
      </c>
    </row>
    <row r="47" spans="1:8" hidden="1">
      <c r="A47" s="10">
        <f>PSCE!A48</f>
        <v>34182</v>
      </c>
      <c r="B47" s="7">
        <f>(PSCE!B48-PSCE!B47)/PSCE!B47*100</f>
        <v>-1.9338203695745595</v>
      </c>
      <c r="C47" s="7">
        <f>(PSCE!C48-PSCE!C47)/PSCE!C47*100</f>
        <v>1.4275344785869828</v>
      </c>
      <c r="D47" s="7">
        <f>(PSCE!D48-PSCE!D47)/PSCE!D47*100</f>
        <v>1.3507105456251653</v>
      </c>
      <c r="E47" s="7">
        <f>(PSCE!E48-PSCE!E47)/PSCE!E47*100</f>
        <v>1.8782476045192353</v>
      </c>
      <c r="F47" s="7">
        <f>(PSCE!F48-PSCE!F47)/PSCE!F47*100</f>
        <v>0.86874537005858976</v>
      </c>
      <c r="G47" s="7">
        <f>(PSCE!G48-PSCE!G47)/PSCE!G47*100</f>
        <v>1.665928713748063</v>
      </c>
      <c r="H47" s="7">
        <f>(PSCE!H48-PSCE!H47)/PSCE!H47*100</f>
        <v>0.91407924716541067</v>
      </c>
    </row>
    <row r="48" spans="1:8" hidden="1">
      <c r="A48" s="10">
        <f>PSCE!A49</f>
        <v>34213</v>
      </c>
      <c r="B48" s="7">
        <f>(PSCE!B49-PSCE!B48)/PSCE!B48*100</f>
        <v>-7.303534910896875E-2</v>
      </c>
      <c r="C48" s="7">
        <f>(PSCE!C49-PSCE!C48)/PSCE!C48*100</f>
        <v>-14.694656488549619</v>
      </c>
      <c r="D48" s="7">
        <f>(PSCE!D49-PSCE!D48)/PSCE!D48*100</f>
        <v>2.177842350217932</v>
      </c>
      <c r="E48" s="7">
        <f>(PSCE!E49-PSCE!E48)/PSCE!E48*100</f>
        <v>1.7313181414065788</v>
      </c>
      <c r="F48" s="7">
        <f>(PSCE!F49-PSCE!F48)/PSCE!F48*100</f>
        <v>1.0415275737748699</v>
      </c>
      <c r="G48" s="7">
        <f>(PSCE!G49-PSCE!G48)/PSCE!G48*100</f>
        <v>1.639719091948391</v>
      </c>
      <c r="H48" s="7">
        <f>(PSCE!H49-PSCE!H48)/PSCE!H48*100</f>
        <v>3.1930101134253381</v>
      </c>
    </row>
    <row r="49" spans="1:8" hidden="1">
      <c r="A49" s="10">
        <f>PSCE!A50</f>
        <v>34243</v>
      </c>
      <c r="B49" s="7">
        <f>(PSCE!B50-PSCE!B49)/PSCE!B49*100</f>
        <v>-9.9693027335184912</v>
      </c>
      <c r="C49" s="7">
        <f>(PSCE!C50-PSCE!C49)/PSCE!C49*100</f>
        <v>0.74105145413870244</v>
      </c>
      <c r="D49" s="7">
        <f>(PSCE!D50-PSCE!D49)/PSCE!D49*100</f>
        <v>1.0787257732555056</v>
      </c>
      <c r="E49" s="7">
        <f>(PSCE!E50-PSCE!E49)/PSCE!E49*100</f>
        <v>2.7413642426751301</v>
      </c>
      <c r="F49" s="7">
        <f>(PSCE!F50-PSCE!F49)/PSCE!F49*100</f>
        <v>0.6211180124223602</v>
      </c>
      <c r="G49" s="7">
        <f>(PSCE!G50-PSCE!G49)/PSCE!G49*100</f>
        <v>1.3004681256762112</v>
      </c>
      <c r="H49" s="7">
        <f>(PSCE!H50-PSCE!H49)/PSCE!H49*100</f>
        <v>0.43241283774161393</v>
      </c>
    </row>
    <row r="50" spans="1:8" hidden="1">
      <c r="A50" s="10">
        <f>PSCE!A51</f>
        <v>34274</v>
      </c>
      <c r="B50" s="7">
        <f>(PSCE!B51-PSCE!B50)/PSCE!B50*100</f>
        <v>-2.7926611462899822</v>
      </c>
      <c r="C50" s="7">
        <f>(PSCE!C51-PSCE!C50)/PSCE!C50*100</f>
        <v>0.59680777238029148</v>
      </c>
      <c r="D50" s="7">
        <f>(PSCE!D51-PSCE!D50)/PSCE!D50*100</f>
        <v>1.7205121480174532</v>
      </c>
      <c r="E50" s="7">
        <f>(PSCE!E51-PSCE!E50)/PSCE!E50*100</f>
        <v>0.967005417021086</v>
      </c>
      <c r="F50" s="7">
        <f>(PSCE!F51-PSCE!F50)/PSCE!F50*100</f>
        <v>1.464407670081429</v>
      </c>
      <c r="G50" s="7">
        <f>(PSCE!G51-PSCE!G50)/PSCE!G50*100</f>
        <v>1.447681488922963</v>
      </c>
      <c r="H50" s="7">
        <f>(PSCE!H51-PSCE!H50)/PSCE!H50*100</f>
        <v>2.3203351595230419</v>
      </c>
    </row>
    <row r="51" spans="1:8" hidden="1">
      <c r="A51" s="10">
        <f>PSCE!A52</f>
        <v>34304</v>
      </c>
      <c r="B51" s="7">
        <f>(PSCE!B52-PSCE!B51)/PSCE!B51*100</f>
        <v>11.073993652914648</v>
      </c>
      <c r="C51" s="7">
        <f>(PSCE!C52-PSCE!C51)/PSCE!C51*100</f>
        <v>9.3405077262693155</v>
      </c>
      <c r="D51" s="7">
        <f>(PSCE!D52-PSCE!D51)/PSCE!D51*100</f>
        <v>0.89867940538082536</v>
      </c>
      <c r="E51" s="7">
        <f>(PSCE!E52-PSCE!E51)/PSCE!E51*100</f>
        <v>2.2569059548618808</v>
      </c>
      <c r="F51" s="7">
        <f>(PSCE!F52-PSCE!F51)/PSCE!F51*100</f>
        <v>0.27182706620930686</v>
      </c>
      <c r="G51" s="7">
        <f>(PSCE!G52-PSCE!G51)/PSCE!G51*100</f>
        <v>1.1257739696041027</v>
      </c>
      <c r="H51" s="7">
        <f>(PSCE!H52-PSCE!H51)/PSCE!H51*100</f>
        <v>0.36031496062992124</v>
      </c>
    </row>
    <row r="52" spans="1:8" hidden="1">
      <c r="A52" s="10">
        <f>PSCE!A53</f>
        <v>34335</v>
      </c>
      <c r="B52" s="7">
        <f>(PSCE!B53-PSCE!B52)/PSCE!B52*100</f>
        <v>10.06015037593985</v>
      </c>
      <c r="C52" s="7">
        <f>(PSCE!C53-PSCE!C52)/PSCE!C52*100</f>
        <v>-18.384858044164037</v>
      </c>
      <c r="D52" s="7">
        <f>(PSCE!D53-PSCE!D52)/PSCE!D52*100</f>
        <v>0.31547646703526455</v>
      </c>
      <c r="E52" s="7">
        <f>(PSCE!E53-PSCE!E52)/PSCE!E52*100</f>
        <v>-1.842858381753534</v>
      </c>
      <c r="F52" s="7">
        <f>(PSCE!F53-PSCE!F52)/PSCE!F52*100</f>
        <v>1.5490866843090427</v>
      </c>
      <c r="G52" s="7">
        <f>(PSCE!G53-PSCE!G52)/PSCE!G52*100</f>
        <v>-0.20100191724905683</v>
      </c>
      <c r="H52" s="7">
        <f>(PSCE!H53-PSCE!H52)/PSCE!H52*100</f>
        <v>1.3293832615709067</v>
      </c>
    </row>
    <row r="53" spans="1:8" hidden="1">
      <c r="A53" s="10">
        <f>PSCE!A54</f>
        <v>34366</v>
      </c>
      <c r="B53" s="7">
        <f>(PSCE!B54-PSCE!B53)/PSCE!B53*100</f>
        <v>-1.270665391446919</v>
      </c>
      <c r="C53" s="7">
        <f>(PSCE!C54-PSCE!C53)/PSCE!C53*100</f>
        <v>-23.144712430426718</v>
      </c>
      <c r="D53" s="7">
        <f>(PSCE!D54-PSCE!D53)/PSCE!D53*100</f>
        <v>2.099958778930012</v>
      </c>
      <c r="E53" s="7">
        <f>(PSCE!E54-PSCE!E53)/PSCE!E53*100</f>
        <v>2.9509210584441403</v>
      </c>
      <c r="F53" s="7">
        <f>(PSCE!F54-PSCE!F53)/PSCE!F53*100</f>
        <v>0.2923790758278777</v>
      </c>
      <c r="G53" s="7">
        <f>(PSCE!G54-PSCE!G53)/PSCE!G53*100</f>
        <v>2.3094640514774993</v>
      </c>
      <c r="H53" s="7">
        <f>(PSCE!H54-PSCE!H53)/PSCE!H53*100</f>
        <v>1.9623389494549059</v>
      </c>
    </row>
    <row r="54" spans="1:8" hidden="1">
      <c r="A54" s="10">
        <f>PSCE!A55</f>
        <v>34394</v>
      </c>
      <c r="B54" s="7">
        <f>(PSCE!B55-PSCE!B54)/PSCE!B54*100</f>
        <v>11.195682258510933</v>
      </c>
      <c r="C54" s="7">
        <f>(PSCE!C55-PSCE!C54)/PSCE!C54*100</f>
        <v>7.2621202977268151</v>
      </c>
      <c r="D54" s="7">
        <f>(PSCE!D55-PSCE!D54)/PSCE!D54*100</f>
        <v>1.4189609105301597</v>
      </c>
      <c r="E54" s="7">
        <f>(PSCE!E55-PSCE!E54)/PSCE!E54*100</f>
        <v>3.7845955803475646</v>
      </c>
      <c r="F54" s="7">
        <f>(PSCE!F55-PSCE!F54)/PSCE!F54*100</f>
        <v>0.1014005957284999</v>
      </c>
      <c r="G54" s="7">
        <f>(PSCE!G55-PSCE!G54)/PSCE!G54*100</f>
        <v>1.240724849830902</v>
      </c>
      <c r="H54" s="7">
        <f>(PSCE!H55-PSCE!H54)/PSCE!H54*100</f>
        <v>1.2162227838258166</v>
      </c>
    </row>
    <row r="55" spans="1:8" hidden="1">
      <c r="A55" s="10">
        <f>PSCE!A56</f>
        <v>34425</v>
      </c>
      <c r="B55" s="7">
        <f>(PSCE!B56-PSCE!B55)/PSCE!B55*100</f>
        <v>-6.5090230242688243</v>
      </c>
      <c r="C55" s="7">
        <f>(PSCE!C56-PSCE!C55)/PSCE!C55*100</f>
        <v>14.441110277569392</v>
      </c>
      <c r="D55" s="7">
        <f>(PSCE!D56-PSCE!D55)/PSCE!D55*100</f>
        <v>-0.55821193267463132</v>
      </c>
      <c r="E55" s="7">
        <f>(PSCE!E56-PSCE!E55)/PSCE!E55*100</f>
        <v>1.3064869558027039</v>
      </c>
      <c r="F55" s="7">
        <f>(PSCE!F56-PSCE!F55)/PSCE!F55*100</f>
        <v>0.15827793605571383</v>
      </c>
      <c r="G55" s="7">
        <f>(PSCE!G56-PSCE!G55)/PSCE!G55*100</f>
        <v>1.3092816401419967</v>
      </c>
      <c r="H55" s="7">
        <f>(PSCE!H56-PSCE!H55)/PSCE!H55*100</f>
        <v>-3.483584418702359</v>
      </c>
    </row>
    <row r="56" spans="1:8" hidden="1">
      <c r="A56" s="10">
        <f>PSCE!A57</f>
        <v>34455</v>
      </c>
      <c r="B56" s="7">
        <f>(PSCE!B57-PSCE!B56)/PSCE!B56*100</f>
        <v>-2.7822151224707135</v>
      </c>
      <c r="C56" s="7">
        <f>(PSCE!C57-PSCE!C56)/PSCE!C56*100</f>
        <v>8.439855784988529</v>
      </c>
      <c r="D56" s="7">
        <f>(PSCE!D57-PSCE!D56)/PSCE!D56*100</f>
        <v>8.3662059256127339E-2</v>
      </c>
      <c r="E56" s="7">
        <f>(PSCE!E57-PSCE!E56)/PSCE!E56*100</f>
        <v>1.8977268089621679</v>
      </c>
      <c r="F56" s="7">
        <f>(PSCE!F57-PSCE!F56)/PSCE!F56*100</f>
        <v>0.28445006321112515</v>
      </c>
      <c r="G56" s="7">
        <f>(PSCE!G57-PSCE!G56)/PSCE!G56*100</f>
        <v>1.0866462592399382</v>
      </c>
      <c r="H56" s="7">
        <f>(PSCE!H57-PSCE!H56)/PSCE!H56*100</f>
        <v>-1.776053132345808</v>
      </c>
    </row>
    <row r="57" spans="1:8" hidden="1">
      <c r="A57" s="10">
        <f>PSCE!A58</f>
        <v>34486</v>
      </c>
      <c r="B57" s="7">
        <f>(PSCE!B58-PSCE!B57)/PSCE!B57*100</f>
        <v>-12.474325619608379</v>
      </c>
      <c r="C57" s="7">
        <f>(PSCE!C58-PSCE!C57)/PSCE!C57*100</f>
        <v>13.7524557956778</v>
      </c>
      <c r="D57" s="7">
        <f>(PSCE!D58-PSCE!D57)/PSCE!D57*100</f>
        <v>1.944640441510231</v>
      </c>
      <c r="E57" s="7">
        <f>(PSCE!E58-PSCE!E57)/PSCE!E57*100</f>
        <v>2.1787888497276513</v>
      </c>
      <c r="F57" s="7">
        <f>(PSCE!F58-PSCE!F57)/PSCE!F57*100</f>
        <v>-0.71225969114402776</v>
      </c>
      <c r="G57" s="7">
        <f>(PSCE!G58-PSCE!G57)/PSCE!G57*100</f>
        <v>1.4527609273522166</v>
      </c>
      <c r="H57" s="7">
        <f>(PSCE!H58-PSCE!H57)/PSCE!H57*100</f>
        <v>3.0440012662234883</v>
      </c>
    </row>
    <row r="58" spans="1:8" hidden="1">
      <c r="A58" s="10">
        <f>PSCE!A59</f>
        <v>34516</v>
      </c>
      <c r="B58" s="7">
        <f>(PSCE!B59-PSCE!B58)/PSCE!B58*100</f>
        <v>36.576971214017526</v>
      </c>
      <c r="C58" s="7">
        <f>(PSCE!C59-PSCE!C58)/PSCE!C58*100</f>
        <v>-15.743324033479475</v>
      </c>
      <c r="D58" s="7">
        <f>(PSCE!D59-PSCE!D58)/PSCE!D58*100</f>
        <v>1.6474457317180693</v>
      </c>
      <c r="E58" s="7">
        <f>(PSCE!E59-PSCE!E58)/PSCE!E58*100</f>
        <v>3.2376920664785205</v>
      </c>
      <c r="F58" s="7">
        <f>(PSCE!F59-PSCE!F58)/PSCE!F58*100</f>
        <v>0.33011681056373793</v>
      </c>
      <c r="G58" s="7">
        <f>(PSCE!G59-PSCE!G58)/PSCE!G58*100</f>
        <v>1.2102540477767221</v>
      </c>
      <c r="H58" s="7">
        <f>(PSCE!H59-PSCE!H58)/PSCE!H58*100</f>
        <v>1.9636515562983081</v>
      </c>
    </row>
    <row r="59" spans="1:8" hidden="1">
      <c r="A59" s="10">
        <f>PSCE!A60</f>
        <v>34547</v>
      </c>
      <c r="B59" s="7">
        <f>(PSCE!B60-PSCE!B59)/PSCE!B59*100</f>
        <v>21.260022909507445</v>
      </c>
      <c r="C59" s="7">
        <f>(PSCE!C60-PSCE!C59)/PSCE!C59*100</f>
        <v>-0.81993062125512461</v>
      </c>
      <c r="D59" s="7">
        <f>(PSCE!D60-PSCE!D59)/PSCE!D59*100</f>
        <v>1.224774800171746</v>
      </c>
      <c r="E59" s="7">
        <f>(PSCE!E60-PSCE!E59)/PSCE!E59*100</f>
        <v>1.4769534512871136</v>
      </c>
      <c r="F59" s="7">
        <f>(PSCE!F60-PSCE!F59)/PSCE!F59*100</f>
        <v>1.1452796760313844</v>
      </c>
      <c r="G59" s="7">
        <f>(PSCE!G60-PSCE!G59)/PSCE!G59*100</f>
        <v>1.791302368805356</v>
      </c>
      <c r="H59" s="7">
        <f>(PSCE!H60-PSCE!H59)/PSCE!H59*100</f>
        <v>0.4398809308603589</v>
      </c>
    </row>
    <row r="60" spans="1:8" hidden="1">
      <c r="A60" s="10">
        <f>PSCE!A61</f>
        <v>34578</v>
      </c>
      <c r="B60" s="7">
        <f>(PSCE!B61-PSCE!B60)/PSCE!B60*100</f>
        <v>1.1146797657283203</v>
      </c>
      <c r="C60" s="7">
        <f>(PSCE!C61-PSCE!C60)/PSCE!C60*100</f>
        <v>9.1096979332273449</v>
      </c>
      <c r="D60" s="7">
        <f>(PSCE!D61-PSCE!D60)/PSCE!D60*100</f>
        <v>1.8552080789384613</v>
      </c>
      <c r="E60" s="7">
        <f>(PSCE!E61-PSCE!E60)/PSCE!E60*100</f>
        <v>1.4517154936955139</v>
      </c>
      <c r="F60" s="7">
        <f>(PSCE!F61-PSCE!F60)/PSCE!F60*100</f>
        <v>0.26274632467938691</v>
      </c>
      <c r="G60" s="7">
        <f>(PSCE!G61-PSCE!G60)/PSCE!G60*100</f>
        <v>1.4244058764893845</v>
      </c>
      <c r="H60" s="7">
        <f>(PSCE!H61-PSCE!H60)/PSCE!H60*100</f>
        <v>2.8449041299704834</v>
      </c>
    </row>
    <row r="61" spans="1:8" hidden="1">
      <c r="A61" s="10">
        <f>PSCE!A62</f>
        <v>34608</v>
      </c>
      <c r="B61" s="7">
        <f>(PSCE!B62-PSCE!B61)/PSCE!B61*100</f>
        <v>7.4925261584454406</v>
      </c>
      <c r="C61" s="7">
        <f>(PSCE!C62-PSCE!C61)/PSCE!C61*100</f>
        <v>-6.5860410899023751</v>
      </c>
      <c r="D61" s="7">
        <f>(PSCE!D62-PSCE!D61)/PSCE!D61*100</f>
        <v>1.3149537074038709</v>
      </c>
      <c r="E61" s="7">
        <f>(PSCE!E62-PSCE!E61)/PSCE!E61*100</f>
        <v>3.4187718974737229</v>
      </c>
      <c r="F61" s="7">
        <f>(PSCE!F62-PSCE!F61)/PSCE!F61*100</f>
        <v>-0.14974730142883885</v>
      </c>
      <c r="G61" s="7">
        <f>(PSCE!G62-PSCE!G61)/PSCE!G61*100</f>
        <v>1.8039532662208833</v>
      </c>
      <c r="H61" s="7">
        <f>(PSCE!H62-PSCE!H61)/PSCE!H61*100</f>
        <v>0.30217119923465519</v>
      </c>
    </row>
    <row r="62" spans="1:8" hidden="1">
      <c r="A62" s="10">
        <f>PSCE!A63</f>
        <v>34639</v>
      </c>
      <c r="B62" s="7">
        <f>(PSCE!B63-PSCE!B62)/PSCE!B62*100</f>
        <v>5.1016860768294796</v>
      </c>
      <c r="C62" s="7">
        <f>(PSCE!C63-PSCE!C62)/PSCE!C62*100</f>
        <v>6.8632038683512713</v>
      </c>
      <c r="D62" s="7">
        <f>(PSCE!D63-PSCE!D62)/PSCE!D62*100</f>
        <v>2.095053829514268</v>
      </c>
      <c r="E62" s="7">
        <f>(PSCE!E63-PSCE!E62)/PSCE!E62*100</f>
        <v>2.3143855645103772</v>
      </c>
      <c r="F62" s="7">
        <f>(PSCE!F63-PSCE!F62)/PSCE!F62*100</f>
        <v>2.3370618009123287</v>
      </c>
      <c r="G62" s="7">
        <f>(PSCE!G63-PSCE!G62)/PSCE!G62*100</f>
        <v>1.7810097802158142</v>
      </c>
      <c r="H62" s="7">
        <f>(PSCE!H63-PSCE!H62)/PSCE!H62*100</f>
        <v>2.3833341087796027</v>
      </c>
    </row>
    <row r="63" spans="1:8" hidden="1">
      <c r="A63" s="10">
        <f>PSCE!A64</f>
        <v>34669</v>
      </c>
      <c r="B63" s="7">
        <f>(PSCE!B64-PSCE!B63)/PSCE!B63*100</f>
        <v>-5.9621268502439424</v>
      </c>
      <c r="C63" s="7">
        <f>(PSCE!C64-PSCE!C63)/PSCE!C63*100</f>
        <v>6.3056488103926434</v>
      </c>
      <c r="D63" s="7">
        <f>(PSCE!D64-PSCE!D63)/PSCE!D63*100</f>
        <v>1.7779657501657185</v>
      </c>
      <c r="E63" s="7">
        <f>(PSCE!E64-PSCE!E63)/PSCE!E63*100</f>
        <v>2.5513227144400683</v>
      </c>
      <c r="F63" s="7">
        <f>(PSCE!F64-PSCE!F63)/PSCE!F63*100</f>
        <v>1.4410453685046101</v>
      </c>
      <c r="G63" s="7">
        <f>(PSCE!G64-PSCE!G63)/PSCE!G63*100</f>
        <v>1.3633543125609433</v>
      </c>
      <c r="H63" s="7">
        <f>(PSCE!H64-PSCE!H63)/PSCE!H63*100</f>
        <v>2.1199486486179433</v>
      </c>
    </row>
    <row r="64" spans="1:8" hidden="1">
      <c r="A64" s="10">
        <f>PSCE!A65</f>
        <v>34700</v>
      </c>
      <c r="B64" s="7">
        <f>(PSCE!B65-PSCE!B64)/PSCE!B64*100</f>
        <v>0.80900457263454095</v>
      </c>
      <c r="C64" s="7">
        <f>(PSCE!C65-PSCE!C64)/PSCE!C64*100</f>
        <v>-17.273101743786899</v>
      </c>
      <c r="D64" s="7">
        <f>(PSCE!D65-PSCE!D64)/PSCE!D64*100</f>
        <v>1.0408716950825305</v>
      </c>
      <c r="E64" s="7">
        <f>(PSCE!E65-PSCE!E64)/PSCE!E64*100</f>
        <v>-1.814906705638446</v>
      </c>
      <c r="F64" s="7">
        <f>(PSCE!F65-PSCE!F64)/PSCE!F64*100</f>
        <v>-1.3663998073797627</v>
      </c>
      <c r="G64" s="7">
        <f>(PSCE!G65-PSCE!G64)/PSCE!G64*100</f>
        <v>1.6467275334942455</v>
      </c>
      <c r="H64" s="7">
        <f>(PSCE!H65-PSCE!H64)/PSCE!H64*100</f>
        <v>1.6498492551759429</v>
      </c>
    </row>
    <row r="65" spans="1:8" hidden="1">
      <c r="A65" s="10">
        <f>PSCE!A66</f>
        <v>34731</v>
      </c>
      <c r="B65" s="7">
        <f>(PSCE!B66-PSCE!B65)/PSCE!B65*100</f>
        <v>8.0774598743893939</v>
      </c>
      <c r="C65" s="7">
        <f>(PSCE!C66-PSCE!C65)/PSCE!C65*100</f>
        <v>-9.1784232365145222</v>
      </c>
      <c r="D65" s="7">
        <f>(PSCE!D66-PSCE!D65)/PSCE!D65*100</f>
        <v>1.8550593967003592</v>
      </c>
      <c r="E65" s="7">
        <f>(PSCE!E66-PSCE!E65)/PSCE!E65*100</f>
        <v>1.8242237529855654</v>
      </c>
      <c r="F65" s="7">
        <f>(PSCE!F66-PSCE!F65)/PSCE!F65*100</f>
        <v>2.2336140607835957</v>
      </c>
      <c r="G65" s="7">
        <f>(PSCE!G66-PSCE!G65)/PSCE!G65*100</f>
        <v>1.6630675121095062</v>
      </c>
      <c r="H65" s="7">
        <f>(PSCE!H66-PSCE!H65)/PSCE!H65*100</f>
        <v>2.0411513625916604</v>
      </c>
    </row>
    <row r="66" spans="1:8" hidden="1">
      <c r="A66" s="10">
        <f>PSCE!A67</f>
        <v>34759</v>
      </c>
      <c r="B66" s="7">
        <f>(PSCE!B67-PSCE!B66)/PSCE!B66*100</f>
        <v>-7.5060532687651342</v>
      </c>
      <c r="C66" s="7">
        <f>(PSCE!C67-PSCE!C66)/PSCE!C66*100</f>
        <v>16.008771929824562</v>
      </c>
      <c r="D66" s="7">
        <f>(PSCE!D67-PSCE!D66)/PSCE!D66*100</f>
        <v>1.2299712307865525</v>
      </c>
      <c r="E66" s="7">
        <f>(PSCE!E67-PSCE!E66)/PSCE!E66*100</f>
        <v>3.1445471852053304</v>
      </c>
      <c r="F66" s="7">
        <f>(PSCE!F67-PSCE!F66)/PSCE!F66*100</f>
        <v>1.7490448901623687</v>
      </c>
      <c r="G66" s="7">
        <f>(PSCE!G67-PSCE!G66)/PSCE!G66*100</f>
        <v>1.4623743272062557</v>
      </c>
      <c r="H66" s="7">
        <f>(PSCE!H67-PSCE!H66)/PSCE!H66*100</f>
        <v>0.23810800664986323</v>
      </c>
    </row>
    <row r="67" spans="1:8" hidden="1">
      <c r="A67" s="10">
        <f>PSCE!A68</f>
        <v>34790</v>
      </c>
      <c r="B67" s="7">
        <f>(PSCE!B68-PSCE!B67)/PSCE!B67*100</f>
        <v>-14.214659685863873</v>
      </c>
      <c r="C67" s="7">
        <f>(PSCE!C68-PSCE!C67)/PSCE!C67*100</f>
        <v>19.108380592312539</v>
      </c>
      <c r="D67" s="7">
        <f>(PSCE!D68-PSCE!D67)/PSCE!D67*100</f>
        <v>1.4666231998005639</v>
      </c>
      <c r="E67" s="7">
        <f>(PSCE!E68-PSCE!E67)/PSCE!E67*100</f>
        <v>2.3664348571240237</v>
      </c>
      <c r="F67" s="7">
        <f>(PSCE!F68-PSCE!F67)/PSCE!F67*100</f>
        <v>1.1733646230566148</v>
      </c>
      <c r="G67" s="7">
        <f>(PSCE!G68-PSCE!G67)/PSCE!G67*100</f>
        <v>1.0659593634270845</v>
      </c>
      <c r="H67" s="7">
        <f>(PSCE!H68-PSCE!H67)/PSCE!H67*100</f>
        <v>1.7419775939736992</v>
      </c>
    </row>
    <row r="68" spans="1:8" hidden="1">
      <c r="A68" s="10">
        <f>PSCE!A69</f>
        <v>34820</v>
      </c>
      <c r="B68" s="7">
        <f>(PSCE!B69-PSCE!B68)/PSCE!B68*100</f>
        <v>0.2542976299460889</v>
      </c>
      <c r="C68" s="7">
        <f>(PSCE!C69-PSCE!C68)/PSCE!C68*100</f>
        <v>-4.1925671207512236</v>
      </c>
      <c r="D68" s="7">
        <f>(PSCE!D69-PSCE!D68)/PSCE!D68*100</f>
        <v>-8.1645304072059541E-2</v>
      </c>
      <c r="E68" s="7">
        <f>(PSCE!E69-PSCE!E68)/PSCE!E68*100</f>
        <v>2.9556650246305418</v>
      </c>
      <c r="F68" s="7">
        <f>(PSCE!F69-PSCE!F68)/PSCE!F68*100</f>
        <v>0.73064656422151353</v>
      </c>
      <c r="G68" s="7">
        <f>(PSCE!G69-PSCE!G68)/PSCE!G68*100</f>
        <v>1.3419163159197822</v>
      </c>
      <c r="H68" s="7">
        <f>(PSCE!H69-PSCE!H68)/PSCE!H68*100</f>
        <v>-3.0351790503233946</v>
      </c>
    </row>
    <row r="69" spans="1:8" hidden="1">
      <c r="A69" s="10">
        <f>PSCE!A70</f>
        <v>34851</v>
      </c>
      <c r="B69" s="7">
        <f>(PSCE!B70-PSCE!B69)/PSCE!B69*100</f>
        <v>11.262175324675324</v>
      </c>
      <c r="C69" s="7">
        <f>(PSCE!C70-PSCE!C69)/PSCE!C69*100</f>
        <v>-7.74434014356709</v>
      </c>
      <c r="D69" s="7">
        <f>(PSCE!D70-PSCE!D69)/PSCE!D69*100</f>
        <v>2.1434272895442663</v>
      </c>
      <c r="E69" s="7">
        <f>(PSCE!E70-PSCE!E69)/PSCE!E69*100</f>
        <v>1.951402570597617</v>
      </c>
      <c r="F69" s="7">
        <f>(PSCE!F70-PSCE!F69)/PSCE!F69*100</f>
        <v>3.2122503022278508</v>
      </c>
      <c r="G69" s="7">
        <f>(PSCE!G70-PSCE!G69)/PSCE!G69*100</f>
        <v>1.4104693963972768</v>
      </c>
      <c r="H69" s="7">
        <f>(PSCE!H70-PSCE!H69)/PSCE!H69*100</f>
        <v>2.9848479918437292</v>
      </c>
    </row>
    <row r="70" spans="1:8" hidden="1">
      <c r="A70" s="10">
        <f>PSCE!A71</f>
        <v>34881</v>
      </c>
      <c r="B70" s="7">
        <f>(PSCE!B71-PSCE!B70)/PSCE!B70*100</f>
        <v>3.7479482035382086</v>
      </c>
      <c r="C70" s="7">
        <f>(PSCE!C71-PSCE!C70)/PSCE!C70*100</f>
        <v>-7.8557534041598087</v>
      </c>
      <c r="D70" s="7">
        <f>(PSCE!D71-PSCE!D70)/PSCE!D70*100</f>
        <v>1.4751360139847192</v>
      </c>
      <c r="E70" s="7">
        <f>(PSCE!E71-PSCE!E70)/PSCE!E70*100</f>
        <v>2.0827581976013003</v>
      </c>
      <c r="F70" s="7">
        <f>(PSCE!F71-PSCE!F70)/PSCE!F70*100</f>
        <v>2.1138936917842601</v>
      </c>
      <c r="G70" s="7">
        <f>(PSCE!G71-PSCE!G70)/PSCE!G70*100</f>
        <v>1.1523512784273418</v>
      </c>
      <c r="H70" s="7">
        <f>(PSCE!H71-PSCE!H70)/PSCE!H70*100</f>
        <v>1.5692304451769861</v>
      </c>
    </row>
    <row r="71" spans="1:8" hidden="1">
      <c r="A71" s="10">
        <f>PSCE!A72</f>
        <v>34912</v>
      </c>
      <c r="B71" s="7">
        <f>(PSCE!B72-PSCE!B71)/PSCE!B71*100</f>
        <v>10.969499868155049</v>
      </c>
      <c r="C71" s="7">
        <f>(PSCE!C72-PSCE!C71)/PSCE!C71*100</f>
        <v>5.8460539136083147</v>
      </c>
      <c r="D71" s="7">
        <f>(PSCE!D72-PSCE!D71)/PSCE!D71*100</f>
        <v>1.4522321819615172</v>
      </c>
      <c r="E71" s="7">
        <f>(PSCE!E72-PSCE!E71)/PSCE!E71*100</f>
        <v>2.2506009615384617</v>
      </c>
      <c r="F71" s="7">
        <f>(PSCE!F72-PSCE!F71)/PSCE!F71*100</f>
        <v>0.62814070351758799</v>
      </c>
      <c r="G71" s="7">
        <f>(PSCE!G72-PSCE!G71)/PSCE!G71*100</f>
        <v>1.4202583298270126</v>
      </c>
      <c r="H71" s="7">
        <f>(PSCE!H72-PSCE!H71)/PSCE!H71*100</f>
        <v>1.3749338974087784</v>
      </c>
    </row>
    <row r="72" spans="1:8" hidden="1">
      <c r="A72" s="10">
        <f>PSCE!A73</f>
        <v>34943</v>
      </c>
      <c r="B72" s="7">
        <f>(PSCE!B73-PSCE!B72)/PSCE!B72*100</f>
        <v>-4.8633663366336632</v>
      </c>
      <c r="C72" s="7">
        <f>(PSCE!C73-PSCE!C72)/PSCE!C72*100</f>
        <v>8.3461184412396445</v>
      </c>
      <c r="D72" s="7">
        <f>(PSCE!D73-PSCE!D72)/PSCE!D72*100</f>
        <v>1.8152972792125799</v>
      </c>
      <c r="E72" s="7">
        <f>(PSCE!E73-PSCE!E72)/PSCE!E72*100</f>
        <v>2.0717623203737991</v>
      </c>
      <c r="F72" s="7">
        <f>(PSCE!F73-PSCE!F72)/PSCE!F72*100</f>
        <v>2.5185908918200073</v>
      </c>
      <c r="G72" s="7">
        <f>(PSCE!G73-PSCE!G72)/PSCE!G72*100</f>
        <v>1.3080030058237835</v>
      </c>
      <c r="H72" s="7">
        <f>(PSCE!H73-PSCE!H72)/PSCE!H72*100</f>
        <v>2.2563850788098234</v>
      </c>
    </row>
    <row r="73" spans="1:8" hidden="1">
      <c r="A73" s="10">
        <f>PSCE!A74</f>
        <v>34973</v>
      </c>
      <c r="B73" s="7">
        <f>(PSCE!B74-PSCE!B73)/PSCE!B73*100</f>
        <v>7.8761135625676468</v>
      </c>
      <c r="C73" s="7">
        <f>(PSCE!C74-PSCE!C73)/PSCE!C73*100</f>
        <v>-3.1435853865760408</v>
      </c>
      <c r="D73" s="7">
        <f>(PSCE!D74-PSCE!D73)/PSCE!D73*100</f>
        <v>0.63635753329305311</v>
      </c>
      <c r="E73" s="7">
        <f>(PSCE!E74-PSCE!E73)/PSCE!E73*100</f>
        <v>3.0805550757183164</v>
      </c>
      <c r="F73" s="7">
        <f>(PSCE!F74-PSCE!F73)/PSCE!F73*100</f>
        <v>0.70418806586541005</v>
      </c>
      <c r="G73" s="7">
        <f>(PSCE!G74-PSCE!G73)/PSCE!G73*100</f>
        <v>1.3212489279339839</v>
      </c>
      <c r="H73" s="7">
        <f>(PSCE!H74-PSCE!H73)/PSCE!H73*100</f>
        <v>-1.1123003210866935</v>
      </c>
    </row>
    <row r="74" spans="1:8" hidden="1">
      <c r="A74" s="10">
        <f>PSCE!A75</f>
        <v>35004</v>
      </c>
      <c r="B74" s="7">
        <f>(PSCE!B75-PSCE!B74)/PSCE!B74*100</f>
        <v>4.6461372231226363</v>
      </c>
      <c r="C74" s="7">
        <f>(PSCE!C75-PSCE!C74)/PSCE!C74*100</f>
        <v>2.7192982456140351</v>
      </c>
      <c r="D74" s="7">
        <f>(PSCE!D75-PSCE!D74)/PSCE!D74*100</f>
        <v>1.3742108995920201</v>
      </c>
      <c r="E74" s="7">
        <f>(PSCE!E75-PSCE!E74)/PSCE!E74*100</f>
        <v>2.1924924589431347</v>
      </c>
      <c r="F74" s="7">
        <f>(PSCE!F75-PSCE!F74)/PSCE!F74*100</f>
        <v>1.6666666666666667</v>
      </c>
      <c r="G74" s="7">
        <f>(PSCE!G75-PSCE!G74)/PSCE!G74*100</f>
        <v>2.6644704231581677</v>
      </c>
      <c r="H74" s="7">
        <f>(PSCE!H75-PSCE!H74)/PSCE!H74*100</f>
        <v>-0.68985747665914776</v>
      </c>
    </row>
    <row r="75" spans="1:8" hidden="1">
      <c r="A75" s="10">
        <f>PSCE!A76</f>
        <v>35034</v>
      </c>
      <c r="B75" s="7">
        <f>(PSCE!B76-PSCE!B75)/PSCE!B75*100</f>
        <v>2.4854340290581902</v>
      </c>
      <c r="C75" s="7">
        <f>(PSCE!C76-PSCE!C75)/PSCE!C75*100</f>
        <v>4.9387987475092512</v>
      </c>
      <c r="D75" s="7">
        <f>(PSCE!D76-PSCE!D75)/PSCE!D75*100</f>
        <v>2.323608051757339</v>
      </c>
      <c r="E75" s="7">
        <f>(PSCE!E76-PSCE!E75)/PSCE!E75*100</f>
        <v>2.3313017573587689</v>
      </c>
      <c r="F75" s="7">
        <f>(PSCE!F76-PSCE!F75)/PSCE!F75*100</f>
        <v>0.1965144541552464</v>
      </c>
      <c r="G75" s="7">
        <f>(PSCE!G76-PSCE!G75)/PSCE!G75*100</f>
        <v>1.218180602702281</v>
      </c>
      <c r="H75" s="7">
        <f>(PSCE!H76-PSCE!H75)/PSCE!H75*100</f>
        <v>4.2554925187667427</v>
      </c>
    </row>
    <row r="76" spans="1:8" hidden="1">
      <c r="A76" s="10">
        <f>PSCE!A77</f>
        <v>35065</v>
      </c>
      <c r="B76" s="7">
        <f>(PSCE!B77-PSCE!B76)/PSCE!B76*100</f>
        <v>2.4035693724812894</v>
      </c>
      <c r="C76" s="7">
        <f>(PSCE!C77-PSCE!C76)/PSCE!C76*100</f>
        <v>-13.183236131832363</v>
      </c>
      <c r="D76" s="7">
        <f>(PSCE!D77-PSCE!D76)/PSCE!D76*100</f>
        <v>0.88376359408477501</v>
      </c>
      <c r="E76" s="7">
        <f>(PSCE!E77-PSCE!E76)/PSCE!E76*100</f>
        <v>0.80925164254046256</v>
      </c>
      <c r="F76" s="7">
        <f>(PSCE!F77-PSCE!F76)/PSCE!F76*100</f>
        <v>0.47483870967741937</v>
      </c>
      <c r="G76" s="7">
        <f>(PSCE!G77-PSCE!G76)/PSCE!G76*100</f>
        <v>1.0963769658097704</v>
      </c>
      <c r="H76" s="7">
        <f>(PSCE!H77-PSCE!H76)/PSCE!H76*100</f>
        <v>0.70537432711001691</v>
      </c>
    </row>
    <row r="77" spans="1:8" hidden="1">
      <c r="A77" s="10">
        <f>PSCE!A78</f>
        <v>35096</v>
      </c>
      <c r="B77" s="7">
        <f>(PSCE!B78-PSCE!B77)/PSCE!B77*100</f>
        <v>-1.3070976809557273</v>
      </c>
      <c r="C77" s="7">
        <f>(PSCE!C78-PSCE!C77)/PSCE!C77*100</f>
        <v>-12.01374785189814</v>
      </c>
      <c r="D77" s="7">
        <f>(PSCE!D78-PSCE!D77)/PSCE!D77*100</f>
        <v>1.918792693892341</v>
      </c>
      <c r="E77" s="7">
        <f>(PSCE!E78-PSCE!E77)/PSCE!E77*100</f>
        <v>1.2981851900914028</v>
      </c>
      <c r="F77" s="7">
        <f>(PSCE!F78-PSCE!F77)/PSCE!F77*100</f>
        <v>1.5462064005753327</v>
      </c>
      <c r="G77" s="7">
        <f>(PSCE!G78-PSCE!G77)/PSCE!G77*100</f>
        <v>1.4539673782855815</v>
      </c>
      <c r="H77" s="7">
        <f>(PSCE!H78-PSCE!H77)/PSCE!H77*100</f>
        <v>2.8376293910495831</v>
      </c>
    </row>
    <row r="78" spans="1:8" hidden="1">
      <c r="A78" s="10">
        <f>PSCE!A79</f>
        <v>35125</v>
      </c>
      <c r="B78" s="7">
        <f>(PSCE!B79-PSCE!B78)/PSCE!B78*100</f>
        <v>3.2398177157504984</v>
      </c>
      <c r="C78" s="7">
        <f>(PSCE!C79-PSCE!C78)/PSCE!C78*100</f>
        <v>19.584517045454543</v>
      </c>
      <c r="D78" s="7">
        <f>(PSCE!D79-PSCE!D78)/PSCE!D78*100</f>
        <v>1.8135371710926982</v>
      </c>
      <c r="E78" s="7">
        <f>(PSCE!E79-PSCE!E78)/PSCE!E78*100</f>
        <v>2.2361710474695959</v>
      </c>
      <c r="F78" s="7">
        <f>(PSCE!F79-PSCE!F78)/PSCE!F78*100</f>
        <v>1.3051396195872118</v>
      </c>
      <c r="G78" s="7">
        <f>(PSCE!G79-PSCE!G78)/PSCE!G78*100</f>
        <v>1.4374230846283735</v>
      </c>
      <c r="H78" s="7">
        <f>(PSCE!H79-PSCE!H78)/PSCE!H78*100</f>
        <v>2.2518018187992905</v>
      </c>
    </row>
    <row r="79" spans="1:8" hidden="1">
      <c r="A79" s="10">
        <f>PSCE!A80</f>
        <v>35156</v>
      </c>
      <c r="B79" s="7">
        <f>(PSCE!B80-PSCE!B79)/PSCE!B79*100</f>
        <v>-6.9797917097730879</v>
      </c>
      <c r="C79" s="7">
        <f>(PSCE!C80-PSCE!C79)/PSCE!C79*100</f>
        <v>-11.893095768374165</v>
      </c>
      <c r="D79" s="7">
        <f>(PSCE!D80-PSCE!D79)/PSCE!D79*100</f>
        <v>0.75497930677703051</v>
      </c>
      <c r="E79" s="7">
        <f>(PSCE!E80-PSCE!E79)/PSCE!E79*100</f>
        <v>5.1163980557687389E-3</v>
      </c>
      <c r="F79" s="7">
        <f>(PSCE!F80-PSCE!F79)/PSCE!F79*100</f>
        <v>1.3132927194646959</v>
      </c>
      <c r="G79" s="7">
        <f>(PSCE!G80-PSCE!G79)/PSCE!G79*100</f>
        <v>1.1532520296530369</v>
      </c>
      <c r="H79" s="7">
        <f>(PSCE!H80-PSCE!H79)/PSCE!H79*100</f>
        <v>0.40132483324261237</v>
      </c>
    </row>
    <row r="80" spans="1:8" hidden="1">
      <c r="A80" s="10">
        <f>PSCE!A81</f>
        <v>35186</v>
      </c>
      <c r="B80" s="7">
        <f>(PSCE!B81-PSCE!B80)/PSCE!B80*100</f>
        <v>-7.8520056350559795</v>
      </c>
      <c r="C80" s="7">
        <f>(PSCE!C81-PSCE!C80)/PSCE!C80*100</f>
        <v>4.3815301651499832</v>
      </c>
      <c r="D80" s="7">
        <f>(PSCE!D81-PSCE!D80)/PSCE!D80*100</f>
        <v>1.2284389390754618</v>
      </c>
      <c r="E80" s="7">
        <f>(PSCE!E81-PSCE!E80)/PSCE!E80*100</f>
        <v>3.7603601759950886</v>
      </c>
      <c r="F80" s="7">
        <f>(PSCE!F81-PSCE!F80)/PSCE!F80*100</f>
        <v>1.1385479816649415</v>
      </c>
      <c r="G80" s="7">
        <f>(PSCE!G81-PSCE!G80)/PSCE!G80*100</f>
        <v>1.2579493473167467</v>
      </c>
      <c r="H80" s="7">
        <f>(PSCE!H81-PSCE!H80)/PSCE!H80*100</f>
        <v>0.29680407255619062</v>
      </c>
    </row>
    <row r="81" spans="1:8" hidden="1">
      <c r="A81" s="10">
        <f>PSCE!A82</f>
        <v>35217</v>
      </c>
      <c r="B81" s="7">
        <f>(PSCE!B82-PSCE!B81)/PSCE!B81*100</f>
        <v>3.644995172191825</v>
      </c>
      <c r="C81" s="7">
        <f>(PSCE!C82-PSCE!C81)/PSCE!C81*100</f>
        <v>13.125605424604455</v>
      </c>
      <c r="D81" s="7">
        <f>(PSCE!D82-PSCE!D81)/PSCE!D81*100</f>
        <v>1.9277650795864865</v>
      </c>
      <c r="E81" s="7">
        <f>(PSCE!E82-PSCE!E81)/PSCE!E81*100</f>
        <v>1.9328435481485133</v>
      </c>
      <c r="F81" s="7">
        <f>(PSCE!F82-PSCE!F81)/PSCE!F81*100</f>
        <v>2.0516569200779728</v>
      </c>
      <c r="G81" s="7">
        <f>(PSCE!G82-PSCE!G81)/PSCE!G81*100</f>
        <v>1.2726220973473268</v>
      </c>
      <c r="H81" s="7">
        <f>(PSCE!H82-PSCE!H81)/PSCE!H81*100</f>
        <v>2.7741894108054126</v>
      </c>
    </row>
    <row r="82" spans="1:8" hidden="1">
      <c r="A82" s="10">
        <f>PSCE!A83</f>
        <v>35247</v>
      </c>
      <c r="B82" s="7">
        <f>(PSCE!B83-PSCE!B82)/PSCE!B82*100</f>
        <v>-2.0495303159692573</v>
      </c>
      <c r="C82" s="7">
        <f>(PSCE!C83-PSCE!C82)/PSCE!C82*100</f>
        <v>-2.4261452832881405</v>
      </c>
      <c r="D82" s="7">
        <f>(PSCE!D83-PSCE!D82)/PSCE!D82*100</f>
        <v>1.8440303056692504</v>
      </c>
      <c r="E82" s="7">
        <f>(PSCE!E83-PSCE!E82)/PSCE!E82*100</f>
        <v>1.9469839887776328</v>
      </c>
      <c r="F82" s="7">
        <f>(PSCE!F83-PSCE!F82)/PSCE!F82*100</f>
        <v>0.47753211403466883</v>
      </c>
      <c r="G82" s="7">
        <f>(PSCE!G83-PSCE!G82)/PSCE!G82*100</f>
        <v>1.7999456004351964</v>
      </c>
      <c r="H82" s="7">
        <f>(PSCE!H83-PSCE!H82)/PSCE!H82*100</f>
        <v>2.1189726949374648</v>
      </c>
    </row>
    <row r="83" spans="1:8" hidden="1">
      <c r="A83" s="10">
        <f>PSCE!A84</f>
        <v>35278</v>
      </c>
      <c r="B83" s="7">
        <f>(PSCE!B84-PSCE!B83)/PSCE!B83*100</f>
        <v>1.5613854323531744</v>
      </c>
      <c r="C83" s="7">
        <f>(PSCE!C84-PSCE!C83)/PSCE!C83*100</f>
        <v>-5.5141143776510164</v>
      </c>
      <c r="D83" s="7">
        <f>(PSCE!D84-PSCE!D83)/PSCE!D83*100</f>
        <v>0.82546197469560523</v>
      </c>
      <c r="E83" s="7">
        <f>(PSCE!E84-PSCE!E83)/PSCE!E83*100</f>
        <v>1.2858532419159689</v>
      </c>
      <c r="F83" s="7">
        <f>(PSCE!F84-PSCE!F83)/PSCE!F83*100</f>
        <v>1.3972719927760087</v>
      </c>
      <c r="G83" s="7">
        <f>(PSCE!G84-PSCE!G83)/PSCE!G83*100</f>
        <v>1.472209048341093</v>
      </c>
      <c r="H83" s="7">
        <f>(PSCE!H84-PSCE!H83)/PSCE!H83*100</f>
        <v>-0.29418440211603258</v>
      </c>
    </row>
    <row r="84" spans="1:8" hidden="1">
      <c r="A84" s="10">
        <f>PSCE!A85</f>
        <v>35309</v>
      </c>
      <c r="B84" s="7">
        <f>(PSCE!B85-PSCE!B84)/PSCE!B84*100</f>
        <v>6.8518807554237542</v>
      </c>
      <c r="C84" s="7">
        <f>(PSCE!C85-PSCE!C84)/PSCE!C84*100</f>
        <v>-9.5356037151702786</v>
      </c>
      <c r="D84" s="7">
        <f>(PSCE!D85-PSCE!D84)/PSCE!D84*100</f>
        <v>1.9075830819370236</v>
      </c>
      <c r="E84" s="7">
        <f>(PSCE!E85-PSCE!E84)/PSCE!E84*100</f>
        <v>0.99547935258707509</v>
      </c>
      <c r="F84" s="7">
        <f>(PSCE!F85-PSCE!F84)/PSCE!F84*100</f>
        <v>6.0604640262479492</v>
      </c>
      <c r="G84" s="7">
        <f>(PSCE!G85-PSCE!G84)/PSCE!G84*100</f>
        <v>1.2731138627222518</v>
      </c>
      <c r="H84" s="7">
        <f>(PSCE!H85-PSCE!H84)/PSCE!H84*100</f>
        <v>2.3166428815325215</v>
      </c>
    </row>
    <row r="85" spans="1:8" hidden="1">
      <c r="A85" s="10">
        <f>PSCE!A86</f>
        <v>35339</v>
      </c>
      <c r="B85" s="7">
        <f>(PSCE!B86-PSCE!B85)/PSCE!B85*100</f>
        <v>-2.5416301489921125</v>
      </c>
      <c r="C85" s="7">
        <f>(PSCE!C86-PSCE!C85)/PSCE!C85*100</f>
        <v>-6.6563997262149215</v>
      </c>
      <c r="D85" s="7">
        <f>(PSCE!D86-PSCE!D85)/PSCE!D85*100</f>
        <v>1.7497191295095318</v>
      </c>
      <c r="E85" s="7">
        <f>(PSCE!E86-PSCE!E85)/PSCE!E85*100</f>
        <v>1.9922074307713717</v>
      </c>
      <c r="F85" s="7">
        <f>(PSCE!F86-PSCE!F85)/PSCE!F85*100</f>
        <v>-0.176772140710624</v>
      </c>
      <c r="G85" s="7">
        <f>(PSCE!G86-PSCE!G85)/PSCE!G85*100</f>
        <v>1.2350092625694693</v>
      </c>
      <c r="H85" s="7">
        <f>(PSCE!H86-PSCE!H85)/PSCE!H85*100</f>
        <v>2.710866570257481</v>
      </c>
    </row>
    <row r="86" spans="1:8" hidden="1">
      <c r="A86" s="10">
        <f>PSCE!A87</f>
        <v>35370</v>
      </c>
      <c r="B86" s="7">
        <f>(PSCE!B87-PSCE!B86)/PSCE!B86*100</f>
        <v>-5.7928657074340526</v>
      </c>
      <c r="C86" s="7">
        <f>(PSCE!C87-PSCE!C86)/PSCE!C86*100</f>
        <v>5.242896425297892</v>
      </c>
      <c r="D86" s="7">
        <f>(PSCE!D87-PSCE!D86)/PSCE!D86*100</f>
        <v>0.39113048101162295</v>
      </c>
      <c r="E86" s="7">
        <f>(PSCE!E87-PSCE!E86)/PSCE!E86*100</f>
        <v>2.3239420606225982</v>
      </c>
      <c r="F86" s="7">
        <f>(PSCE!F87-PSCE!F86)/PSCE!F86*100</f>
        <v>0.86329024260669385</v>
      </c>
      <c r="G86" s="7">
        <f>(PSCE!G87-PSCE!G86)/PSCE!G86*100</f>
        <v>1.2636039680246558</v>
      </c>
      <c r="H86" s="7">
        <f>(PSCE!H87-PSCE!H86)/PSCE!H86*100</f>
        <v>-1.5379360331914254</v>
      </c>
    </row>
    <row r="87" spans="1:8" hidden="1">
      <c r="A87" s="10">
        <f>PSCE!A88</f>
        <v>35400</v>
      </c>
      <c r="B87" s="7">
        <f>(PSCE!B88-PSCE!B87)/PSCE!B87*100</f>
        <v>7.4775276429878286</v>
      </c>
      <c r="C87" s="7">
        <f>(PSCE!C88-PSCE!C87)/PSCE!C87*100</f>
        <v>2.1250653196307265</v>
      </c>
      <c r="D87" s="7">
        <f>(PSCE!D88-PSCE!D87)/PSCE!D87*100</f>
        <v>1.2104283054003724</v>
      </c>
      <c r="E87" s="7">
        <f>(PSCE!E88-PSCE!E87)/PSCE!E87*100</f>
        <v>0.8466854818995978</v>
      </c>
      <c r="F87" s="7">
        <f>(PSCE!F88-PSCE!F87)/PSCE!F87*100</f>
        <v>-0.64082868805688453</v>
      </c>
      <c r="G87" s="7">
        <f>(PSCE!G88-PSCE!G87)/PSCE!G87*100</f>
        <v>0.96884847793143236</v>
      </c>
      <c r="H87" s="7">
        <f>(PSCE!H88-PSCE!H87)/PSCE!H87*100</f>
        <v>2.0281761644878791</v>
      </c>
    </row>
    <row r="88" spans="1:8" hidden="1">
      <c r="A88" s="10">
        <f>PSCE!A89</f>
        <v>35431</v>
      </c>
      <c r="B88" s="7">
        <f>(PSCE!B89-PSCE!B88)/PSCE!B88*100</f>
        <v>9.0074753904226181</v>
      </c>
      <c r="C88" s="7">
        <f>(PSCE!C89-PSCE!C88)/PSCE!C88*100</f>
        <v>-5.2703394166808799</v>
      </c>
      <c r="D88" s="7">
        <f>(PSCE!D89-PSCE!D88)/PSCE!D88*100</f>
        <v>1.4452046918123276</v>
      </c>
      <c r="E88" s="7">
        <f>(PSCE!E89-PSCE!E88)/PSCE!E88*100</f>
        <v>0.72058175407668568</v>
      </c>
      <c r="F88" s="7">
        <f>(PSCE!F89-PSCE!F88)/PSCE!F88*100</f>
        <v>0.24296505720722714</v>
      </c>
      <c r="G88" s="7">
        <f>(PSCE!G89-PSCE!G88)/PSCE!G88*100</f>
        <v>0.96583166395589082</v>
      </c>
      <c r="H88" s="7">
        <f>(PSCE!H89-PSCE!H88)/PSCE!H88*100</f>
        <v>2.5766698180491283</v>
      </c>
    </row>
    <row r="89" spans="1:8" hidden="1">
      <c r="A89" s="10">
        <f>PSCE!A90</f>
        <v>35462</v>
      </c>
      <c r="B89" s="7">
        <f>(PSCE!B90-PSCE!B89)/PSCE!B89*100</f>
        <v>-2.6072786529060292</v>
      </c>
      <c r="C89" s="7">
        <f>(PSCE!C90-PSCE!C89)/PSCE!C89*100</f>
        <v>-0.77421678069859556</v>
      </c>
      <c r="D89" s="7">
        <f>(PSCE!D90-PSCE!D89)/PSCE!D89*100</f>
        <v>1.957961498241547</v>
      </c>
      <c r="E89" s="7">
        <f>(PSCE!E90-PSCE!E89)/PSCE!E89*100</f>
        <v>0.553525718161332</v>
      </c>
      <c r="F89" s="7">
        <f>(PSCE!F90-PSCE!F89)/PSCE!F89*100</f>
        <v>0.30407191961924912</v>
      </c>
      <c r="G89" s="7">
        <f>(PSCE!G90-PSCE!G89)/PSCE!G89*100</f>
        <v>1.3403491749544405</v>
      </c>
      <c r="H89" s="7">
        <f>(PSCE!H90-PSCE!H89)/PSCE!H89*100</f>
        <v>3.5831803959931761</v>
      </c>
    </row>
    <row r="90" spans="1:8" hidden="1">
      <c r="A90" s="10">
        <f>PSCE!A91</f>
        <v>35490</v>
      </c>
      <c r="B90" s="7">
        <f>(PSCE!B91-PSCE!B90)/PSCE!B90*100</f>
        <v>-0.57166759620747354</v>
      </c>
      <c r="C90" s="7">
        <f>(PSCE!C91-PSCE!C90)/PSCE!C90*100</f>
        <v>2.6492469606242062</v>
      </c>
      <c r="D90" s="7">
        <f>(PSCE!D91-PSCE!D90)/PSCE!D90*100</f>
        <v>0.97644089655785826</v>
      </c>
      <c r="E90" s="7">
        <f>(PSCE!E91-PSCE!E90)/PSCE!E90*100</f>
        <v>0.45474325500435164</v>
      </c>
      <c r="F90" s="7">
        <f>(PSCE!F91-PSCE!F90)/PSCE!F90*100</f>
        <v>0.61069373050393216</v>
      </c>
      <c r="G90" s="7">
        <f>(PSCE!G91-PSCE!G90)/PSCE!G90*100</f>
        <v>1.0347748167969855</v>
      </c>
      <c r="H90" s="7">
        <f>(PSCE!H91-PSCE!H90)/PSCE!H90*100</f>
        <v>1.1543775025171517</v>
      </c>
    </row>
    <row r="91" spans="1:8" hidden="1">
      <c r="A91" s="10">
        <f>PSCE!A92</f>
        <v>35521</v>
      </c>
      <c r="B91" s="7">
        <f>(PSCE!B92-PSCE!B91)/PSCE!B91*100</f>
        <v>-1.7529098303183284</v>
      </c>
      <c r="C91" s="7">
        <f>(PSCE!C92-PSCE!C91)/PSCE!C91*100</f>
        <v>-1.6616581226798659</v>
      </c>
      <c r="D91" s="7">
        <f>(PSCE!D92-PSCE!D91)/PSCE!D91*100</f>
        <v>1.5571624794585026</v>
      </c>
      <c r="E91" s="7">
        <f>(PSCE!E92-PSCE!E91)/PSCE!E91*100</f>
        <v>1.1956074422231366</v>
      </c>
      <c r="F91" s="7">
        <f>(PSCE!F92-PSCE!F91)/PSCE!F91*100</f>
        <v>4.8034934497816595E-2</v>
      </c>
      <c r="G91" s="7">
        <f>(PSCE!G92-PSCE!G91)/PSCE!G91*100</f>
        <v>0.83890171303608319</v>
      </c>
      <c r="H91" s="7">
        <f>(PSCE!H92-PSCE!H91)/PSCE!H91*100</f>
        <v>2.8649691358024691</v>
      </c>
    </row>
    <row r="92" spans="1:8" hidden="1">
      <c r="A92" s="10">
        <f>PSCE!A93</f>
        <v>35551</v>
      </c>
      <c r="B92" s="7">
        <f>(PSCE!B93-PSCE!B92)/PSCE!B92*100</f>
        <v>-3.3970882101056241</v>
      </c>
      <c r="C92" s="7">
        <f>(PSCE!C93-PSCE!C92)/PSCE!C92*100</f>
        <v>-0.79094014021211578</v>
      </c>
      <c r="D92" s="7">
        <f>(PSCE!D93-PSCE!D92)/PSCE!D92*100</f>
        <v>0.49167086782347552</v>
      </c>
      <c r="E92" s="7">
        <f>(PSCE!E93-PSCE!E92)/PSCE!E92*100</f>
        <v>0.56505639862160484</v>
      </c>
      <c r="F92" s="7">
        <f>(PSCE!F93-PSCE!F92)/PSCE!F92*100</f>
        <v>0.17895334118982148</v>
      </c>
      <c r="G92" s="7">
        <f>(PSCE!G93-PSCE!G92)/PSCE!G92*100</f>
        <v>0.91565713459557474</v>
      </c>
      <c r="H92" s="7">
        <f>(PSCE!H93-PSCE!H92)/PSCE!H92*100</f>
        <v>-8.2512583168933267E-3</v>
      </c>
    </row>
    <row r="93" spans="1:8" hidden="1">
      <c r="A93" s="10">
        <f>PSCE!A94</f>
        <v>35582</v>
      </c>
      <c r="B93" s="7">
        <f>(PSCE!B94-PSCE!B93)/PSCE!B93*100</f>
        <v>4.2405437352245858</v>
      </c>
      <c r="C93" s="7">
        <f>(PSCE!C94-PSCE!C93)/PSCE!C93*100</f>
        <v>6.9396629824243519</v>
      </c>
      <c r="D93" s="7">
        <f>(PSCE!D94-PSCE!D93)/PSCE!D93*100</f>
        <v>1.7124285251914986</v>
      </c>
      <c r="E93" s="7">
        <f>(PSCE!E94-PSCE!E93)/PSCE!E93*100</f>
        <v>0.61508992231563264</v>
      </c>
      <c r="F93" s="7">
        <f>(PSCE!F94-PSCE!F93)/PSCE!F93*100</f>
        <v>-0.64482398048100387</v>
      </c>
      <c r="G93" s="7">
        <f>(PSCE!G94-PSCE!G93)/PSCE!G93*100</f>
        <v>0.80586911491693569</v>
      </c>
      <c r="H93" s="7">
        <f>(PSCE!H94-PSCE!H93)/PSCE!H93*100</f>
        <v>3.6443564237595836</v>
      </c>
    </row>
    <row r="94" spans="1:8" hidden="1">
      <c r="A94" s="10">
        <f>PSCE!A95</f>
        <v>35612</v>
      </c>
      <c r="B94" s="7">
        <f>(PSCE!B95-PSCE!B94)/PSCE!B94*100</f>
        <v>4.9184975194897236</v>
      </c>
      <c r="C94" s="7">
        <f>(PSCE!C95-PSCE!C94)/PSCE!C94*100</f>
        <v>-1.4571331751948491</v>
      </c>
      <c r="D94" s="7">
        <f>(PSCE!D95-PSCE!D94)/PSCE!D94*100</f>
        <v>8.4060576650252308E-2</v>
      </c>
      <c r="E94" s="7">
        <f>(PSCE!E95-PSCE!E94)/PSCE!E94*100</f>
        <v>1.6922621314041545E-2</v>
      </c>
      <c r="F94" s="7">
        <f>(PSCE!F95-PSCE!F94)/PSCE!F94*100</f>
        <v>-1.644448342396071</v>
      </c>
      <c r="G94" s="7">
        <f>(PSCE!G95-PSCE!G94)/PSCE!G94*100</f>
        <v>0.70290339963640891</v>
      </c>
      <c r="H94" s="7">
        <f>(PSCE!H95-PSCE!H94)/PSCE!H94*100</f>
        <v>-0.36407064273306311</v>
      </c>
    </row>
    <row r="95" spans="1:8" hidden="1">
      <c r="A95" s="10">
        <f>PSCE!A96</f>
        <v>35643</v>
      </c>
      <c r="B95" s="7">
        <f>(PSCE!B96-PSCE!B95)/PSCE!B95*100</f>
        <v>-5.1269927046744126</v>
      </c>
      <c r="C95" s="7">
        <f>(PSCE!C96-PSCE!C95)/PSCE!C95*100</f>
        <v>10.350756533700139</v>
      </c>
      <c r="D95" s="7">
        <f>(PSCE!D96-PSCE!D95)/PSCE!D95*100</f>
        <v>0.76041396194220845</v>
      </c>
      <c r="E95" s="7">
        <f>(PSCE!E96-PSCE!E95)/PSCE!E95*100</f>
        <v>0.79945856774248125</v>
      </c>
      <c r="F95" s="7">
        <f>(PSCE!F96-PSCE!F95)/PSCE!F95*100</f>
        <v>0.43247581256409112</v>
      </c>
      <c r="G95" s="7">
        <f>(PSCE!G96-PSCE!G95)/PSCE!G95*100</f>
        <v>0.93027084876924349</v>
      </c>
      <c r="H95" s="7">
        <f>(PSCE!H96-PSCE!H95)/PSCE!H95*100</f>
        <v>0.59059837131420856</v>
      </c>
    </row>
    <row r="96" spans="1:8" hidden="1">
      <c r="A96" s="10">
        <f>PSCE!A97</f>
        <v>35674</v>
      </c>
      <c r="B96" s="7">
        <f>(PSCE!B97-PSCE!B96)/PSCE!B96*100</f>
        <v>-3.8376646493414026</v>
      </c>
      <c r="C96" s="7">
        <f>(PSCE!C97-PSCE!C96)/PSCE!C96*100</f>
        <v>2.8980990962916797</v>
      </c>
      <c r="D96" s="7">
        <f>(PSCE!D97-PSCE!D96)/PSCE!D96*100</f>
        <v>1.6873698382312725</v>
      </c>
      <c r="E96" s="7">
        <f>(PSCE!E97-PSCE!E96)/PSCE!E96*100</f>
        <v>0.10281158203944607</v>
      </c>
      <c r="F96" s="7">
        <f>(PSCE!F97-PSCE!F96)/PSCE!F96*100</f>
        <v>0.98108851993252244</v>
      </c>
      <c r="G96" s="7">
        <f>(PSCE!G97-PSCE!G96)/PSCE!G96*100</f>
        <v>0.94383593567932877</v>
      </c>
      <c r="H96" s="7">
        <f>(PSCE!H97-PSCE!H96)/PSCE!H96*100</f>
        <v>3.2693002094316457</v>
      </c>
    </row>
    <row r="97" spans="1:8" hidden="1">
      <c r="A97" s="10">
        <f>PSCE!A98</f>
        <v>35704</v>
      </c>
      <c r="B97" s="7">
        <f>(PSCE!B98-PSCE!B97)/PSCE!B97*100</f>
        <v>16.466755516066932</v>
      </c>
      <c r="C97" s="7">
        <f>(PSCE!C98-PSCE!C97)/PSCE!C97*100</f>
        <v>0.68140520896426404</v>
      </c>
      <c r="D97" s="7">
        <f>(PSCE!D98-PSCE!D97)/PSCE!D97*100</f>
        <v>1.1127114940537297</v>
      </c>
      <c r="E97" s="7">
        <f>(PSCE!E98-PSCE!E97)/PSCE!E97*100</f>
        <v>2.8338468632752729</v>
      </c>
      <c r="F97" s="7">
        <f>(PSCE!F98-PSCE!F97)/PSCE!F97*100</f>
        <v>-2.0706027168417811</v>
      </c>
      <c r="G97" s="7">
        <f>(PSCE!G98-PSCE!G97)/PSCE!G97*100</f>
        <v>0.70529839547500872</v>
      </c>
      <c r="H97" s="7">
        <f>(PSCE!H98-PSCE!H97)/PSCE!H97*100</f>
        <v>1.53849381455555</v>
      </c>
    </row>
    <row r="98" spans="1:8" hidden="1">
      <c r="A98" s="10">
        <f>PSCE!A99</f>
        <v>35735</v>
      </c>
      <c r="B98" s="7">
        <f>(PSCE!B99-PSCE!B98)/PSCE!B98*100</f>
        <v>-3.0324221233312141</v>
      </c>
      <c r="C98" s="7">
        <f>(PSCE!C99-PSCE!C98)/PSCE!C98*100</f>
        <v>-3.5193262144683413</v>
      </c>
      <c r="D98" s="7">
        <f>(PSCE!D99-PSCE!D98)/PSCE!D98*100</f>
        <v>0.50228123657343948</v>
      </c>
      <c r="E98" s="7">
        <f>(PSCE!E99-PSCE!E98)/PSCE!E98*100</f>
        <v>0.65224924074111812</v>
      </c>
      <c r="F98" s="7">
        <f>(PSCE!F99-PSCE!F98)/PSCE!F98*100</f>
        <v>-6.7337044352666547E-2</v>
      </c>
      <c r="G98" s="7">
        <f>(PSCE!G99-PSCE!G98)/PSCE!G98*100</f>
        <v>0.99036003713850129</v>
      </c>
      <c r="H98" s="7">
        <f>(PSCE!H99-PSCE!H98)/PSCE!H98*100</f>
        <v>-4.7521643009153083E-2</v>
      </c>
    </row>
    <row r="99" spans="1:8" hidden="1">
      <c r="A99" s="10">
        <f>PSCE!A100</f>
        <v>35765</v>
      </c>
      <c r="B99" s="7">
        <f>(PSCE!B100-PSCE!B99)/PSCE!B99*100</f>
        <v>2.2749623024978693</v>
      </c>
      <c r="C99" s="7">
        <f>(PSCE!C100-PSCE!C99)/PSCE!C99*100</f>
        <v>-1.0756040530007793</v>
      </c>
      <c r="D99" s="7">
        <f>(PSCE!D100-PSCE!D99)/PSCE!D99*100</f>
        <v>1.2585882233192529</v>
      </c>
      <c r="E99" s="7">
        <f>(PSCE!E100-PSCE!E99)/PSCE!E99*100</f>
        <v>0.31591097790648226</v>
      </c>
      <c r="F99" s="7">
        <f>(PSCE!F100-PSCE!F99)/PSCE!F99*100</f>
        <v>-1.3296797089079555</v>
      </c>
      <c r="G99" s="7">
        <f>(PSCE!G100-PSCE!G99)/PSCE!G99*100</f>
        <v>0.69916576811758702</v>
      </c>
      <c r="H99" s="7">
        <f>(PSCE!H100-PSCE!H99)/PSCE!H99*100</f>
        <v>2.655586792348823</v>
      </c>
    </row>
    <row r="100" spans="1:8" hidden="1">
      <c r="A100" s="10">
        <f>PSCE!A101</f>
        <v>35796</v>
      </c>
      <c r="B100" s="7">
        <f>(PSCE!B101-PSCE!B100)/PSCE!B100*100</f>
        <v>4.8589743589743595</v>
      </c>
      <c r="C100" s="7">
        <f>(PSCE!C101-PSCE!C100)/PSCE!C100*100</f>
        <v>-2.6315789473684208</v>
      </c>
      <c r="D100" s="7">
        <f>(PSCE!D101-PSCE!D100)/PSCE!D100*100</f>
        <v>0.51969461658700367</v>
      </c>
      <c r="E100" s="7">
        <f>(PSCE!E101-PSCE!E100)/PSCE!E100*100</f>
        <v>0.19177584431838826</v>
      </c>
      <c r="F100" s="7">
        <f>(PSCE!F101-PSCE!F100)/PSCE!F100*100</f>
        <v>-0.72843159572046445</v>
      </c>
      <c r="G100" s="7">
        <f>(PSCE!G101-PSCE!G100)/PSCE!G100*100</f>
        <v>1.2443502665659765</v>
      </c>
      <c r="H100" s="7">
        <f>(PSCE!H101-PSCE!H100)/PSCE!H100*100</f>
        <v>-5.0341652011652423E-2</v>
      </c>
    </row>
    <row r="101" spans="1:8" hidden="1">
      <c r="A101" s="10">
        <f>PSCE!A102</f>
        <v>35827</v>
      </c>
      <c r="B101" s="7">
        <f>(PSCE!B102-PSCE!B101)/PSCE!B101*100</f>
        <v>-1.3082283897787015</v>
      </c>
      <c r="C101" s="7">
        <f>(PSCE!C102-PSCE!C101)/PSCE!C101*100</f>
        <v>3.4147920375465288</v>
      </c>
      <c r="D101" s="7">
        <f>(PSCE!D102-PSCE!D101)/PSCE!D101*100</f>
        <v>2.3395350930263956</v>
      </c>
      <c r="E101" s="7">
        <f>(PSCE!E102-PSCE!E101)/PSCE!E101*100</f>
        <v>0.4815441650548033</v>
      </c>
      <c r="F101" s="7">
        <f>(PSCE!F102-PSCE!F101)/PSCE!F101*100</f>
        <v>0.41274936941068563</v>
      </c>
      <c r="G101" s="7">
        <f>(PSCE!G102-PSCE!G101)/PSCE!G101*100</f>
        <v>1.0904536598942389</v>
      </c>
      <c r="H101" s="7">
        <f>(PSCE!H102-PSCE!H101)/PSCE!H101*100</f>
        <v>4.7479299159878314</v>
      </c>
    </row>
    <row r="102" spans="1:8" hidden="1">
      <c r="A102" s="10">
        <f>PSCE!A103</f>
        <v>35855</v>
      </c>
      <c r="B102" s="7">
        <f>(PSCE!B103-PSCE!B102)/PSCE!B102*100</f>
        <v>5.1536174430128838</v>
      </c>
      <c r="C102" s="7">
        <f>(PSCE!C103-PSCE!C102)/PSCE!C102*100</f>
        <v>0.32863849765258213</v>
      </c>
      <c r="D102" s="7">
        <f>(PSCE!D103-PSCE!D102)/PSCE!D102*100</f>
        <v>1.5346205710488772</v>
      </c>
      <c r="E102" s="7">
        <f>(PSCE!E103-PSCE!E102)/PSCE!E102*100</f>
        <v>1.5419783040243829</v>
      </c>
      <c r="F102" s="7">
        <f>(PSCE!F103-PSCE!F102)/PSCE!F102*100</f>
        <v>-1.7720940854076273</v>
      </c>
      <c r="G102" s="7">
        <f>(PSCE!G103-PSCE!G102)/PSCE!G102*100</f>
        <v>0.94323519208849782</v>
      </c>
      <c r="H102" s="7">
        <f>(PSCE!H103-PSCE!H102)/PSCE!H102*100</f>
        <v>2.6850112516588984</v>
      </c>
    </row>
    <row r="103" spans="1:8" hidden="1">
      <c r="A103" s="10">
        <f>PSCE!A104</f>
        <v>35886</v>
      </c>
      <c r="B103" s="7">
        <f>(PSCE!B104-PSCE!B103)/PSCE!B103*100</f>
        <v>3.5167295004712535</v>
      </c>
      <c r="C103" s="7">
        <f>(PSCE!C104-PSCE!C103)/PSCE!C103*100</f>
        <v>-0.51474029012634537</v>
      </c>
      <c r="D103" s="7">
        <f>(PSCE!D104-PSCE!D103)/PSCE!D103*100</f>
        <v>1.8229981185369819</v>
      </c>
      <c r="E103" s="7">
        <f>(PSCE!E104-PSCE!E103)/PSCE!E103*100</f>
        <v>0.74644549763033174</v>
      </c>
      <c r="F103" s="7">
        <f>(PSCE!F104-PSCE!F103)/PSCE!F103*100</f>
        <v>1.7064211652020274</v>
      </c>
      <c r="G103" s="7">
        <f>(PSCE!G104-PSCE!G103)/PSCE!G103*100</f>
        <v>0.71895353530945549</v>
      </c>
      <c r="H103" s="7">
        <f>(PSCE!H104-PSCE!H103)/PSCE!H103*100</f>
        <v>3.4426997159179593</v>
      </c>
    </row>
    <row r="104" spans="1:8" hidden="1">
      <c r="A104" s="10">
        <f>PSCE!A105</f>
        <v>35916</v>
      </c>
      <c r="B104" s="7">
        <f>(PSCE!B105-PSCE!B104)/PSCE!B104*100</f>
        <v>4.5695100438172194</v>
      </c>
      <c r="C104" s="7">
        <f>(PSCE!C105-PSCE!C104)/PSCE!C104*100</f>
        <v>9.4073377234242717</v>
      </c>
      <c r="D104" s="7">
        <f>(PSCE!D105-PSCE!D104)/PSCE!D104*100</f>
        <v>1.1968025405766862</v>
      </c>
      <c r="E104" s="7">
        <f>(PSCE!E105-PSCE!E104)/PSCE!E104*100</f>
        <v>0.71739386099023872</v>
      </c>
      <c r="F104" s="7">
        <f>(PSCE!F105-PSCE!F104)/PSCE!F104*100</f>
        <v>0.24229679071043247</v>
      </c>
      <c r="G104" s="7">
        <f>(PSCE!G105-PSCE!G104)/PSCE!G104*100</f>
        <v>0.78152079722703638</v>
      </c>
      <c r="H104" s="7">
        <f>(PSCE!H105-PSCE!H104)/PSCE!H104*100</f>
        <v>1.9332564778879642</v>
      </c>
    </row>
    <row r="105" spans="1:8" hidden="1">
      <c r="A105" s="10">
        <f>PSCE!A106</f>
        <v>35947</v>
      </c>
      <c r="B105" s="7">
        <f>(PSCE!B106-PSCE!B105)/PSCE!B105*100</f>
        <v>-0.86525903352198519</v>
      </c>
      <c r="C105" s="7">
        <f>(PSCE!C106-PSCE!C105)/PSCE!C105*100</f>
        <v>14.345084551447407</v>
      </c>
      <c r="D105" s="7">
        <f>(PSCE!D106-PSCE!D105)/PSCE!D105*100</f>
        <v>1.4840896991659585</v>
      </c>
      <c r="E105" s="7">
        <f>(PSCE!E106-PSCE!E105)/PSCE!E105*100</f>
        <v>0.44177175774560179</v>
      </c>
      <c r="F105" s="7">
        <f>(PSCE!F106-PSCE!F105)/PSCE!F105*100</f>
        <v>-0.79810279564007847</v>
      </c>
      <c r="G105" s="7">
        <f>(PSCE!G106-PSCE!G105)/PSCE!G105*100</f>
        <v>0.94581450213076967</v>
      </c>
      <c r="H105" s="7">
        <f>(PSCE!H106-PSCE!H105)/PSCE!H105*100</f>
        <v>2.6906360654184578</v>
      </c>
    </row>
    <row r="106" spans="1:8" hidden="1">
      <c r="A106" s="10">
        <f>PSCE!A107</f>
        <v>35977</v>
      </c>
      <c r="B106" s="7">
        <f>(PSCE!B107-PSCE!B106)/PSCE!B106*100</f>
        <v>-4.4573749794148325</v>
      </c>
      <c r="C106" s="7">
        <f>(PSCE!C107-PSCE!C106)/PSCE!C106*100</f>
        <v>-4.0481263316205034</v>
      </c>
      <c r="D106" s="7">
        <f>(PSCE!D107-PSCE!D106)/PSCE!D106*100</f>
        <v>1.6142391724493363</v>
      </c>
      <c r="E106" s="7">
        <f>(PSCE!E107-PSCE!E106)/PSCE!E106*100</f>
        <v>0.35070043207843288</v>
      </c>
      <c r="F106" s="7">
        <f>(PSCE!F107-PSCE!F106)/PSCE!F106*100</f>
        <v>8.7348289812431049E-2</v>
      </c>
      <c r="G106" s="7">
        <f>(PSCE!G107-PSCE!G106)/PSCE!G106*100</f>
        <v>0.91459357016231635</v>
      </c>
      <c r="H106" s="7">
        <f>(PSCE!H107-PSCE!H106)/PSCE!H106*100</f>
        <v>2.9395823002317991</v>
      </c>
    </row>
    <row r="107" spans="1:8" hidden="1">
      <c r="A107" s="10">
        <f>PSCE!A108</f>
        <v>36008</v>
      </c>
      <c r="B107" s="7">
        <f>(PSCE!B108-PSCE!B107)/PSCE!B107*100</f>
        <v>0.21258259120942258</v>
      </c>
      <c r="C107" s="7">
        <f>(PSCE!C108-PSCE!C107)/PSCE!C107*100</f>
        <v>-5.3422152560083589</v>
      </c>
      <c r="D107" s="7">
        <f>(PSCE!D108-PSCE!D107)/PSCE!D107*100</f>
        <v>1.0485726189182336</v>
      </c>
      <c r="E107" s="7">
        <f>(PSCE!E108-PSCE!E107)/PSCE!E107*100</f>
        <v>-0.12164040778498611</v>
      </c>
      <c r="F107" s="7">
        <f>(PSCE!F108-PSCE!F107)/PSCE!F107*100</f>
        <v>0.10105185797620689</v>
      </c>
      <c r="G107" s="7">
        <f>(PSCE!G108-PSCE!G107)/PSCE!G107*100</f>
        <v>0.78655419627455014</v>
      </c>
      <c r="H107" s="7">
        <f>(PSCE!H108-PSCE!H107)/PSCE!H107*100</f>
        <v>1.7818332549125047</v>
      </c>
    </row>
    <row r="108" spans="1:8" hidden="1">
      <c r="A108" s="10">
        <f>PSCE!A109</f>
        <v>36039</v>
      </c>
      <c r="B108" s="7">
        <f>(PSCE!B109-PSCE!B108)/PSCE!B108*100</f>
        <v>-14.459350991858733</v>
      </c>
      <c r="C108" s="7">
        <f>(PSCE!C109-PSCE!C108)/PSCE!C108*100</f>
        <v>-1.3798813302056023E-2</v>
      </c>
      <c r="D108" s="7">
        <f>(PSCE!D109-PSCE!D108)/PSCE!D108*100</f>
        <v>0.11315791242697953</v>
      </c>
      <c r="E108" s="7">
        <f>(PSCE!E109-PSCE!E108)/PSCE!E108*100</f>
        <v>-0.44075856869454272</v>
      </c>
      <c r="F108" s="7">
        <f>(PSCE!F109-PSCE!F108)/PSCE!F108*100</f>
        <v>-0.10553847565732116</v>
      </c>
      <c r="G108" s="7">
        <f>(PSCE!G109-PSCE!G108)/PSCE!G108*100</f>
        <v>0.54644808743169404</v>
      </c>
      <c r="H108" s="7">
        <f>(PSCE!H109-PSCE!H108)/PSCE!H108*100</f>
        <v>-0.15849866541922347</v>
      </c>
    </row>
    <row r="109" spans="1:8" hidden="1">
      <c r="A109" s="10">
        <f>PSCE!A110</f>
        <v>36069</v>
      </c>
      <c r="B109" s="7">
        <f>(PSCE!B110-PSCE!B109)/PSCE!B109*100</f>
        <v>19.664879356568367</v>
      </c>
      <c r="C109" s="7">
        <f>(PSCE!C110-PSCE!C109)/PSCE!C109*100</f>
        <v>-6.7899530775600336</v>
      </c>
      <c r="D109" s="7">
        <f>(PSCE!D110-PSCE!D109)/PSCE!D109*100</f>
        <v>1.9609028076206847</v>
      </c>
      <c r="E109" s="7">
        <f>(PSCE!E110-PSCE!E109)/PSCE!E109*100</f>
        <v>-8.1551814527873245E-2</v>
      </c>
      <c r="F109" s="7">
        <f>(PSCE!F110-PSCE!F109)/PSCE!F109*100</f>
        <v>2.2783647220946257</v>
      </c>
      <c r="G109" s="7">
        <f>(PSCE!G110-PSCE!G109)/PSCE!G109*100</f>
        <v>0.82562885224054627</v>
      </c>
      <c r="H109" s="7">
        <f>(PSCE!H110-PSCE!H109)/PSCE!H109*100</f>
        <v>3.7047244745531014</v>
      </c>
    </row>
    <row r="110" spans="1:8" hidden="1">
      <c r="A110" s="10">
        <f>PSCE!A111</f>
        <v>36100</v>
      </c>
      <c r="B110" s="7">
        <f>(PSCE!B111-PSCE!B110)/PSCE!B110*100</f>
        <v>11.728464209700908</v>
      </c>
      <c r="C110" s="7">
        <f>(PSCE!C111-PSCE!C110)/PSCE!C110*100</f>
        <v>9.1353272135031105</v>
      </c>
      <c r="D110" s="7">
        <f>(PSCE!D111-PSCE!D110)/PSCE!D110*100</f>
        <v>1.0815616459405768</v>
      </c>
      <c r="E110" s="7">
        <f>(PSCE!E111-PSCE!E110)/PSCE!E110*100</f>
        <v>0.10105132241201734</v>
      </c>
      <c r="F110" s="7">
        <f>(PSCE!F111-PSCE!F110)/PSCE!F110*100</f>
        <v>-0.11676996317255008</v>
      </c>
      <c r="G110" s="7">
        <f>(PSCE!G111-PSCE!G110)/PSCE!G110*100</f>
        <v>0.58859367416693342</v>
      </c>
      <c r="H110" s="7">
        <f>(PSCE!H111-PSCE!H110)/PSCE!H110*100</f>
        <v>1.9990645164719514</v>
      </c>
    </row>
    <row r="111" spans="1:8" hidden="1">
      <c r="A111" s="10">
        <f>PSCE!A112</f>
        <v>36130</v>
      </c>
      <c r="B111" s="7">
        <f>(PSCE!B112-PSCE!B111)/PSCE!B111*100</f>
        <v>-5.4892721074794464</v>
      </c>
      <c r="C111" s="7">
        <f>(PSCE!C112-PSCE!C111)/PSCE!C111*100</f>
        <v>-9.5238095238095237</v>
      </c>
      <c r="D111" s="7">
        <f>(PSCE!D112-PSCE!D111)/PSCE!D111*100</f>
        <v>0.84673986691916125</v>
      </c>
      <c r="E111" s="7">
        <f>(PSCE!E112-PSCE!E111)/PSCE!E111*100</f>
        <v>0.12230397390848556</v>
      </c>
      <c r="F111" s="7">
        <f>(PSCE!F112-PSCE!F111)/PSCE!F111*100</f>
        <v>-1.4253597122302157</v>
      </c>
      <c r="G111" s="7">
        <f>(PSCE!G112-PSCE!G111)/PSCE!G111*100</f>
        <v>0.18221761402716327</v>
      </c>
      <c r="H111" s="7">
        <f>(PSCE!H112-PSCE!H111)/PSCE!H111*100</f>
        <v>1.9791661238463982</v>
      </c>
    </row>
    <row r="112" spans="1:8" hidden="1">
      <c r="A112" s="10">
        <f>PSCE!A113</f>
        <v>36161</v>
      </c>
      <c r="B112" s="7">
        <f>(PSCE!B113-PSCE!B112)/PSCE!B112*100</f>
        <v>7.913859863151754</v>
      </c>
      <c r="C112" s="7">
        <f>(PSCE!C113-PSCE!C112)/PSCE!C112*100</f>
        <v>1.1995801469485681</v>
      </c>
      <c r="D112" s="7">
        <f>(PSCE!D113-PSCE!D112)/PSCE!D112*100</f>
        <v>6.4603517446179884E-4</v>
      </c>
      <c r="E112" s="7">
        <f>(PSCE!E113-PSCE!E112)/PSCE!E112*100</f>
        <v>0.91518982433008889</v>
      </c>
      <c r="F112" s="7">
        <f>(PSCE!F113-PSCE!F112)/PSCE!F112*100</f>
        <v>-1.8428134835560828</v>
      </c>
      <c r="G112" s="7">
        <f>(PSCE!G113-PSCE!G112)/PSCE!G112*100</f>
        <v>0.44933573115684738</v>
      </c>
      <c r="H112" s="7">
        <f>(PSCE!H113-PSCE!H112)/PSCE!H112*100</f>
        <v>-0.48135638257101537</v>
      </c>
    </row>
    <row r="113" spans="1:8" hidden="1">
      <c r="A113" s="10">
        <f>PSCE!A114</f>
        <v>36192</v>
      </c>
      <c r="B113" s="7">
        <f>(PSCE!B114-PSCE!B113)/PSCE!B113*100</f>
        <v>-1.7596461046940279</v>
      </c>
      <c r="C113" s="7">
        <f>(PSCE!C114-PSCE!C113)/PSCE!C113*100</f>
        <v>10.742332197362572</v>
      </c>
      <c r="D113" s="7">
        <f>(PSCE!D114-PSCE!D113)/PSCE!D113*100</f>
        <v>0.34562658546774799</v>
      </c>
      <c r="E113" s="7">
        <f>(PSCE!E114-PSCE!E113)/PSCE!E113*100</f>
        <v>0.24209353264419936</v>
      </c>
      <c r="F113" s="7">
        <f>(PSCE!F114-PSCE!F113)/PSCE!F113*100</f>
        <v>-0.46935266508666756</v>
      </c>
      <c r="G113" s="7">
        <f>(PSCE!G114-PSCE!G113)/PSCE!G113*100</f>
        <v>0.31215889499831678</v>
      </c>
      <c r="H113" s="7">
        <f>(PSCE!H114-PSCE!H113)/PSCE!H113*100</f>
        <v>0.49703473595029657</v>
      </c>
    </row>
    <row r="114" spans="1:8" hidden="1">
      <c r="A114" s="10">
        <f>PSCE!A115</f>
        <v>36220</v>
      </c>
      <c r="B114" s="7">
        <f>(PSCE!B115-PSCE!B114)/PSCE!B114*100</f>
        <v>9.9464652023815479</v>
      </c>
      <c r="C114" s="7">
        <f>(PSCE!C115-PSCE!C114)/PSCE!C114*100</f>
        <v>3.1174739095531172</v>
      </c>
      <c r="D114" s="7">
        <f>(PSCE!D115-PSCE!D114)/PSCE!D114*100</f>
        <v>0.89639232669283375</v>
      </c>
      <c r="E114" s="7">
        <f>(PSCE!E115-PSCE!E114)/PSCE!E114*100</f>
        <v>-0.3526795982519359</v>
      </c>
      <c r="F114" s="7">
        <f>(PSCE!F115-PSCE!F114)/PSCE!F114*100</f>
        <v>1.4146979176393688</v>
      </c>
      <c r="G114" s="7">
        <f>(PSCE!G115-PSCE!G114)/PSCE!G114*100</f>
        <v>-7.2203634588591817E-2</v>
      </c>
      <c r="H114" s="7">
        <f>(PSCE!H115-PSCE!H114)/PSCE!H114*100</f>
        <v>2.1458898545393232</v>
      </c>
    </row>
    <row r="115" spans="1:8" hidden="1">
      <c r="A115" s="10">
        <f>PSCE!A116</f>
        <v>36251</v>
      </c>
      <c r="B115" s="7">
        <f>(PSCE!B116-PSCE!B115)/PSCE!B115*100</f>
        <v>-0.26848691695108073</v>
      </c>
      <c r="C115" s="7">
        <f>(PSCE!C116-PSCE!C115)/PSCE!C115*100</f>
        <v>-8.3171143116647208</v>
      </c>
      <c r="D115" s="7">
        <f>(PSCE!D116-PSCE!D115)/PSCE!D115*100</f>
        <v>-0.22737134057631936</v>
      </c>
      <c r="E115" s="7">
        <f>(PSCE!E116-PSCE!E115)/PSCE!E115*100</f>
        <v>-0.23851658074940371</v>
      </c>
      <c r="F115" s="7">
        <f>(PSCE!F116-PSCE!F115)/PSCE!F115*100</f>
        <v>0.29004189494038024</v>
      </c>
      <c r="G115" s="7">
        <f>(PSCE!G116-PSCE!G115)/PSCE!G115*100</f>
        <v>0.11296330219209869</v>
      </c>
      <c r="H115" s="7">
        <f>(PSCE!H116-PSCE!H115)/PSCE!H115*100</f>
        <v>-0.6152368661934845</v>
      </c>
    </row>
    <row r="116" spans="1:8" hidden="1">
      <c r="A116" s="10">
        <f>PSCE!A117</f>
        <v>36281</v>
      </c>
      <c r="B116" s="7">
        <f>(PSCE!B117-PSCE!B116)/PSCE!B116*100</f>
        <v>7.4192370870596829</v>
      </c>
      <c r="C116" s="7">
        <f>(PSCE!C117-PSCE!C116)/PSCE!C116*100</f>
        <v>4.7410133031418056</v>
      </c>
      <c r="D116" s="7">
        <f>(PSCE!D117-PSCE!D116)/PSCE!D116*100</f>
        <v>8.6124748713991214E-2</v>
      </c>
      <c r="E116" s="7">
        <f>(PSCE!E117-PSCE!E116)/PSCE!E116*100</f>
        <v>-0.13882461823229986</v>
      </c>
      <c r="F116" s="7">
        <f>(PSCE!F117-PSCE!F116)/PSCE!F116*100</f>
        <v>-0.32133676092544988</v>
      </c>
      <c r="G116" s="7">
        <f>(PSCE!G117-PSCE!G116)/PSCE!G116*100</f>
        <v>-0.16010490683419232</v>
      </c>
      <c r="H116" s="7">
        <f>(PSCE!H117-PSCE!H116)/PSCE!H116*100</f>
        <v>0.43333182346635263</v>
      </c>
    </row>
    <row r="117" spans="1:8" hidden="1">
      <c r="A117" s="10">
        <f>PSCE!A118</f>
        <v>36312</v>
      </c>
      <c r="B117" s="7">
        <f>(PSCE!B118-PSCE!B117)/PSCE!B117*100</f>
        <v>2.3362501061931868</v>
      </c>
      <c r="C117" s="7">
        <f>(PSCE!C118-PSCE!C117)/PSCE!C117*100</f>
        <v>-4.5534387244966901</v>
      </c>
      <c r="D117" s="7">
        <f>(PSCE!D118-PSCE!D117)/PSCE!D117*100</f>
        <v>2.6294433759113596</v>
      </c>
      <c r="E117" s="7">
        <f>(PSCE!E118-PSCE!E117)/PSCE!E117*100</f>
        <v>-0.16411801050355268</v>
      </c>
      <c r="F117" s="7">
        <f>(PSCE!F118-PSCE!F117)/PSCE!F117*100</f>
        <v>1.1144883485309016</v>
      </c>
      <c r="G117" s="7">
        <f>(PSCE!G118-PSCE!G117)/PSCE!G117*100</f>
        <v>0.2097428613609868</v>
      </c>
      <c r="H117" s="7">
        <f>(PSCE!H118-PSCE!H117)/PSCE!H117*100</f>
        <v>5.9011595858765045</v>
      </c>
    </row>
    <row r="118" spans="1:8" hidden="1">
      <c r="A118" s="10">
        <f>PSCE!A119</f>
        <v>36342</v>
      </c>
      <c r="B118" s="7">
        <f>(PSCE!B119-PSCE!B118)/PSCE!B118*100</f>
        <v>-9.8082350987879785</v>
      </c>
      <c r="C118" s="7">
        <f>(PSCE!C119-PSCE!C118)/PSCE!C118*100</f>
        <v>-3.2984144960362403</v>
      </c>
      <c r="D118" s="7">
        <f>(PSCE!D119-PSCE!D118)/PSCE!D118*100</f>
        <v>0.10210943142480015</v>
      </c>
      <c r="E118" s="7">
        <f>(PSCE!E119-PSCE!E118)/PSCE!E118*100</f>
        <v>-0.39646469530237688</v>
      </c>
      <c r="F118" s="7">
        <f>(PSCE!F119-PSCE!F118)/PSCE!F118*100</f>
        <v>-0.48733831298961555</v>
      </c>
      <c r="G118" s="7">
        <f>(PSCE!G119-PSCE!G118)/PSCE!G118*100</f>
        <v>0.61825922181637138</v>
      </c>
      <c r="H118" s="7">
        <f>(PSCE!H119-PSCE!H118)/PSCE!H118*100</f>
        <v>-0.19542894998343824</v>
      </c>
    </row>
    <row r="119" spans="1:8" hidden="1">
      <c r="A119" s="10">
        <f>PSCE!A120</f>
        <v>36373</v>
      </c>
      <c r="B119" s="7">
        <f>(PSCE!B120-PSCE!B119)/PSCE!B119*100</f>
        <v>14.321873993280867</v>
      </c>
      <c r="C119" s="7">
        <f>(PSCE!C120-PSCE!C119)/PSCE!C119*100</f>
        <v>-11.052554530815401</v>
      </c>
      <c r="D119" s="7">
        <f>(PSCE!D120-PSCE!D119)/PSCE!D119*100</f>
        <v>0.78328440397405918</v>
      </c>
      <c r="E119" s="7">
        <f>(PSCE!E120-PSCE!E119)/PSCE!E119*100</f>
        <v>5.4366820705991997E-2</v>
      </c>
      <c r="F119" s="7">
        <f>(PSCE!F120-PSCE!F119)/PSCE!F119*100</f>
        <v>-0.46684058766991626</v>
      </c>
      <c r="G119" s="7">
        <f>(PSCE!G120-PSCE!G119)/PSCE!G119*100</f>
        <v>0.88559022518428754</v>
      </c>
      <c r="H119" s="7">
        <f>(PSCE!H120-PSCE!H119)/PSCE!H119*100</f>
        <v>0.99470407790742332</v>
      </c>
    </row>
    <row r="120" spans="1:8" hidden="1">
      <c r="A120" s="10">
        <f>PSCE!A121</f>
        <v>36404</v>
      </c>
      <c r="B120" s="7">
        <f>(PSCE!B121-PSCE!B120)/PSCE!B120*100</f>
        <v>-11.324020772110623</v>
      </c>
      <c r="C120" s="7">
        <f>(PSCE!C121-PSCE!C120)/PSCE!C120*100</f>
        <v>-3.7195523370638575</v>
      </c>
      <c r="D120" s="7">
        <f>(PSCE!D121-PSCE!D120)/PSCE!D120*100</f>
        <v>1.661160323057111</v>
      </c>
      <c r="E120" s="7">
        <f>(PSCE!E121-PSCE!E120)/PSCE!E120*100</f>
        <v>0.4385794682709101</v>
      </c>
      <c r="F120" s="7">
        <f>(PSCE!F121-PSCE!F120)/PSCE!F120*100</f>
        <v>0.72193865820572956</v>
      </c>
      <c r="G120" s="7">
        <f>(PSCE!G121-PSCE!G120)/PSCE!G120*100</f>
        <v>0.36283743881810082</v>
      </c>
      <c r="H120" s="7">
        <f>(PSCE!H121-PSCE!H120)/PSCE!H120*100</f>
        <v>3.2706616904912797</v>
      </c>
    </row>
    <row r="121" spans="1:8" hidden="1">
      <c r="A121" s="10">
        <f>PSCE!A122</f>
        <v>36434</v>
      </c>
      <c r="B121" s="7">
        <f>(PSCE!B122-PSCE!B121)/PSCE!B121*100</f>
        <v>0.9397130924278192</v>
      </c>
      <c r="C121" s="7">
        <f>(PSCE!C122-PSCE!C121)/PSCE!C121*100</f>
        <v>-8.4957264957264957</v>
      </c>
      <c r="D121" s="7">
        <f>(PSCE!D122-PSCE!D121)/PSCE!D121*100</f>
        <v>-0.8587946521618598</v>
      </c>
      <c r="E121" s="7">
        <f>(PSCE!E122-PSCE!E121)/PSCE!E121*100</f>
        <v>0.51588221655460231</v>
      </c>
      <c r="F121" s="7">
        <f>(PSCE!F122-PSCE!F121)/PSCE!F121*100</f>
        <v>-4.5653761869978091E-2</v>
      </c>
      <c r="G121" s="7">
        <f>(PSCE!G122-PSCE!G121)/PSCE!G121*100</f>
        <v>0.2458374680236762</v>
      </c>
      <c r="H121" s="7">
        <f>(PSCE!H122-PSCE!H121)/PSCE!H121*100</f>
        <v>-2.2701857424698382</v>
      </c>
    </row>
    <row r="122" spans="1:8" hidden="1">
      <c r="A122" s="10">
        <f>PSCE!A123</f>
        <v>36465</v>
      </c>
      <c r="B122" s="7">
        <f>(PSCE!B123-PSCE!B122)/PSCE!B122*100</f>
        <v>0.62064313020013495</v>
      </c>
      <c r="C122" s="7">
        <f>(PSCE!C123-PSCE!C122)/PSCE!C122*100</f>
        <v>-1.0648234634784233</v>
      </c>
      <c r="D122" s="7">
        <f>(PSCE!D123-PSCE!D122)/PSCE!D122*100</f>
        <v>2.0872071307127245</v>
      </c>
      <c r="E122" s="7">
        <f>(PSCE!E123-PSCE!E122)/PSCE!E122*100</f>
        <v>-9.8033562078311515E-2</v>
      </c>
      <c r="F122" s="7">
        <f>(PSCE!F123-PSCE!F122)/PSCE!F122*100</f>
        <v>1.0779208915684662</v>
      </c>
      <c r="G122" s="7">
        <f>(PSCE!G123-PSCE!G122)/PSCE!G122*100</f>
        <v>0.64168888535158575</v>
      </c>
      <c r="H122" s="7">
        <f>(PSCE!H123-PSCE!H122)/PSCE!H122*100</f>
        <v>4.0704597465905072</v>
      </c>
    </row>
    <row r="123" spans="1:8" hidden="1">
      <c r="A123" s="10">
        <f>PSCE!A124</f>
        <v>36495</v>
      </c>
      <c r="B123" s="7">
        <f>(PSCE!B124-PSCE!B123)/PSCE!B123*100</f>
        <v>4.9970947123765246</v>
      </c>
      <c r="C123" s="7">
        <f>(PSCE!C124-PSCE!C123)/PSCE!C123*100</f>
        <v>8.0438066465256792</v>
      </c>
      <c r="D123" s="7">
        <f>(PSCE!D124-PSCE!D123)/PSCE!D123*100</f>
        <v>0.62859507800457048</v>
      </c>
      <c r="E123" s="7">
        <f>(PSCE!E124-PSCE!E123)/PSCE!E123*100</f>
        <v>0.75425228969445091</v>
      </c>
      <c r="F123" s="7">
        <f>(PSCE!F124-PSCE!F123)/PSCE!F123*100</f>
        <v>-0.22141888838680523</v>
      </c>
      <c r="G123" s="7">
        <f>(PSCE!G124-PSCE!G123)/PSCE!G123*100</f>
        <v>0.42654778027105311</v>
      </c>
      <c r="H123" s="7">
        <f>(PSCE!H124-PSCE!H123)/PSCE!H123*100</f>
        <v>0.86618783493266716</v>
      </c>
    </row>
    <row r="124" spans="1:8" hidden="1">
      <c r="A124" s="10">
        <f>PSCE!A125</f>
        <v>36526</v>
      </c>
      <c r="B124" s="7">
        <f>(PSCE!B125-PSCE!B124)/PSCE!B124*100</f>
        <v>-0.12770848410029373</v>
      </c>
      <c r="C124" s="7">
        <f>(PSCE!C125-PSCE!C124)/PSCE!C124*100</f>
        <v>-14.767563788885004</v>
      </c>
      <c r="D124" s="7">
        <f>(PSCE!D125-PSCE!D124)/PSCE!D124*100</f>
        <v>0.95488439461402286</v>
      </c>
      <c r="E124" s="7">
        <f>(PSCE!E125-PSCE!E124)/PSCE!E124*100</f>
        <v>-4.5833015048506606E-2</v>
      </c>
      <c r="F124" s="7">
        <f>(PSCE!F125-PSCE!F124)/PSCE!F124*100</f>
        <v>-0.99633168787645487</v>
      </c>
      <c r="G124" s="7">
        <f>(PSCE!G125-PSCE!G124)/PSCE!G124*100</f>
        <v>0.20916898393090042</v>
      </c>
      <c r="H124" s="7">
        <f>(PSCE!H125-PSCE!H124)/PSCE!H124*100</f>
        <v>2.0493891712491745</v>
      </c>
    </row>
    <row r="125" spans="1:8" hidden="1">
      <c r="A125" s="10">
        <f>PSCE!A126</f>
        <v>36557</v>
      </c>
      <c r="B125" s="7">
        <f>(PSCE!B126-PSCE!B125)/PSCE!B125*100</f>
        <v>0.17049571629512811</v>
      </c>
      <c r="C125" s="7">
        <f>(PSCE!C126-PSCE!C125)/PSCE!C125*100</f>
        <v>-0.63563666188230472</v>
      </c>
      <c r="D125" s="7">
        <f>(PSCE!D126-PSCE!D125)/PSCE!D125*100</f>
        <v>0.14484966926648205</v>
      </c>
      <c r="E125" s="7">
        <f>(PSCE!E126-PSCE!E125)/PSCE!E125*100</f>
        <v>0.71837982422621316</v>
      </c>
      <c r="F125" s="7">
        <f>(PSCE!F126-PSCE!F125)/PSCE!F125*100</f>
        <v>0.95146608114907816</v>
      </c>
      <c r="G125" s="7">
        <f>(PSCE!G126-PSCE!G125)/PSCE!G125*100</f>
        <v>0.82461568685231568</v>
      </c>
      <c r="H125" s="7">
        <f>(PSCE!H126-PSCE!H125)/PSCE!H125*100</f>
        <v>-0.66304243992670497</v>
      </c>
    </row>
    <row r="126" spans="1:8" hidden="1">
      <c r="A126" s="10">
        <f>PSCE!A127</f>
        <v>36586</v>
      </c>
      <c r="B126" s="7">
        <f>(PSCE!B127-PSCE!B126)/PSCE!B126*100</f>
        <v>-0.34892132249691504</v>
      </c>
      <c r="C126" s="7">
        <f>(PSCE!C127-PSCE!C126)/PSCE!C126*100</f>
        <v>28.704085843995049</v>
      </c>
      <c r="D126" s="7">
        <f>(PSCE!D127-PSCE!D126)/PSCE!D126*100</f>
        <v>0.18001411027632952</v>
      </c>
      <c r="E126" s="7">
        <f>(PSCE!E127-PSCE!E126)/PSCE!E126*100</f>
        <v>0.80620684422186806</v>
      </c>
      <c r="F126" s="7">
        <f>(PSCE!F127-PSCE!F126)/PSCE!F126*100</f>
        <v>-0.43046807739362908</v>
      </c>
      <c r="G126" s="7">
        <f>(PSCE!G127-PSCE!G126)/PSCE!G126*100</f>
        <v>0.59623262814861</v>
      </c>
      <c r="H126" s="7">
        <f>(PSCE!H127-PSCE!H126)/PSCE!H126*100</f>
        <v>-0.2788766255054092</v>
      </c>
    </row>
    <row r="127" spans="1:8" hidden="1">
      <c r="A127" s="10">
        <f>PSCE!A128</f>
        <v>36617</v>
      </c>
      <c r="B127" s="7">
        <f>(PSCE!B128-PSCE!B127)/PSCE!B127*100</f>
        <v>11.221657628421369</v>
      </c>
      <c r="C127" s="7">
        <f>(PSCE!C128-PSCE!C127)/PSCE!C127*100</f>
        <v>-17.524450857784192</v>
      </c>
      <c r="D127" s="7">
        <f>(PSCE!D128-PSCE!D127)/PSCE!D127*100</f>
        <v>-0.13202161780428237</v>
      </c>
      <c r="E127" s="7">
        <f>(PSCE!E128-PSCE!E127)/PSCE!E127*100</f>
        <v>0.29920400444101541</v>
      </c>
      <c r="F127" s="7">
        <f>(PSCE!F128-PSCE!F127)/PSCE!F127*100</f>
        <v>2.2663147355966142</v>
      </c>
      <c r="G127" s="7">
        <f>(PSCE!G128-PSCE!G127)/PSCE!G127*100</f>
        <v>0.5597710555751938</v>
      </c>
      <c r="H127" s="7">
        <f>(PSCE!H128-PSCE!H127)/PSCE!H127*100</f>
        <v>-1.089696103657013</v>
      </c>
    </row>
    <row r="128" spans="1:8" hidden="1">
      <c r="A128" s="10">
        <f>PSCE!A129</f>
        <v>36647</v>
      </c>
      <c r="B128" s="7">
        <f>(PSCE!B129-PSCE!B128)/PSCE!B128*100</f>
        <v>2.6452182593004951</v>
      </c>
      <c r="C128" s="7">
        <f>(PSCE!C129-PSCE!C128)/PSCE!C128*100</f>
        <v>2.9354587869362363</v>
      </c>
      <c r="D128" s="7">
        <f>(PSCE!D129-PSCE!D128)/PSCE!D128*100</f>
        <v>0.41682053538456704</v>
      </c>
      <c r="E128" s="7">
        <f>(PSCE!E129-PSCE!E128)/PSCE!E128*100</f>
        <v>0.46341463414634143</v>
      </c>
      <c r="F128" s="7">
        <f>(PSCE!F129-PSCE!F128)/PSCE!F128*100</f>
        <v>1.245995016019936</v>
      </c>
      <c r="G128" s="7">
        <f>(PSCE!G129-PSCE!G128)/PSCE!G128*100</f>
        <v>0.58265797976587741</v>
      </c>
      <c r="H128" s="7">
        <f>(PSCE!H129-PSCE!H128)/PSCE!H128*100</f>
        <v>0.17061745793282546</v>
      </c>
    </row>
    <row r="129" spans="1:8" hidden="1">
      <c r="A129" s="10">
        <f>PSCE!A130</f>
        <v>36678</v>
      </c>
      <c r="B129" s="7">
        <f>(PSCE!B130-PSCE!B129)/PSCE!B129*100</f>
        <v>7.4805505685218432E-3</v>
      </c>
      <c r="C129" s="7">
        <f>(PSCE!C130-PSCE!C129)/PSCE!C129*100</f>
        <v>23.550519357884799</v>
      </c>
      <c r="D129" s="7">
        <f>(PSCE!D130-PSCE!D129)/PSCE!D129*100</f>
        <v>0.69716400568059556</v>
      </c>
      <c r="E129" s="7">
        <f>(PSCE!E130-PSCE!E129)/PSCE!E129*100</f>
        <v>1.2176219022540946</v>
      </c>
      <c r="F129" s="7">
        <f>(PSCE!F130-PSCE!F129)/PSCE!F129*100</f>
        <v>0.50984528832630094</v>
      </c>
      <c r="G129" s="7">
        <f>(PSCE!G130-PSCE!G129)/PSCE!G129*100</f>
        <v>1.0972859885388191</v>
      </c>
      <c r="H129" s="7">
        <f>(PSCE!H130-PSCE!H129)/PSCE!H129*100</f>
        <v>0.22297333168167902</v>
      </c>
    </row>
    <row r="130" spans="1:8" hidden="1">
      <c r="A130" s="10">
        <f>PSCE!A131</f>
        <v>36708</v>
      </c>
      <c r="B130" s="7">
        <f>(PSCE!B131-PSCE!B130)/PSCE!B130*100</f>
        <v>11.317226419328296</v>
      </c>
      <c r="C130" s="7">
        <f>(PSCE!C131-PSCE!C130)/PSCE!C130*100</f>
        <v>-26.872516050137573</v>
      </c>
      <c r="D130" s="7">
        <f>(PSCE!D131-PSCE!D130)/PSCE!D130*100</f>
        <v>1.3961358099996501</v>
      </c>
      <c r="E130" s="7">
        <f>(PSCE!E131-PSCE!E130)/PSCE!E130*100</f>
        <v>0.62731784719275263</v>
      </c>
      <c r="F130" s="7">
        <f>(PSCE!F131-PSCE!F130)/PSCE!F130*100</f>
        <v>0.43291936330243136</v>
      </c>
      <c r="G130" s="7">
        <f>(PSCE!G131-PSCE!G130)/PSCE!G130*100</f>
        <v>1.7005175900099918</v>
      </c>
      <c r="H130" s="7">
        <f>(PSCE!H131-PSCE!H130)/PSCE!H130*100</f>
        <v>1.3935728789617727</v>
      </c>
    </row>
    <row r="131" spans="1:8" hidden="1">
      <c r="A131" s="10">
        <f>PSCE!A132</f>
        <v>36739</v>
      </c>
      <c r="B131" s="7">
        <f>(PSCE!B132-PSCE!B131)/PSCE!B131*100</f>
        <v>3.3328853648703132</v>
      </c>
      <c r="C131" s="7">
        <f>(PSCE!C132-PSCE!C131)/PSCE!C131*100</f>
        <v>7.7968227424749168</v>
      </c>
      <c r="D131" s="7">
        <f>(PSCE!D132-PSCE!D131)/PSCE!D131*100</f>
        <v>0.69947218683245049</v>
      </c>
      <c r="E131" s="7">
        <f>(PSCE!E132-PSCE!E131)/PSCE!E131*100</f>
        <v>0.82693118685711142</v>
      </c>
      <c r="F131" s="7">
        <f>(PSCE!F132-PSCE!F131)/PSCE!F131*100</f>
        <v>0.20899551530456745</v>
      </c>
      <c r="G131" s="7">
        <f>(PSCE!G132-PSCE!G131)/PSCE!G131*100</f>
        <v>0.98387982976504229</v>
      </c>
      <c r="H131" s="7">
        <f>(PSCE!H132-PSCE!H131)/PSCE!H131*100</f>
        <v>0.45233503267347858</v>
      </c>
    </row>
    <row r="132" spans="1:8" hidden="1">
      <c r="A132" s="10">
        <f>PSCE!A133</f>
        <v>36770</v>
      </c>
      <c r="B132" s="7">
        <f>(PSCE!B133-PSCE!B132)/PSCE!B132*100</f>
        <v>16.982052282481465</v>
      </c>
      <c r="C132" s="7">
        <f>(PSCE!C133-PSCE!C132)/PSCE!C132*100</f>
        <v>-11.498933488462285</v>
      </c>
      <c r="D132" s="7">
        <f>(PSCE!D133-PSCE!D132)/PSCE!D132*100</f>
        <v>1.5606450336367232</v>
      </c>
      <c r="E132" s="7">
        <f>(PSCE!E133-PSCE!E132)/PSCE!E132*100</f>
        <v>0.82924168030551004</v>
      </c>
      <c r="F132" s="7">
        <f>(PSCE!F133-PSCE!F132)/PSCE!F132*100</f>
        <v>0.74299369976102536</v>
      </c>
      <c r="G132" s="7">
        <f>(PSCE!G133-PSCE!G132)/PSCE!G132*100</f>
        <v>0.91066282420749278</v>
      </c>
      <c r="H132" s="7">
        <f>(PSCE!H133-PSCE!H132)/PSCE!H132*100</f>
        <v>2.4274495527355939</v>
      </c>
    </row>
    <row r="133" spans="1:8" hidden="1">
      <c r="A133" s="10">
        <f>PSCE!A134</f>
        <v>36800</v>
      </c>
      <c r="B133" s="7">
        <f>(PSCE!B134-PSCE!B133)/PSCE!B133*100</f>
        <v>2.557047166402624</v>
      </c>
      <c r="C133" s="7">
        <f>(PSCE!C134-PSCE!C133)/PSCE!C133*100</f>
        <v>0.74496056091148111</v>
      </c>
      <c r="D133" s="7">
        <f>(PSCE!D134-PSCE!D133)/PSCE!D133*100</f>
        <v>0.56348687476466741</v>
      </c>
      <c r="E133" s="7">
        <f>(PSCE!E134-PSCE!E133)/PSCE!E133*100</f>
        <v>1.0316343830032824</v>
      </c>
      <c r="F133" s="7">
        <f>(PSCE!F134-PSCE!F133)/PSCE!F133*100</f>
        <v>1.0049167601138618</v>
      </c>
      <c r="G133" s="7">
        <f>(PSCE!G134-PSCE!G133)/PSCE!G133*100</f>
        <v>1.0381539867489149</v>
      </c>
      <c r="H133" s="7">
        <f>(PSCE!H134-PSCE!H133)/PSCE!H133*100</f>
        <v>-2.9195597811599538E-2</v>
      </c>
    </row>
    <row r="134" spans="1:8" hidden="1">
      <c r="A134" s="10">
        <f>PSCE!A135</f>
        <v>36831</v>
      </c>
      <c r="B134" s="7">
        <f>(PSCE!B135-PSCE!B134)/PSCE!B134*100</f>
        <v>4.4797962004390364</v>
      </c>
      <c r="C134" s="7">
        <f>(PSCE!C135-PSCE!C134)/PSCE!C134*100</f>
        <v>41.344062635928665</v>
      </c>
      <c r="D134" s="7">
        <f>(PSCE!D135-PSCE!D134)/PSCE!D134*100</f>
        <v>1.4369620007935517</v>
      </c>
      <c r="E134" s="7">
        <f>(PSCE!E135-PSCE!E134)/PSCE!E134*100</f>
        <v>0.96576100539112419</v>
      </c>
      <c r="F134" s="7">
        <f>(PSCE!F135-PSCE!F134)/PSCE!F134*100</f>
        <v>3.018916264571502</v>
      </c>
      <c r="G134" s="7">
        <f>(PSCE!G135-PSCE!G134)/PSCE!G134*100</f>
        <v>1.4037499660820723</v>
      </c>
      <c r="H134" s="7">
        <f>(PSCE!H135-PSCE!H134)/PSCE!H134*100</f>
        <v>1.422960367040818</v>
      </c>
    </row>
    <row r="135" spans="1:8" hidden="1">
      <c r="A135" s="10">
        <f>PSCE!A136</f>
        <v>36861</v>
      </c>
      <c r="B135" s="7">
        <f>(PSCE!B136-PSCE!B135)/PSCE!B135*100</f>
        <v>-0.50062253579580829</v>
      </c>
      <c r="C135" s="7">
        <f>(PSCE!C136-PSCE!C135)/PSCE!C135*100</f>
        <v>20.387751961840284</v>
      </c>
      <c r="D135" s="7">
        <f>(PSCE!D136-PSCE!D135)/PSCE!D135*100</f>
        <v>-0.12138663571705345</v>
      </c>
      <c r="E135" s="7">
        <f>(PSCE!E136-PSCE!E135)/PSCE!E135*100</f>
        <v>0.90171325518485124</v>
      </c>
      <c r="F135" s="7">
        <f>(PSCE!F136-PSCE!F135)/PSCE!F135*100</f>
        <v>0.10362264776589572</v>
      </c>
      <c r="G135" s="7">
        <f>(PSCE!G136-PSCE!G135)/PSCE!G135*100</f>
        <v>0.91113430199887613</v>
      </c>
      <c r="H135" s="7">
        <f>(PSCE!H136-PSCE!H135)/PSCE!H135*100</f>
        <v>-1.3516671535283562</v>
      </c>
    </row>
    <row r="136" spans="1:8" hidden="1">
      <c r="A136" s="10">
        <f>PSCE!A137</f>
        <v>36892</v>
      </c>
      <c r="B136" s="7">
        <f>(PSCE!B137-PSCE!B136)/PSCE!B136*100</f>
        <v>-31.643160666336449</v>
      </c>
      <c r="C136" s="7">
        <f>(PSCE!C137-PSCE!C136)/PSCE!C136*100</f>
        <v>9.21523517382413</v>
      </c>
      <c r="D136" s="7">
        <f>(PSCE!D137-PSCE!D136)/PSCE!D136*100</f>
        <v>0.43042582922703537</v>
      </c>
      <c r="E136" s="7">
        <f>(PSCE!E137-PSCE!E136)/PSCE!E136*100</f>
        <v>0.5396975590951304</v>
      </c>
      <c r="F136" s="7">
        <f>(PSCE!F137-PSCE!F136)/PSCE!F136*100</f>
        <v>-0.31054614715746759</v>
      </c>
      <c r="G136" s="7">
        <f>(PSCE!G137-PSCE!G136)/PSCE!G136*100</f>
        <v>2.9407475173355606</v>
      </c>
      <c r="H136" s="7">
        <f>(PSCE!H137-PSCE!H136)/PSCE!H136*100</f>
        <v>-1.9230850582297971</v>
      </c>
    </row>
    <row r="137" spans="1:8" hidden="1">
      <c r="A137" s="10">
        <f>PSCE!A138</f>
        <v>36923</v>
      </c>
      <c r="B137" s="7">
        <f>(PSCE!B138-PSCE!B137)/PSCE!B137*100</f>
        <v>17.100797071049922</v>
      </c>
      <c r="C137" s="7">
        <f>(PSCE!C138-PSCE!C137)/PSCE!C137*100</f>
        <v>-13.622001170275015</v>
      </c>
      <c r="D137" s="7">
        <f>(PSCE!D138-PSCE!D137)/PSCE!D137*100</f>
        <v>0.9040296876172832</v>
      </c>
      <c r="E137" s="7">
        <f>(PSCE!E138-PSCE!E137)/PSCE!E137*100</f>
        <v>3.0831169283859388</v>
      </c>
      <c r="F137" s="7">
        <f>(PSCE!F138-PSCE!F137)/PSCE!F137*100</f>
        <v>0.71855789998338593</v>
      </c>
      <c r="G137" s="7">
        <f>(PSCE!G138-PSCE!G137)/PSCE!G137*100</f>
        <v>1.1325631217183361</v>
      </c>
      <c r="H137" s="7">
        <f>(PSCE!H138-PSCE!H137)/PSCE!H137*100</f>
        <v>0.15441350902542647</v>
      </c>
    </row>
    <row r="138" spans="1:8" hidden="1">
      <c r="A138" s="10">
        <f>PSCE!A139</f>
        <v>36951</v>
      </c>
      <c r="B138" s="7">
        <f>(PSCE!B139-PSCE!B138)/PSCE!B138*100</f>
        <v>-9.2069695489333991</v>
      </c>
      <c r="C138" s="7">
        <f>(PSCE!C139-PSCE!C138)/PSCE!C138*100</f>
        <v>0</v>
      </c>
      <c r="D138" s="7">
        <f>(PSCE!D139-PSCE!D138)/PSCE!D138*100</f>
        <v>0.89556734082179545</v>
      </c>
      <c r="E138" s="7">
        <f>(PSCE!E139-PSCE!E138)/PSCE!E138*100</f>
        <v>1.4624826700030433</v>
      </c>
      <c r="F138" s="7">
        <f>(PSCE!F139-PSCE!F138)/PSCE!F138*100</f>
        <v>3.0310528269206976</v>
      </c>
      <c r="G138" s="7">
        <f>(PSCE!G139-PSCE!G138)/PSCE!G138*100</f>
        <v>1.1321908125708415</v>
      </c>
      <c r="H138" s="7">
        <f>(PSCE!H139-PSCE!H138)/PSCE!H138*100</f>
        <v>0.28810997273937028</v>
      </c>
    </row>
    <row r="139" spans="1:8" hidden="1">
      <c r="A139" s="10">
        <f>PSCE!A140</f>
        <v>36982</v>
      </c>
      <c r="B139" s="7">
        <f>(PSCE!B140-PSCE!B139)/PSCE!B139*100</f>
        <v>-9.3012411220317102</v>
      </c>
      <c r="C139" s="7">
        <f>(PSCE!C140-PSCE!C139)/PSCE!C139*100</f>
        <v>-2.3980490448448721</v>
      </c>
      <c r="D139" s="7">
        <f>(PSCE!D140-PSCE!D139)/PSCE!D139*100</f>
        <v>0.27836970301836916</v>
      </c>
      <c r="E139" s="7">
        <f>(PSCE!E140-PSCE!E139)/PSCE!E139*100</f>
        <v>1.4947259669060673</v>
      </c>
      <c r="F139" s="7">
        <f>(PSCE!F140-PSCE!F139)/PSCE!F139*100</f>
        <v>-0.43227665706051877</v>
      </c>
      <c r="G139" s="7">
        <f>(PSCE!G140-PSCE!G139)/PSCE!G139*100</f>
        <v>0.913830448142116</v>
      </c>
      <c r="H139" s="7">
        <f>(PSCE!H140-PSCE!H139)/PSCE!H139*100</f>
        <v>-0.60891820399189256</v>
      </c>
    </row>
    <row r="140" spans="1:8" hidden="1">
      <c r="A140" s="10">
        <f>PSCE!A141</f>
        <v>37012</v>
      </c>
      <c r="B140" s="7">
        <f>(PSCE!B141-PSCE!B140)/PSCE!B140*100</f>
        <v>4.785445916551315</v>
      </c>
      <c r="C140" s="7">
        <f>(PSCE!C141-PSCE!C140)/PSCE!C140*100</f>
        <v>10.244308717379234</v>
      </c>
      <c r="D140" s="7">
        <f>(PSCE!D141-PSCE!D140)/PSCE!D140*100</f>
        <v>0.92406790724531651</v>
      </c>
      <c r="E140" s="7">
        <f>(PSCE!E141-PSCE!E140)/PSCE!E140*100</f>
        <v>-1.3150981808629409</v>
      </c>
      <c r="F140" s="7">
        <f>(PSCE!F141-PSCE!F140)/PSCE!F140*100</f>
        <v>4.1807364528059177</v>
      </c>
      <c r="G140" s="7">
        <f>(PSCE!G141-PSCE!G140)/PSCE!G140*100</f>
        <v>0.91262660926353445</v>
      </c>
      <c r="H140" s="7">
        <f>(PSCE!H141-PSCE!H140)/PSCE!H140*100</f>
        <v>1.1751795173122952</v>
      </c>
    </row>
    <row r="141" spans="1:8" hidden="1">
      <c r="A141" s="10">
        <f>PSCE!A142</f>
        <v>37043</v>
      </c>
      <c r="B141" s="7">
        <f>(PSCE!B142-PSCE!B141)/PSCE!B141*100</f>
        <v>6.2275901113417627</v>
      </c>
      <c r="C141" s="7">
        <f>(PSCE!C142-PSCE!C141)/PSCE!C141*100</f>
        <v>3.0345001259128686</v>
      </c>
      <c r="D141" s="7">
        <f>(PSCE!D142-PSCE!D141)/PSCE!D141*100</f>
        <v>0.52807766935088385</v>
      </c>
      <c r="E141" s="7">
        <f>(PSCE!E142-PSCE!E141)/PSCE!E141*100</f>
        <v>1.8234149100770294</v>
      </c>
      <c r="F141" s="7">
        <f>(PSCE!F142-PSCE!F141)/PSCE!F141*100</f>
        <v>1.3235067139990739</v>
      </c>
      <c r="G141" s="7">
        <f>(PSCE!G142-PSCE!G141)/PSCE!G141*100</f>
        <v>0.52597084077015988</v>
      </c>
      <c r="H141" s="7">
        <f>(PSCE!H142-PSCE!H141)/PSCE!H141*100</f>
        <v>0.10974745274881072</v>
      </c>
    </row>
    <row r="142" spans="1:8" hidden="1">
      <c r="A142" s="10">
        <f>PSCE!A143</f>
        <v>37073</v>
      </c>
      <c r="B142" s="7">
        <f>(PSCE!B143-PSCE!B142)/PSCE!B142*100</f>
        <v>5.5178539705098597</v>
      </c>
      <c r="C142" s="7">
        <f>(PSCE!C143-PSCE!C142)/PSCE!C142*100</f>
        <v>5.5969693266528164</v>
      </c>
      <c r="D142" s="7">
        <f>(PSCE!D143-PSCE!D142)/PSCE!D142*100</f>
        <v>0.9084995970079609</v>
      </c>
      <c r="E142" s="7">
        <f>(PSCE!E143-PSCE!E142)/PSCE!E142*100</f>
        <v>0.68787477738019376</v>
      </c>
      <c r="F142" s="7">
        <f>(PSCE!F143-PSCE!F142)/PSCE!F142*100</f>
        <v>6.7176967896721118</v>
      </c>
      <c r="G142" s="7">
        <f>(PSCE!G143-PSCE!G142)/PSCE!G142*100</f>
        <v>0.96729882111737575</v>
      </c>
      <c r="H142" s="7">
        <f>(PSCE!H143-PSCE!H142)/PSCE!H142*100</f>
        <v>0.25423258869347487</v>
      </c>
    </row>
    <row r="143" spans="1:8" hidden="1">
      <c r="A143" s="10">
        <f>PSCE!A144</f>
        <v>37104</v>
      </c>
      <c r="B143" s="7">
        <f>(PSCE!B144-PSCE!B143)/PSCE!B143*100</f>
        <v>0.51855343794194897</v>
      </c>
      <c r="C143" s="7">
        <f>(PSCE!C144-PSCE!C143)/PSCE!C143*100</f>
        <v>-0.21988195810670061</v>
      </c>
      <c r="D143" s="7">
        <f>(PSCE!D144-PSCE!D143)/PSCE!D143*100</f>
        <v>1.9528540500395861</v>
      </c>
      <c r="E143" s="7">
        <f>(PSCE!E144-PSCE!E143)/PSCE!E143*100</f>
        <v>0.75457613916655852</v>
      </c>
      <c r="F143" s="7">
        <f>(PSCE!F144-PSCE!F143)/PSCE!F143*100</f>
        <v>2.7156264497020306</v>
      </c>
      <c r="G143" s="7">
        <f>(PSCE!G144-PSCE!G143)/PSCE!G143*100</f>
        <v>1.1253523071549827</v>
      </c>
      <c r="H143" s="7">
        <f>(PSCE!H144-PSCE!H143)/PSCE!H143*100</f>
        <v>3.0430546277661716</v>
      </c>
    </row>
    <row r="144" spans="1:8" hidden="1">
      <c r="A144" s="10">
        <f>PSCE!A145</f>
        <v>37135</v>
      </c>
      <c r="B144" s="7">
        <f>(PSCE!B145-PSCE!B144)/PSCE!B144*100</f>
        <v>1.4236902050113895</v>
      </c>
      <c r="C144" s="7">
        <f>(PSCE!C145-PSCE!C144)/PSCE!C144*100</f>
        <v>2.3196474135931337E-2</v>
      </c>
      <c r="D144" s="7">
        <f>(PSCE!D145-PSCE!D144)/PSCE!D144*100</f>
        <v>1.7652910281982692</v>
      </c>
      <c r="E144" s="7">
        <f>(PSCE!E145-PSCE!E144)/PSCE!E144*100</f>
        <v>1.1386880123693408</v>
      </c>
      <c r="F144" s="7">
        <f>(PSCE!F145-PSCE!F144)/PSCE!F144*100</f>
        <v>2.0497498610339075</v>
      </c>
      <c r="G144" s="7">
        <f>(PSCE!G145-PSCE!G144)/PSCE!G144*100</f>
        <v>0.64336057508885369</v>
      </c>
      <c r="H144" s="7">
        <f>(PSCE!H145-PSCE!H144)/PSCE!H144*100</f>
        <v>3.0456810871297679</v>
      </c>
    </row>
    <row r="145" spans="1:8" hidden="1">
      <c r="A145" s="10">
        <f>PSCE!A146</f>
        <v>37165</v>
      </c>
      <c r="B145" s="7">
        <f>(PSCE!B146-PSCE!B145)/PSCE!B145*100</f>
        <v>7.0944941704924531</v>
      </c>
      <c r="C145" s="7">
        <f>(PSCE!C146-PSCE!C145)/PSCE!C145*100</f>
        <v>1.2987012987012987</v>
      </c>
      <c r="D145" s="7">
        <f>(PSCE!D146-PSCE!D145)/PSCE!D145*100</f>
        <v>0.81305754205411829</v>
      </c>
      <c r="E145" s="7">
        <f>(PSCE!E146-PSCE!E145)/PSCE!E145*100</f>
        <v>0.67838715841773367</v>
      </c>
      <c r="F145" s="7">
        <f>(PSCE!F146-PSCE!F145)/PSCE!F145*100</f>
        <v>1.7600599169333424</v>
      </c>
      <c r="G145" s="7">
        <f>(PSCE!G146-PSCE!G145)/PSCE!G145*100</f>
        <v>1.2481694445885392</v>
      </c>
      <c r="H145" s="7">
        <f>(PSCE!H146-PSCE!H145)/PSCE!H145*100</f>
        <v>0.29853138586684297</v>
      </c>
    </row>
    <row r="146" spans="1:8" hidden="1">
      <c r="A146" s="10">
        <f>PSCE!A147</f>
        <v>37196</v>
      </c>
      <c r="B146" s="7">
        <f>(PSCE!B147-PSCE!B146)/PSCE!B146*100</f>
        <v>8.4441017733230517</v>
      </c>
      <c r="C146" s="7">
        <f>(PSCE!C147-PSCE!C146)/PSCE!C146*100</f>
        <v>-0.5494505494505495</v>
      </c>
      <c r="D146" s="7">
        <f>(PSCE!D147-PSCE!D146)/PSCE!D146*100</f>
        <v>0.48011548225900447</v>
      </c>
      <c r="E146" s="7">
        <f>(PSCE!E147-PSCE!E146)/PSCE!E146*100</f>
        <v>1.692448831103097</v>
      </c>
      <c r="F146" s="7">
        <f>(PSCE!F147-PSCE!F146)/PSCE!F146*100</f>
        <v>-2.8001739654076476</v>
      </c>
      <c r="G146" s="7">
        <f>(PSCE!G147-PSCE!G146)/PSCE!G146*100</f>
        <v>0.92064555540228976</v>
      </c>
      <c r="H146" s="7">
        <f>(PSCE!H147-PSCE!H146)/PSCE!H146*100</f>
        <v>0.11905713144226929</v>
      </c>
    </row>
    <row r="147" spans="1:8" hidden="1">
      <c r="A147" s="10">
        <f>PSCE!A148</f>
        <v>37226</v>
      </c>
      <c r="B147" s="7">
        <f>(PSCE!B148-PSCE!B147)/PSCE!B147*100</f>
        <v>42.246110968916192</v>
      </c>
      <c r="C147" s="7">
        <f>(PSCE!C148-PSCE!C147)/PSCE!C147*100</f>
        <v>0.62154696132596687</v>
      </c>
      <c r="D147" s="7">
        <f>(PSCE!D148-PSCE!D147)/PSCE!D147*100</f>
        <v>2.5456030265910017</v>
      </c>
      <c r="E147" s="7">
        <f>(PSCE!E148-PSCE!E147)/PSCE!E147*100</f>
        <v>0.94724071424127421</v>
      </c>
      <c r="F147" s="7">
        <f>(PSCE!F148-PSCE!F147)/PSCE!F147*100</f>
        <v>3.493494871618366</v>
      </c>
      <c r="G147" s="7">
        <f>(PSCE!G148-PSCE!G147)/PSCE!G147*100</f>
        <v>1.2070870969379586</v>
      </c>
      <c r="H147" s="7">
        <f>(PSCE!H148-PSCE!H147)/PSCE!H147*100</f>
        <v>4.2135212571528902</v>
      </c>
    </row>
    <row r="148" spans="1:8" hidden="1">
      <c r="A148" s="10">
        <f>PSCE!A149</f>
        <v>37257</v>
      </c>
      <c r="B148" s="7">
        <f>(PSCE!B149-PSCE!B148)/PSCE!B148*100</f>
        <v>-9.6605222120036789</v>
      </c>
      <c r="C148" s="7">
        <f>(PSCE!C149-PSCE!C148)/PSCE!C148*100</f>
        <v>-3.225806451612903</v>
      </c>
      <c r="D148" s="7">
        <f>(PSCE!D149-PSCE!D148)/PSCE!D148*100</f>
        <v>0.40533797938854749</v>
      </c>
      <c r="E148" s="7">
        <f>(PSCE!E149-PSCE!E148)/PSCE!E148*100</f>
        <v>1.2526771544352167</v>
      </c>
      <c r="F148" s="7">
        <f>(PSCE!F149-PSCE!F148)/PSCE!F148*100</f>
        <v>-0.30928863613688518</v>
      </c>
      <c r="G148" s="7">
        <f>(PSCE!G149-PSCE!G148)/PSCE!G148*100</f>
        <v>0.72194226005355722</v>
      </c>
      <c r="H148" s="7">
        <f>(PSCE!H149-PSCE!H148)/PSCE!H148*100</f>
        <v>-3.714240858946917E-2</v>
      </c>
    </row>
    <row r="149" spans="1:8" hidden="1">
      <c r="A149" s="10">
        <f>PSCE!A150</f>
        <v>37288</v>
      </c>
      <c r="B149" s="7">
        <f>(PSCE!B150-PSCE!B149)/PSCE!B149*100</f>
        <v>-3.5143628557517812</v>
      </c>
      <c r="C149" s="7">
        <f>(PSCE!C150-PSCE!C149)/PSCE!C149*100</f>
        <v>-1.5484633569739952</v>
      </c>
      <c r="D149" s="7">
        <f>(PSCE!D150-PSCE!D149)/PSCE!D149*100</f>
        <v>8.5143165156697412E-2</v>
      </c>
      <c r="E149" s="7">
        <f>(PSCE!E150-PSCE!E149)/PSCE!E149*100</f>
        <v>1.1154396323462277</v>
      </c>
      <c r="F149" s="7">
        <f>(PSCE!F150-PSCE!F149)/PSCE!F149*100</f>
        <v>0.92407259140645848</v>
      </c>
      <c r="G149" s="7">
        <f>(PSCE!G150-PSCE!G149)/PSCE!G149*100</f>
        <v>1.5273930882302238</v>
      </c>
      <c r="H149" s="7">
        <f>(PSCE!H150-PSCE!H149)/PSCE!H149*100</f>
        <v>-1.7126331111621849</v>
      </c>
    </row>
    <row r="150" spans="1:8" hidden="1">
      <c r="A150" s="10">
        <f>PSCE!A151</f>
        <v>37316</v>
      </c>
      <c r="B150" s="7">
        <f>(PSCE!B151-PSCE!B150)/PSCE!B150*100</f>
        <v>-16.257626496628287</v>
      </c>
      <c r="C150" s="7">
        <f>(PSCE!C151-PSCE!C150)/PSCE!C150*100</f>
        <v>2.6293672709809099</v>
      </c>
      <c r="D150" s="7">
        <f>(PSCE!D151-PSCE!D150)/PSCE!D150*100</f>
        <v>0.84763443520957971</v>
      </c>
      <c r="E150" s="7">
        <f>(PSCE!E151-PSCE!E150)/PSCE!E150*100</f>
        <v>2.0392192273541316</v>
      </c>
      <c r="F150" s="7">
        <f>(PSCE!F151-PSCE!F150)/PSCE!F150*100</f>
        <v>1.4114302713780451</v>
      </c>
      <c r="G150" s="7">
        <f>(PSCE!G151-PSCE!G150)/PSCE!G150*100</f>
        <v>0.53844992830729754</v>
      </c>
      <c r="H150" s="7">
        <f>(PSCE!H151-PSCE!H150)/PSCE!H150*100</f>
        <v>0.79192794702812663</v>
      </c>
    </row>
    <row r="151" spans="1:8" hidden="1">
      <c r="A151" s="10">
        <f>PSCE!A152</f>
        <v>37347</v>
      </c>
      <c r="B151" s="7">
        <f>(PSCE!B152-PSCE!B151)/PSCE!B151*100</f>
        <v>-5.486168173103259</v>
      </c>
      <c r="C151" s="7">
        <f>(PSCE!C152-PSCE!C151)/PSCE!C151*100</f>
        <v>-1.8717828731867103</v>
      </c>
      <c r="D151" s="7">
        <f>(PSCE!D152-PSCE!D151)/PSCE!D151*100</f>
        <v>0.15636276160692808</v>
      </c>
      <c r="E151" s="7">
        <f>(PSCE!E152-PSCE!E151)/PSCE!E151*100</f>
        <v>1.0206188608005662</v>
      </c>
      <c r="F151" s="7">
        <f>(PSCE!F152-PSCE!F151)/PSCE!F151*100</f>
        <v>-3.911342894393742E-2</v>
      </c>
      <c r="G151" s="7">
        <f>(PSCE!G152-PSCE!G151)/PSCE!G151*100</f>
        <v>0.79040109290027671</v>
      </c>
      <c r="H151" s="7">
        <f>(PSCE!H152-PSCE!H151)/PSCE!H151*100</f>
        <v>-0.70025249303034176</v>
      </c>
    </row>
    <row r="152" spans="1:8" hidden="1">
      <c r="A152" s="10">
        <f>PSCE!A153</f>
        <v>37377</v>
      </c>
      <c r="B152" s="7">
        <f>(PSCE!B153-PSCE!B152)/PSCE!B152*100</f>
        <v>1.7300837511229608</v>
      </c>
      <c r="C152" s="7">
        <f>(PSCE!C153-PSCE!C152)/PSCE!C152*100</f>
        <v>-1.6690510252742015</v>
      </c>
      <c r="D152" s="7">
        <f>(PSCE!D153-PSCE!D152)/PSCE!D152*100</f>
        <v>0.58668588126976506</v>
      </c>
      <c r="E152" s="7">
        <f>(PSCE!E153-PSCE!E152)/PSCE!E152*100</f>
        <v>1.6410196513563231</v>
      </c>
      <c r="F152" s="7">
        <f>(PSCE!F153-PSCE!F152)/PSCE!F152*100</f>
        <v>2.5629320464327638</v>
      </c>
      <c r="G152" s="7">
        <f>(PSCE!G153-PSCE!G152)/PSCE!G152*100</f>
        <v>1.2466812882373313</v>
      </c>
      <c r="H152" s="7">
        <f>(PSCE!H153-PSCE!H152)/PSCE!H152*100</f>
        <v>-0.6206923406409407</v>
      </c>
    </row>
    <row r="153" spans="1:8" hidden="1">
      <c r="A153" s="10">
        <f>PSCE!A154</f>
        <v>37408</v>
      </c>
      <c r="B153" s="7">
        <f>(PSCE!B154-PSCE!B153)/PSCE!B153*100</f>
        <v>-9.2724475843208758</v>
      </c>
      <c r="C153" s="7">
        <f>(PSCE!C154-PSCE!C153)/PSCE!C153*100</f>
        <v>-1.5761396702230843</v>
      </c>
      <c r="D153" s="7">
        <f>(PSCE!D154-PSCE!D153)/PSCE!D153*100</f>
        <v>0.92360738567533007</v>
      </c>
      <c r="E153" s="7">
        <f>(PSCE!E154-PSCE!E153)/PSCE!E153*100</f>
        <v>0.99543221580625696</v>
      </c>
      <c r="F153" s="7">
        <f>(PSCE!F154-PSCE!F153)/PSCE!F153*100</f>
        <v>0.4578114071342278</v>
      </c>
      <c r="G153" s="7">
        <f>(PSCE!G154-PSCE!G153)/PSCE!G153*100</f>
        <v>1.1118017219502685</v>
      </c>
      <c r="H153" s="7">
        <f>(PSCE!H154-PSCE!H153)/PSCE!H153*100</f>
        <v>0.76092407999498468</v>
      </c>
    </row>
    <row r="154" spans="1:8" hidden="1">
      <c r="A154" s="10">
        <f>PSCE!A155</f>
        <v>37438</v>
      </c>
      <c r="B154" s="7">
        <f>(PSCE!B155-PSCE!B154)/PSCE!B154*100</f>
        <v>3.0299224465446324</v>
      </c>
      <c r="C154" s="7">
        <f>(PSCE!C155-PSCE!C154)/PSCE!C154*100</f>
        <v>0.62823355506282341</v>
      </c>
      <c r="D154" s="7">
        <f>(PSCE!D155-PSCE!D154)/PSCE!D154*100</f>
        <v>1.6561749299280275E-2</v>
      </c>
      <c r="E154" s="7">
        <f>(PSCE!E155-PSCE!E154)/PSCE!E154*100</f>
        <v>1.2672270341767291</v>
      </c>
      <c r="F154" s="7">
        <f>(PSCE!F155-PSCE!F154)/PSCE!F154*100</f>
        <v>-0.39875941515285773</v>
      </c>
      <c r="G154" s="7">
        <f>(PSCE!G155-PSCE!G154)/PSCE!G154*100</f>
        <v>1.0282841803552982</v>
      </c>
      <c r="H154" s="7">
        <f>(PSCE!H155-PSCE!H154)/PSCE!H154*100</f>
        <v>-1.3559757036530071</v>
      </c>
    </row>
    <row r="155" spans="1:8" hidden="1">
      <c r="A155" s="10">
        <f>PSCE!A156</f>
        <v>37469</v>
      </c>
      <c r="B155" s="7">
        <f>(PSCE!B156-PSCE!B155)/PSCE!B155*100</f>
        <v>11.616992746998232</v>
      </c>
      <c r="C155" s="7">
        <f>(PSCE!C156-PSCE!C155)/PSCE!C155*100</f>
        <v>1.7137960582690661</v>
      </c>
      <c r="D155" s="7">
        <f>(PSCE!D156-PSCE!D155)/PSCE!D155*100</f>
        <v>1.1495104842169008</v>
      </c>
      <c r="E155" s="7">
        <f>(PSCE!E156-PSCE!E155)/PSCE!E155*100</f>
        <v>1.7401196595601247</v>
      </c>
      <c r="F155" s="7">
        <f>(PSCE!F156-PSCE!F155)/PSCE!F155*100</f>
        <v>-4.7661413319776309E-2</v>
      </c>
      <c r="G155" s="7">
        <f>(PSCE!G156-PSCE!G155)/PSCE!G155*100</f>
        <v>0.91268798312157295</v>
      </c>
      <c r="H155" s="7">
        <f>(PSCE!H156-PSCE!H155)/PSCE!H155*100</f>
        <v>1.3915662413125662</v>
      </c>
    </row>
    <row r="156" spans="1:8" hidden="1">
      <c r="A156" s="10">
        <f>PSCE!A157</f>
        <v>37500</v>
      </c>
      <c r="B156" s="7">
        <f>(PSCE!B157-PSCE!B156)/PSCE!B156*100</f>
        <v>-9.3321684049582263</v>
      </c>
      <c r="C156" s="7">
        <f>(PSCE!C157-PSCE!C156)/PSCE!C156*100</f>
        <v>3.6827536406306414</v>
      </c>
      <c r="D156" s="7">
        <f>(PSCE!D157-PSCE!D156)/PSCE!D156*100</f>
        <v>1.2561877811298985</v>
      </c>
      <c r="E156" s="7">
        <f>(PSCE!E157-PSCE!E156)/PSCE!E156*100</f>
        <v>0.93041233555583158</v>
      </c>
      <c r="F156" s="7">
        <f>(PSCE!F157-PSCE!F156)/PSCE!F156*100</f>
        <v>-1.3415138125059605</v>
      </c>
      <c r="G156" s="7">
        <f>(PSCE!G157-PSCE!G156)/PSCE!G156*100</f>
        <v>-0.12023433207509474</v>
      </c>
      <c r="H156" s="7">
        <f>(PSCE!H157-PSCE!H156)/PSCE!H156*100</f>
        <v>3.1656175520312906</v>
      </c>
    </row>
    <row r="157" spans="1:8" hidden="1">
      <c r="A157" s="10">
        <f>PSCE!A158</f>
        <v>37530</v>
      </c>
      <c r="B157" s="7">
        <f>(PSCE!B158-PSCE!B157)/PSCE!B157*100</f>
        <v>-1.0629968682245241</v>
      </c>
      <c r="C157" s="7">
        <f>(PSCE!C158-PSCE!C157)/PSCE!C157*100</f>
        <v>2.5188624492164831</v>
      </c>
      <c r="D157" s="7">
        <f>(PSCE!D158-PSCE!D157)/PSCE!D157*100</f>
        <v>0.24990684310531194</v>
      </c>
      <c r="E157" s="7">
        <f>(PSCE!E158-PSCE!E157)/PSCE!E157*100</f>
        <v>1.4032688230869179</v>
      </c>
      <c r="F157" s="7">
        <f>(PSCE!F158-PSCE!F157)/PSCE!F157*100</f>
        <v>1.2147575318189141</v>
      </c>
      <c r="G157" s="7">
        <f>(PSCE!G158-PSCE!G157)/PSCE!G157*100</f>
        <v>0.64833237482541461</v>
      </c>
      <c r="H157" s="7">
        <f>(PSCE!H158-PSCE!H157)/PSCE!H157*100</f>
        <v>-0.60110875357556071</v>
      </c>
    </row>
    <row r="158" spans="1:8" hidden="1">
      <c r="A158" s="10">
        <f>PSCE!A159</f>
        <v>37561</v>
      </c>
      <c r="B158" s="7">
        <f>(PSCE!B159-PSCE!B158)/PSCE!B158*100</f>
        <v>3.2780398721655759</v>
      </c>
      <c r="C158" s="7">
        <f>(PSCE!C159-PSCE!C158)/PSCE!C158*100</f>
        <v>2.2758152173913042</v>
      </c>
      <c r="D158" s="7">
        <f>(PSCE!D159-PSCE!D158)/PSCE!D158*100</f>
        <v>1.1934292274964866</v>
      </c>
      <c r="E158" s="7">
        <f>(PSCE!E159-PSCE!E158)/PSCE!E158*100</f>
        <v>2.0919599142175045</v>
      </c>
      <c r="F158" s="7">
        <f>(PSCE!F159-PSCE!F158)/PSCE!F158*100</f>
        <v>1.4771424933146569</v>
      </c>
      <c r="G158" s="7">
        <f>(PSCE!G159-PSCE!G158)/PSCE!G158*100</f>
        <v>1.0952428273306738</v>
      </c>
      <c r="H158" s="7">
        <f>(PSCE!H159-PSCE!H158)/PSCE!H158*100</f>
        <v>1.0119508015226657</v>
      </c>
    </row>
    <row r="159" spans="1:8" hidden="1">
      <c r="A159" s="10">
        <f>PSCE!A160</f>
        <v>37591</v>
      </c>
      <c r="B159" s="7">
        <f>(PSCE!B160-PSCE!B159)/PSCE!B159*100</f>
        <v>-7.3264175409642824</v>
      </c>
      <c r="C159" s="7">
        <f>(PSCE!C160-PSCE!C159)/PSCE!C159*100</f>
        <v>-0.7306542676851544</v>
      </c>
      <c r="D159" s="7">
        <f>(PSCE!D160-PSCE!D159)/PSCE!D159*100</f>
        <v>0.65752426631857752</v>
      </c>
      <c r="E159" s="7">
        <f>(PSCE!E160-PSCE!E159)/PSCE!E159*100</f>
        <v>1.2247001004069122</v>
      </c>
      <c r="F159" s="7">
        <f>(PSCE!F160-PSCE!F159)/PSCE!F159*100</f>
        <v>-1.7160245953068138</v>
      </c>
      <c r="G159" s="7">
        <f>(PSCE!G160-PSCE!G159)/PSCE!G159*100</f>
        <v>0.40442338072669826</v>
      </c>
      <c r="H159" s="7">
        <f>(PSCE!H160-PSCE!H159)/PSCE!H159*100</f>
        <v>1.0509839837547905</v>
      </c>
    </row>
    <row r="160" spans="1:8" hidden="1">
      <c r="A160" s="10">
        <f>PSCE!A161</f>
        <v>37622</v>
      </c>
      <c r="B160" s="7">
        <f>(PSCE!B161-PSCE!B160)/PSCE!B160*100</f>
        <v>157.7656935699294</v>
      </c>
      <c r="C160" s="7">
        <f>(PSCE!C161-PSCE!C160)/PSCE!C160*100</f>
        <v>-16.025426564068251</v>
      </c>
      <c r="D160" s="7">
        <f>(PSCE!D161-PSCE!D160)/PSCE!D160*100</f>
        <v>1.31354545687587</v>
      </c>
      <c r="E160" s="7">
        <f>(PSCE!E161-PSCE!E160)/PSCE!E160*100</f>
        <v>1.3704172594265132</v>
      </c>
      <c r="F160" s="7">
        <f>(PSCE!F161-PSCE!F160)/PSCE!F160*100</f>
        <v>0.14682881675125284</v>
      </c>
      <c r="G160" s="7">
        <f>(PSCE!G161-PSCE!G160)/PSCE!G160*100</f>
        <v>1.0492933615848841</v>
      </c>
      <c r="H160" s="7">
        <f>(PSCE!H161-PSCE!H160)/PSCE!H160*100</f>
        <v>1.7138590802215314</v>
      </c>
    </row>
    <row r="161" spans="1:8" hidden="1">
      <c r="A161" s="10">
        <f>PSCE!A162</f>
        <v>37653</v>
      </c>
      <c r="B161" s="7">
        <f>(PSCE!B162-PSCE!B161)/PSCE!B161*100</f>
        <v>4.5782597431437138</v>
      </c>
      <c r="C161" s="7">
        <f>(PSCE!C162-PSCE!C161)/PSCE!C161*100</f>
        <v>-24.116865869853918</v>
      </c>
      <c r="D161" s="7">
        <f>(PSCE!D162-PSCE!D161)/PSCE!D161*100</f>
        <v>0.37030532328785881</v>
      </c>
      <c r="E161" s="7">
        <f>(PSCE!E162-PSCE!E161)/PSCE!E161*100</f>
        <v>1.5978060744956162</v>
      </c>
      <c r="F161" s="7">
        <f>(PSCE!F162-PSCE!F161)/PSCE!F161*100</f>
        <v>1.9155378486055776</v>
      </c>
      <c r="G161" s="7">
        <f>(PSCE!G162-PSCE!G161)/PSCE!G161*100</f>
        <v>1.2799175095068216</v>
      </c>
      <c r="H161" s="7">
        <f>(PSCE!H162-PSCE!H161)/PSCE!H161*100</f>
        <v>-1.1149212470465359</v>
      </c>
    </row>
    <row r="162" spans="1:8" hidden="1">
      <c r="A162" s="10">
        <f>PSCE!A163</f>
        <v>37681</v>
      </c>
      <c r="B162" s="7">
        <f>(PSCE!B163-PSCE!B162)/PSCE!B162*100</f>
        <v>6.1532653831634576</v>
      </c>
      <c r="C162" s="7">
        <f>(PSCE!C163-PSCE!C162)/PSCE!C162*100</f>
        <v>-7.2453622681134062</v>
      </c>
      <c r="D162" s="7">
        <f>(PSCE!D163-PSCE!D162)/PSCE!D162*100</f>
        <v>1.2478387107297817</v>
      </c>
      <c r="E162" s="7">
        <f>(PSCE!E163-PSCE!E162)/PSCE!E162*100</f>
        <v>1.1772905842098593</v>
      </c>
      <c r="F162" s="7">
        <f>(PSCE!F163-PSCE!F162)/PSCE!F162*100</f>
        <v>-0.51288466349762329</v>
      </c>
      <c r="G162" s="7">
        <f>(PSCE!G163-PSCE!G162)/PSCE!G162*100</f>
        <v>1.286632821094492</v>
      </c>
      <c r="H162" s="7">
        <f>(PSCE!H163-PSCE!H162)/PSCE!H162*100</f>
        <v>1.4343853636558361</v>
      </c>
    </row>
    <row r="163" spans="1:8" hidden="1">
      <c r="A163" s="10">
        <f>PSCE!A164</f>
        <v>37712</v>
      </c>
      <c r="B163" s="7">
        <f>(PSCE!B164-PSCE!B163)/PSCE!B163*100</f>
        <v>14.194745732574679</v>
      </c>
      <c r="C163" s="7">
        <f>(PSCE!C164-PSCE!C163)/PSCE!C163*100</f>
        <v>-3.4150943396226414</v>
      </c>
      <c r="D163" s="7">
        <f>(PSCE!D164-PSCE!D163)/PSCE!D163*100</f>
        <v>3.1264783290689109</v>
      </c>
      <c r="E163" s="7">
        <f>(PSCE!E164-PSCE!E163)/PSCE!E163*100</f>
        <v>1.5794286000576159</v>
      </c>
      <c r="F163" s="7">
        <f>(PSCE!F164-PSCE!F163)/PSCE!F163*100</f>
        <v>3.0020118194392054</v>
      </c>
      <c r="G163" s="7">
        <f>(PSCE!G164-PSCE!G163)/PSCE!G163*100</f>
        <v>1.2301496282904056</v>
      </c>
      <c r="H163" s="7">
        <f>(PSCE!H164-PSCE!H163)/PSCE!H163*100</f>
        <v>5.6374744231091301</v>
      </c>
    </row>
    <row r="164" spans="1:8" hidden="1">
      <c r="A164" s="10">
        <f>PSCE!A165</f>
        <v>37742</v>
      </c>
      <c r="B164" s="7">
        <f>(PSCE!B165-PSCE!B164)/PSCE!B164*100</f>
        <v>-23.960411456153839</v>
      </c>
      <c r="C164" s="7">
        <f>(PSCE!C165-PSCE!C164)/PSCE!C164*100</f>
        <v>3.3600312561047079</v>
      </c>
      <c r="D164" s="7">
        <f>(PSCE!D165-PSCE!D164)/PSCE!D164*100</f>
        <v>-0.34638588438465734</v>
      </c>
      <c r="E164" s="7">
        <f>(PSCE!E165-PSCE!E164)/PSCE!E164*100</f>
        <v>1.5339087546239212</v>
      </c>
      <c r="F164" s="7">
        <f>(PSCE!F165-PSCE!F164)/PSCE!F164*100</f>
        <v>3.3509323404644915</v>
      </c>
      <c r="G164" s="7">
        <f>(PSCE!G165-PSCE!G164)/PSCE!G164*100</f>
        <v>1.3914666044682871</v>
      </c>
      <c r="H164" s="7">
        <f>(PSCE!H165-PSCE!H164)/PSCE!H164*100</f>
        <v>-3.0870665113425657</v>
      </c>
    </row>
    <row r="165" spans="1:8" hidden="1">
      <c r="A165" s="10">
        <f>PSCE!A166</f>
        <v>37773</v>
      </c>
      <c r="B165" s="7">
        <f>(PSCE!B166-PSCE!B165)/PSCE!B165*100</f>
        <v>-9.8853281457970716</v>
      </c>
      <c r="C165" s="7">
        <f>(PSCE!C166-PSCE!C165)/PSCE!C165*100</f>
        <v>19.523719523719524</v>
      </c>
      <c r="D165" s="7">
        <f>(PSCE!D166-PSCE!D165)/PSCE!D165*100</f>
        <v>1.7913919129414881</v>
      </c>
      <c r="E165" s="7">
        <f>(PSCE!E166-PSCE!E165)/PSCE!E165*100</f>
        <v>1.0286116778393082</v>
      </c>
      <c r="F165" s="7">
        <f>(PSCE!F166-PSCE!F165)/PSCE!F165*100</f>
        <v>-0.14469216004724642</v>
      </c>
      <c r="G165" s="7">
        <f>(PSCE!G166-PSCE!G165)/PSCE!G165*100</f>
        <v>0.9099841927628487</v>
      </c>
      <c r="H165" s="7">
        <f>(PSCE!H166-PSCE!H165)/PSCE!H165*100</f>
        <v>3.2017610930726312</v>
      </c>
    </row>
    <row r="166" spans="1:8" hidden="1">
      <c r="A166" s="10">
        <f>PSCE!A167</f>
        <v>37803</v>
      </c>
      <c r="B166" s="7">
        <f>(PSCE!B167-PSCE!B166)/PSCE!B166*100</f>
        <v>1.3406805658126455</v>
      </c>
      <c r="C166" s="7">
        <f>(PSCE!C167-PSCE!C166)/PSCE!C166*100</f>
        <v>-0.39531941808981658</v>
      </c>
      <c r="D166" s="7">
        <f>(PSCE!D167-PSCE!D166)/PSCE!D166*100</f>
        <v>0.3610735041490552</v>
      </c>
      <c r="E166" s="7">
        <f>(PSCE!E167-PSCE!E166)/PSCE!E166*100</f>
        <v>2.395691841665565</v>
      </c>
      <c r="F166" s="7">
        <f>(PSCE!F167-PSCE!F166)/PSCE!F166*100</f>
        <v>-1.4815471965933287</v>
      </c>
      <c r="G166" s="7">
        <f>(PSCE!G167-PSCE!G166)/PSCE!G166*100</f>
        <v>1.3010486549859963</v>
      </c>
      <c r="H166" s="7">
        <f>(PSCE!H167-PSCE!H166)/PSCE!H166*100</f>
        <v>-1.0020951645806913</v>
      </c>
    </row>
    <row r="167" spans="1:8" hidden="1">
      <c r="A167" s="10">
        <f>PSCE!A168</f>
        <v>37834</v>
      </c>
      <c r="B167" s="7">
        <f>(PSCE!B168-PSCE!B167)/PSCE!B167*100</f>
        <v>1.1085262626828858</v>
      </c>
      <c r="C167" s="7">
        <f>(PSCE!C168-PSCE!C167)/PSCE!C167*100</f>
        <v>16.288299730115892</v>
      </c>
      <c r="D167" s="7">
        <f>(PSCE!D168-PSCE!D167)/PSCE!D167*100</f>
        <v>0.18762956204888692</v>
      </c>
      <c r="E167" s="7">
        <f>(PSCE!E168-PSCE!E167)/PSCE!E167*100</f>
        <v>1.0401014274981217</v>
      </c>
      <c r="F167" s="7">
        <f>(PSCE!F168-PSCE!F167)/PSCE!F167*100</f>
        <v>3.5869728350592829</v>
      </c>
      <c r="G167" s="7">
        <f>(PSCE!G168-PSCE!G167)/PSCE!G167*100</f>
        <v>1.2499397212711578</v>
      </c>
      <c r="H167" s="7">
        <f>(PSCE!H168-PSCE!H167)/PSCE!H167*100</f>
        <v>-1.6095570933292491</v>
      </c>
    </row>
    <row r="168" spans="1:8" hidden="1">
      <c r="A168" s="10">
        <f>PSCE!A169</f>
        <v>37865</v>
      </c>
      <c r="B168" s="7">
        <f>(PSCE!B169-PSCE!B168)/PSCE!B168*100</f>
        <v>16.647954869918362</v>
      </c>
      <c r="C168" s="7">
        <f>(PSCE!C169-PSCE!C168)/PSCE!C168*100</f>
        <v>-10.498293515358363</v>
      </c>
      <c r="D168" s="7">
        <f>(PSCE!D169-PSCE!D168)/PSCE!D168*100</f>
        <v>0.94223895580931327</v>
      </c>
      <c r="E168" s="7">
        <f>(PSCE!E169-PSCE!E168)/PSCE!E168*100</f>
        <v>1.4825142326013709</v>
      </c>
      <c r="F168" s="7">
        <f>(PSCE!F169-PSCE!F168)/PSCE!F168*100</f>
        <v>0.94465372355838884</v>
      </c>
      <c r="G168" s="7">
        <f>(PSCE!G169-PSCE!G168)/PSCE!G168*100</f>
        <v>1.1964069688800831</v>
      </c>
      <c r="H168" s="7">
        <f>(PSCE!H169-PSCE!H168)/PSCE!H168*100</f>
        <v>0.49423335456024903</v>
      </c>
    </row>
    <row r="169" spans="1:8" hidden="1">
      <c r="A169" s="10">
        <f>PSCE!A170</f>
        <v>37895</v>
      </c>
      <c r="B169" s="7">
        <f>(PSCE!B170-PSCE!B169)/PSCE!B169*100</f>
        <v>4.0150668979776132</v>
      </c>
      <c r="C169" s="7">
        <f>(PSCE!C170-PSCE!C169)/PSCE!C169*100</f>
        <v>7.2300183038438073</v>
      </c>
      <c r="D169" s="7">
        <f>(PSCE!D170-PSCE!D169)/PSCE!D169*100</f>
        <v>0.83343678874405136</v>
      </c>
      <c r="E169" s="7">
        <f>(PSCE!E170-PSCE!E169)/PSCE!E169*100</f>
        <v>2.3401186087514025</v>
      </c>
      <c r="F169" s="7">
        <f>(PSCE!F170-PSCE!F169)/PSCE!F169*100</f>
        <v>8.6117809162934891E-2</v>
      </c>
      <c r="G169" s="7">
        <f>(PSCE!G170-PSCE!G169)/PSCE!G169*100</f>
        <v>1.4398624459149512</v>
      </c>
      <c r="H169" s="7">
        <f>(PSCE!H170-PSCE!H169)/PSCE!H169*100</f>
        <v>-0.21861809425573037</v>
      </c>
    </row>
    <row r="170" spans="1:8" hidden="1">
      <c r="A170" s="10">
        <f>PSCE!A171</f>
        <v>37926</v>
      </c>
      <c r="B170" s="7">
        <f>(PSCE!B171-PSCE!B170)/PSCE!B170*100</f>
        <v>9.2326673292436343</v>
      </c>
      <c r="C170" s="7">
        <f>(PSCE!C171-PSCE!C170)/PSCE!C170*100</f>
        <v>14.423897581792319</v>
      </c>
      <c r="D170" s="7">
        <f>(PSCE!D171-PSCE!D170)/PSCE!D170*100</f>
        <v>1.7982412940223698</v>
      </c>
      <c r="E170" s="7">
        <f>(PSCE!E171-PSCE!E170)/PSCE!E170*100</f>
        <v>-1.7395681843606667</v>
      </c>
      <c r="F170" s="7">
        <f>(PSCE!F171-PSCE!F170)/PSCE!F170*100</f>
        <v>1.7581598118510873</v>
      </c>
      <c r="G170" s="7">
        <f>(PSCE!G171-PSCE!G170)/PSCE!G170*100</f>
        <v>1.55954222084751</v>
      </c>
      <c r="H170" s="7">
        <f>(PSCE!H171-PSCE!H170)/PSCE!H170*100</f>
        <v>3.1911966017019711</v>
      </c>
    </row>
    <row r="171" spans="1:8" hidden="1">
      <c r="A171" s="10">
        <f>PSCE!A172</f>
        <v>37956</v>
      </c>
      <c r="B171" s="7">
        <f>(PSCE!B172-PSCE!B171)/PSCE!B171*100</f>
        <v>-11.617983873497945</v>
      </c>
      <c r="C171" s="7">
        <f>(PSCE!C172-PSCE!C171)/PSCE!C171*100</f>
        <v>-3.2197911486822473</v>
      </c>
      <c r="D171" s="7">
        <f>(PSCE!D172-PSCE!D171)/PSCE!D171*100</f>
        <v>0.2777714318734319</v>
      </c>
      <c r="E171" s="7">
        <f>(PSCE!E172-PSCE!E171)/PSCE!E171*100</f>
        <v>1.5631581943416635</v>
      </c>
      <c r="F171" s="7">
        <f>(PSCE!F172-PSCE!F171)/PSCE!F171*100</f>
        <v>4.7549254488570707</v>
      </c>
      <c r="G171" s="7">
        <f>(PSCE!G172-PSCE!G171)/PSCE!G171*100</f>
        <v>1.0659617106553534</v>
      </c>
      <c r="H171" s="7">
        <f>(PSCE!H172-PSCE!H171)/PSCE!H171*100</f>
        <v>-1.5361681613506519</v>
      </c>
    </row>
    <row r="172" spans="1:8" hidden="1">
      <c r="A172" s="10">
        <f>PSCE!A173</f>
        <v>37987</v>
      </c>
      <c r="B172" s="7">
        <f>(PSCE!B173-PSCE!B172)/PSCE!B172*100</f>
        <v>-18.527984853863448</v>
      </c>
      <c r="C172" s="7">
        <f>(PSCE!C173-PSCE!C172)/PSCE!C172*100</f>
        <v>-4.3159922928709058</v>
      </c>
      <c r="D172" s="7">
        <f>(PSCE!D173-PSCE!D172)/PSCE!D172*100</f>
        <v>1.1058638120406752</v>
      </c>
      <c r="E172" s="7">
        <f>(PSCE!E173-PSCE!E172)/PSCE!E172*100</f>
        <v>0.98645861357725773</v>
      </c>
      <c r="F172" s="7">
        <f>(PSCE!F173-PSCE!F172)/PSCE!F172*100</f>
        <v>3.4978205887101113E-2</v>
      </c>
      <c r="G172" s="7">
        <f>(PSCE!G173-PSCE!G172)/PSCE!G172*100</f>
        <v>0.90223660657782911</v>
      </c>
      <c r="H172" s="7">
        <f>(PSCE!H173-PSCE!H172)/PSCE!H172*100</f>
        <v>1.5156881536730697</v>
      </c>
    </row>
    <row r="173" spans="1:8" hidden="1">
      <c r="A173" s="10">
        <f>PSCE!A174</f>
        <v>38018</v>
      </c>
      <c r="B173" s="7">
        <f>(PSCE!B174-PSCE!B173)/PSCE!B173*100</f>
        <v>-9.2139661883460171</v>
      </c>
      <c r="C173" s="7">
        <f>(PSCE!C174-PSCE!C173)/PSCE!C173*100</f>
        <v>-12.833937441267285</v>
      </c>
      <c r="D173" s="7">
        <f>(PSCE!D174-PSCE!D173)/PSCE!D173*100</f>
        <v>0.593805337885841</v>
      </c>
      <c r="E173" s="7">
        <f>(PSCE!E174-PSCE!E173)/PSCE!E173*100</f>
        <v>1.9358849125299706</v>
      </c>
      <c r="F173" s="7">
        <f>(PSCE!F174-PSCE!F173)/PSCE!F173*100</f>
        <v>0.99249576373759385</v>
      </c>
      <c r="G173" s="7">
        <f>(PSCE!G174-PSCE!G173)/PSCE!G173*100</f>
        <v>1.28600269982917</v>
      </c>
      <c r="H173" s="7">
        <f>(PSCE!H174-PSCE!H173)/PSCE!H173*100</f>
        <v>-0.66323930317116642</v>
      </c>
    </row>
    <row r="174" spans="1:8" hidden="1">
      <c r="A174" s="10">
        <f>PSCE!A175</f>
        <v>38047</v>
      </c>
      <c r="B174" s="7">
        <f>(PSCE!B175-PSCE!B174)/PSCE!B174*100</f>
        <v>-1.3934216420298202</v>
      </c>
      <c r="C174" s="7">
        <f>(PSCE!C175-PSCE!C174)/PSCE!C174*100</f>
        <v>-8.593870321885106</v>
      </c>
      <c r="D174" s="7">
        <f>(PSCE!D175-PSCE!D174)/PSCE!D174*100</f>
        <v>1.0994339443642152</v>
      </c>
      <c r="E174" s="7">
        <f>(PSCE!E175-PSCE!E174)/PSCE!E174*100</f>
        <v>1.5942155240003486</v>
      </c>
      <c r="F174" s="7">
        <f>(PSCE!F175-PSCE!F174)/PSCE!F174*100</f>
        <v>2.8843080856503676</v>
      </c>
      <c r="G174" s="7">
        <f>(PSCE!G175-PSCE!G174)/PSCE!G174*100</f>
        <v>1.75678624293069</v>
      </c>
      <c r="H174" s="7">
        <f>(PSCE!H175-PSCE!H174)/PSCE!H174*100</f>
        <v>-5.5438098714249311E-2</v>
      </c>
    </row>
    <row r="175" spans="1:8" hidden="1">
      <c r="A175" s="10">
        <f>PSCE!A176</f>
        <v>38078</v>
      </c>
      <c r="B175" s="7">
        <f>(PSCE!B176-PSCE!B175)/PSCE!B175*100</f>
        <v>-15.706475006895209</v>
      </c>
      <c r="C175" s="7">
        <f>(PSCE!C176-PSCE!C175)/PSCE!C175*100</f>
        <v>-10.497051390058971</v>
      </c>
      <c r="D175" s="7">
        <f>(PSCE!D176-PSCE!D175)/PSCE!D175*100</f>
        <v>0.94984881659889475</v>
      </c>
      <c r="E175" s="7">
        <f>(PSCE!E176-PSCE!E175)/PSCE!E175*100</f>
        <v>1.2626479163093809</v>
      </c>
      <c r="F175" s="7">
        <f>(PSCE!F176-PSCE!F175)/PSCE!F175*100</f>
        <v>0.29509979032383316</v>
      </c>
      <c r="G175" s="7">
        <f>(PSCE!G176-PSCE!G175)/PSCE!G175*100</f>
        <v>1.3190379600115909</v>
      </c>
      <c r="H175" s="7">
        <f>(PSCE!H176-PSCE!H175)/PSCE!H175*100</f>
        <v>0.4974970112281355</v>
      </c>
    </row>
    <row r="176" spans="1:8" hidden="1">
      <c r="A176" s="10">
        <f>PSCE!A177</f>
        <v>38108</v>
      </c>
      <c r="B176" s="7">
        <f>(PSCE!B177-PSCE!B176)/PSCE!B176*100</f>
        <v>3.7608745861883133</v>
      </c>
      <c r="C176" s="7">
        <f>(PSCE!C177-PSCE!C176)/PSCE!C176*100</f>
        <v>20.858433734939759</v>
      </c>
      <c r="D176" s="7">
        <f>(PSCE!D177-PSCE!D176)/PSCE!D176*100</f>
        <v>-1.151351463009058</v>
      </c>
      <c r="E176" s="7">
        <f>(PSCE!E177-PSCE!E176)/PSCE!E176*100</f>
        <v>1.9709126320469124</v>
      </c>
      <c r="F176" s="7">
        <f>(PSCE!F177-PSCE!F176)/PSCE!F176*100</f>
        <v>1.1020776874435412</v>
      </c>
      <c r="G176" s="7">
        <f>(PSCE!G177-PSCE!G176)/PSCE!G176*100</f>
        <v>1.4963449372518962</v>
      </c>
      <c r="H176" s="7">
        <f>(PSCE!H177-PSCE!H176)/PSCE!H176*100</f>
        <v>-5.6356424646122516</v>
      </c>
    </row>
    <row r="177" spans="1:8" hidden="1">
      <c r="A177" s="10">
        <f>PSCE!A178</f>
        <v>38139</v>
      </c>
      <c r="B177" s="7">
        <f>(PSCE!B178-PSCE!B177)/PSCE!B177*100</f>
        <v>1.550732702652569</v>
      </c>
      <c r="C177" s="7">
        <f>(PSCE!C178-PSCE!C177)/PSCE!C177*100</f>
        <v>-17.92834890965732</v>
      </c>
      <c r="D177" s="7">
        <f>(PSCE!D178-PSCE!D177)/PSCE!D177*100</f>
        <v>1.6135309867432901</v>
      </c>
      <c r="E177" s="7">
        <f>(PSCE!E178-PSCE!E177)/PSCE!E177*100</f>
        <v>1.7926839395449261</v>
      </c>
      <c r="F177" s="7">
        <f>(PSCE!F178-PSCE!F177)/PSCE!F177*100</f>
        <v>1.6950883283978351</v>
      </c>
      <c r="G177" s="7">
        <f>(PSCE!G178-PSCE!G177)/PSCE!G177*100</f>
        <v>2.0316497785191783</v>
      </c>
      <c r="H177" s="7">
        <f>(PSCE!H178-PSCE!H177)/PSCE!H177*100</f>
        <v>1.000152584121079</v>
      </c>
    </row>
    <row r="178" spans="1:8" hidden="1">
      <c r="A178" s="10">
        <f>PSCE!A179</f>
        <v>38169</v>
      </c>
      <c r="B178" s="7">
        <f>(PSCE!B179-PSCE!B178)/PSCE!B178*100</f>
        <v>-2.5243853432214225</v>
      </c>
      <c r="C178" s="7">
        <f>(PSCE!C179-PSCE!C178)/PSCE!C178*100</f>
        <v>2.3344088062250901</v>
      </c>
      <c r="D178" s="7">
        <f>(PSCE!D179-PSCE!D178)/PSCE!D178*100</f>
        <v>0.92557364743626003</v>
      </c>
      <c r="E178" s="7">
        <f>(PSCE!E179-PSCE!E178)/PSCE!E178*100</f>
        <v>1.935490450016826</v>
      </c>
      <c r="F178" s="7">
        <f>(PSCE!F179-PSCE!F178)/PSCE!F178*100</f>
        <v>1.3630886635204338</v>
      </c>
      <c r="G178" s="7">
        <f>(PSCE!G179-PSCE!G178)/PSCE!G178*100</f>
        <v>1.7846194634542412</v>
      </c>
      <c r="H178" s="7">
        <f>(PSCE!H179-PSCE!H178)/PSCE!H178*100</f>
        <v>-0.6122059918492434</v>
      </c>
    </row>
    <row r="179" spans="1:8" hidden="1">
      <c r="A179" s="10">
        <f>PSCE!A180</f>
        <v>38200</v>
      </c>
      <c r="B179" s="7">
        <f>(PSCE!B180-PSCE!B179)/PSCE!B179*100</f>
        <v>4.6417060190390522</v>
      </c>
      <c r="C179" s="7">
        <f>(PSCE!C180-PSCE!C179)/PSCE!C179*100</f>
        <v>1.7247774480712166</v>
      </c>
      <c r="D179" s="7">
        <f>(PSCE!D180-PSCE!D179)/PSCE!D179*100</f>
        <v>2.0952490114046651</v>
      </c>
      <c r="E179" s="7">
        <f>(PSCE!E180-PSCE!E179)/PSCE!E179*100</f>
        <v>1.7936995428217004</v>
      </c>
      <c r="F179" s="7">
        <f>(PSCE!F180-PSCE!F179)/PSCE!F179*100</f>
        <v>0.86678719136184645</v>
      </c>
      <c r="G179" s="7">
        <f>(PSCE!G180-PSCE!G179)/PSCE!G179*100</f>
        <v>2.1139256992153159</v>
      </c>
      <c r="H179" s="7">
        <f>(PSCE!H180-PSCE!H179)/PSCE!H179*100</f>
        <v>2.3589532009453187</v>
      </c>
    </row>
    <row r="180" spans="1:8" hidden="1">
      <c r="A180" s="10">
        <f>PSCE!A181</f>
        <v>38231</v>
      </c>
      <c r="B180" s="7">
        <f>(PSCE!B181-PSCE!B180)/PSCE!B180*100</f>
        <v>1.8158700596336026</v>
      </c>
      <c r="C180" s="7">
        <f>(PSCE!C181-PSCE!C180)/PSCE!C180*100</f>
        <v>-4.284412032816773</v>
      </c>
      <c r="D180" s="7">
        <f>(PSCE!D181-PSCE!D180)/PSCE!D180*100</f>
        <v>2.5946258811436809</v>
      </c>
      <c r="E180" s="7">
        <f>(PSCE!E181-PSCE!E180)/PSCE!E180*100</f>
        <v>1.6274544489651512</v>
      </c>
      <c r="F180" s="7">
        <f>(PSCE!F181-PSCE!F180)/PSCE!F180*100</f>
        <v>3.6607822436102042</v>
      </c>
      <c r="G180" s="7">
        <f>(PSCE!G181-PSCE!G180)/PSCE!G180*100</f>
        <v>1.9516563171753727</v>
      </c>
      <c r="H180" s="7">
        <f>(PSCE!H181-PSCE!H180)/PSCE!H180*100</f>
        <v>3.6446308167183474</v>
      </c>
    </row>
    <row r="181" spans="1:8" hidden="1">
      <c r="A181" s="10">
        <f>PSCE!A182</f>
        <v>38261</v>
      </c>
      <c r="B181" s="7">
        <f>(PSCE!B182-PSCE!B181)/PSCE!B181*100</f>
        <v>10.760707061823938</v>
      </c>
      <c r="C181" s="7">
        <f>(PSCE!C182-PSCE!C181)/PSCE!C181*100</f>
        <v>1.161904761904762</v>
      </c>
      <c r="D181" s="7">
        <f>(PSCE!D182-PSCE!D181)/PSCE!D181*100</f>
        <v>2.6357608969222706</v>
      </c>
      <c r="E181" s="7">
        <f>(PSCE!E182-PSCE!E181)/PSCE!E181*100</f>
        <v>2.2376946136737259</v>
      </c>
      <c r="F181" s="7">
        <f>(PSCE!F182-PSCE!F181)/PSCE!F181*100</f>
        <v>1.9137849360492658</v>
      </c>
      <c r="G181" s="7">
        <f>(PSCE!G182-PSCE!G181)/PSCE!G181*100</f>
        <v>2.2637949188411537</v>
      </c>
      <c r="H181" s="7">
        <f>(PSCE!H182-PSCE!H181)/PSCE!H181*100</f>
        <v>3.3670493117505584</v>
      </c>
    </row>
    <row r="182" spans="1:8" hidden="1">
      <c r="A182" s="10">
        <f>PSCE!A183</f>
        <v>38292</v>
      </c>
      <c r="B182" s="7">
        <f>(PSCE!B183-PSCE!B182)/PSCE!B182*100</f>
        <v>12.062312419608404</v>
      </c>
      <c r="C182" s="7">
        <f>(PSCE!C183-PSCE!C182)/PSCE!C182*100</f>
        <v>-2.3347768781773679</v>
      </c>
      <c r="D182" s="7">
        <f>(PSCE!D183-PSCE!D182)/PSCE!D182*100</f>
        <v>2.2321074235756129</v>
      </c>
      <c r="E182" s="7">
        <f>(PSCE!E183-PSCE!E182)/PSCE!E182*100</f>
        <v>2.3882940486549886</v>
      </c>
      <c r="F182" s="7">
        <f>(PSCE!F183-PSCE!F182)/PSCE!F182*100</f>
        <v>-1.6338198382448637</v>
      </c>
      <c r="G182" s="7">
        <f>(PSCE!G183-PSCE!G182)/PSCE!G182*100</f>
        <v>2.8735046307387266</v>
      </c>
      <c r="H182" s="7">
        <f>(PSCE!H183-PSCE!H182)/PSCE!H182*100</f>
        <v>1.8960083166944439</v>
      </c>
    </row>
    <row r="183" spans="1:8" hidden="1">
      <c r="A183" s="10">
        <f>PSCE!A184</f>
        <v>38322</v>
      </c>
      <c r="B183" s="7">
        <f>(PSCE!B184-PSCE!B183)/PSCE!B183*100</f>
        <v>12.35670053422891</v>
      </c>
      <c r="C183" s="7">
        <f>(PSCE!C184-PSCE!C183)/PSCE!C183*100</f>
        <v>5.2824368613842303</v>
      </c>
      <c r="D183" s="7">
        <f>(PSCE!D184-PSCE!D183)/PSCE!D183*100</f>
        <v>0.75285899855963712</v>
      </c>
      <c r="E183" s="7">
        <f>(PSCE!E184-PSCE!E183)/PSCE!E183*100</f>
        <v>1.1270311965930402</v>
      </c>
      <c r="F183" s="7">
        <f>(PSCE!F184-PSCE!F183)/PSCE!F183*100</f>
        <v>1.7082102776137036</v>
      </c>
      <c r="G183" s="7">
        <f>(PSCE!G184-PSCE!G183)/PSCE!G183*100</f>
        <v>2.2583753867802296</v>
      </c>
      <c r="H183" s="7">
        <f>(PSCE!H184-PSCE!H183)/PSCE!H183*100</f>
        <v>-1.4775708502024292</v>
      </c>
    </row>
    <row r="184" spans="1:8" hidden="1">
      <c r="A184" s="10">
        <f>PSCE!A185</f>
        <v>38353</v>
      </c>
      <c r="B184" s="7">
        <f>(PSCE!B185-PSCE!B184)/PSCE!B184*100</f>
        <v>-13.050990679665528</v>
      </c>
      <c r="C184" s="7">
        <f>(PSCE!C185-PSCE!C184)/PSCE!C184*100</f>
        <v>-2.4720747115912838</v>
      </c>
      <c r="D184" s="7">
        <f>(PSCE!D185-PSCE!D184)/PSCE!D184*100</f>
        <v>2.0500900544467116</v>
      </c>
      <c r="E184" s="7">
        <f>(PSCE!E185-PSCE!E184)/PSCE!E184*100</f>
        <v>0.54353287232001757</v>
      </c>
      <c r="F184" s="7">
        <f>(PSCE!F185-PSCE!F184)/PSCE!F184*100</f>
        <v>-2.5367032150157964</v>
      </c>
      <c r="G184" s="7">
        <f>(PSCE!G185-PSCE!G184)/PSCE!G184*100</f>
        <v>1.4734633657081806</v>
      </c>
      <c r="H184" s="7">
        <f>(PSCE!H185-PSCE!H184)/PSCE!H184*100</f>
        <v>4.0238273699159732</v>
      </c>
    </row>
    <row r="185" spans="1:8" hidden="1">
      <c r="A185" s="10">
        <f>PSCE!A186</f>
        <v>38384</v>
      </c>
      <c r="B185" s="7">
        <f>(PSCE!B186-PSCE!B185)/PSCE!B185*100</f>
        <v>1.6376321782393641</v>
      </c>
      <c r="C185" s="7">
        <f>(PSCE!C186-PSCE!C185)/PSCE!C185*100</f>
        <v>9.2377018400300415</v>
      </c>
      <c r="D185" s="7">
        <f>(PSCE!D186-PSCE!D185)/PSCE!D185*100</f>
        <v>1.1318619766279463</v>
      </c>
      <c r="E185" s="7">
        <f>(PSCE!E186-PSCE!E185)/PSCE!E185*100</f>
        <v>1.1039031836022677</v>
      </c>
      <c r="F185" s="7">
        <f>(PSCE!F186-PSCE!F185)/PSCE!F185*100</f>
        <v>1.6874821241300408</v>
      </c>
      <c r="G185" s="7">
        <f>(PSCE!G186-PSCE!G185)/PSCE!G185*100</f>
        <v>0.71720014993398606</v>
      </c>
      <c r="H185" s="7">
        <f>(PSCE!H186-PSCE!H185)/PSCE!H185*100</f>
        <v>1.6167975021173853</v>
      </c>
    </row>
    <row r="186" spans="1:8" hidden="1">
      <c r="A186" s="10">
        <f>PSCE!A187</f>
        <v>38412</v>
      </c>
      <c r="B186" s="7">
        <f>(PSCE!B187-PSCE!B186)/PSCE!B186*100</f>
        <v>-6.8274582560296855</v>
      </c>
      <c r="C186" s="7">
        <f>(PSCE!C187-PSCE!C186)/PSCE!C186*100</f>
        <v>-11.653489171536609</v>
      </c>
      <c r="D186" s="7">
        <f>(PSCE!D187-PSCE!D186)/PSCE!D186*100</f>
        <v>1.3746152526015722</v>
      </c>
      <c r="E186" s="7">
        <f>(PSCE!E187-PSCE!E186)/PSCE!E186*100</f>
        <v>1.5267930157531968</v>
      </c>
      <c r="F186" s="7">
        <f>(PSCE!F187-PSCE!F186)/PSCE!F186*100</f>
        <v>1.382898931183199</v>
      </c>
      <c r="G186" s="7">
        <f>(PSCE!G187-PSCE!G186)/PSCE!G186*100</f>
        <v>2.015858529589551</v>
      </c>
      <c r="H186" s="7">
        <f>(PSCE!H187-PSCE!H186)/PSCE!H186*100</f>
        <v>0.47956111760754361</v>
      </c>
    </row>
    <row r="187" spans="1:8" hidden="1">
      <c r="A187" s="10">
        <f>PSCE!A188</f>
        <v>38443</v>
      </c>
      <c r="B187" s="7">
        <f>(PSCE!B188-PSCE!B187)/PSCE!B187*100</f>
        <v>5.2752504365407589</v>
      </c>
      <c r="C187" s="7">
        <f>(PSCE!C188-PSCE!C187)/PSCE!C187*100</f>
        <v>3.5214007782101167</v>
      </c>
      <c r="D187" s="7">
        <f>(PSCE!D188-PSCE!D187)/PSCE!D187*100</f>
        <v>2.2572847285355131</v>
      </c>
      <c r="E187" s="7">
        <f>(PSCE!E188-PSCE!E187)/PSCE!E187*100</f>
        <v>1.8499176830887432</v>
      </c>
      <c r="F187" s="7">
        <f>(PSCE!F188-PSCE!F187)/PSCE!F187*100</f>
        <v>0.86697184075461231</v>
      </c>
      <c r="G187" s="7">
        <f>(PSCE!G188-PSCE!G187)/PSCE!G187*100</f>
        <v>1.9992610820268659</v>
      </c>
      <c r="H187" s="7">
        <f>(PSCE!H188-PSCE!H187)/PSCE!H187*100</f>
        <v>2.929560550441678</v>
      </c>
    </row>
    <row r="188" spans="1:8" hidden="1">
      <c r="A188" s="10">
        <f>PSCE!A189</f>
        <v>38473</v>
      </c>
      <c r="B188" s="7">
        <f>(PSCE!B189-PSCE!B188)/PSCE!B188*100</f>
        <v>3.4890149861777973</v>
      </c>
      <c r="C188" s="7">
        <f>(PSCE!C189-PSCE!C188)/PSCE!C188*100</f>
        <v>-4.3788761510994174</v>
      </c>
      <c r="D188" s="7">
        <f>(PSCE!D189-PSCE!D188)/PSCE!D188*100</f>
        <v>1.261004223772886</v>
      </c>
      <c r="E188" s="7">
        <f>(PSCE!E189-PSCE!E188)/PSCE!E188*100</f>
        <v>1.8701984913268677</v>
      </c>
      <c r="F188" s="7">
        <f>(PSCE!F189-PSCE!F188)/PSCE!F188*100</f>
        <v>1.6479864310435719</v>
      </c>
      <c r="G188" s="7">
        <f>(PSCE!G189-PSCE!G188)/PSCE!G188*100</f>
        <v>2.3236582582131069</v>
      </c>
      <c r="H188" s="7">
        <f>(PSCE!H189-PSCE!H188)/PSCE!H188*100</f>
        <v>-0.40324641934620559</v>
      </c>
    </row>
    <row r="189" spans="1:8" hidden="1">
      <c r="A189" s="10">
        <f>PSCE!A190</f>
        <v>38504</v>
      </c>
      <c r="B189" s="7">
        <f>(PSCE!B190-PSCE!B189)/PSCE!B189*100</f>
        <v>-4.8757170172084123</v>
      </c>
      <c r="C189" s="7">
        <f>(PSCE!C190-PSCE!C189)/PSCE!C189*100</f>
        <v>-10.043238993710691</v>
      </c>
      <c r="D189" s="7">
        <f>(PSCE!D190-PSCE!D189)/PSCE!D189*100</f>
        <v>1.242328341159372</v>
      </c>
      <c r="E189" s="7">
        <f>(PSCE!E190-PSCE!E189)/PSCE!E189*100</f>
        <v>1.7010749018938749</v>
      </c>
      <c r="F189" s="7">
        <f>(PSCE!F190-PSCE!F189)/PSCE!F189*100</f>
        <v>0.98764318571299725</v>
      </c>
      <c r="G189" s="7">
        <f>(PSCE!G190-PSCE!G189)/PSCE!G189*100</f>
        <v>2.3018369723240784</v>
      </c>
      <c r="H189" s="7">
        <f>(PSCE!H190-PSCE!H189)/PSCE!H189*100</f>
        <v>-0.32275595543612812</v>
      </c>
    </row>
    <row r="190" spans="1:8" hidden="1">
      <c r="A190" s="10">
        <f>PSCE!A191</f>
        <v>38534</v>
      </c>
      <c r="B190" s="7">
        <f>(PSCE!B191-PSCE!B190)/PSCE!B190*100</f>
        <v>8.8146615430091639</v>
      </c>
      <c r="C190" s="7">
        <f>(PSCE!C191-PSCE!C190)/PSCE!C190*100</f>
        <v>4.3696744592527856E-2</v>
      </c>
      <c r="D190" s="7">
        <f>(PSCE!D191-PSCE!D190)/PSCE!D190*100</f>
        <v>1.6793496098644882</v>
      </c>
      <c r="E190" s="7">
        <f>(PSCE!E191-PSCE!E190)/PSCE!E190*100</f>
        <v>1.8596809099602394</v>
      </c>
      <c r="F190" s="7">
        <f>(PSCE!F191-PSCE!F190)/PSCE!F190*100</f>
        <v>1.5049345777698386</v>
      </c>
      <c r="G190" s="7">
        <f>(PSCE!G191-PSCE!G190)/PSCE!G190*100</f>
        <v>2.2820357691587847</v>
      </c>
      <c r="H190" s="7">
        <f>(PSCE!H191-PSCE!H190)/PSCE!H190*100</f>
        <v>0.79905252604190335</v>
      </c>
    </row>
    <row r="191" spans="1:8" hidden="1">
      <c r="A191" s="10">
        <f>PSCE!A192</f>
        <v>38565</v>
      </c>
      <c r="B191" s="7">
        <f>(PSCE!B192-PSCE!B191)/PSCE!B191*100</f>
        <v>5.6163750950776921</v>
      </c>
      <c r="C191" s="7">
        <f>(PSCE!C192-PSCE!C191)/PSCE!C191*100</f>
        <v>-7.381524350294824</v>
      </c>
      <c r="D191" s="7">
        <f>(PSCE!D192-PSCE!D191)/PSCE!D191*100</f>
        <v>0.76738396424306299</v>
      </c>
      <c r="E191" s="7">
        <f>(PSCE!E192-PSCE!E191)/PSCE!E191*100</f>
        <v>1.7837290313017271</v>
      </c>
      <c r="F191" s="7">
        <f>(PSCE!F192-PSCE!F191)/PSCE!F191*100</f>
        <v>2.0853497580290368</v>
      </c>
      <c r="G191" s="7">
        <f>(PSCE!G192-PSCE!G191)/PSCE!G191*100</f>
        <v>2.4415516991923196</v>
      </c>
      <c r="H191" s="7">
        <f>(PSCE!H192-PSCE!H191)/PSCE!H191*100</f>
        <v>-2.1479720775649906</v>
      </c>
    </row>
    <row r="192" spans="1:8" hidden="1">
      <c r="A192" s="10">
        <f>PSCE!A193</f>
        <v>38596</v>
      </c>
      <c r="B192" s="7">
        <f>(PSCE!B193-PSCE!B192)/PSCE!B192*100</f>
        <v>6.522717627541506</v>
      </c>
      <c r="C192" s="7">
        <f>(PSCE!C193-PSCE!C192)/PSCE!C192*100</f>
        <v>6.9087479368073561</v>
      </c>
      <c r="D192" s="7">
        <f>(PSCE!D193-PSCE!D192)/PSCE!D192*100</f>
        <v>2.3078521214329357</v>
      </c>
      <c r="E192" s="7">
        <f>(PSCE!E193-PSCE!E192)/PSCE!E192*100</f>
        <v>-0.25566963599440112</v>
      </c>
      <c r="F192" s="7">
        <f>(PSCE!F193-PSCE!F192)/PSCE!F192*100</f>
        <v>1.7647819341492847</v>
      </c>
      <c r="G192" s="7">
        <f>(PSCE!G193-PSCE!G192)/PSCE!G192*100</f>
        <v>2.6134926256015523</v>
      </c>
      <c r="H192" s="7">
        <f>(PSCE!H193-PSCE!H192)/PSCE!H192*100</f>
        <v>2.9063571957215375</v>
      </c>
    </row>
    <row r="193" spans="1:8" hidden="1">
      <c r="A193" s="10">
        <f>PSCE!A194</f>
        <v>38626</v>
      </c>
      <c r="B193" s="7">
        <f>(PSCE!B194-PSCE!B193)/PSCE!B193*100</f>
        <v>-18.320435585710666</v>
      </c>
      <c r="C193" s="7">
        <f>(PSCE!C194-PSCE!C193)/PSCE!C193*100</f>
        <v>6.5284516982796648</v>
      </c>
      <c r="D193" s="7">
        <f>(PSCE!D194-PSCE!D193)/PSCE!D193*100</f>
        <v>1.5877573028132874</v>
      </c>
      <c r="E193" s="7">
        <f>(PSCE!E194-PSCE!E193)/PSCE!E193*100</f>
        <v>1.50874830671393</v>
      </c>
      <c r="F193" s="7">
        <f>(PSCE!F194-PSCE!F193)/PSCE!F193*100</f>
        <v>1.7998179007770978</v>
      </c>
      <c r="G193" s="7">
        <f>(PSCE!G194-PSCE!G193)/PSCE!G193*100</f>
        <v>1.4622120207430078</v>
      </c>
      <c r="H193" s="7">
        <f>(PSCE!H194-PSCE!H193)/PSCE!H193*100</f>
        <v>1.7720347961025977</v>
      </c>
    </row>
    <row r="194" spans="1:8" hidden="1">
      <c r="A194" s="10">
        <f>PSCE!A195</f>
        <v>38657</v>
      </c>
      <c r="B194" s="7">
        <f>(PSCE!B195-PSCE!B194)/PSCE!B194*100</f>
        <v>11.406231524181152</v>
      </c>
      <c r="C194" s="7">
        <f>(PSCE!C195-PSCE!C194)/PSCE!C194*100</f>
        <v>4.5548654244306412</v>
      </c>
      <c r="D194" s="7">
        <f>(PSCE!D195-PSCE!D194)/PSCE!D194*100</f>
        <v>1.8886857091089206</v>
      </c>
      <c r="E194" s="7">
        <f>(PSCE!E195-PSCE!E194)/PSCE!E194*100</f>
        <v>1.8323331282313549</v>
      </c>
      <c r="F194" s="7">
        <f>(PSCE!F195-PSCE!F194)/PSCE!F194*100</f>
        <v>2.3004763192378892</v>
      </c>
      <c r="G194" s="7">
        <f>(PSCE!G195-PSCE!G194)/PSCE!G194*100</f>
        <v>2.7813354080635189</v>
      </c>
      <c r="H194" s="7">
        <f>(PSCE!H195-PSCE!H194)/PSCE!H194*100</f>
        <v>0.53924400277978957</v>
      </c>
    </row>
    <row r="195" spans="1:8" hidden="1">
      <c r="A195" s="10">
        <f>PSCE!A196</f>
        <v>38687</v>
      </c>
      <c r="B195" s="7">
        <f>(PSCE!B196-PSCE!B195)/PSCE!B195*100</f>
        <v>8.1196184310031452</v>
      </c>
      <c r="C195" s="7">
        <f>(PSCE!C196-PSCE!C195)/PSCE!C195*100</f>
        <v>5.4059405940594063</v>
      </c>
      <c r="D195" s="7">
        <f>(PSCE!D196-PSCE!D195)/PSCE!D195*100</f>
        <v>1.8051591715867676</v>
      </c>
      <c r="E195" s="7">
        <f>(PSCE!E196-PSCE!E195)/PSCE!E195*100</f>
        <v>1.7789600891441844</v>
      </c>
      <c r="F195" s="7">
        <f>(PSCE!F196-PSCE!F195)/PSCE!F195*100</f>
        <v>0.85395360185429925</v>
      </c>
      <c r="G195" s="7">
        <f>(PSCE!G196-PSCE!G195)/PSCE!G195*100</f>
        <v>2.2194747016762033</v>
      </c>
      <c r="H195" s="7">
        <f>(PSCE!H196-PSCE!H195)/PSCE!H195*100</f>
        <v>1.3287757530507012</v>
      </c>
    </row>
    <row r="196" spans="1:8" hidden="1">
      <c r="A196" s="10">
        <f>PSCE!A197</f>
        <v>38718</v>
      </c>
      <c r="B196" s="7">
        <f>(PSCE!B197-PSCE!B196)/PSCE!B196*100</f>
        <v>-1.317904605303523</v>
      </c>
      <c r="C196" s="7">
        <f>(PSCE!C197-PSCE!C196)/PSCE!C196*100</f>
        <v>-8.2284426075521324</v>
      </c>
      <c r="D196" s="7">
        <f>(PSCE!D197-PSCE!D196)/PSCE!D196*100</f>
        <v>1.8636217353867885</v>
      </c>
      <c r="E196" s="7">
        <f>(PSCE!E197-PSCE!E196)/PSCE!E196*100</f>
        <v>1.0254354245533959</v>
      </c>
      <c r="F196" s="7">
        <f>(PSCE!F197-PSCE!F196)/PSCE!F196*100</f>
        <v>0.75197064693667726</v>
      </c>
      <c r="G196" s="7">
        <f>(PSCE!G197-PSCE!G196)/PSCE!G196*100</f>
        <v>1.3339105700782499</v>
      </c>
      <c r="H196" s="7">
        <f>(PSCE!H197-PSCE!H196)/PSCE!H196*100</f>
        <v>3.1382041746779188</v>
      </c>
    </row>
    <row r="197" spans="1:8" hidden="1">
      <c r="A197" s="10">
        <f>PSCE!A198</f>
        <v>38749</v>
      </c>
      <c r="B197" s="7">
        <f>(PSCE!B198-PSCE!B197)/PSCE!B197*100</f>
        <v>-3.3238413807682261</v>
      </c>
      <c r="C197" s="7">
        <f>(PSCE!C198-PSCE!C197)/PSCE!C197*100</f>
        <v>0.92118730808597749</v>
      </c>
      <c r="D197" s="7">
        <f>(PSCE!D198-PSCE!D197)/PSCE!D197*100</f>
        <v>2.5367890327210372</v>
      </c>
      <c r="E197" s="7">
        <f>(PSCE!E198-PSCE!E197)/PSCE!E197*100</f>
        <v>3.3778266211812471</v>
      </c>
      <c r="F197" s="7">
        <f>(PSCE!F198-PSCE!F197)/PSCE!F197*100</f>
        <v>5.2565231311029299</v>
      </c>
      <c r="G197" s="7">
        <f>(PSCE!G198-PSCE!G197)/PSCE!G197*100</f>
        <v>2.4037236354914628</v>
      </c>
      <c r="H197" s="7">
        <f>(PSCE!H198-PSCE!H197)/PSCE!H197*100</f>
        <v>2.0481063597623428</v>
      </c>
    </row>
    <row r="198" spans="1:8" hidden="1">
      <c r="A198" s="10">
        <f>PSCE!A199</f>
        <v>38777</v>
      </c>
      <c r="B198" s="7">
        <f>(PSCE!B199-PSCE!B198)/PSCE!B198*100</f>
        <v>8.1367530162323476</v>
      </c>
      <c r="C198" s="7">
        <f>(PSCE!C199-PSCE!C198)/PSCE!C198*100</f>
        <v>-8.7829614604462485</v>
      </c>
      <c r="D198" s="7">
        <f>(PSCE!D199-PSCE!D198)/PSCE!D198*100</f>
        <v>2.5773701862337872</v>
      </c>
      <c r="E198" s="7">
        <f>(PSCE!E199-PSCE!E198)/PSCE!E198*100</f>
        <v>-0.71166495640683025</v>
      </c>
      <c r="F198" s="7">
        <f>(PSCE!F199-PSCE!F198)/PSCE!F198*100</f>
        <v>-0.61783548466817473</v>
      </c>
      <c r="G198" s="7">
        <f>(PSCE!G199-PSCE!G198)/PSCE!G198*100</f>
        <v>2.398353156450137</v>
      </c>
      <c r="H198" s="7">
        <f>(PSCE!H199-PSCE!H198)/PSCE!H198*100</f>
        <v>4.5229305111165807</v>
      </c>
    </row>
    <row r="199" spans="1:8" hidden="1">
      <c r="A199" s="10">
        <f>PSCE!A200</f>
        <v>38808</v>
      </c>
      <c r="B199" s="7">
        <f>(PSCE!B200-PSCE!B199)/PSCE!B199*100</f>
        <v>5.1110952516890285</v>
      </c>
      <c r="C199" s="7">
        <f>(PSCE!C200-PSCE!C199)/PSCE!C199*100</f>
        <v>-0.33355570380253502</v>
      </c>
      <c r="D199" s="7">
        <f>(PSCE!D200-PSCE!D199)/PSCE!D199*100</f>
        <v>1.1435538421052165</v>
      </c>
      <c r="E199" s="7">
        <f>(PSCE!E200-PSCE!E199)/PSCE!E199*100</f>
        <v>1.2491356427472062</v>
      </c>
      <c r="F199" s="7">
        <f>(PSCE!F200-PSCE!F199)/PSCE!F199*100</f>
        <v>1.2777841539462107</v>
      </c>
      <c r="G199" s="7">
        <f>(PSCE!G200-PSCE!G199)/PSCE!G199*100</f>
        <v>2.0203464216852183</v>
      </c>
      <c r="H199" s="7">
        <f>(PSCE!H200-PSCE!H199)/PSCE!H199*100</f>
        <v>-0.19570444442700199</v>
      </c>
    </row>
    <row r="200" spans="1:8" hidden="1">
      <c r="A200" s="10">
        <f>PSCE!A201</f>
        <v>38838</v>
      </c>
      <c r="B200" s="7">
        <f>(PSCE!B201-PSCE!B200)/PSCE!B200*100</f>
        <v>3.0372641989838063</v>
      </c>
      <c r="C200" s="7">
        <f>(PSCE!C201-PSCE!C200)/PSCE!C200*100</f>
        <v>-3.5029004908522983</v>
      </c>
      <c r="D200" s="7">
        <f>(PSCE!D201-PSCE!D200)/PSCE!D200*100</f>
        <v>0.80788931688586785</v>
      </c>
      <c r="E200" s="7">
        <f>(PSCE!E201-PSCE!E200)/PSCE!E200*100</f>
        <v>1.3306602630477407</v>
      </c>
      <c r="F200" s="7">
        <f>(PSCE!F201-PSCE!F200)/PSCE!F200*100</f>
        <v>-0.31730442337475917</v>
      </c>
      <c r="G200" s="7">
        <f>(PSCE!G201-PSCE!G200)/PSCE!G200*100</f>
        <v>2.2732009955982786</v>
      </c>
      <c r="H200" s="7">
        <f>(PSCE!H201-PSCE!H200)/PSCE!H200*100</f>
        <v>-1.4156099837204852</v>
      </c>
    </row>
    <row r="201" spans="1:8" hidden="1">
      <c r="A201" s="10">
        <f>PSCE!A202</f>
        <v>38869</v>
      </c>
      <c r="B201" s="7">
        <f>(PSCE!B202-PSCE!B201)/PSCE!B201*100</f>
        <v>-0.11202266811637179</v>
      </c>
      <c r="C201" s="7">
        <f>(PSCE!C202-PSCE!C201)/PSCE!C201*100</f>
        <v>6.7052023121387281</v>
      </c>
      <c r="D201" s="7">
        <f>(PSCE!D202-PSCE!D201)/PSCE!D201*100</f>
        <v>1.745088922973977</v>
      </c>
      <c r="E201" s="7">
        <f>(PSCE!E202-PSCE!E201)/PSCE!E201*100</f>
        <v>1.9828242200239159</v>
      </c>
      <c r="F201" s="7">
        <f>(PSCE!F202-PSCE!F201)/PSCE!F201*100</f>
        <v>1.7791504035772481</v>
      </c>
      <c r="G201" s="7">
        <f>(PSCE!G202-PSCE!G201)/PSCE!G201*100</f>
        <v>2.1223139250305278</v>
      </c>
      <c r="H201" s="7">
        <f>(PSCE!H202-PSCE!H201)/PSCE!H201*100</f>
        <v>1.0673800261127848</v>
      </c>
    </row>
    <row r="202" spans="1:8" hidden="1">
      <c r="A202" s="10">
        <f>PSCE!A203</f>
        <v>38899</v>
      </c>
      <c r="B202" s="7">
        <f>(PSCE!B203-PSCE!B202)/PSCE!B202*100</f>
        <v>4.8861474860089498</v>
      </c>
      <c r="C202" s="7">
        <f>(PSCE!C203-PSCE!C202)/PSCE!C202*100</f>
        <v>4.4420368364030338</v>
      </c>
      <c r="D202" s="7">
        <f>(PSCE!D203-PSCE!D202)/PSCE!D202*100</f>
        <v>2.885472789452646</v>
      </c>
      <c r="E202" s="7">
        <f>(PSCE!E203-PSCE!E202)/PSCE!E202*100</f>
        <v>1.6998173691204581</v>
      </c>
      <c r="F202" s="7">
        <f>(PSCE!F203-PSCE!F202)/PSCE!F202*100</f>
        <v>1.5116257423162127</v>
      </c>
      <c r="G202" s="7">
        <f>(PSCE!G203-PSCE!G202)/PSCE!G202*100</f>
        <v>2.6611525064440875</v>
      </c>
      <c r="H202" s="7">
        <f>(PSCE!H203-PSCE!H202)/PSCE!H202*100</f>
        <v>3.8705518647635335</v>
      </c>
    </row>
    <row r="203" spans="1:8" hidden="1">
      <c r="A203" s="10">
        <f>PSCE!A204</f>
        <v>38930</v>
      </c>
      <c r="B203" s="7">
        <f>(PSCE!B204-PSCE!B203)/PSCE!B203*100</f>
        <v>-8.3285287488862103</v>
      </c>
      <c r="C203" s="7">
        <f>(PSCE!C204-PSCE!C203)/PSCE!C203*100</f>
        <v>-6.991701244813278</v>
      </c>
      <c r="D203" s="7">
        <f>(PSCE!D204-PSCE!D203)/PSCE!D203*100</f>
        <v>2.3089394717988609</v>
      </c>
      <c r="E203" s="7">
        <f>(PSCE!E204-PSCE!E203)/PSCE!E203*100</f>
        <v>-2.6552444571771958E-2</v>
      </c>
      <c r="F203" s="7">
        <f>(PSCE!F204-PSCE!F203)/PSCE!F203*100</f>
        <v>1.9897669130187607</v>
      </c>
      <c r="G203" s="7">
        <f>(PSCE!G204-PSCE!G203)/PSCE!G203*100</f>
        <v>2.4930123449933101</v>
      </c>
      <c r="H203" s="7">
        <f>(PSCE!H204-PSCE!H203)/PSCE!H203*100</f>
        <v>2.9142370803422613</v>
      </c>
    </row>
    <row r="204" spans="1:8" hidden="1">
      <c r="A204" s="10">
        <f>PSCE!A205</f>
        <v>38961</v>
      </c>
      <c r="B204" s="7">
        <f>(PSCE!B205-PSCE!B204)/PSCE!B204*100</f>
        <v>9.9508290451686676</v>
      </c>
      <c r="C204" s="7">
        <f>(PSCE!C205-PSCE!C204)/PSCE!C204*100</f>
        <v>0</v>
      </c>
      <c r="D204" s="7">
        <f>(PSCE!D205-PSCE!D204)/PSCE!D204*100</f>
        <v>2.3520113730046934</v>
      </c>
      <c r="E204" s="7">
        <f>(PSCE!E205-PSCE!E204)/PSCE!E204*100</f>
        <v>-1.6599685479643542</v>
      </c>
      <c r="F204" s="7">
        <f>(PSCE!F205-PSCE!F204)/PSCE!F204*100</f>
        <v>2.0426511310101771</v>
      </c>
      <c r="G204" s="7">
        <f>(PSCE!G205-PSCE!G204)/PSCE!G204*100</f>
        <v>2.0779009645974256</v>
      </c>
      <c r="H204" s="7">
        <f>(PSCE!H205-PSCE!H204)/PSCE!H204*100</f>
        <v>4.2304653561117522</v>
      </c>
    </row>
    <row r="205" spans="1:8" hidden="1">
      <c r="A205" s="10">
        <f>PSCE!A206</f>
        <v>38991</v>
      </c>
      <c r="B205" s="7">
        <f>(PSCE!B206-PSCE!B205)/PSCE!B205*100</f>
        <v>-0.85905649388468253</v>
      </c>
      <c r="C205" s="7">
        <f>(PSCE!C206-PSCE!C205)/PSCE!C205*100</f>
        <v>3.0559892928842292</v>
      </c>
      <c r="D205" s="7">
        <f>(PSCE!D206-PSCE!D205)/PSCE!D205*100</f>
        <v>2.0414974733981408</v>
      </c>
      <c r="E205" s="7">
        <f>(PSCE!E206-PSCE!E205)/PSCE!E205*100</f>
        <v>0.69083155650319827</v>
      </c>
      <c r="F205" s="7">
        <f>(PSCE!F206-PSCE!F205)/PSCE!F205*100</f>
        <v>1.4960352422907488</v>
      </c>
      <c r="G205" s="7">
        <f>(PSCE!G206-PSCE!G205)/PSCE!G205*100</f>
        <v>2.4873174913224942</v>
      </c>
      <c r="H205" s="7">
        <f>(PSCE!H206-PSCE!H205)/PSCE!H205*100</f>
        <v>1.8891137459000329</v>
      </c>
    </row>
    <row r="206" spans="1:8" hidden="1">
      <c r="A206" s="10">
        <f>PSCE!A207</f>
        <v>39022</v>
      </c>
      <c r="B206" s="7">
        <f>(PSCE!B207-PSCE!B206)/PSCE!B206*100</f>
        <v>-4.0408702767345739</v>
      </c>
      <c r="C206" s="7">
        <f>(PSCE!C207-PSCE!C206)/PSCE!C206*100</f>
        <v>-0.51948051948051943</v>
      </c>
      <c r="D206" s="7">
        <f>(PSCE!D207-PSCE!D206)/PSCE!D206*100</f>
        <v>2.3709356249451297</v>
      </c>
      <c r="E206" s="7">
        <f>(PSCE!E207-PSCE!E206)/PSCE!E206*100</f>
        <v>2.2368569653848325</v>
      </c>
      <c r="F206" s="7">
        <f>(PSCE!F207-PSCE!F206)/PSCE!F206*100</f>
        <v>2.1441344467785899</v>
      </c>
      <c r="G206" s="7">
        <f>(PSCE!G207-PSCE!G206)/PSCE!G206*100</f>
        <v>2.3599170601131361</v>
      </c>
      <c r="H206" s="7">
        <f>(PSCE!H207-PSCE!H206)/PSCE!H206*100</f>
        <v>2.4619969917423559</v>
      </c>
    </row>
    <row r="207" spans="1:8" hidden="1">
      <c r="A207" s="10">
        <f>PSCE!A208</f>
        <v>39052</v>
      </c>
      <c r="B207" s="7">
        <f>(PSCE!B208-PSCE!B207)/PSCE!B207*100</f>
        <v>-6.2148807311367165</v>
      </c>
      <c r="C207" s="7">
        <f>(PSCE!C208-PSCE!C207)/PSCE!C207*100</f>
        <v>1.5883376849434292</v>
      </c>
      <c r="D207" s="7">
        <f>(PSCE!D208-PSCE!D207)/PSCE!D207*100</f>
        <v>2.0316534182929256</v>
      </c>
      <c r="E207" s="7">
        <f>(PSCE!E208-PSCE!E207)/PSCE!E207*100</f>
        <v>1.7660745230977417</v>
      </c>
      <c r="F207" s="7">
        <f>(PSCE!F208-PSCE!F207)/PSCE!F207*100</f>
        <v>2.2486997314478021</v>
      </c>
      <c r="G207" s="7">
        <f>(PSCE!G208-PSCE!G207)/PSCE!G207*100</f>
        <v>1.8938215634297757</v>
      </c>
      <c r="H207" s="7">
        <f>(PSCE!H208-PSCE!H207)/PSCE!H207*100</f>
        <v>2.2992431610804749</v>
      </c>
    </row>
    <row r="208" spans="1:8" hidden="1">
      <c r="A208" s="10">
        <f>PSCE!A209</f>
        <v>39083</v>
      </c>
      <c r="B208" s="7">
        <f>(PSCE!B209-PSCE!B208)/PSCE!B208*100</f>
        <v>-10.13066943314411</v>
      </c>
      <c r="C208" s="7">
        <f>(PSCE!C209-PSCE!C208)/PSCE!C208*100</f>
        <v>-0.14992503748125938</v>
      </c>
      <c r="D208" s="7">
        <f>(PSCE!D209-PSCE!D208)/PSCE!D208*100</f>
        <v>1.451262109347107</v>
      </c>
      <c r="E208" s="7">
        <f>(PSCE!E209-PSCE!E208)/PSCE!E208*100</f>
        <v>1.424025943188217</v>
      </c>
      <c r="F208" s="7">
        <f>(PSCE!F209-PSCE!F208)/PSCE!F208*100</f>
        <v>1.083830643150423</v>
      </c>
      <c r="G208" s="7">
        <f>(PSCE!G209-PSCE!G208)/PSCE!G208*100</f>
        <v>1.3917758434573535</v>
      </c>
      <c r="H208" s="7">
        <f>(PSCE!H209-PSCE!H208)/PSCE!H208*100</f>
        <v>1.5990554252244802</v>
      </c>
    </row>
    <row r="209" spans="1:8" hidden="1">
      <c r="A209" s="10">
        <f>PSCE!A210</f>
        <v>39114</v>
      </c>
      <c r="B209" s="7">
        <f>(PSCE!B210-PSCE!B209)/PSCE!B209*100</f>
        <v>5.338659887416016</v>
      </c>
      <c r="C209" s="7">
        <f>(PSCE!C210-PSCE!C209)/PSCE!C209*100</f>
        <v>1.8232518232518233</v>
      </c>
      <c r="D209" s="7">
        <f>(PSCE!D210-PSCE!D209)/PSCE!D209*100</f>
        <v>3.0640202884758496</v>
      </c>
      <c r="E209" s="7">
        <f>(PSCE!E210-PSCE!E209)/PSCE!E209*100</f>
        <v>2.2281234531565639</v>
      </c>
      <c r="F209" s="7">
        <f>(PSCE!F210-PSCE!F209)/PSCE!F209*100</f>
        <v>1.3698630136986301</v>
      </c>
      <c r="G209" s="7">
        <f>(PSCE!G210-PSCE!G209)/PSCE!G209*100</f>
        <v>2.0299054487618156</v>
      </c>
      <c r="H209" s="7">
        <f>(PSCE!H210-PSCE!H209)/PSCE!H209*100</f>
        <v>5.1223180028683419</v>
      </c>
    </row>
    <row r="210" spans="1:8" hidden="1">
      <c r="A210" s="10">
        <f>PSCE!A211</f>
        <v>39142</v>
      </c>
      <c r="B210" s="7">
        <f>(PSCE!B211-PSCE!B210)/PSCE!B210*100</f>
        <v>-0.79050410027827722</v>
      </c>
      <c r="C210" s="7">
        <f>(PSCE!C211-PSCE!C210)/PSCE!C210*100</f>
        <v>9.1004845165367598</v>
      </c>
      <c r="D210" s="7">
        <f>(PSCE!D211-PSCE!D210)/PSCE!D210*100</f>
        <v>1.312994498185269</v>
      </c>
      <c r="E210" s="7">
        <f>(PSCE!E211-PSCE!E210)/PSCE!E210*100</f>
        <v>2.1861034227797083</v>
      </c>
      <c r="F210" s="7">
        <f>(PSCE!F211-PSCE!F210)/PSCE!F210*100</f>
        <v>1.8039648291749133</v>
      </c>
      <c r="G210" s="7">
        <f>(PSCE!G211-PSCE!G210)/PSCE!G210*100</f>
        <v>1.0670548748889808</v>
      </c>
      <c r="H210" s="7">
        <f>(PSCE!H211-PSCE!H210)/PSCE!H210*100</f>
        <v>1.3346831292077608</v>
      </c>
    </row>
    <row r="211" spans="1:8" hidden="1">
      <c r="A211" s="10">
        <f>PSCE!A212</f>
        <v>39173</v>
      </c>
      <c r="B211" s="7">
        <f>(PSCE!B212-PSCE!B211)/PSCE!B211*100</f>
        <v>4.1031623889192277</v>
      </c>
      <c r="C211" s="7">
        <f>(PSCE!C212-PSCE!C211)/PSCE!C211*100</f>
        <v>3.9582931067773699</v>
      </c>
      <c r="D211" s="7">
        <f>(PSCE!D212-PSCE!D211)/PSCE!D211*100</f>
        <v>2.0860498183158671</v>
      </c>
      <c r="E211" s="7">
        <f>(PSCE!E212-PSCE!E211)/PSCE!E211*100</f>
        <v>1.0956009476852149</v>
      </c>
      <c r="F211" s="7">
        <f>(PSCE!F212-PSCE!F211)/PSCE!F211*100</f>
        <v>0.63262899576122633</v>
      </c>
      <c r="G211" s="7">
        <f>(PSCE!G212-PSCE!G211)/PSCE!G211*100</f>
        <v>1.7602072179812454</v>
      </c>
      <c r="H211" s="7">
        <f>(PSCE!H212-PSCE!H211)/PSCE!H211*100</f>
        <v>3.0648663998545405</v>
      </c>
    </row>
    <row r="212" spans="1:8" hidden="1">
      <c r="A212" s="10">
        <f>PSCE!A213</f>
        <v>39203</v>
      </c>
      <c r="B212" s="7">
        <f>(PSCE!B213-PSCE!B212)/PSCE!B212*100</f>
        <v>-0.33024154128615368</v>
      </c>
      <c r="C212" s="7">
        <f>(PSCE!C213-PSCE!C212)/PSCE!C212*100</f>
        <v>-6.315007429420505</v>
      </c>
      <c r="D212" s="7">
        <f>(PSCE!D213-PSCE!D212)/PSCE!D212*100</f>
        <v>0.86574994978966691</v>
      </c>
      <c r="E212" s="7">
        <f>(PSCE!E213-PSCE!E212)/PSCE!E212*100</f>
        <v>-2.7406717717774782</v>
      </c>
      <c r="F212" s="7">
        <f>(PSCE!F213-PSCE!F212)/PSCE!F212*100</f>
        <v>1.5629206188342226</v>
      </c>
      <c r="G212" s="7">
        <f>(PSCE!G213-PSCE!G212)/PSCE!G212*100</f>
        <v>2.2565547313373613</v>
      </c>
      <c r="H212" s="7">
        <f>(PSCE!H213-PSCE!H212)/PSCE!H212*100</f>
        <v>-0.10089497210026066</v>
      </c>
    </row>
    <row r="213" spans="1:8" hidden="1">
      <c r="A213" s="10">
        <f>PSCE!A214</f>
        <v>39234</v>
      </c>
      <c r="B213" s="7">
        <f>(PSCE!B214-PSCE!B213)/PSCE!B213*100</f>
        <v>-4.5669310175715596</v>
      </c>
      <c r="C213" s="7">
        <f>(PSCE!C214-PSCE!C213)/PSCE!C213*100</f>
        <v>1.1895321173671689</v>
      </c>
      <c r="D213" s="7">
        <f>(PSCE!D214-PSCE!D213)/PSCE!D213*100</f>
        <v>1.9866741312988803</v>
      </c>
      <c r="E213" s="7">
        <f>(PSCE!E214-PSCE!E213)/PSCE!E213*100</f>
        <v>0.41288406684293472</v>
      </c>
      <c r="F213" s="7">
        <f>(PSCE!F214-PSCE!F213)/PSCE!F213*100</f>
        <v>-0.49268764227135242</v>
      </c>
      <c r="G213" s="7">
        <f>(PSCE!G214-PSCE!G213)/PSCE!G213*100</f>
        <v>1.782619028118845</v>
      </c>
      <c r="H213" s="7">
        <f>(PSCE!H214-PSCE!H213)/PSCE!H213*100</f>
        <v>3.0832817435750908</v>
      </c>
    </row>
    <row r="214" spans="1:8" hidden="1">
      <c r="A214" s="10">
        <f>PSCE!A215</f>
        <v>39264</v>
      </c>
      <c r="B214" s="7">
        <f>(PSCE!B215-PSCE!B214)/PSCE!B214*100</f>
        <v>4.2903876765727036</v>
      </c>
      <c r="C214" s="7">
        <f>(PSCE!C215-PSCE!C214)/PSCE!C214*100</f>
        <v>-5.9365203761755483</v>
      </c>
      <c r="D214" s="7">
        <f>(PSCE!D215-PSCE!D214)/PSCE!D214*100</f>
        <v>1.5959427790091636</v>
      </c>
      <c r="E214" s="7">
        <f>(PSCE!E215-PSCE!E214)/PSCE!E214*100</f>
        <v>2.2316911821931669</v>
      </c>
      <c r="F214" s="7">
        <f>(PSCE!F215-PSCE!F214)/PSCE!F214*100</f>
        <v>-0.99808843345554832</v>
      </c>
      <c r="G214" s="7">
        <f>(PSCE!G215-PSCE!G214)/PSCE!G214*100</f>
        <v>2.280630012663571</v>
      </c>
      <c r="H214" s="7">
        <f>(PSCE!H215-PSCE!H214)/PSCE!H214*100</f>
        <v>0.72683175654215948</v>
      </c>
    </row>
    <row r="215" spans="1:8" hidden="1">
      <c r="A215" s="10">
        <f>PSCE!A216</f>
        <v>39295</v>
      </c>
      <c r="B215" s="7">
        <f>(PSCE!B216-PSCE!B215)/PSCE!B215*100</f>
        <v>0.95305626998053028</v>
      </c>
      <c r="C215" s="7">
        <f>(PSCE!C216-PSCE!C215)/PSCE!C215*100</f>
        <v>-1.5830035409289729</v>
      </c>
      <c r="D215" s="7">
        <f>(PSCE!D216-PSCE!D215)/PSCE!D215*100</f>
        <v>1.6071351006993209</v>
      </c>
      <c r="E215" s="7">
        <f>(PSCE!E216-PSCE!E215)/PSCE!E215*100</f>
        <v>2.8300629960223054</v>
      </c>
      <c r="F215" s="7">
        <f>(PSCE!F216-PSCE!F215)/PSCE!F215*100</f>
        <v>-0.99232412756192145</v>
      </c>
      <c r="G215" s="7">
        <f>(PSCE!G216-PSCE!G215)/PSCE!G215*100</f>
        <v>2.2848476015935639</v>
      </c>
      <c r="H215" s="7">
        <f>(PSCE!H216-PSCE!H215)/PSCE!H215*100</f>
        <v>0.54845200853827036</v>
      </c>
    </row>
    <row r="216" spans="1:8" hidden="1">
      <c r="A216" s="10">
        <f>PSCE!A217</f>
        <v>39326</v>
      </c>
      <c r="B216" s="7">
        <f>(PSCE!B217-PSCE!B216)/PSCE!B216*100</f>
        <v>2.6869367492470149</v>
      </c>
      <c r="C216" s="7">
        <f>(PSCE!C217-PSCE!C216)/PSCE!C216*100</f>
        <v>-1.7354497354497356</v>
      </c>
      <c r="D216" s="7">
        <f>(PSCE!D217-PSCE!D216)/PSCE!D216*100</f>
        <v>2.2599349437202298</v>
      </c>
      <c r="E216" s="7">
        <f>(PSCE!E217-PSCE!E216)/PSCE!E216*100</f>
        <v>2.2142019865506817</v>
      </c>
      <c r="F216" s="7">
        <f>(PSCE!F217-PSCE!F216)/PSCE!F216*100</f>
        <v>-1.1333482528213816</v>
      </c>
      <c r="G216" s="7">
        <f>(PSCE!G217-PSCE!G216)/PSCE!G216*100</f>
        <v>1.8221249929074437</v>
      </c>
      <c r="H216" s="7">
        <f>(PSCE!H217-PSCE!H216)/PSCE!H216*100</f>
        <v>3.3373815239061808</v>
      </c>
    </row>
    <row r="217" spans="1:8" hidden="1">
      <c r="A217" s="10">
        <f>PSCE!A218</f>
        <v>39356</v>
      </c>
      <c r="B217" s="7">
        <f>(PSCE!B218-PSCE!B217)/PSCE!B217*100</f>
        <v>5.262242626599889</v>
      </c>
      <c r="C217" s="7">
        <f>(PSCE!C218-PSCE!C217)/PSCE!C217*100</f>
        <v>0.3015291837174241</v>
      </c>
      <c r="D217" s="7">
        <f>(PSCE!D218-PSCE!D217)/PSCE!D217*100</f>
        <v>1.4730948165836386</v>
      </c>
      <c r="E217" s="7">
        <f>(PSCE!E218-PSCE!E217)/PSCE!E217*100</f>
        <v>1.2717363093693226</v>
      </c>
      <c r="F217" s="7">
        <f>(PSCE!F218-PSCE!F217)/PSCE!F217*100</f>
        <v>-1.6313925851671005</v>
      </c>
      <c r="G217" s="7">
        <f>(PSCE!G218-PSCE!G217)/PSCE!G217*100</f>
        <v>1.8352123001327496</v>
      </c>
      <c r="H217" s="7">
        <f>(PSCE!H218-PSCE!H217)/PSCE!H217*100</f>
        <v>1.3497731373259447</v>
      </c>
    </row>
    <row r="218" spans="1:8" hidden="1">
      <c r="A218" s="10">
        <f>PSCE!A219</f>
        <v>39387</v>
      </c>
      <c r="B218" s="7">
        <f>(PSCE!B219-PSCE!B218)/PSCE!B218*100</f>
        <v>17.326945316372047</v>
      </c>
      <c r="C218" s="7">
        <f>(PSCE!C219-PSCE!C218)/PSCE!C218*100</f>
        <v>3.1780115954477135</v>
      </c>
      <c r="D218" s="7">
        <f>(PSCE!D219-PSCE!D218)/PSCE!D218*100</f>
        <v>1.3254334156033363</v>
      </c>
      <c r="E218" s="7">
        <f>(PSCE!E219-PSCE!E218)/PSCE!E218*100</f>
        <v>3.1939494355905733</v>
      </c>
      <c r="F218" s="7">
        <f>(PSCE!F219-PSCE!F218)/PSCE!F218*100</f>
        <v>-4.1913214990138066</v>
      </c>
      <c r="G218" s="7">
        <f>(PSCE!G219-PSCE!G218)/PSCE!G218*100</f>
        <v>1.9553575337201892</v>
      </c>
      <c r="H218" s="7">
        <f>(PSCE!H219-PSCE!H218)/PSCE!H218*100</f>
        <v>0.42554349798570024</v>
      </c>
    </row>
    <row r="219" spans="1:8" hidden="1">
      <c r="A219" s="10">
        <f>PSCE!A220</f>
        <v>39417</v>
      </c>
      <c r="B219" s="7">
        <f>(PSCE!B220-PSCE!B219)/PSCE!B219*100</f>
        <v>-8.9911477841298453</v>
      </c>
      <c r="C219" s="7">
        <f>(PSCE!C220-PSCE!C219)/PSCE!C219*100</f>
        <v>1.2903225806451613</v>
      </c>
      <c r="D219" s="7">
        <f>(PSCE!D220-PSCE!D219)/PSCE!D219*100</f>
        <v>1.1561188608714723</v>
      </c>
      <c r="E219" s="7">
        <f>(PSCE!E220-PSCE!E219)/PSCE!E219*100</f>
        <v>2.0676311761818127</v>
      </c>
      <c r="F219" s="7">
        <f>(PSCE!F220-PSCE!F219)/PSCE!F219*100</f>
        <v>-1.1614342082689999</v>
      </c>
      <c r="G219" s="7">
        <f>(PSCE!G220-PSCE!G219)/PSCE!G219*100</f>
        <v>1.8347256081561383</v>
      </c>
      <c r="H219" s="7">
        <f>(PSCE!H220-PSCE!H219)/PSCE!H219*100</f>
        <v>8.6916453591854057E-2</v>
      </c>
    </row>
    <row r="220" spans="1:8" hidden="1">
      <c r="A220" s="10">
        <f>PSCE!A221</f>
        <v>39448</v>
      </c>
      <c r="B220" s="7">
        <f>(PSCE!B221-PSCE!B220)/PSCE!B220*100</f>
        <v>-6.4477199352236738</v>
      </c>
      <c r="C220" s="7">
        <f>(PSCE!C221-PSCE!C220)/PSCE!C220*100</f>
        <v>-36.83994246969386</v>
      </c>
      <c r="D220" s="7">
        <f>(PSCE!D221-PSCE!D220)/PSCE!D220*100</f>
        <v>2.8119239264745199</v>
      </c>
      <c r="E220" s="7">
        <f>(PSCE!E221-PSCE!E220)/PSCE!E220*100</f>
        <v>2.9616636016409679</v>
      </c>
      <c r="F220" s="7">
        <f>(PSCE!F221-PSCE!F220)/PSCE!F220*100</f>
        <v>-1.0067172339576138</v>
      </c>
      <c r="G220" s="7">
        <f>(PSCE!G221-PSCE!G220)/PSCE!G220*100</f>
        <v>1.254012852841176</v>
      </c>
      <c r="H220" s="7">
        <f>(PSCE!H221-PSCE!H220)/PSCE!H220*100</f>
        <v>5.5628775596422368</v>
      </c>
    </row>
    <row r="221" spans="1:8" hidden="1">
      <c r="A221" s="10">
        <f>PSCE!A222</f>
        <v>39479</v>
      </c>
      <c r="B221" s="7">
        <f>(PSCE!B222-PSCE!B221)/PSCE!B221*100</f>
        <v>-2.9625791086903792</v>
      </c>
      <c r="C221" s="7">
        <f>(PSCE!C222-PSCE!C221)/PSCE!C221*100</f>
        <v>39.687703318152245</v>
      </c>
      <c r="D221" s="7">
        <f>(PSCE!D222-PSCE!D221)/PSCE!D221*100</f>
        <v>1.2920147658830385</v>
      </c>
      <c r="E221" s="7">
        <f>(PSCE!E222-PSCE!E221)/PSCE!E221*100</f>
        <v>1.6498222126962665</v>
      </c>
      <c r="F221" s="7">
        <f>(PSCE!F222-PSCE!F221)/PSCE!F221*100</f>
        <v>5.9614609085967774E-2</v>
      </c>
      <c r="G221" s="7">
        <f>(PSCE!G222-PSCE!G221)/PSCE!G221*100</f>
        <v>0.81038626947020687</v>
      </c>
      <c r="H221" s="7">
        <f>(PSCE!H222-PSCE!H221)/PSCE!H221*100</f>
        <v>2.0130050042928143</v>
      </c>
    </row>
    <row r="222" spans="1:8" hidden="1">
      <c r="A222" s="10">
        <f>PSCE!A223</f>
        <v>39508</v>
      </c>
      <c r="B222" s="7">
        <f>(PSCE!B223-PSCE!B222)/PSCE!B222*100</f>
        <v>4.8971151333356051</v>
      </c>
      <c r="C222" s="7">
        <f>(PSCE!C223-PSCE!C222)/PSCE!C222*100</f>
        <v>9.7578015836050298</v>
      </c>
      <c r="D222" s="7">
        <f>(PSCE!D223-PSCE!D222)/PSCE!D222*100</f>
        <v>2.5529406536033328</v>
      </c>
      <c r="E222" s="7">
        <f>(PSCE!E223-PSCE!E222)/PSCE!E222*100</f>
        <v>1.9452749498542934</v>
      </c>
      <c r="F222" s="7">
        <f>(PSCE!F223-PSCE!F222)/PSCE!F222*100</f>
        <v>-2.1676275255401545</v>
      </c>
      <c r="G222" s="7">
        <f>(PSCE!G223-PSCE!G222)/PSCE!G222*100</f>
        <v>1.2055782231748233</v>
      </c>
      <c r="H222" s="7">
        <f>(PSCE!H223-PSCE!H222)/PSCE!H222*100</f>
        <v>5.1617186504556827</v>
      </c>
    </row>
    <row r="223" spans="1:8" hidden="1">
      <c r="A223" s="10">
        <f>PSCE!A224</f>
        <v>39539</v>
      </c>
      <c r="B223" s="7">
        <f>(PSCE!B224-PSCE!B223)/PSCE!B223*100</f>
        <v>-14.071554684199693</v>
      </c>
      <c r="C223" s="7">
        <f>(PSCE!C224-PSCE!C223)/PSCE!C223*100</f>
        <v>19.478039465308722</v>
      </c>
      <c r="D223" s="7">
        <f>(PSCE!D224-PSCE!D223)/PSCE!D223*100</f>
        <v>0.77448388649266342</v>
      </c>
      <c r="E223" s="7">
        <f>(PSCE!E224-PSCE!E223)/PSCE!E223*100</f>
        <v>1.8524705795003156</v>
      </c>
      <c r="F223" s="7">
        <f>(PSCE!F224-PSCE!F223)/PSCE!F223*100</f>
        <v>-1.8448862618663802</v>
      </c>
      <c r="G223" s="7">
        <f>(PSCE!G224-PSCE!G223)/PSCE!G223*100</f>
        <v>0.6689046629457428</v>
      </c>
      <c r="H223" s="7">
        <f>(PSCE!H224-PSCE!H223)/PSCE!H223*100</f>
        <v>0.83203668039843381</v>
      </c>
    </row>
    <row r="224" spans="1:8" hidden="1">
      <c r="A224" s="10">
        <f>PSCE!A225</f>
        <v>39569</v>
      </c>
      <c r="B224" s="7">
        <f>(PSCE!B225-PSCE!B224)/PSCE!B224*100</f>
        <v>10.240766418757092</v>
      </c>
      <c r="C224" s="7">
        <f>(PSCE!C225-PSCE!C224)/PSCE!C224*100</f>
        <v>3.9069437044929849</v>
      </c>
      <c r="D224" s="7">
        <f>(PSCE!D225-PSCE!D224)/PSCE!D224*100</f>
        <v>0.68410754238467786</v>
      </c>
      <c r="E224" s="7">
        <f>(PSCE!E225-PSCE!E224)/PSCE!E224*100</f>
        <v>0.7721866994355695</v>
      </c>
      <c r="F224" s="7">
        <f>(PSCE!F225-PSCE!F224)/PSCE!F224*100</f>
        <v>-1.8211678832116787</v>
      </c>
      <c r="G224" s="7">
        <f>(PSCE!G225-PSCE!G224)/PSCE!G224*100</f>
        <v>1.1639313060919725</v>
      </c>
      <c r="H224" s="7">
        <f>(PSCE!H225-PSCE!H224)/PSCE!H224*100</f>
        <v>0.20079845053164158</v>
      </c>
    </row>
    <row r="225" spans="1:8" hidden="1">
      <c r="A225" s="10">
        <f>PSCE!A226</f>
        <v>39600</v>
      </c>
      <c r="B225" s="7">
        <f>(PSCE!B226-PSCE!B225)/PSCE!B225*100</f>
        <v>-0.56372492967731613</v>
      </c>
      <c r="C225" s="7">
        <f>(PSCE!C226-PSCE!C225)/PSCE!C225*100</f>
        <v>-22.047513245599042</v>
      </c>
      <c r="D225" s="7">
        <f>(PSCE!D226-PSCE!D225)/PSCE!D225*100</f>
        <v>2.2354155098811028</v>
      </c>
      <c r="E225" s="7">
        <f>(PSCE!E226-PSCE!E225)/PSCE!E225*100</f>
        <v>1.3496266825122072</v>
      </c>
      <c r="F225" s="7">
        <f>(PSCE!F226-PSCE!F225)/PSCE!F225*100</f>
        <v>-2.8084457826846583</v>
      </c>
      <c r="G225" s="7">
        <f>(PSCE!G226-PSCE!G225)/PSCE!G225*100</f>
        <v>1.1771463940846556</v>
      </c>
      <c r="H225" s="7">
        <f>(PSCE!H226-PSCE!H225)/PSCE!H225*100</f>
        <v>4.4341178234147804</v>
      </c>
    </row>
    <row r="226" spans="1:8" hidden="1">
      <c r="A226" s="10">
        <f>PSCE!A227</f>
        <v>39630</v>
      </c>
      <c r="B226" s="7">
        <f>(PSCE!B227-PSCE!B226)/PSCE!B226*100</f>
        <v>5.4794678074079188</v>
      </c>
      <c r="C226" s="7">
        <f>(PSCE!C227-PSCE!C226)/PSCE!C226*100</f>
        <v>2.6748520061390049</v>
      </c>
      <c r="D226" s="7">
        <f>(PSCE!D227-PSCE!D226)/PSCE!D226*100</f>
        <v>0.42767649626305299</v>
      </c>
      <c r="E226" s="7">
        <f>(PSCE!E227-PSCE!E226)/PSCE!E226*100</f>
        <v>0.94724874711313456</v>
      </c>
      <c r="F226" s="7">
        <f>(PSCE!F227-PSCE!F226)/PSCE!F226*100</f>
        <v>-1.7383488554435753</v>
      </c>
      <c r="G226" s="7">
        <f>(PSCE!G227-PSCE!G226)/PSCE!G226*100</f>
        <v>1.6158917662799501</v>
      </c>
      <c r="H226" s="7">
        <f>(PSCE!H227-PSCE!H226)/PSCE!H226*100</f>
        <v>-1.1868319820622923</v>
      </c>
    </row>
    <row r="227" spans="1:8" hidden="1">
      <c r="A227" s="10">
        <f>PSCE!A228</f>
        <v>39661</v>
      </c>
      <c r="B227" s="7">
        <f>(PSCE!B228-PSCE!B227)/PSCE!B227*100</f>
        <v>-4.9582452085559163</v>
      </c>
      <c r="C227" s="7">
        <f>(PSCE!C228-PSCE!C227)/PSCE!C227*100</f>
        <v>-2.1780909673286355</v>
      </c>
      <c r="D227" s="7">
        <f>(PSCE!D228-PSCE!D227)/PSCE!D227*100</f>
        <v>1.0993414023226078</v>
      </c>
      <c r="E227" s="7">
        <f>(PSCE!E228-PSCE!E227)/PSCE!E227*100</f>
        <v>0.88533117850559329</v>
      </c>
      <c r="F227" s="7">
        <f>(PSCE!F228-PSCE!F227)/PSCE!F227*100</f>
        <v>-2.0396247713206956</v>
      </c>
      <c r="G227" s="7">
        <f>(PSCE!G228-PSCE!G227)/PSCE!G227*100</f>
        <v>0.98902693349676352</v>
      </c>
      <c r="H227" s="7">
        <f>(PSCE!H228-PSCE!H227)/PSCE!H227*100</f>
        <v>1.5665353192933849</v>
      </c>
    </row>
    <row r="228" spans="1:8" hidden="1">
      <c r="A228" s="10">
        <f>PSCE!A229</f>
        <v>39692</v>
      </c>
      <c r="B228" s="7">
        <f>(PSCE!B229-PSCE!B228)/PSCE!B228*100</f>
        <v>-9.1663034251760767</v>
      </c>
      <c r="C228" s="7">
        <f>(PSCE!C229-PSCE!C228)/PSCE!C228*100</f>
        <v>38.266753983846321</v>
      </c>
      <c r="D228" s="7">
        <f>(PSCE!D229-PSCE!D228)/PSCE!D228*100</f>
        <v>0.55376405796222627</v>
      </c>
      <c r="E228" s="7">
        <f>(PSCE!E229-PSCE!E228)/PSCE!E228*100</f>
        <v>0.99270116841378064</v>
      </c>
      <c r="F228" s="7">
        <f>(PSCE!F229-PSCE!F228)/PSCE!F228*100</f>
        <v>-0.60595223904319151</v>
      </c>
      <c r="G228" s="7">
        <f>(PSCE!G229-PSCE!G228)/PSCE!G228*100</f>
        <v>0.97194285640763922</v>
      </c>
      <c r="H228" s="7">
        <f>(PSCE!H229-PSCE!H228)/PSCE!H228*100</f>
        <v>-7.7532684166470953E-2</v>
      </c>
    </row>
    <row r="229" spans="1:8" hidden="1">
      <c r="A229" s="10">
        <f>PSCE!A230</f>
        <v>39722</v>
      </c>
      <c r="B229" s="7">
        <f>(PSCE!B230-PSCE!B229)/PSCE!B229*100</f>
        <v>17.329864750527232</v>
      </c>
      <c r="C229" s="7">
        <f>(PSCE!C230-PSCE!C229)/PSCE!C229*100</f>
        <v>21.234606883485949</v>
      </c>
      <c r="D229" s="7">
        <f>(PSCE!D230-PSCE!D229)/PSCE!D229*100</f>
        <v>0.99244894530762051</v>
      </c>
      <c r="E229" s="7">
        <f>(PSCE!E230-PSCE!E229)/PSCE!E229*100</f>
        <v>0.8426646046168107</v>
      </c>
      <c r="F229" s="7">
        <f>(PSCE!F230-PSCE!F229)/PSCE!F229*100</f>
        <v>-1.5371084770832917</v>
      </c>
      <c r="G229" s="7">
        <f>(PSCE!G230-PSCE!G229)/PSCE!G229*100</f>
        <v>1.3869111520993742</v>
      </c>
      <c r="H229" s="7">
        <f>(PSCE!H230-PSCE!H229)/PSCE!H229*100</f>
        <v>0.66895578111887377</v>
      </c>
    </row>
    <row r="230" spans="1:8" hidden="1">
      <c r="A230" s="10">
        <f>PSCE!A231</f>
        <v>39753</v>
      </c>
      <c r="B230" s="7">
        <f>(PSCE!B231-PSCE!B230)/PSCE!B230*100</f>
        <v>8.3812291464858468</v>
      </c>
      <c r="C230" s="7">
        <f>(PSCE!C231-PSCE!C230)/PSCE!C230*100</f>
        <v>7.3447063419716105</v>
      </c>
      <c r="D230" s="7">
        <f>(PSCE!D231-PSCE!D230)/PSCE!D230*100</f>
        <v>0.88310436455298835</v>
      </c>
      <c r="E230" s="7">
        <f>(PSCE!E231-PSCE!E230)/PSCE!E230*100</f>
        <v>0.38045428404303949</v>
      </c>
      <c r="F230" s="7">
        <f>(PSCE!F231-PSCE!F230)/PSCE!F230*100</f>
        <v>-1.6118554608201381</v>
      </c>
      <c r="G230" s="7">
        <f>(PSCE!G231-PSCE!G230)/PSCE!G230*100</f>
        <v>0.88458871756630231</v>
      </c>
      <c r="H230" s="7">
        <f>(PSCE!H231-PSCE!H230)/PSCE!H230*100</f>
        <v>1.2179699204233709</v>
      </c>
    </row>
    <row r="231" spans="1:8" hidden="1">
      <c r="A231" s="10">
        <f>PSCE!A232</f>
        <v>39783</v>
      </c>
      <c r="B231" s="7">
        <f>(PSCE!B232-PSCE!B231)/PSCE!B231*100</f>
        <v>2.5422803062653307</v>
      </c>
      <c r="C231" s="7">
        <f>(PSCE!C232-PSCE!C231)/PSCE!C231*100</f>
        <v>-26.543734077399005</v>
      </c>
      <c r="D231" s="7">
        <f>(PSCE!D232-PSCE!D231)/PSCE!D231*100</f>
        <v>-1.082115187451776</v>
      </c>
      <c r="E231" s="7">
        <f>(PSCE!E232-PSCE!E231)/PSCE!E231*100</f>
        <v>0.14935239820777121</v>
      </c>
      <c r="F231" s="7">
        <f>(PSCE!F232-PSCE!F231)/PSCE!F231*100</f>
        <v>-2.0220360665208599</v>
      </c>
      <c r="G231" s="7">
        <f>(PSCE!G232-PSCE!G231)/PSCE!G231*100</f>
        <v>0.38214775133923012</v>
      </c>
      <c r="H231" s="7">
        <f>(PSCE!H232-PSCE!H231)/PSCE!H231*100</f>
        <v>-3.4721328879681912</v>
      </c>
    </row>
    <row r="232" spans="1:8" hidden="1">
      <c r="A232" s="62">
        <f>PSCE!A233</f>
        <v>39814</v>
      </c>
      <c r="B232" s="7">
        <f>(PSCE!B233-PSCE!B232)/PSCE!B232*100</f>
        <v>2.9528264427593287</v>
      </c>
      <c r="C232" s="7">
        <f>(PSCE!C233-PSCE!C232)/PSCE!C232*100</f>
        <v>-7.762180016515277</v>
      </c>
      <c r="D232" s="7">
        <f>(PSCE!D233-PSCE!D232)/PSCE!D232*100</f>
        <v>0.50973851124940162</v>
      </c>
      <c r="E232" s="7">
        <f>(PSCE!E233-PSCE!E232)/PSCE!E232*100</f>
        <v>4.1560727557207119E-2</v>
      </c>
      <c r="F232" s="7">
        <f>(PSCE!F233-PSCE!F232)/PSCE!F232*100</f>
        <v>-2.4133428800067391</v>
      </c>
      <c r="G232" s="7">
        <f>(PSCE!G233-PSCE!G232)/PSCE!G232*100</f>
        <v>7.3015272188731037E-2</v>
      </c>
      <c r="H232" s="7">
        <f>(PSCE!H233-PSCE!H232)/PSCE!H232*100</f>
        <v>1.5158918961975563</v>
      </c>
    </row>
    <row r="233" spans="1:8" hidden="1">
      <c r="A233" s="62">
        <f>PSCE!A234</f>
        <v>39845</v>
      </c>
      <c r="B233" s="7">
        <f>(PSCE!B234-PSCE!B233)/PSCE!B233*100</f>
        <v>3.4306624273324178</v>
      </c>
      <c r="C233" s="7">
        <f>(PSCE!C234-PSCE!C233)/PSCE!C233*100</f>
        <v>10.832587287376901</v>
      </c>
      <c r="D233" s="7">
        <f>(PSCE!D234-PSCE!D233)/PSCE!D233*100</f>
        <v>3.5720265669475913E-2</v>
      </c>
      <c r="E233" s="7">
        <f>(PSCE!E234-PSCE!E233)/PSCE!E233*100</f>
        <v>-0.21113853522641188</v>
      </c>
      <c r="F233" s="7">
        <f>(PSCE!F234-PSCE!F233)/PSCE!F233*100</f>
        <v>-2.3198100992662929</v>
      </c>
      <c r="G233" s="7">
        <f>(PSCE!G234-PSCE!G233)/PSCE!G233*100</f>
        <v>0.75204598466144501</v>
      </c>
      <c r="H233" s="7">
        <f>(PSCE!H234-PSCE!H233)/PSCE!H233*100</f>
        <v>-0.76926210893705116</v>
      </c>
    </row>
    <row r="234" spans="1:8" hidden="1">
      <c r="A234" s="62">
        <f>PSCE!A235</f>
        <v>39873</v>
      </c>
      <c r="B234" s="7">
        <f>(PSCE!B235-PSCE!B234)/PSCE!B234*100</f>
        <v>9.339445035606122</v>
      </c>
      <c r="C234" s="7">
        <f>(PSCE!C235-PSCE!C234)/PSCE!C234*100</f>
        <v>2.1001615508885298</v>
      </c>
      <c r="D234" s="7">
        <f>(PSCE!D235-PSCE!D234)/PSCE!D234*100</f>
        <v>-1.8331981017632178E-2</v>
      </c>
      <c r="E234" s="7">
        <f>(PSCE!E235-PSCE!E234)/PSCE!E234*100</f>
        <v>-0.17436193816028564</v>
      </c>
      <c r="F234" s="7">
        <f>(PSCE!F235-PSCE!F234)/PSCE!F234*100</f>
        <v>-1.7474870208770574</v>
      </c>
      <c r="G234" s="7">
        <f>(PSCE!G235-PSCE!G234)/PSCE!G234*100</f>
        <v>0.64498658329435521</v>
      </c>
      <c r="H234" s="7">
        <f>(PSCE!H235-PSCE!H234)/PSCE!H234*100</f>
        <v>-0.83422671319845187</v>
      </c>
    </row>
    <row r="235" spans="1:8" hidden="1">
      <c r="A235" s="62">
        <f>PSCE!A236</f>
        <v>39904</v>
      </c>
      <c r="B235" s="7">
        <f>(PSCE!B236-PSCE!B235)/PSCE!B235*100</f>
        <v>3.7497296667831179</v>
      </c>
      <c r="C235" s="7">
        <f>(PSCE!C236-PSCE!C235)/PSCE!C235*100</f>
        <v>-13.813291139240505</v>
      </c>
      <c r="D235" s="7">
        <f>(PSCE!D236-PSCE!D235)/PSCE!D235*100</f>
        <v>-0.1462044247166791</v>
      </c>
      <c r="E235" s="7">
        <f>(PSCE!E236-PSCE!E235)/PSCE!E235*100</f>
        <v>-0.36454270252236076</v>
      </c>
      <c r="F235" s="7">
        <f>(PSCE!F236-PSCE!F235)/PSCE!F235*100</f>
        <v>-2.5565498943202773</v>
      </c>
      <c r="G235" s="7">
        <f>(PSCE!G236-PSCE!G235)/PSCE!G235*100</f>
        <v>8.8361910818677697E-2</v>
      </c>
      <c r="H235" s="7">
        <f>(PSCE!H236-PSCE!H235)/PSCE!H235*100</f>
        <v>-0.26651168710485196</v>
      </c>
    </row>
    <row r="236" spans="1:8" hidden="1">
      <c r="A236" s="62">
        <f>PSCE!A237</f>
        <v>39934</v>
      </c>
      <c r="B236" s="7">
        <f>(PSCE!B237-PSCE!B236)/PSCE!B236*100</f>
        <v>1.4936262326625511</v>
      </c>
      <c r="C236" s="7">
        <f>(PSCE!C237-PSCE!C236)/PSCE!C236*100</f>
        <v>-21.387919955939051</v>
      </c>
      <c r="D236" s="7">
        <f>(PSCE!D237-PSCE!D236)/PSCE!D236*100</f>
        <v>-1.5272018526117686</v>
      </c>
      <c r="E236" s="7">
        <f>(PSCE!E237-PSCE!E236)/PSCE!E236*100</f>
        <v>-0.29004205363562052</v>
      </c>
      <c r="F236" s="7">
        <f>(PSCE!F237-PSCE!F236)/PSCE!F236*100</f>
        <v>-2.1205897962480096</v>
      </c>
      <c r="G236" s="7">
        <f>(PSCE!G237-PSCE!G236)/PSCE!G236*100</f>
        <v>1.7310568916938798E-2</v>
      </c>
      <c r="H236" s="7">
        <f>(PSCE!H237-PSCE!H236)/PSCE!H236*100</f>
        <v>-4.2060852625574459</v>
      </c>
    </row>
    <row r="237" spans="1:8" hidden="1">
      <c r="A237" s="62">
        <f>PSCE!A238</f>
        <v>39965</v>
      </c>
      <c r="B237" s="7">
        <f>(PSCE!B238-PSCE!B237)/PSCE!B237*100</f>
        <v>-3.5349505896850535</v>
      </c>
      <c r="C237" s="7">
        <f>(PSCE!C238-PSCE!C237)/PSCE!C237*100</f>
        <v>17.304997664642691</v>
      </c>
      <c r="D237" s="7">
        <f>(PSCE!D238-PSCE!D237)/PSCE!D237*100</f>
        <v>0.50881893364220643</v>
      </c>
      <c r="E237" s="7">
        <f>(PSCE!E238-PSCE!E237)/PSCE!E237*100</f>
        <v>-0.29533051830999829</v>
      </c>
      <c r="F237" s="7">
        <f>(PSCE!F238-PSCE!F237)/PSCE!F237*100</f>
        <v>-2.8832099580366823</v>
      </c>
      <c r="G237" s="7">
        <f>(PSCE!G238-PSCE!G237)/PSCE!G237*100</f>
        <v>0.11789511407217666</v>
      </c>
      <c r="H237" s="7">
        <f>(PSCE!H238-PSCE!H237)/PSCE!H237*100</f>
        <v>1.6174051217026328</v>
      </c>
    </row>
    <row r="238" spans="1:8" hidden="1">
      <c r="A238" s="62">
        <f>PSCE!A239</f>
        <v>39995</v>
      </c>
      <c r="B238" s="7">
        <f>(PSCE!B239-PSCE!B238)/PSCE!B238*100</f>
        <v>-4.2925694819764493</v>
      </c>
      <c r="C238" s="7">
        <f>(PSCE!C239-PSCE!C238)/PSCE!C238*100</f>
        <v>-1.4334063308779614</v>
      </c>
      <c r="D238" s="7">
        <f>(PSCE!D239-PSCE!D238)/PSCE!D238*100</f>
        <v>0.2995836158790609</v>
      </c>
      <c r="E238" s="7">
        <f>(PSCE!E239-PSCE!E238)/PSCE!E238*100</f>
        <v>-0.323943592207522</v>
      </c>
      <c r="F238" s="7">
        <f>(PSCE!F239-PSCE!F238)/PSCE!F238*100</f>
        <v>-2.259983007646559</v>
      </c>
      <c r="G238" s="7">
        <f>(PSCE!G239-PSCE!G238)/PSCE!G238*100</f>
        <v>-5.7759559563020466E-2</v>
      </c>
      <c r="H238" s="7">
        <f>(PSCE!H239-PSCE!H238)/PSCE!H238*100</f>
        <v>1.2198473571816677</v>
      </c>
    </row>
    <row r="239" spans="1:8" hidden="1">
      <c r="A239" s="62">
        <f>PSCE!A240</f>
        <v>40026</v>
      </c>
      <c r="B239" s="7">
        <f>(PSCE!B240-PSCE!B239)/PSCE!B239*100</f>
        <v>0.72127725110373386</v>
      </c>
      <c r="C239" s="7">
        <f>(PSCE!C240-PSCE!C239)/PSCE!C239*100</f>
        <v>-6.3421531003837615</v>
      </c>
      <c r="D239" s="7">
        <f>(PSCE!D240-PSCE!D239)/PSCE!D239*100</f>
        <v>-0.17971725628795937</v>
      </c>
      <c r="E239" s="7">
        <f>(PSCE!E240-PSCE!E239)/PSCE!E239*100</f>
        <v>-0.43382546600209709</v>
      </c>
      <c r="F239" s="7">
        <f>(PSCE!F240-PSCE!F239)/PSCE!F239*100</f>
        <v>-2.265050665606994</v>
      </c>
      <c r="G239" s="7">
        <f>(PSCE!G240-PSCE!G239)/PSCE!G239*100</f>
        <v>0.24480601209378328</v>
      </c>
      <c r="H239" s="7">
        <f>(PSCE!H240-PSCE!H239)/PSCE!H239*100</f>
        <v>-0.61997237978574826</v>
      </c>
    </row>
    <row r="240" spans="1:8" hidden="1">
      <c r="A240" s="62">
        <f>PSCE!A241</f>
        <v>40057</v>
      </c>
      <c r="B240" s="7">
        <f>(PSCE!B241-PSCE!B240)/PSCE!B240*100</f>
        <v>-3.6255829560223924</v>
      </c>
      <c r="C240" s="7">
        <f>(PSCE!C241-PSCE!C240)/PSCE!C240*100</f>
        <v>6.6206599094241962</v>
      </c>
      <c r="D240" s="7">
        <f>(PSCE!D241-PSCE!D240)/PSCE!D240*100</f>
        <v>-5.5376517348802237E-2</v>
      </c>
      <c r="E240" s="7">
        <f>(PSCE!E241-PSCE!E240)/PSCE!E240*100</f>
        <v>7.4865242563385906E-3</v>
      </c>
      <c r="F240" s="7">
        <f>(PSCE!F241-PSCE!F240)/PSCE!F240*100</f>
        <v>-2.5005082333807684</v>
      </c>
      <c r="G240" s="7">
        <f>(PSCE!G241-PSCE!G240)/PSCE!G240*100</f>
        <v>0.85980359816285623</v>
      </c>
      <c r="H240" s="7">
        <f>(PSCE!H241-PSCE!H240)/PSCE!H240*100</f>
        <v>-1.3396936856022184</v>
      </c>
    </row>
    <row r="241" spans="1:8" hidden="1">
      <c r="A241" s="62">
        <f>PSCE!A242</f>
        <v>40087</v>
      </c>
      <c r="B241" s="7">
        <f>(PSCE!B242-PSCE!B241)/PSCE!B241*100</f>
        <v>-3.3618037743166655</v>
      </c>
      <c r="C241" s="7">
        <f>(PSCE!C242-PSCE!C241)/PSCE!C241*100</f>
        <v>-11.44822006472492</v>
      </c>
      <c r="D241" s="7">
        <f>(PSCE!D242-PSCE!D241)/PSCE!D241*100</f>
        <v>2.0045475822092908E-2</v>
      </c>
      <c r="E241" s="7">
        <f>(PSCE!E242-PSCE!E241)/PSCE!E241*100</f>
        <v>0.18016219588271989</v>
      </c>
      <c r="F241" s="7">
        <f>(PSCE!F242-PSCE!F241)/PSCE!F241*100</f>
        <v>-2.4082568807339451</v>
      </c>
      <c r="G241" s="7">
        <f>(PSCE!G242-PSCE!G241)/PSCE!G241*100</f>
        <v>0.29415434901619814</v>
      </c>
      <c r="H241" s="7">
        <f>(PSCE!H242-PSCE!H241)/PSCE!H241*100</f>
        <v>-0.31766746773192434</v>
      </c>
    </row>
    <row r="242" spans="1:8" hidden="1">
      <c r="A242" s="62">
        <f>PSCE!A243</f>
        <v>40118</v>
      </c>
      <c r="B242" s="7">
        <f>(PSCE!B243-PSCE!B242)/PSCE!B242*100</f>
        <v>3.3246075686127856</v>
      </c>
      <c r="C242" s="7">
        <f>(PSCE!C243-PSCE!C242)/PSCE!C242*100</f>
        <v>6.6468707172224768</v>
      </c>
      <c r="D242" s="7">
        <f>(PSCE!D243-PSCE!D242)/PSCE!D242*100</f>
        <v>1.3271421525063644E-2</v>
      </c>
      <c r="E242" s="7">
        <f>(PSCE!E243-PSCE!E242)/PSCE!E242*100</f>
        <v>0.11308385142674957</v>
      </c>
      <c r="F242" s="7">
        <f>(PSCE!F243-PSCE!F242)/PSCE!F242*100</f>
        <v>-3.0552291421856639</v>
      </c>
      <c r="G242" s="7">
        <f>(PSCE!G243-PSCE!G242)/PSCE!G242*100</f>
        <v>0.27422716203483977</v>
      </c>
      <c r="H242" s="7">
        <f>(PSCE!H243-PSCE!H242)/PSCE!H242*100</f>
        <v>-0.24906838843173129</v>
      </c>
    </row>
    <row r="243" spans="1:8" hidden="1">
      <c r="A243" s="62">
        <f>PSCE!A244</f>
        <v>40148</v>
      </c>
      <c r="B243" s="7">
        <f>(PSCE!B244-PSCE!B243)/PSCE!B243*100</f>
        <v>-0.21980544128811286</v>
      </c>
      <c r="C243" s="7">
        <f>(PSCE!C244-PSCE!C243)/PSCE!C243*100</f>
        <v>-13.064896123366887</v>
      </c>
      <c r="D243" s="7">
        <f>(PSCE!D244-PSCE!D243)/PSCE!D243*100</f>
        <v>-6.0170120270400225E-3</v>
      </c>
      <c r="E243" s="7">
        <f>(PSCE!E244-PSCE!E243)/PSCE!E243*100</f>
        <v>0.26223732726919885</v>
      </c>
      <c r="F243" s="7">
        <f>(PSCE!F244-PSCE!F243)/PSCE!F243*100</f>
        <v>-2.4710743801652892</v>
      </c>
      <c r="G243" s="7">
        <f>(PSCE!G244-PSCE!G243)/PSCE!G243*100</f>
        <v>0.25956820019372551</v>
      </c>
      <c r="H243" s="7">
        <f>(PSCE!H244-PSCE!H243)/PSCE!H243*100</f>
        <v>-0.37389520050450242</v>
      </c>
    </row>
    <row r="244" spans="1:8" hidden="1">
      <c r="A244" s="62">
        <f>PSCE!A245</f>
        <v>40179</v>
      </c>
      <c r="B244" s="7">
        <f>(PSCE!B245-PSCE!B244)/PSCE!B244*100</f>
        <v>-4.3544805499278976</v>
      </c>
      <c r="C244" s="7">
        <f>(PSCE!C245-PSCE!C244)/PSCE!C244*100</f>
        <v>8.3764474008376446</v>
      </c>
      <c r="D244" s="7">
        <f>(PSCE!D245-PSCE!D244)/PSCE!D244*100</f>
        <v>0.28835041748219098</v>
      </c>
      <c r="E244" s="7">
        <f>(PSCE!E245-PSCE!E244)/PSCE!E244*100</f>
        <v>8.5364037917514513E-2</v>
      </c>
      <c r="F244" s="7">
        <f>(PSCE!F245-PSCE!F244)/PSCE!F244*100</f>
        <v>-2.9065333446318111</v>
      </c>
      <c r="G244" s="7">
        <f>(PSCE!G245-PSCE!G244)/PSCE!G244*100</f>
        <v>0.3577039081946532</v>
      </c>
      <c r="H244" s="7">
        <f>(PSCE!H245-PSCE!H244)/PSCE!H244*100</f>
        <v>0.42413862906827665</v>
      </c>
    </row>
    <row r="245" spans="1:8" hidden="1">
      <c r="A245" s="62">
        <f>PSCE!A246</f>
        <v>40210</v>
      </c>
      <c r="B245" s="7">
        <f>(PSCE!B246-PSCE!B245)/PSCE!B245*100</f>
        <v>1.6714302892397628</v>
      </c>
      <c r="C245" s="7">
        <f>(PSCE!C246-PSCE!C245)/PSCE!C245*100</f>
        <v>-4.432825642191407</v>
      </c>
      <c r="D245" s="7">
        <f>(PSCE!D246-PSCE!D245)/PSCE!D245*100</f>
        <v>0.49570244781543771</v>
      </c>
      <c r="E245" s="7">
        <f>(PSCE!E246-PSCE!E245)/PSCE!E245*100</f>
        <v>0.30893276869216807</v>
      </c>
      <c r="F245" s="7">
        <f>(PSCE!F246-PSCE!F245)/PSCE!F245*100</f>
        <v>-1.8095071856635829</v>
      </c>
      <c r="G245" s="7">
        <f>(PSCE!G246-PSCE!G245)/PSCE!G245*100</f>
        <v>0.71792984794088688</v>
      </c>
      <c r="H245" s="7">
        <f>(PSCE!H246-PSCE!H245)/PSCE!H245*100</f>
        <v>0.32523941012161683</v>
      </c>
    </row>
    <row r="246" spans="1:8" hidden="1">
      <c r="A246" s="62">
        <f>PSCE!A247</f>
        <v>40238</v>
      </c>
      <c r="B246" s="7">
        <f>(PSCE!B247-PSCE!B246)/PSCE!B246*100</f>
        <v>4.3059371531505306</v>
      </c>
      <c r="C246" s="7">
        <f>(PSCE!C247-PSCE!C246)/PSCE!C246*100</f>
        <v>-6.4700285442435774</v>
      </c>
      <c r="D246" s="7">
        <f>(PSCE!D247-PSCE!D246)/PSCE!D246*100</f>
        <v>-2.079005403814815E-2</v>
      </c>
      <c r="E246" s="7">
        <f>(PSCE!E247-PSCE!E246)/PSCE!E246*100</f>
        <v>0.38361717378945548</v>
      </c>
      <c r="F246" s="7">
        <f>(PSCE!F247-PSCE!F246)/PSCE!F246*100</f>
        <v>-2.2309789049537803</v>
      </c>
      <c r="G246" s="7">
        <f>(PSCE!G247-PSCE!G246)/PSCE!G246*100</f>
        <v>0.38193076468108089</v>
      </c>
      <c r="H246" s="7">
        <f>(PSCE!H247-PSCE!H246)/PSCE!H246*100</f>
        <v>-0.68249480554479192</v>
      </c>
    </row>
    <row r="247" spans="1:8" hidden="1">
      <c r="A247" s="62">
        <f>PSCE!A248</f>
        <v>40269</v>
      </c>
      <c r="B247" s="7">
        <f>(PSCE!B248-PSCE!B247)/PSCE!B247*100</f>
        <v>-1.5909150378103987</v>
      </c>
      <c r="C247" s="7">
        <f>(PSCE!C248-PSCE!C247)/PSCE!C247*100</f>
        <v>21.515768056968465</v>
      </c>
      <c r="D247" s="7">
        <f>(PSCE!D248-PSCE!D247)/PSCE!D247*100</f>
        <v>-0.1190611392012933</v>
      </c>
      <c r="E247" s="7">
        <f>(PSCE!E248-PSCE!E247)/PSCE!E247*100</f>
        <v>0.25312590797839074</v>
      </c>
      <c r="F247" s="7">
        <f>(PSCE!F248-PSCE!F247)/PSCE!F247*100</f>
        <v>-2.6849298463589806</v>
      </c>
      <c r="G247" s="7">
        <f>(PSCE!G248-PSCE!G247)/PSCE!G247*100</f>
        <v>0.12138297903733658</v>
      </c>
      <c r="H247" s="7">
        <f>(PSCE!H248-PSCE!H247)/PSCE!H247*100</f>
        <v>-0.49724564127347542</v>
      </c>
    </row>
    <row r="248" spans="1:8">
      <c r="A248" s="62">
        <f>PSCE!A249</f>
        <v>40299</v>
      </c>
      <c r="B248" s="7">
        <f>(PSCE!B249-PSCE!B248)/PSCE!B248*100</f>
        <v>2.5162416797397786</v>
      </c>
      <c r="C248" s="7">
        <f>(PSCE!C249-PSCE!C248)/PSCE!C248*100</f>
        <v>6.6764336542486395</v>
      </c>
      <c r="D248" s="7">
        <f>(PSCE!D249-PSCE!D248)/PSCE!D248*100</f>
        <v>0.40554665254522293</v>
      </c>
      <c r="E248" s="7">
        <f>(PSCE!E249-PSCE!E248)/PSCE!E248*100</f>
        <v>0.64202382414343617</v>
      </c>
      <c r="F248" s="7">
        <f>(PSCE!F249-PSCE!F248)/PSCE!F248*100</f>
        <v>-2.158004546445365</v>
      </c>
      <c r="G248" s="7">
        <f>(PSCE!G249-PSCE!G248)/PSCE!G248*100</f>
        <v>0.34602314091158726</v>
      </c>
      <c r="H248" s="7">
        <f>(PSCE!H249-PSCE!H248)/PSCE!H248*100</f>
        <v>0.55862676567688718</v>
      </c>
    </row>
    <row r="249" spans="1:8">
      <c r="A249" s="62">
        <f>PSCE!A250</f>
        <v>40330</v>
      </c>
      <c r="B249" s="7">
        <f>(PSCE!B250-PSCE!B249)/PSCE!B249*100</f>
        <v>1.1299776943959332</v>
      </c>
      <c r="C249" s="7">
        <f>(PSCE!C250-PSCE!C249)/PSCE!C249*100</f>
        <v>2.7270943692368061</v>
      </c>
      <c r="D249" s="7">
        <f>(PSCE!D250-PSCE!D249)/PSCE!D249*100</f>
        <v>0.41257481241403582</v>
      </c>
      <c r="E249" s="7">
        <f>(PSCE!E250-PSCE!E249)/PSCE!E249*100</f>
        <v>0.54616803818783488</v>
      </c>
      <c r="F249" s="7">
        <f>(PSCE!F250-PSCE!F249)/PSCE!F249*100</f>
        <v>-2.4252068746021642</v>
      </c>
      <c r="G249" s="7">
        <f>(PSCE!G250-PSCE!G249)/PSCE!G249*100</f>
        <v>0.19796881256896356</v>
      </c>
      <c r="H249" s="7">
        <f>(PSCE!H250-PSCE!H249)/PSCE!H249*100</f>
        <v>0.86329180546730089</v>
      </c>
    </row>
    <row r="250" spans="1:8">
      <c r="A250" s="62">
        <f>PSCE!A251</f>
        <v>40360</v>
      </c>
      <c r="B250" s="7">
        <f>(PSCE!B251-PSCE!B250)/PSCE!B250*100</f>
        <v>5.797064279791063</v>
      </c>
      <c r="C250" s="7">
        <f>(PSCE!C251-PSCE!C250)/PSCE!C250*100</f>
        <v>-2.5210084033613445</v>
      </c>
      <c r="D250" s="7">
        <f>(PSCE!D251-PSCE!D250)/PSCE!D250*100</f>
        <v>0.78898419013560606</v>
      </c>
      <c r="E250" s="7">
        <f>(PSCE!E251-PSCE!E250)/PSCE!E250*100</f>
        <v>0.49077431662953092</v>
      </c>
      <c r="F250" s="7">
        <f>(PSCE!F251-PSCE!F250)/PSCE!F250*100</f>
        <v>0.89699262835149052</v>
      </c>
      <c r="G250" s="7">
        <f>(PSCE!G251-PSCE!G250)/PSCE!G250*100</f>
        <v>0.50019787081234524</v>
      </c>
      <c r="H250" s="7">
        <f>(PSCE!H251-PSCE!H250)/PSCE!H250*100</f>
        <v>1.3517856233772845</v>
      </c>
    </row>
    <row r="251" spans="1:8">
      <c r="A251" s="62">
        <f>PSCE!A252</f>
        <v>40391</v>
      </c>
      <c r="B251" s="7">
        <f>(PSCE!B252-PSCE!B251)/PSCE!B251*100</f>
        <v>3.1788871470821141</v>
      </c>
      <c r="C251" s="7">
        <f>(PSCE!C252-PSCE!C251)/PSCE!C251*100</f>
        <v>2.1159874608150471</v>
      </c>
      <c r="D251" s="7">
        <f>(PSCE!D252-PSCE!D251)/PSCE!D251*100</f>
        <v>0.74787290153251962</v>
      </c>
      <c r="E251" s="7">
        <f>(PSCE!E252-PSCE!E251)/PSCE!E251*100</f>
        <v>0.44200336212393487</v>
      </c>
      <c r="F251" s="7">
        <f>(PSCE!F252-PSCE!F251)/PSCE!F251*100</f>
        <v>-1.9526072479229302</v>
      </c>
      <c r="G251" s="7">
        <f>(PSCE!G252-PSCE!G251)/PSCE!G251*100</f>
        <v>1.098575226005674</v>
      </c>
      <c r="H251" s="7">
        <f>(PSCE!H252-PSCE!H251)/PSCE!H251*100</f>
        <v>0.41219766023673898</v>
      </c>
    </row>
    <row r="252" spans="1:8">
      <c r="A252" s="62">
        <f>PSCE!A253</f>
        <v>40422</v>
      </c>
      <c r="B252" s="7">
        <f>(PSCE!B253-PSCE!B252)/PSCE!B252*100</f>
        <v>-3.1295031639621578</v>
      </c>
      <c r="C252" s="7">
        <f>(PSCE!C253-PSCE!C252)/PSCE!C252*100</f>
        <v>1.0360706062931695</v>
      </c>
      <c r="D252" s="7">
        <f>(PSCE!D253-PSCE!D252)/PSCE!D252*100</f>
        <v>0.99834807964258454</v>
      </c>
      <c r="E252" s="7">
        <f>(PSCE!E253-PSCE!E252)/PSCE!E252*100</f>
        <v>0.60598190711163047</v>
      </c>
      <c r="F252" s="7">
        <f>(PSCE!F253-PSCE!F252)/PSCE!F252*100</f>
        <v>-2.0607339510039893</v>
      </c>
      <c r="G252" s="7">
        <f>(PSCE!G253-PSCE!G252)/PSCE!G252*100</f>
        <v>0.18868777366699588</v>
      </c>
      <c r="H252" s="7">
        <f>(PSCE!H253-PSCE!H252)/PSCE!H252*100</f>
        <v>2.5866853004303589</v>
      </c>
    </row>
    <row r="253" spans="1:8">
      <c r="A253" s="62">
        <f>PSCE!A254</f>
        <v>40452</v>
      </c>
      <c r="B253" s="7">
        <f>(PSCE!B254-PSCE!B253)/PSCE!B253*100</f>
        <v>7.7450441419008502</v>
      </c>
      <c r="C253" s="7">
        <f>(PSCE!C254-PSCE!C253)/PSCE!C253*100</f>
        <v>11.014052411697683</v>
      </c>
      <c r="D253" s="7">
        <f>(PSCE!D254-PSCE!D253)/PSCE!D253*100</f>
        <v>-7.3105981989907656E-2</v>
      </c>
      <c r="E253" s="7">
        <f>(PSCE!E254-PSCE!E253)/PSCE!E253*100</f>
        <v>0.85712783299153394</v>
      </c>
      <c r="F253" s="7">
        <f>(PSCE!F254-PSCE!F253)/PSCE!F253*100</f>
        <v>-2.0232965257204416</v>
      </c>
      <c r="G253" s="7">
        <f>(PSCE!G254-PSCE!G253)/PSCE!G253*100</f>
        <v>0.16846247990209018</v>
      </c>
      <c r="H253" s="7">
        <f>(PSCE!H254-PSCE!H253)/PSCE!H253*100</f>
        <v>-0.66743263958942223</v>
      </c>
    </row>
    <row r="254" spans="1:8">
      <c r="A254" s="62">
        <f>PSCE!A255</f>
        <v>40483</v>
      </c>
      <c r="B254" s="7">
        <f>(PSCE!B255-PSCE!B254)/PSCE!B254*100</f>
        <v>-8.3926106008764023</v>
      </c>
      <c r="C254" s="7">
        <f>(PSCE!C255-PSCE!C254)/PSCE!C254*100</f>
        <v>-14.385904892234006</v>
      </c>
      <c r="D254" s="7">
        <f>(PSCE!D255-PSCE!D254)/PSCE!D254*100</f>
        <v>0.39886375496125548</v>
      </c>
      <c r="E254" s="7">
        <f>(PSCE!E255-PSCE!E254)/PSCE!E254*100</f>
        <v>0.59294719878661484</v>
      </c>
      <c r="F254" s="7">
        <f>(PSCE!F255-PSCE!F254)/PSCE!F254*100</f>
        <v>-1.656186647424664</v>
      </c>
      <c r="G254" s="7">
        <f>(PSCE!G255-PSCE!G254)/PSCE!G254*100</f>
        <v>0.31671346295746172</v>
      </c>
      <c r="H254" s="7">
        <f>(PSCE!H255-PSCE!H254)/PSCE!H254*100</f>
        <v>0.56238552095062477</v>
      </c>
    </row>
    <row r="255" spans="1:8">
      <c r="A255" s="62">
        <f>PSCE!A256</f>
        <v>40513</v>
      </c>
      <c r="B255" s="7">
        <f>(PSCE!B256-PSCE!B255)/PSCE!B255*100</f>
        <v>14.893477602037891</v>
      </c>
      <c r="C255" s="7">
        <f>(PSCE!C256-PSCE!C255)/PSCE!C255*100</f>
        <v>-41.478521478521479</v>
      </c>
      <c r="D255" s="7">
        <f>(PSCE!D256-PSCE!D255)/PSCE!D255*100</f>
        <v>-7.6574012797328964E-2</v>
      </c>
      <c r="E255" s="7">
        <f>(PSCE!E256-PSCE!E255)/PSCE!E255*100</f>
        <v>0.66672635006196079</v>
      </c>
      <c r="F255" s="7">
        <f>(PSCE!F256-PSCE!F255)/PSCE!F255*100</f>
        <v>-1.6456448062611368</v>
      </c>
      <c r="G255" s="7">
        <f>(PSCE!G256-PSCE!G255)/PSCE!G255*100</f>
        <v>-0.45164710771038419</v>
      </c>
      <c r="H255" s="7">
        <f>(PSCE!H256-PSCE!H255)/PSCE!H255*100</f>
        <v>0.35009732553101908</v>
      </c>
    </row>
    <row r="256" spans="1:8">
      <c r="A256" s="62">
        <f>PSCE!A257</f>
        <v>40544</v>
      </c>
      <c r="B256" s="7">
        <f>(PSCE!B257-PSCE!B256)/PSCE!B256*100</f>
        <v>-15.701147786411921</v>
      </c>
      <c r="C256" s="7">
        <f>(PSCE!C257-PSCE!C256)/PSCE!C256*100</f>
        <v>95.356777057016046</v>
      </c>
      <c r="D256" s="7">
        <f>(PSCE!D257-PSCE!D256)/PSCE!D256*100</f>
        <v>0.68418369186241135</v>
      </c>
      <c r="E256" s="7">
        <f>(PSCE!E257-PSCE!E256)/PSCE!E256*100</f>
        <v>0.67869279087836887</v>
      </c>
      <c r="F256" s="7">
        <f>(PSCE!F257-PSCE!F256)/PSCE!F256*100</f>
        <v>-2.1989342806394316</v>
      </c>
      <c r="G256" s="7">
        <f>(PSCE!G257-PSCE!G256)/PSCE!G256*100</f>
        <v>0.16965628289609416</v>
      </c>
      <c r="H256" s="7">
        <f>(PSCE!H257-PSCE!H256)/PSCE!H256*100</f>
        <v>1.6244392522654132</v>
      </c>
    </row>
    <row r="257" spans="1:8">
      <c r="A257" s="62">
        <f>PSCE!A258</f>
        <v>40575</v>
      </c>
      <c r="B257" s="7">
        <f>(PSCE!B258-PSCE!B257)/PSCE!B257*100</f>
        <v>3.1375268508025642</v>
      </c>
      <c r="C257" s="7">
        <f>(PSCE!C258-PSCE!C257)/PSCE!C257*100</f>
        <v>-9.5770709542118144</v>
      </c>
      <c r="D257" s="7">
        <f>(PSCE!D258-PSCE!D257)/PSCE!D257*100</f>
        <v>0.84613161535844994</v>
      </c>
      <c r="E257" s="7">
        <f>(PSCE!E258-PSCE!E257)/PSCE!E257*100</f>
        <v>0.83823037155502655</v>
      </c>
      <c r="F257" s="7">
        <f>(PSCE!F258-PSCE!F257)/PSCE!F257*100</f>
        <v>-1.7434891576768006</v>
      </c>
      <c r="G257" s="7">
        <f>(PSCE!G258-PSCE!G257)/PSCE!G257*100</f>
        <v>0.35713088252903841</v>
      </c>
      <c r="H257" s="7">
        <f>(PSCE!H258-PSCE!H257)/PSCE!H257*100</f>
        <v>1.7187399497092799</v>
      </c>
    </row>
    <row r="258" spans="1:8">
      <c r="A258" s="62">
        <f>PSCE!A259</f>
        <v>40603</v>
      </c>
      <c r="B258" s="7">
        <f>(PSCE!B259-PSCE!B258)/PSCE!B258*100</f>
        <v>-3.8768080291252582</v>
      </c>
      <c r="C258" s="7">
        <f>(PSCE!C259-PSCE!C258)/PSCE!C258*100</f>
        <v>-11.673753382296095</v>
      </c>
      <c r="D258" s="7">
        <f>(PSCE!D259-PSCE!D258)/PSCE!D258*100</f>
        <v>0.18315473506472296</v>
      </c>
      <c r="E258" s="7">
        <f>(PSCE!E259-PSCE!E258)/PSCE!E258*100</f>
        <v>1.0562519882525969</v>
      </c>
      <c r="F258" s="7">
        <f>(PSCE!F259-PSCE!F258)/PSCE!F258*100</f>
        <v>-1.8890244353258658</v>
      </c>
      <c r="G258" s="7">
        <f>(PSCE!G259-PSCE!G258)/PSCE!G258*100</f>
        <v>-0.15349326032857866</v>
      </c>
      <c r="H258" s="7">
        <f>(PSCE!H259-PSCE!H258)/PSCE!H258*100</f>
        <v>0.50588012111711278</v>
      </c>
    </row>
    <row r="259" spans="1:8">
      <c r="A259" s="62">
        <f>PSCE!A260</f>
        <v>40634</v>
      </c>
      <c r="B259" s="7">
        <f>(PSCE!B260-PSCE!B259)/PSCE!B259*100</f>
        <v>6.4685911215750496</v>
      </c>
      <c r="C259" s="7">
        <f>(PSCE!C260-PSCE!C259)/PSCE!C259*100</f>
        <v>-29.60612691466083</v>
      </c>
      <c r="D259" s="7">
        <f>(PSCE!D260-PSCE!D259)/PSCE!D259*100</f>
        <v>0.56278757047501782</v>
      </c>
      <c r="E259" s="7">
        <f>(PSCE!E260-PSCE!E259)/PSCE!E259*100</f>
        <v>0.5214653953191295</v>
      </c>
      <c r="F259" s="7">
        <f>(PSCE!F260-PSCE!F259)/PSCE!F259*100</f>
        <v>-2.3097211755840239</v>
      </c>
      <c r="G259" s="7">
        <f>(PSCE!G260-PSCE!G259)/PSCE!G259*100</f>
        <v>0.1970372707326517</v>
      </c>
      <c r="H259" s="7">
        <f>(PSCE!H260-PSCE!H259)/PSCE!H259*100</f>
        <v>1.247360789414772</v>
      </c>
    </row>
    <row r="260" spans="1:8">
      <c r="A260" s="62">
        <f>PSCE!A261</f>
        <v>40664</v>
      </c>
      <c r="B260" s="7">
        <f>(PSCE!B261-PSCE!B260)/PSCE!B260*100</f>
        <v>-6.0579596349680713</v>
      </c>
      <c r="C260" s="7">
        <f>(PSCE!C261-PSCE!C260)/PSCE!C260*100</f>
        <v>8.7348461299347218</v>
      </c>
      <c r="D260" s="7">
        <f>(PSCE!D261-PSCE!D260)/PSCE!D260*100</f>
        <v>-7.3252364717230775E-2</v>
      </c>
      <c r="E260" s="7">
        <f>(PSCE!E261-PSCE!E260)/PSCE!E260*100</f>
        <v>0.58593129490362317</v>
      </c>
      <c r="F260" s="7">
        <f>(PSCE!F261-PSCE!F260)/PSCE!F260*100</f>
        <v>-1.6430747869016855</v>
      </c>
      <c r="G260" s="7">
        <f>(PSCE!G261-PSCE!G260)/PSCE!G260*100</f>
        <v>0.51829291564572888</v>
      </c>
      <c r="H260" s="7">
        <f>(PSCE!H261-PSCE!H260)/PSCE!H260*100</f>
        <v>-1.1202830188679245</v>
      </c>
    </row>
    <row r="261" spans="1:8">
      <c r="A261" s="62">
        <f>PSCE!A262</f>
        <v>40695</v>
      </c>
      <c r="B261" s="7">
        <f>(PSCE!B262-PSCE!B261)/PSCE!B261*100</f>
        <v>1.4746268656716417</v>
      </c>
      <c r="C261" s="7">
        <f>(PSCE!C262-PSCE!C261)/PSCE!C261*100</f>
        <v>-1.3722126929674099</v>
      </c>
      <c r="D261" s="7">
        <f>(PSCE!D262-PSCE!D261)/PSCE!D261*100</f>
        <v>0.49374530501116221</v>
      </c>
      <c r="E261" s="7">
        <f>(PSCE!E262-PSCE!E261)/PSCE!E261*100</f>
        <v>0.85640544345377756</v>
      </c>
      <c r="F261" s="7">
        <f>(PSCE!F262-PSCE!F261)/PSCE!F261*100</f>
        <v>-0.89800399984314339</v>
      </c>
      <c r="G261" s="7">
        <f>(PSCE!G262-PSCE!G261)/PSCE!G261*100</f>
        <v>0.35985222423036617</v>
      </c>
      <c r="H261" s="7">
        <f>(PSCE!H262-PSCE!H261)/PSCE!H261*100</f>
        <v>0.63430261788674924</v>
      </c>
    </row>
    <row r="262" spans="1:8">
      <c r="A262" s="62">
        <f>PSCE!A263</f>
        <v>40725</v>
      </c>
      <c r="B262" s="7">
        <f>(PSCE!B263-PSCE!B262)/PSCE!B262*100</f>
        <v>3.8771547920221217</v>
      </c>
      <c r="C262" s="7">
        <f>(PSCE!C263-PSCE!C262)/PSCE!C262*100</f>
        <v>6</v>
      </c>
      <c r="D262" s="7">
        <f>(PSCE!D263-PSCE!D262)/PSCE!D262*100</f>
        <v>1.2704618252316595</v>
      </c>
      <c r="E262" s="7">
        <f>(PSCE!E263-PSCE!E262)/PSCE!E262*100</f>
        <v>0.94218913574502738</v>
      </c>
      <c r="F262" s="7">
        <f>(PSCE!F263-PSCE!F262)/PSCE!F262*100</f>
        <v>-2.2871161760050649</v>
      </c>
      <c r="G262" s="7">
        <f>(PSCE!G263-PSCE!G262)/PSCE!G262*100</f>
        <v>0.10328399599348895</v>
      </c>
      <c r="H262" s="7">
        <f>(PSCE!H263-PSCE!H262)/PSCE!H262*100</f>
        <v>3.299804227978552</v>
      </c>
    </row>
    <row r="263" spans="1:8">
      <c r="A263" s="62">
        <f>PSCE!A264</f>
        <v>40756</v>
      </c>
      <c r="B263" s="7">
        <f>(PSCE!B264-PSCE!B263)/PSCE!B263*100</f>
        <v>10.955401644119361</v>
      </c>
      <c r="C263" s="7">
        <f>(PSCE!C264-PSCE!C263)/PSCE!C263*100</f>
        <v>22.203992343450913</v>
      </c>
      <c r="D263" s="7">
        <f>(PSCE!D264-PSCE!D263)/PSCE!D263*100</f>
        <v>0.65703946098209376</v>
      </c>
      <c r="E263" s="7">
        <f>(PSCE!E264-PSCE!E263)/PSCE!E263*100</f>
        <v>-0.61916074246104202</v>
      </c>
      <c r="F263" s="7">
        <f>(PSCE!F264-PSCE!F263)/PSCE!F263*100</f>
        <v>-2.4499878512999107</v>
      </c>
      <c r="G263" s="7">
        <f>(PSCE!G264-PSCE!G263)/PSCE!G263*100</f>
        <v>0.12141300167899537</v>
      </c>
      <c r="H263" s="7">
        <f>(PSCE!H264-PSCE!H263)/PSCE!H263*100</f>
        <v>1.9667443204265005</v>
      </c>
    </row>
    <row r="264" spans="1:8">
      <c r="A264" s="62">
        <f>PSCE!A265</f>
        <v>40787</v>
      </c>
      <c r="B264" s="7">
        <f>(PSCE!B265-PSCE!B264)/PSCE!B264*100</f>
        <v>-1.9761981156841584</v>
      </c>
      <c r="C264" s="7">
        <f>(PSCE!C265-PSCE!C264)/PSCE!C264*100</f>
        <v>0.49228015215931975</v>
      </c>
      <c r="D264" s="7">
        <f>(PSCE!D265-PSCE!D264)/PSCE!D264*100</f>
        <v>0.33217885524694063</v>
      </c>
      <c r="E264" s="7">
        <f>(PSCE!E265-PSCE!E264)/PSCE!E264*100</f>
        <v>1.3660020246977447</v>
      </c>
      <c r="F264" s="7">
        <f>(PSCE!F265-PSCE!F264)/PSCE!F264*100</f>
        <v>-2.7190833990618124</v>
      </c>
      <c r="G264" s="7">
        <f>(PSCE!G265-PSCE!G264)/PSCE!G264*100</f>
        <v>0.46090429346882383</v>
      </c>
      <c r="H264" s="7">
        <f>(PSCE!H265-PSCE!H264)/PSCE!H264*100</f>
        <v>-7.4041799836198033E-2</v>
      </c>
    </row>
    <row r="265" spans="1:8">
      <c r="A265" s="62">
        <f>PSCE!A266</f>
        <v>40817</v>
      </c>
      <c r="B265" s="7">
        <f>(PSCE!B266-PSCE!B265)/PSCE!B265*100</f>
        <v>-1.4201544390055201</v>
      </c>
      <c r="C265" s="7">
        <f>(PSCE!C266-PSCE!C265)/PSCE!C265*100</f>
        <v>-2.5606769093743043</v>
      </c>
      <c r="D265" s="7">
        <f>(PSCE!D266-PSCE!D265)/PSCE!D265*100</f>
        <v>0.60397177249367162</v>
      </c>
      <c r="E265" s="7">
        <f>(PSCE!E266-PSCE!E265)/PSCE!E265*100</f>
        <v>1.1504923139194172</v>
      </c>
      <c r="F265" s="7">
        <f>(PSCE!F266-PSCE!F265)/PSCE!F265*100</f>
        <v>-2.4323632329094478</v>
      </c>
      <c r="G265" s="7">
        <f>(PSCE!G266-PSCE!G265)/PSCE!G265*100</f>
        <v>6.2937982602814357E-2</v>
      </c>
      <c r="H265" s="7">
        <f>(PSCE!H266-PSCE!H265)/PSCE!H265*100</f>
        <v>1.3253229827977078</v>
      </c>
    </row>
    <row r="266" spans="1:8">
      <c r="A266" s="62">
        <f>PSCE!A267</f>
        <v>40848</v>
      </c>
      <c r="B266" s="7">
        <f>(PSCE!B267-PSCE!B266)/PSCE!B266*100</f>
        <v>1.0738569046055859</v>
      </c>
      <c r="C266" s="7">
        <f>(PSCE!C267-PSCE!C266)/PSCE!C266*100</f>
        <v>14.168190127970751</v>
      </c>
      <c r="D266" s="7">
        <f>(PSCE!D267-PSCE!D266)/PSCE!D266*100</f>
        <v>0.38283559508594434</v>
      </c>
      <c r="E266" s="7">
        <f>(PSCE!E267-PSCE!E266)/PSCE!E266*100</f>
        <v>1.2913805027206415</v>
      </c>
      <c r="F266" s="7">
        <f>(PSCE!F267-PSCE!F266)/PSCE!F266*100</f>
        <v>-1.8063331000699789</v>
      </c>
      <c r="G266" s="7">
        <f>(PSCE!G267-PSCE!G266)/PSCE!G266*100</f>
        <v>0.16597666187887836</v>
      </c>
      <c r="H266" s="7">
        <f>(PSCE!H267-PSCE!H266)/PSCE!H266*100</f>
        <v>0.48111622231845452</v>
      </c>
    </row>
    <row r="267" spans="1:8">
      <c r="A267" s="62">
        <f>PSCE!A268</f>
        <v>40878</v>
      </c>
      <c r="B267" s="7">
        <f>(PSCE!B268-PSCE!B267)/PSCE!B267*100</f>
        <v>-5.0023892008123276</v>
      </c>
      <c r="C267" s="7">
        <f>(PSCE!C268-PSCE!C267)/PSCE!C267*100</f>
        <v>-5.1040832666132907</v>
      </c>
      <c r="D267" s="7">
        <f>(PSCE!D268-PSCE!D267)/PSCE!D267*100</f>
        <v>1.179657640568224</v>
      </c>
      <c r="E267" s="7">
        <f>(PSCE!E268-PSCE!E267)/PSCE!E267*100</f>
        <v>1.5226856980908459</v>
      </c>
      <c r="F267" s="7">
        <f>(PSCE!F268-PSCE!F267)/PSCE!F267*100</f>
        <v>-0.29842768696271882</v>
      </c>
      <c r="G267" s="7">
        <f>(PSCE!G268-PSCE!G267)/PSCE!G267*100</f>
        <v>0.14798805598615905</v>
      </c>
      <c r="H267" s="7">
        <f>(PSCE!H268-PSCE!H267)/PSCE!H267*100</f>
        <v>2.6081936175489617</v>
      </c>
    </row>
    <row r="268" spans="1:8">
      <c r="A268" s="62">
        <f>PSCE!A269</f>
        <v>40909</v>
      </c>
      <c r="B268" s="7">
        <f>(PSCE!B269-PSCE!B268)/PSCE!B268*100</f>
        <v>2.0646672325442483</v>
      </c>
      <c r="C268" s="7">
        <f>(PSCE!C269-PSCE!C268)/PSCE!C268*100</f>
        <v>-2.8264079308162837</v>
      </c>
      <c r="D268" s="7">
        <f>(PSCE!D269-PSCE!D268)/PSCE!D268*100</f>
        <v>0.59664846385927972</v>
      </c>
      <c r="E268" s="7">
        <f>(PSCE!E269-PSCE!E268)/PSCE!E268*100</f>
        <v>1.3649206510337359</v>
      </c>
      <c r="F268" s="7">
        <f>(PSCE!F269-PSCE!F268)/PSCE!F268*100</f>
        <v>-8.8902787705503936</v>
      </c>
      <c r="G268" s="7">
        <f>(PSCE!G269-PSCE!G268)/PSCE!G268*100</f>
        <v>2.6203562374304788E-3</v>
      </c>
      <c r="H268" s="7">
        <f>(PSCE!H269-PSCE!H268)/PSCE!H268*100</f>
        <v>1.4754752269149083</v>
      </c>
    </row>
    <row r="269" spans="1:8">
      <c r="A269" s="62">
        <f>PSCE!A270</f>
        <v>40940</v>
      </c>
      <c r="B269" s="7">
        <f>(PSCE!B270-PSCE!B269)/PSCE!B269*100</f>
        <v>-1.0680486358701093</v>
      </c>
      <c r="C269" s="7">
        <f>(PSCE!C270-PSCE!C269)/PSCE!C269*100</f>
        <v>-4.4714564792706755</v>
      </c>
      <c r="D269" s="7">
        <f>(PSCE!D270-PSCE!D269)/PSCE!D269*100</f>
        <v>1.6689764100959792</v>
      </c>
      <c r="E269" s="7">
        <f>(PSCE!E270-PSCE!E269)/PSCE!E269*100</f>
        <v>1.2564103634034491</v>
      </c>
      <c r="F269" s="7">
        <f>(PSCE!F270-PSCE!F269)/PSCE!F269*100</f>
        <v>-3.6726488182798862</v>
      </c>
      <c r="G269" s="7">
        <f>(PSCE!G270-PSCE!G269)/PSCE!G269*100</f>
        <v>0.33577113659652719</v>
      </c>
      <c r="H269" s="7">
        <f>(PSCE!H270-PSCE!H269)/PSCE!H269*100</f>
        <v>3.7939144820333137</v>
      </c>
    </row>
    <row r="270" spans="1:8">
      <c r="A270" s="62">
        <f>PSCE!A271</f>
        <v>40969</v>
      </c>
      <c r="B270" s="7">
        <f>(PSCE!B271-PSCE!B270)/PSCE!B270*100</f>
        <v>-0.13543385535041563</v>
      </c>
      <c r="C270" s="7">
        <f>(PSCE!C271-PSCE!C270)/PSCE!C270*100</f>
        <v>6.8620768007271069</v>
      </c>
      <c r="D270" s="7">
        <f>(PSCE!D271-PSCE!D270)/PSCE!D270*100</f>
        <v>1.1316138431669989</v>
      </c>
      <c r="E270" s="7">
        <f>(PSCE!E271-PSCE!E270)/PSCE!E270*100</f>
        <v>1.3277727868393074</v>
      </c>
      <c r="F270" s="7">
        <f>(PSCE!F271-PSCE!F270)/PSCE!F270*100</f>
        <v>-0.62611351488928479</v>
      </c>
      <c r="G270" s="7">
        <f>(PSCE!G271-PSCE!G270)/PSCE!G270*100</f>
        <v>9.3641604479874047E-2</v>
      </c>
      <c r="H270" s="7">
        <f>(PSCE!H271-PSCE!H270)/PSCE!H270*100</f>
        <v>2.5108128477573608</v>
      </c>
    </row>
    <row r="271" spans="1:8">
      <c r="A271" s="62">
        <f>PSCE!A272</f>
        <v>41000</v>
      </c>
      <c r="B271" s="7">
        <f>(PSCE!B272-PSCE!B271)/PSCE!B271*100</f>
        <v>-1.7069102586085954</v>
      </c>
      <c r="C271" s="7">
        <f>(PSCE!C272-PSCE!C271)/PSCE!C271*100</f>
        <v>9.2281522432489904</v>
      </c>
      <c r="D271" s="7">
        <f>(PSCE!D272-PSCE!D271)/PSCE!D271*100</f>
        <v>-0.81070074896708588</v>
      </c>
      <c r="E271" s="7">
        <f>(PSCE!E272-PSCE!E271)/PSCE!E271*100</f>
        <v>0.7690618340355615</v>
      </c>
      <c r="F271" s="7">
        <f>(PSCE!F272-PSCE!F271)/PSCE!F271*100</f>
        <v>-2.3307038213297817</v>
      </c>
      <c r="G271" s="7">
        <f>(PSCE!G272-PSCE!G271)/PSCE!G271*100</f>
        <v>6.4295079003743091E-3</v>
      </c>
      <c r="H271" s="7">
        <f>(PSCE!H272-PSCE!H271)/PSCE!H271*100</f>
        <v>-2.3223353513902327</v>
      </c>
    </row>
    <row r="272" spans="1:8">
      <c r="A272" s="62">
        <f>PSCE!A273</f>
        <v>41030</v>
      </c>
      <c r="B272" s="7">
        <f>(PSCE!B273-PSCE!B272)/PSCE!B272*100</f>
        <v>3.4350418675463081</v>
      </c>
      <c r="C272" s="7">
        <f>(PSCE!C273-PSCE!C272)/PSCE!C272*100</f>
        <v>9.1687755499318673</v>
      </c>
      <c r="D272" s="7">
        <f>(PSCE!D273-PSCE!D272)/PSCE!D272*100</f>
        <v>0.27569992289193129</v>
      </c>
      <c r="E272" s="7">
        <f>(PSCE!E273-PSCE!E272)/PSCE!E272*100</f>
        <v>1.4949046513974373</v>
      </c>
      <c r="F272" s="7">
        <f>(PSCE!F273-PSCE!F272)/PSCE!F272*100</f>
        <v>-1.6940263282110453</v>
      </c>
      <c r="G272" s="7">
        <f>(PSCE!G273-PSCE!G272)/PSCE!G272*100</f>
        <v>0.30608080533260784</v>
      </c>
      <c r="H272" s="7">
        <f>(PSCE!H273-PSCE!H272)/PSCE!H272*100</f>
        <v>-9.6434551623168843E-2</v>
      </c>
    </row>
    <row r="273" spans="1:8">
      <c r="A273" s="62">
        <f>PSCE!A274</f>
        <v>41061</v>
      </c>
      <c r="B273" s="7">
        <f>(PSCE!B274-PSCE!B273)/PSCE!B273*100</f>
        <v>6.5438042378338599</v>
      </c>
      <c r="C273" s="7">
        <f>(PSCE!C274-PSCE!C273)/PSCE!C273*100</f>
        <v>3.1383737517831669</v>
      </c>
      <c r="D273" s="7">
        <f>(PSCE!D274-PSCE!D273)/PSCE!D273*100</f>
        <v>0.54918433745108886</v>
      </c>
      <c r="E273" s="7">
        <f>(PSCE!E274-PSCE!E273)/PSCE!E273*100</f>
        <v>1.6502371967440623</v>
      </c>
      <c r="F273" s="7">
        <f>(PSCE!F274-PSCE!F273)/PSCE!F273*100</f>
        <v>-2.3847631241997442</v>
      </c>
      <c r="G273" s="7">
        <f>(PSCE!G274-PSCE!G273)/PSCE!G273*100</f>
        <v>0.3395164653874343</v>
      </c>
      <c r="H273" s="7">
        <f>(PSCE!H274-PSCE!H273)/PSCE!H273*100</f>
        <v>0.55396835147091827</v>
      </c>
    </row>
    <row r="274" spans="1:8">
      <c r="A274" s="62">
        <f>PSCE!A275</f>
        <v>41091</v>
      </c>
      <c r="B274" s="7">
        <f>(PSCE!B275-PSCE!B274)/PSCE!B274*100</f>
        <v>10.917398186789466</v>
      </c>
      <c r="C274" s="7">
        <f>(PSCE!C275-PSCE!C274)/PSCE!C274*100</f>
        <v>1.9190871369294606</v>
      </c>
      <c r="D274" s="7">
        <f>(PSCE!D275-PSCE!D274)/PSCE!D274*100</f>
        <v>0.47828849427009174</v>
      </c>
      <c r="E274" s="7">
        <f>(PSCE!E275-PSCE!E274)/PSCE!E274*100</f>
        <v>1.0480031608307352</v>
      </c>
      <c r="F274" s="7">
        <f>(PSCE!F275-PSCE!F274)/PSCE!F274*100</f>
        <v>-2.6998961578400831</v>
      </c>
      <c r="G274" s="7">
        <f>(PSCE!G275-PSCE!G274)/PSCE!G274*100</f>
        <v>-0.17691397592636823</v>
      </c>
      <c r="H274" s="7">
        <f>(PSCE!H275-PSCE!H274)/PSCE!H274*100</f>
        <v>1.2516861608890464</v>
      </c>
    </row>
    <row r="275" spans="1:8">
      <c r="A275" s="62">
        <f>PSCE!A276</f>
        <v>41122</v>
      </c>
      <c r="B275" s="7">
        <f>(PSCE!B276-PSCE!B275)/PSCE!B275*100</f>
        <v>-4.6570614908564867</v>
      </c>
      <c r="C275" s="7">
        <f>(PSCE!C276-PSCE!C275)/PSCE!C275*100</f>
        <v>50.43256997455471</v>
      </c>
      <c r="D275" s="7">
        <f>(PSCE!D276-PSCE!D275)/PSCE!D275*100</f>
        <v>1.1588507590202457</v>
      </c>
      <c r="E275" s="7">
        <f>(PSCE!E276-PSCE!E275)/PSCE!E275*100</f>
        <v>1.159855676169534</v>
      </c>
      <c r="F275" s="7">
        <f>(PSCE!F276-PSCE!F275)/PSCE!F275*100</f>
        <v>-0.88187384148738968</v>
      </c>
      <c r="G275" s="7">
        <f>(PSCE!G276-PSCE!G275)/PSCE!G275*100</f>
        <v>0.33729799911896313</v>
      </c>
      <c r="H275" s="7">
        <f>(PSCE!H276-PSCE!H275)/PSCE!H275*100</f>
        <v>2.2940117563331275</v>
      </c>
    </row>
    <row r="276" spans="1:8">
      <c r="A276" s="62">
        <f>PSCE!A277</f>
        <v>41153</v>
      </c>
      <c r="B276" s="7">
        <f>(PSCE!B277-PSCE!B276)/PSCE!B276*100</f>
        <v>-0.68243362771646687</v>
      </c>
      <c r="C276" s="7">
        <f>(PSCE!C277-PSCE!C276)/PSCE!C276*100</f>
        <v>19.282814614343707</v>
      </c>
      <c r="D276" s="7">
        <f>(PSCE!D277-PSCE!D276)/PSCE!D276*100</f>
        <v>1.2472338192685875</v>
      </c>
      <c r="E276" s="7">
        <f>(PSCE!E277-PSCE!E276)/PSCE!E276*100</f>
        <v>1.2058751492514466</v>
      </c>
      <c r="F276" s="7">
        <f>(PSCE!F277-PSCE!F276)/PSCE!F276*100</f>
        <v>-1.5924288790660774</v>
      </c>
      <c r="G276" s="7">
        <f>(PSCE!G277-PSCE!G276)/PSCE!G276*100</f>
        <v>5.804538631607746E-2</v>
      </c>
      <c r="H276" s="7">
        <f>(PSCE!H277-PSCE!H276)/PSCE!H276*100</f>
        <v>2.8690798746733526</v>
      </c>
    </row>
    <row r="277" spans="1:8">
      <c r="A277" s="62">
        <f>PSCE!A278</f>
        <v>41183</v>
      </c>
      <c r="B277" s="7">
        <f>(PSCE!B278-PSCE!B277)/PSCE!B277*100</f>
        <v>-6.4225085804714626</v>
      </c>
      <c r="C277" s="7">
        <f>(PSCE!C278-PSCE!C277)/PSCE!C277*100</f>
        <v>-17.725467952353942</v>
      </c>
      <c r="D277" s="7">
        <f>(PSCE!D278-PSCE!D277)/PSCE!D277*100</f>
        <v>0.3462393842229668</v>
      </c>
      <c r="E277" s="7">
        <f>(PSCE!E278-PSCE!E277)/PSCE!E277*100</f>
        <v>1.4452364296383127</v>
      </c>
      <c r="F277" s="7">
        <f>(PSCE!F278-PSCE!F277)/PSCE!F277*100</f>
        <v>-2.5223150014396776</v>
      </c>
      <c r="G277" s="7">
        <f>(PSCE!G278-PSCE!G277)/PSCE!G277*100</f>
        <v>0.30456149426349138</v>
      </c>
      <c r="H277" s="7">
        <f>(PSCE!H278-PSCE!H277)/PSCE!H277*100</f>
        <v>0.11724440544098287</v>
      </c>
    </row>
    <row r="278" spans="1:8">
      <c r="A278" s="62">
        <f>PSCE!A279</f>
        <v>41214</v>
      </c>
      <c r="B278" s="7">
        <f>(PSCE!B279-PSCE!B278)/PSCE!B278*100</f>
        <v>0.98172713695862246</v>
      </c>
      <c r="C278" s="7">
        <f>(PSCE!C279-PSCE!C278)/PSCE!C278*100</f>
        <v>1.7465241870619326</v>
      </c>
      <c r="D278" s="7">
        <f>(PSCE!D279-PSCE!D278)/PSCE!D278*100</f>
        <v>1.6441157819665975</v>
      </c>
      <c r="E278" s="7">
        <f>(PSCE!E279-PSCE!E278)/PSCE!E278*100</f>
        <v>1.5346078866246453</v>
      </c>
      <c r="F278" s="7">
        <f>(PSCE!F279-PSCE!F278)/PSCE!F278*100</f>
        <v>-1.9849943876646778</v>
      </c>
      <c r="G278" s="7">
        <f>(PSCE!G279-PSCE!G278)/PSCE!G278*100</f>
        <v>0.25602369416404119</v>
      </c>
      <c r="H278" s="7">
        <f>(PSCE!H279-PSCE!H278)/PSCE!H278*100</f>
        <v>3.5118106371117319</v>
      </c>
    </row>
    <row r="279" spans="1:8">
      <c r="A279" s="62">
        <f>PSCE!A280</f>
        <v>41244</v>
      </c>
      <c r="B279" s="7">
        <f>(PSCE!B280-PSCE!B279)/PSCE!B279*100</f>
        <v>-1.6580032913576486</v>
      </c>
      <c r="C279" s="7">
        <f>(PSCE!C280-PSCE!C279)/PSCE!C279*100</f>
        <v>7.6566911349520037</v>
      </c>
      <c r="D279" s="7">
        <f>(PSCE!D280-PSCE!D279)/PSCE!D279*100</f>
        <v>1.3153493805663206</v>
      </c>
      <c r="E279" s="7">
        <f>(PSCE!E280-PSCE!E279)/PSCE!E279*100</f>
        <v>1.1633883272025081</v>
      </c>
      <c r="F279" s="7">
        <f>(PSCE!F280-PSCE!F279)/PSCE!F279*100</f>
        <v>-2.1457416671689473</v>
      </c>
      <c r="G279" s="7">
        <f>(PSCE!G280-PSCE!G279)/PSCE!G279*100</f>
        <v>3.6652008925085681E-2</v>
      </c>
      <c r="H279" s="7">
        <f>(PSCE!H280-PSCE!H279)/PSCE!H279*100</f>
        <v>2.9987297823693795</v>
      </c>
    </row>
    <row r="280" spans="1:8">
      <c r="A280" s="62">
        <f>PSCE!A281</f>
        <v>41275</v>
      </c>
      <c r="B280" s="7">
        <f>(PSCE!B281-PSCE!B280)/PSCE!B280*100</f>
        <v>-1.6616291927755253</v>
      </c>
      <c r="C280" s="7">
        <f>(PSCE!C281-PSCE!C280)/PSCE!C280*100</f>
        <v>-14.066925416972623</v>
      </c>
      <c r="D280" s="7">
        <f>(PSCE!D281-PSCE!D280)/PSCE!D280*100</f>
        <v>-0.46017373390078786</v>
      </c>
      <c r="E280" s="7">
        <f>(PSCE!E281-PSCE!E280)/PSCE!E280*100</f>
        <v>1.0894060523364895</v>
      </c>
      <c r="F280" s="7">
        <f>(PSCE!F281-PSCE!F280)/PSCE!F280*100</f>
        <v>-3.1228826609177704</v>
      </c>
      <c r="G280" s="7">
        <f>(PSCE!G281-PSCE!G280)/PSCE!G280*100</f>
        <v>-8.3928978086639683E-2</v>
      </c>
      <c r="H280" s="7">
        <f>(PSCE!H281-PSCE!H280)/PSCE!H280*100</f>
        <v>-1.3301411699191217</v>
      </c>
    </row>
    <row r="281" spans="1:8">
      <c r="A281" s="62">
        <f>PSCE!A282</f>
        <v>41306</v>
      </c>
      <c r="B281" s="7">
        <f>(PSCE!B282-PSCE!B281)/PSCE!B281*100</f>
        <v>0.47452697232300817</v>
      </c>
      <c r="C281" s="7">
        <f>(PSCE!C282-PSCE!C281)/PSCE!C281*100</f>
        <v>-2.23388671875</v>
      </c>
      <c r="D281" s="7">
        <f>(PSCE!D282-PSCE!D281)/PSCE!D281*100</f>
        <v>0.82256478108385778</v>
      </c>
      <c r="E281" s="7">
        <f>(PSCE!E282-PSCE!E281)/PSCE!E281*100</f>
        <v>1.2033098199702044</v>
      </c>
      <c r="F281" s="7">
        <f>(PSCE!F282-PSCE!F281)/PSCE!F281*100</f>
        <v>-1.2271108850457781</v>
      </c>
      <c r="G281" s="7">
        <f>(PSCE!G282-PSCE!G281)/PSCE!G281*100</f>
        <v>0.138589948368811</v>
      </c>
      <c r="H281" s="7">
        <f>(PSCE!H282-PSCE!H281)/PSCE!H281*100</f>
        <v>1.5673814020664372</v>
      </c>
    </row>
    <row r="282" spans="1:8">
      <c r="A282" s="62">
        <f>PSCE!A283</f>
        <v>41334</v>
      </c>
      <c r="B282" s="7">
        <f>(PSCE!B283-PSCE!B282)/PSCE!B282*100</f>
        <v>-3.3627050862126855</v>
      </c>
      <c r="C282" s="7">
        <f>(PSCE!C283-PSCE!C282)/PSCE!C282*100</f>
        <v>-9.7515295292795603</v>
      </c>
      <c r="D282" s="7">
        <f>(PSCE!D283-PSCE!D282)/PSCE!D282*100</f>
        <v>1.3302654621143977</v>
      </c>
      <c r="E282" s="7">
        <f>(PSCE!E283-PSCE!E282)/PSCE!E282*100</f>
        <v>1.1950325805112854</v>
      </c>
      <c r="F282" s="7">
        <f>(PSCE!F283-PSCE!F282)/PSCE!F282*100</f>
        <v>1.5770840038622465</v>
      </c>
      <c r="G282" s="7">
        <f>(PSCE!G283-PSCE!G282)/PSCE!G282*100</f>
        <v>8.4433880012114423E-2</v>
      </c>
      <c r="H282" s="7">
        <f>(PSCE!H283-PSCE!H282)/PSCE!H282*100</f>
        <v>2.8526330988133992</v>
      </c>
    </row>
    <row r="283" spans="1:8">
      <c r="A283" s="62">
        <f>PSCE!A284</f>
        <v>41365</v>
      </c>
      <c r="B283" s="7">
        <f>(PSCE!B284-PSCE!B283)/PSCE!B283*100</f>
        <v>10.819783511681413</v>
      </c>
      <c r="C283" s="7">
        <f>(PSCE!C284-PSCE!C283)/PSCE!C283*100</f>
        <v>7.4847814056447151</v>
      </c>
      <c r="D283" s="7">
        <f>(PSCE!D284-PSCE!D283)/PSCE!D283*100</f>
        <v>-0.26557936225788342</v>
      </c>
      <c r="E283" s="7">
        <f>(PSCE!E284-PSCE!E283)/PSCE!E283*100</f>
        <v>1.1693528599370455</v>
      </c>
      <c r="F283" s="7">
        <f>(PSCE!F284-PSCE!F283)/PSCE!F283*100</f>
        <v>-1.8060836501901139</v>
      </c>
      <c r="G283" s="7">
        <f>(PSCE!G284-PSCE!G283)/PSCE!G283*100</f>
        <v>0.14433348922083755</v>
      </c>
      <c r="H283" s="7">
        <f>(PSCE!H284-PSCE!H283)/PSCE!H283*100</f>
        <v>-1.1504997942117674</v>
      </c>
    </row>
    <row r="284" spans="1:8">
      <c r="A284" s="62">
        <f>PSCE!A285</f>
        <v>41395</v>
      </c>
      <c r="B284" s="7">
        <f>(PSCE!B285-PSCE!B284)/PSCE!B284*100</f>
        <v>-5.2377104001783525</v>
      </c>
      <c r="C284" s="7">
        <f>(PSCE!C285-PSCE!C284)/PSCE!C284*100</f>
        <v>-3.7971424893808727</v>
      </c>
      <c r="D284" s="7">
        <f>(PSCE!D285-PSCE!D284)/PSCE!D284*100</f>
        <v>0.76304236592151142</v>
      </c>
      <c r="E284" s="7">
        <f>(PSCE!E285-PSCE!E284)/PSCE!E284*100</f>
        <v>1.2777958714165933</v>
      </c>
      <c r="F284" s="7">
        <f>(PSCE!F285-PSCE!F284)/PSCE!F284*100</f>
        <v>-1.5617941271377864</v>
      </c>
      <c r="G284" s="7">
        <f>(PSCE!G285-PSCE!G284)/PSCE!G284*100</f>
        <v>0.32652567887307438</v>
      </c>
      <c r="H284" s="7">
        <f>(PSCE!H285-PSCE!H284)/PSCE!H284*100</f>
        <v>1.1548529321580385</v>
      </c>
    </row>
    <row r="285" spans="1:8">
      <c r="A285" s="62">
        <f>PSCE!A286</f>
        <v>41426</v>
      </c>
      <c r="B285" s="7">
        <f>(PSCE!B286-PSCE!B285)/PSCE!B285*100</f>
        <v>-0.47567233748474463</v>
      </c>
      <c r="C285" s="7">
        <f>(PSCE!C286-PSCE!C285)/PSCE!C285*100</f>
        <v>23.615199357773616</v>
      </c>
      <c r="D285" s="7">
        <f>(PSCE!D286-PSCE!D285)/PSCE!D285*100</f>
        <v>0.77006583495346148</v>
      </c>
      <c r="E285" s="7">
        <f>(PSCE!E286-PSCE!E285)/PSCE!E285*100</f>
        <v>1.2404638910745442</v>
      </c>
      <c r="F285" s="7">
        <f>(PSCE!F286-PSCE!F285)/PSCE!F285*100</f>
        <v>-0.59660394676457085</v>
      </c>
      <c r="G285" s="7">
        <f>(PSCE!G286-PSCE!G285)/PSCE!G285*100</f>
        <v>0.165378261702885</v>
      </c>
      <c r="H285" s="7">
        <f>(PSCE!H286-PSCE!H285)/PSCE!H285*100</f>
        <v>1.3507721204888732</v>
      </c>
    </row>
    <row r="286" spans="1:8">
      <c r="A286" s="62">
        <f>PSCE!A287</f>
        <v>41456</v>
      </c>
      <c r="B286" s="7">
        <f>(PSCE!B287-PSCE!B286)/PSCE!B286*100</f>
        <v>1.3200759394552748</v>
      </c>
      <c r="C286" s="7">
        <f>(PSCE!C287-PSCE!C286)/PSCE!C286*100</f>
        <v>-15.423747158783419</v>
      </c>
      <c r="D286" s="7">
        <f>(PSCE!D287-PSCE!D286)/PSCE!D286*100</f>
        <v>-0.31132991909317964</v>
      </c>
      <c r="E286" s="7">
        <f>(PSCE!E287-PSCE!E286)/PSCE!E286*100</f>
        <v>1.4378108780276815</v>
      </c>
      <c r="F286" s="7">
        <f>(PSCE!F287-PSCE!F286)/PSCE!F286*100</f>
        <v>-2.2424482258277272</v>
      </c>
      <c r="G286" s="7">
        <f>(PSCE!G287-PSCE!G286)/PSCE!G286*100</f>
        <v>2.004588685736987E-3</v>
      </c>
      <c r="H286" s="7">
        <f>(PSCE!H287-PSCE!H286)/PSCE!H286*100</f>
        <v>-1.1846956091018708</v>
      </c>
    </row>
    <row r="288" spans="1:8">
      <c r="A288" s="2" t="s">
        <v>26</v>
      </c>
      <c r="B288" s="11">
        <f t="shared" ref="B288:H288" si="0">AVERAGE(B5:B15)</f>
        <v>2.7801003235350765</v>
      </c>
      <c r="C288" s="11">
        <f t="shared" si="0"/>
        <v>1.3172548708050273</v>
      </c>
      <c r="D288" s="11">
        <f t="shared" si="0"/>
        <v>1.1789952756346949</v>
      </c>
      <c r="E288" s="11">
        <f t="shared" si="0"/>
        <v>1.399123284566558</v>
      </c>
      <c r="F288" s="11">
        <f t="shared" si="0"/>
        <v>1.6588169318687462</v>
      </c>
      <c r="G288" s="11">
        <f t="shared" si="0"/>
        <v>1.2111885732002217</v>
      </c>
      <c r="H288" s="11">
        <f t="shared" si="0"/>
        <v>1.0163331032480067</v>
      </c>
    </row>
    <row r="289" spans="1:8">
      <c r="A289" s="2" t="s">
        <v>7</v>
      </c>
      <c r="B289" s="11">
        <f>AVERAGE(B16:B27)</f>
        <v>-1.0464527737180758</v>
      </c>
      <c r="C289" s="11">
        <f t="shared" ref="C289:H289" si="1">AVERAGE(C16:C27)</f>
        <v>2.5087687124256042</v>
      </c>
      <c r="D289" s="11">
        <f t="shared" si="1"/>
        <v>1.1932522325515074</v>
      </c>
      <c r="E289" s="11">
        <f t="shared" si="1"/>
        <v>0.54666065032338063</v>
      </c>
      <c r="F289" s="11">
        <f t="shared" si="1"/>
        <v>1.581563691559456</v>
      </c>
      <c r="G289" s="11">
        <f t="shared" si="1"/>
        <v>1.3911194062691885</v>
      </c>
      <c r="H289" s="11">
        <f t="shared" si="1"/>
        <v>1.1402255330817279</v>
      </c>
    </row>
    <row r="290" spans="1:8">
      <c r="A290" s="2" t="s">
        <v>8</v>
      </c>
      <c r="B290" s="11">
        <f>AVERAGE(B28:B39)</f>
        <v>8.1467751744063914</v>
      </c>
      <c r="C290" s="11">
        <f t="shared" ref="C290:H290" si="2">AVERAGE(C28:C39)</f>
        <v>0.11809176979481184</v>
      </c>
      <c r="D290" s="11">
        <f t="shared" si="2"/>
        <v>0.6102570510668589</v>
      </c>
      <c r="E290" s="11">
        <f t="shared" si="2"/>
        <v>0.13809284935194013</v>
      </c>
      <c r="F290" s="11">
        <f t="shared" si="2"/>
        <v>0.76764028044561838</v>
      </c>
      <c r="G290" s="11">
        <f t="shared" si="2"/>
        <v>1.339654136592767</v>
      </c>
      <c r="H290" s="11">
        <f t="shared" si="2"/>
        <v>-3.4950689990481919E-2</v>
      </c>
    </row>
    <row r="291" spans="1:8">
      <c r="A291" s="2" t="s">
        <v>9</v>
      </c>
      <c r="B291" s="11">
        <f>AVERAGE(B40:B51)</f>
        <v>0.79985452071294283</v>
      </c>
      <c r="C291" s="11">
        <f t="shared" ref="C291:H291" si="3">AVERAGE(C40:C51)</f>
        <v>-3.6573744004897577</v>
      </c>
      <c r="D291" s="11">
        <f t="shared" si="3"/>
        <v>1.0506082247273727</v>
      </c>
      <c r="E291" s="11">
        <f t="shared" si="3"/>
        <v>1.3901779636286793</v>
      </c>
      <c r="F291" s="11">
        <f t="shared" si="3"/>
        <v>0.5618374363242129</v>
      </c>
      <c r="G291" s="11">
        <f t="shared" si="3"/>
        <v>1.3705549015817129</v>
      </c>
      <c r="H291" s="11">
        <f t="shared" si="3"/>
        <v>0.69374339016004971</v>
      </c>
    </row>
    <row r="292" spans="1:8">
      <c r="A292" s="2" t="s">
        <v>10</v>
      </c>
      <c r="B292" s="11">
        <f>AVERAGE(B52:B63)</f>
        <v>5.316946895911685</v>
      </c>
      <c r="C292" s="11">
        <f t="shared" ref="C292:H292" si="4">AVERAGE(C52:C63)</f>
        <v>0.1246022123921724</v>
      </c>
      <c r="D292" s="11">
        <f t="shared" si="4"/>
        <v>1.2683240518749417</v>
      </c>
      <c r="E292" s="11">
        <f t="shared" si="4"/>
        <v>2.0605418382846676</v>
      </c>
      <c r="F292" s="11">
        <f t="shared" si="4"/>
        <v>0.58665311193757008</v>
      </c>
      <c r="G292" s="11">
        <f t="shared" si="4"/>
        <v>1.3810129552385499</v>
      </c>
      <c r="H292" s="11">
        <f t="shared" si="4"/>
        <v>1.0288499403156919</v>
      </c>
    </row>
    <row r="293" spans="1:8">
      <c r="A293" s="2" t="s">
        <v>11</v>
      </c>
      <c r="B293" s="11">
        <f>AVERAGE(B64:B75)</f>
        <v>1.9619992497353671</v>
      </c>
      <c r="C293" s="11">
        <f t="shared" ref="C293:H293" si="5">AVERAGE(C64:C75)</f>
        <v>0.63163756956273021</v>
      </c>
      <c r="D293" s="11">
        <f t="shared" si="5"/>
        <v>1.3942624556369534</v>
      </c>
      <c r="E293" s="11">
        <f t="shared" si="5"/>
        <v>2.0364031213698679</v>
      </c>
      <c r="F293" s="11">
        <f t="shared" si="5"/>
        <v>1.2967095922401131</v>
      </c>
      <c r="G293" s="11">
        <f t="shared" si="5"/>
        <v>1.4729189180355602</v>
      </c>
      <c r="H293" s="11">
        <f t="shared" si="5"/>
        <v>1.106219941860666</v>
      </c>
    </row>
    <row r="294" spans="1:8">
      <c r="A294" s="2" t="s">
        <v>12</v>
      </c>
      <c r="B294" s="11">
        <f>AVERAGE(B76:B87)</f>
        <v>-0.11197875891598737</v>
      </c>
      <c r="C294" s="11">
        <f t="shared" ref="C294:H294" si="6">AVERAGE(C76:C87)</f>
        <v>-1.396894039524285</v>
      </c>
      <c r="D294" s="11">
        <f t="shared" si="6"/>
        <v>1.371302505227683</v>
      </c>
      <c r="E294" s="11">
        <f t="shared" si="6"/>
        <v>1.6194232965729232</v>
      </c>
      <c r="F294" s="11">
        <f t="shared" si="6"/>
        <v>1.3175533248287821</v>
      </c>
      <c r="G294" s="11">
        <f t="shared" si="6"/>
        <v>1.3070267602554113</v>
      </c>
      <c r="H294" s="11">
        <f t="shared" si="6"/>
        <v>1.384138477455916</v>
      </c>
    </row>
    <row r="295" spans="1:8">
      <c r="A295" s="2" t="s">
        <v>13</v>
      </c>
      <c r="B295" s="11">
        <f>AVERAGE(B88:B99)</f>
        <v>1.3818508914014371</v>
      </c>
      <c r="C295" s="11">
        <f t="shared" ref="C295:H295" si="7">AVERAGE(C88:C99)</f>
        <v>0.74749607325576795</v>
      </c>
      <c r="D295" s="11">
        <f t="shared" si="7"/>
        <v>1.1288578574879473</v>
      </c>
      <c r="E295" s="11">
        <f t="shared" si="7"/>
        <v>0.73548369528513202</v>
      </c>
      <c r="F295" s="11">
        <f t="shared" si="7"/>
        <v>-0.24655070645540147</v>
      </c>
      <c r="G295" s="11">
        <f t="shared" si="7"/>
        <v>0.906101500255999</v>
      </c>
      <c r="H295" s="11">
        <f t="shared" si="7"/>
        <v>1.7881407433093859</v>
      </c>
    </row>
    <row r="296" spans="1:8">
      <c r="A296" s="2" t="s">
        <v>14</v>
      </c>
      <c r="B296" s="11">
        <f>AVERAGE(B100:B111)</f>
        <v>1.9271060001417266</v>
      </c>
      <c r="C296" s="11">
        <f t="shared" ref="C296:H296" si="8">AVERAGE(C100:C111)</f>
        <v>0.64724648198155499</v>
      </c>
      <c r="D296" s="11">
        <f t="shared" si="8"/>
        <v>1.2969095552680729</v>
      </c>
      <c r="E296" s="11">
        <f t="shared" si="8"/>
        <v>0.33758453059627341</v>
      </c>
      <c r="F296" s="11">
        <f t="shared" si="8"/>
        <v>-9.8387027184873386E-3</v>
      </c>
      <c r="G296" s="11">
        <f t="shared" si="8"/>
        <v>0.79736366229326483</v>
      </c>
      <c r="H296" s="11">
        <f t="shared" si="8"/>
        <v>2.3079219816213326</v>
      </c>
    </row>
    <row r="297" spans="1:8">
      <c r="A297" s="2" t="s">
        <v>15</v>
      </c>
      <c r="B297" s="11">
        <f>AVERAGE(B113:B123)</f>
        <v>1.5837171301250961</v>
      </c>
      <c r="C297" s="11">
        <f t="shared" ref="C297:H297" si="9">AVERAGE(C113:C123)</f>
        <v>-1.2597271184271503</v>
      </c>
      <c r="D297" s="11">
        <f t="shared" si="9"/>
        <v>0.73943431011100147</v>
      </c>
      <c r="E297" s="11">
        <f t="shared" si="9"/>
        <v>5.6048842068388553E-2</v>
      </c>
      <c r="F297" s="11">
        <f t="shared" si="9"/>
        <v>0.23701333945058306</v>
      </c>
      <c r="G297" s="11">
        <f t="shared" si="9"/>
        <v>0.32575613969033573</v>
      </c>
      <c r="H297" s="11">
        <f t="shared" si="9"/>
        <v>1.3725979810097813</v>
      </c>
    </row>
    <row r="298" spans="1:8">
      <c r="A298" s="2" t="s">
        <v>16</v>
      </c>
      <c r="B298" s="11">
        <f>AVERAGE(B124:B135)</f>
        <v>4.3113839371428542</v>
      </c>
      <c r="C298" s="11">
        <f t="shared" ref="C298:H298" si="10">AVERAGE(C124:C135)</f>
        <v>4.513713420235006</v>
      </c>
      <c r="D298" s="11">
        <f t="shared" si="10"/>
        <v>0.64975219731064193</v>
      </c>
      <c r="E298" s="11">
        <f t="shared" si="10"/>
        <v>0.72013279601463831</v>
      </c>
      <c r="F298" s="11">
        <f t="shared" si="10"/>
        <v>0.75493213388676061</v>
      </c>
      <c r="G298" s="11">
        <f t="shared" si="10"/>
        <v>0.90148590180200883</v>
      </c>
      <c r="H298" s="11">
        <f t="shared" si="10"/>
        <v>0.39390165598718824</v>
      </c>
    </row>
    <row r="299" spans="1:8">
      <c r="A299" s="2" t="s">
        <v>17</v>
      </c>
      <c r="B299" s="11">
        <f>AVERAGE(B136:B146)</f>
        <v>8.7377756265467413E-2</v>
      </c>
      <c r="C299" s="11">
        <f t="shared" ref="C299:H299" si="11">AVERAGE(C136:C146)</f>
        <v>1.1475934903571945</v>
      </c>
      <c r="D299" s="11">
        <f t="shared" si="11"/>
        <v>0.89821416698542011</v>
      </c>
      <c r="E299" s="11">
        <f t="shared" si="11"/>
        <v>1.0945740701855629</v>
      </c>
      <c r="F299" s="11">
        <f t="shared" si="11"/>
        <v>1.7230900128568032</v>
      </c>
      <c r="G299" s="11">
        <f t="shared" si="11"/>
        <v>1.1329778230138718</v>
      </c>
      <c r="H299" s="11">
        <f t="shared" si="11"/>
        <v>0.54145491004570356</v>
      </c>
    </row>
    <row r="300" spans="1:8">
      <c r="A300" s="2" t="s">
        <v>18</v>
      </c>
      <c r="B300" s="11">
        <f>AVERAGE(B148:B159)</f>
        <v>-3.5214726099269598</v>
      </c>
      <c r="C300" s="11">
        <f t="shared" ref="C300:H300" si="12">AVERAGE(C148:C159)</f>
        <v>0.23557754554959823</v>
      </c>
      <c r="D300" s="11">
        <f t="shared" si="12"/>
        <v>0.62732432998944188</v>
      </c>
      <c r="E300" s="11">
        <f t="shared" si="12"/>
        <v>1.3935078840918953</v>
      </c>
      <c r="F300" s="11">
        <f t="shared" si="12"/>
        <v>0.34964875334323636</v>
      </c>
      <c r="G300" s="11">
        <f t="shared" si="12"/>
        <v>0.8254504828302931</v>
      </c>
      <c r="H300" s="11">
        <f t="shared" si="12"/>
        <v>0.26209714958274333</v>
      </c>
    </row>
    <row r="301" spans="1:8">
      <c r="A301" s="2" t="s">
        <v>19</v>
      </c>
      <c r="B301" s="11">
        <f>AVERAGE(B160:B171)</f>
        <v>14.131094739916463</v>
      </c>
      <c r="C301" s="11">
        <f t="shared" ref="C301:H301" si="13">AVERAGE(C160:C171)</f>
        <v>-0.34084889401769908</v>
      </c>
      <c r="D301" s="11">
        <f t="shared" si="13"/>
        <v>0.99196378209719693</v>
      </c>
      <c r="E301" s="11">
        <f t="shared" si="13"/>
        <v>1.2807899225958577</v>
      </c>
      <c r="F301" s="11">
        <f t="shared" si="13"/>
        <v>1.4505847028009244</v>
      </c>
      <c r="G301" s="11">
        <f t="shared" si="13"/>
        <v>1.2466838200218993</v>
      </c>
      <c r="H301" s="11">
        <f t="shared" si="13"/>
        <v>0.5920403037013271</v>
      </c>
    </row>
    <row r="302" spans="1:8">
      <c r="A302" s="2" t="s">
        <v>20</v>
      </c>
      <c r="B302" s="11">
        <f>AVERAGE(B172:B183)</f>
        <v>-3.4777470931761499E-2</v>
      </c>
      <c r="C302" s="11">
        <f t="shared" ref="C302:H302" si="14">AVERAGE(C172:C183)</f>
        <v>-2.4522023045173884</v>
      </c>
      <c r="D302" s="11">
        <f t="shared" si="14"/>
        <v>1.2872756078054988</v>
      </c>
      <c r="E302" s="11">
        <f t="shared" si="14"/>
        <v>1.7210389865611857</v>
      </c>
      <c r="F302" s="11">
        <f t="shared" si="14"/>
        <v>1.2402401112792387</v>
      </c>
      <c r="G302" s="11">
        <f t="shared" si="14"/>
        <v>1.8364945534437831</v>
      </c>
      <c r="H302" s="11">
        <f t="shared" si="14"/>
        <v>0.48632355721513437</v>
      </c>
    </row>
    <row r="303" spans="1:8">
      <c r="A303" s="2" t="s">
        <v>21</v>
      </c>
      <c r="B303" s="11">
        <f>AVERAGE(B184:B195)</f>
        <v>0.65057502359635722</v>
      </c>
      <c r="C303" s="11">
        <f t="shared" ref="C303:H303" si="15">AVERAGE(C184:C195)</f>
        <v>2.2633469848077459E-2</v>
      </c>
      <c r="D303" s="11">
        <f t="shared" si="15"/>
        <v>1.6127810380161218</v>
      </c>
      <c r="E303" s="11">
        <f t="shared" si="15"/>
        <v>1.4252668314451666</v>
      </c>
      <c r="F303" s="11">
        <f t="shared" si="15"/>
        <v>1.1954661158021727</v>
      </c>
      <c r="G303" s="11">
        <f t="shared" si="15"/>
        <v>2.0526150485192627</v>
      </c>
      <c r="H303" s="11">
        <f t="shared" si="15"/>
        <v>1.1267696967859824</v>
      </c>
    </row>
    <row r="304" spans="1:8">
      <c r="A304" s="2" t="s">
        <v>22</v>
      </c>
      <c r="B304" s="11">
        <f>AVERAGE(B196:B207)</f>
        <v>0.57708200777104113</v>
      </c>
      <c r="C304" s="11">
        <f t="shared" ref="C304:H304" si="16">AVERAGE(C196:C207)</f>
        <v>-0.97052404937430092</v>
      </c>
      <c r="D304" s="11">
        <f t="shared" si="16"/>
        <v>2.0554019322665895</v>
      </c>
      <c r="E304" s="11">
        <f t="shared" si="16"/>
        <v>1.0801063863930651</v>
      </c>
      <c r="F304" s="11">
        <f t="shared" si="16"/>
        <v>1.6302668028652019</v>
      </c>
      <c r="G304" s="11">
        <f t="shared" si="16"/>
        <v>2.2104142196028418</v>
      </c>
      <c r="H304" s="11">
        <f t="shared" si="16"/>
        <v>2.2359095702885461</v>
      </c>
    </row>
    <row r="305" spans="1:8">
      <c r="A305" s="2" t="s">
        <v>23</v>
      </c>
      <c r="B305" s="11">
        <f>AVERAGE(B208:B219)</f>
        <v>1.2626580865581236</v>
      </c>
      <c r="C305" s="11">
        <f t="shared" ref="C305:H305" si="17">AVERAGE(C208:C219)</f>
        <v>0.42679323369061678</v>
      </c>
      <c r="D305" s="11">
        <f t="shared" si="17"/>
        <v>1.6820342259916501</v>
      </c>
      <c r="E305" s="11">
        <f t="shared" si="17"/>
        <v>1.5346115956485853</v>
      </c>
      <c r="F305" s="11">
        <f t="shared" si="17"/>
        <v>-0.34561572066172469</v>
      </c>
      <c r="G305" s="11">
        <f t="shared" si="17"/>
        <v>1.8584179328099379</v>
      </c>
      <c r="H305" s="11">
        <f t="shared" si="17"/>
        <v>1.7148506755433386</v>
      </c>
    </row>
    <row r="306" spans="1:8">
      <c r="A306" s="2" t="s">
        <v>24</v>
      </c>
      <c r="B306" s="11">
        <f>AVERAGE(B220:B231)</f>
        <v>0.89171635593799781</v>
      </c>
      <c r="C306" s="11">
        <f t="shared" ref="C306:H306" si="18">AVERAGE(C220:C231)</f>
        <v>4.5618438772484433</v>
      </c>
      <c r="D306" s="11">
        <f t="shared" si="18"/>
        <v>1.1020921969730046</v>
      </c>
      <c r="E306" s="11">
        <f t="shared" si="18"/>
        <v>1.2273997588783125</v>
      </c>
      <c r="F306" s="11">
        <f t="shared" si="18"/>
        <v>-1.5953463290338561</v>
      </c>
      <c r="G306" s="11">
        <f t="shared" si="18"/>
        <v>1.0425390738164866</v>
      </c>
      <c r="H306" s="11">
        <f t="shared" si="18"/>
        <v>1.4101264696145226</v>
      </c>
    </row>
    <row r="307" spans="1:8">
      <c r="A307" s="2" t="s">
        <v>25</v>
      </c>
      <c r="B307" s="11">
        <f>AVERAGE(B232:B243)</f>
        <v>0.83145519846428162</v>
      </c>
      <c r="C307" s="11">
        <f t="shared" ref="C307:H307" si="19">AVERAGE(C232:C243)</f>
        <v>-2.645565800124464</v>
      </c>
      <c r="D307" s="11">
        <f t="shared" si="19"/>
        <v>-4.5472568351881661E-2</v>
      </c>
      <c r="E307" s="11">
        <f t="shared" si="19"/>
        <v>-0.12405451497267352</v>
      </c>
      <c r="F307" s="11">
        <f t="shared" si="19"/>
        <v>-2.4167576632061896</v>
      </c>
      <c r="G307" s="11">
        <f t="shared" si="19"/>
        <v>0.2973679329908922</v>
      </c>
      <c r="H307" s="11">
        <f t="shared" si="19"/>
        <v>-0.38526987656433914</v>
      </c>
    </row>
    <row r="308" spans="1:8">
      <c r="A308" s="2" t="s">
        <v>418</v>
      </c>
      <c r="B308" s="11">
        <f t="shared" ref="B308:H308" si="20">AVERAGE(B244:B255)</f>
        <v>1.9808792195634224</v>
      </c>
      <c r="C308" s="11">
        <f t="shared" si="20"/>
        <v>-1.3188695833711963</v>
      </c>
      <c r="D308" s="11">
        <f t="shared" si="20"/>
        <v>0.35389267237518124</v>
      </c>
      <c r="E308" s="11">
        <f t="shared" si="20"/>
        <v>0.48956605986783375</v>
      </c>
      <c r="F308" s="11">
        <f t="shared" si="20"/>
        <v>-1.8880531043864461</v>
      </c>
      <c r="G308" s="11">
        <f t="shared" si="20"/>
        <v>0.32866076324739096</v>
      </c>
      <c r="H308" s="11">
        <f t="shared" si="20"/>
        <v>0.46560624620436819</v>
      </c>
    </row>
    <row r="309" spans="1:8">
      <c r="A309" s="2" t="s">
        <v>451</v>
      </c>
      <c r="B309" s="11">
        <f>AVERAGE(B256:B267)</f>
        <v>-0.5872915856009111</v>
      </c>
      <c r="C309" s="11">
        <f t="shared" ref="C309:H309" si="21">AVERAGE(C256:C267)</f>
        <v>7.2551801408673322</v>
      </c>
      <c r="D309" s="11">
        <f t="shared" si="21"/>
        <v>0.59357464188858888</v>
      </c>
      <c r="E309" s="11">
        <f t="shared" si="21"/>
        <v>0.84921385142292982</v>
      </c>
      <c r="F309" s="11">
        <f t="shared" si="21"/>
        <v>-1.8896299401899901</v>
      </c>
      <c r="G309" s="11">
        <f t="shared" si="21"/>
        <v>0.20924835894287175</v>
      </c>
      <c r="H309" s="11">
        <f t="shared" si="21"/>
        <v>1.1847982735632816</v>
      </c>
    </row>
    <row r="310" spans="1:8">
      <c r="A310" s="2" t="s">
        <v>494</v>
      </c>
      <c r="B310" s="11">
        <f>AVERAGE(B268:B279)</f>
        <v>0.63435324345344313</v>
      </c>
      <c r="C310" s="11">
        <f t="shared" ref="C310:H310" si="22">AVERAGE(C268:C279)</f>
        <v>7.0343110859243367</v>
      </c>
      <c r="D310" s="11">
        <f t="shared" si="22"/>
        <v>0.80012498731775017</v>
      </c>
      <c r="E310" s="11">
        <f t="shared" si="22"/>
        <v>1.2850228427642281</v>
      </c>
      <c r="F310" s="11">
        <f t="shared" si="22"/>
        <v>-2.6188153593439161</v>
      </c>
      <c r="G310" s="11">
        <f t="shared" si="22"/>
        <v>0.15831054023296157</v>
      </c>
      <c r="H310" s="11">
        <f t="shared" si="22"/>
        <v>1.5798303018317268</v>
      </c>
    </row>
    <row r="311" spans="1:8">
      <c r="A311" s="2" t="s">
        <v>519</v>
      </c>
      <c r="B311" s="11">
        <f t="shared" ref="B311:H311" si="23">AVERAGE(B280:B286)</f>
        <v>0.26809562954405536</v>
      </c>
      <c r="C311" s="11">
        <f t="shared" si="23"/>
        <v>-2.0247500785354489</v>
      </c>
      <c r="D311" s="11">
        <f t="shared" si="23"/>
        <v>0.37840791840305388</v>
      </c>
      <c r="E311" s="11">
        <f t="shared" si="23"/>
        <v>1.2304531361819777</v>
      </c>
      <c r="F311" s="11">
        <f t="shared" si="23"/>
        <v>-1.2828342131459285</v>
      </c>
      <c r="G311" s="11">
        <f t="shared" si="23"/>
        <v>0.11104812411097423</v>
      </c>
      <c r="H311" s="11">
        <f t="shared" si="23"/>
        <v>0.46575756861342693</v>
      </c>
    </row>
  </sheetData>
  <mergeCells count="2">
    <mergeCell ref="B2:H2"/>
    <mergeCell ref="A1:A4"/>
  </mergeCells>
  <phoneticPr fontId="13" type="noConversion"/>
  <conditionalFormatting sqref="D232:D286">
    <cfRule type="iconSet" priority="3">
      <iconSet iconSet="3Arrows">
        <cfvo type="percent" val="0"/>
        <cfvo type="percent" val="33"/>
        <cfvo type="percent" val="67"/>
      </iconSet>
    </cfRule>
  </conditionalFormatting>
  <conditionalFormatting sqref="D261:D269">
    <cfRule type="iconSet" priority="2">
      <iconSet iconSet="3Arrows">
        <cfvo type="percent" val="0"/>
        <cfvo type="percent" val="33"/>
        <cfvo type="percent" val="67"/>
      </iconSet>
    </cfRule>
  </conditionalFormatting>
  <conditionalFormatting sqref="D270:D286">
    <cfRule type="iconSet" priority="1">
      <iconSet iconSet="3Arrows">
        <cfvo type="percent" val="0"/>
        <cfvo type="percent" val="33"/>
        <cfvo type="percent" val="67"/>
      </iconSet>
    </cfRule>
  </conditionalFormatting>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dimension ref="A1:AB173"/>
  <sheetViews>
    <sheetView zoomScale="90" zoomScaleNormal="90" workbookViewId="0">
      <selection sqref="A1:I2"/>
    </sheetView>
  </sheetViews>
  <sheetFormatPr defaultRowHeight="5.65" customHeight="1"/>
  <cols>
    <col min="1" max="1" width="9.140625" style="40"/>
    <col min="2" max="3" width="22.7109375" style="39" customWidth="1"/>
    <col min="4" max="4" width="9.140625" style="40"/>
    <col min="5" max="5" width="18.28515625" style="40" customWidth="1"/>
    <col min="6" max="9" width="9.140625" style="38"/>
    <col min="10" max="10" width="7.85546875" style="231" customWidth="1"/>
    <col min="11" max="11" width="9.140625" style="235" customWidth="1"/>
    <col min="12" max="12" width="23.85546875" style="235" customWidth="1"/>
    <col min="13" max="13" width="19.7109375" style="236" customWidth="1"/>
    <col min="14" max="16" width="9.140625" style="236"/>
    <col min="17" max="17" width="9.140625" style="159"/>
    <col min="18" max="16384" width="9.140625" style="38"/>
  </cols>
  <sheetData>
    <row r="1" spans="1:28" ht="12.75">
      <c r="A1" s="406" t="s">
        <v>105</v>
      </c>
      <c r="B1" s="407"/>
      <c r="C1" s="407"/>
      <c r="D1" s="407"/>
      <c r="E1" s="407"/>
      <c r="F1" s="407"/>
      <c r="G1" s="407"/>
      <c r="H1" s="407"/>
      <c r="I1" s="408"/>
      <c r="J1" s="159"/>
      <c r="K1" s="307"/>
      <c r="L1" s="307"/>
      <c r="M1" s="300"/>
      <c r="N1" s="300"/>
      <c r="O1" s="300"/>
      <c r="P1" s="300"/>
      <c r="Q1" s="216"/>
      <c r="R1" s="159"/>
      <c r="S1" s="159"/>
      <c r="T1" s="159"/>
    </row>
    <row r="2" spans="1:28" ht="28.5" customHeight="1" thickBot="1">
      <c r="A2" s="409"/>
      <c r="B2" s="410"/>
      <c r="C2" s="410"/>
      <c r="D2" s="410"/>
      <c r="E2" s="410"/>
      <c r="F2" s="410"/>
      <c r="G2" s="410"/>
      <c r="H2" s="410"/>
      <c r="I2" s="411"/>
      <c r="J2" s="159"/>
      <c r="K2" s="302"/>
      <c r="L2" s="302"/>
      <c r="M2" s="303"/>
      <c r="N2" s="303"/>
      <c r="O2" s="303"/>
      <c r="P2" s="303"/>
      <c r="Q2" s="257"/>
      <c r="R2" s="258"/>
      <c r="S2" s="258"/>
      <c r="T2" s="159"/>
      <c r="U2" s="159"/>
      <c r="V2" s="159"/>
    </row>
    <row r="3" spans="1:28" s="138" customFormat="1" ht="12.75">
      <c r="A3" s="136"/>
      <c r="B3" s="137"/>
      <c r="C3" s="137"/>
      <c r="D3" s="136"/>
      <c r="E3" s="136"/>
      <c r="J3" s="159"/>
      <c r="K3" s="302"/>
      <c r="L3" s="302"/>
      <c r="M3" s="303"/>
      <c r="N3" s="303"/>
      <c r="O3" s="303"/>
      <c r="P3" s="303"/>
      <c r="Q3" s="303"/>
      <c r="R3" s="314"/>
      <c r="S3" s="258"/>
      <c r="T3" s="159"/>
      <c r="U3" s="159"/>
      <c r="V3" s="159"/>
    </row>
    <row r="4" spans="1:28" s="138" customFormat="1" ht="26.25" customHeight="1">
      <c r="J4" s="159"/>
      <c r="K4" s="311"/>
      <c r="L4" s="315" t="s">
        <v>103</v>
      </c>
      <c r="M4" s="315" t="s">
        <v>385</v>
      </c>
      <c r="N4" s="304"/>
      <c r="O4" s="304" t="s">
        <v>104</v>
      </c>
      <c r="P4" s="312"/>
      <c r="Q4" s="303"/>
      <c r="R4" s="314"/>
      <c r="S4" s="258"/>
      <c r="T4" s="159"/>
      <c r="U4" s="159"/>
      <c r="V4" s="159"/>
    </row>
    <row r="5" spans="1:28" s="138" customFormat="1" ht="12.75">
      <c r="J5" s="159"/>
      <c r="K5" s="316">
        <v>32963</v>
      </c>
      <c r="L5" s="317">
        <v>47</v>
      </c>
      <c r="M5" s="318">
        <v>4</v>
      </c>
      <c r="N5" s="305">
        <v>36404</v>
      </c>
      <c r="O5" s="310">
        <v>50.236297837612135</v>
      </c>
      <c r="P5" s="312"/>
      <c r="Q5" s="303"/>
      <c r="R5" s="314"/>
      <c r="S5" s="258"/>
      <c r="T5" s="159"/>
      <c r="U5" s="159"/>
      <c r="V5" s="159"/>
    </row>
    <row r="6" spans="1:28" s="138" customFormat="1" ht="12.75">
      <c r="J6" s="159"/>
      <c r="K6" s="316">
        <v>33054</v>
      </c>
      <c r="L6" s="317">
        <v>43</v>
      </c>
      <c r="M6" s="318">
        <v>-6</v>
      </c>
      <c r="N6" s="305">
        <v>36434</v>
      </c>
      <c r="O6" s="310">
        <v>52.1611352876943</v>
      </c>
      <c r="P6" s="312"/>
      <c r="Q6" s="303"/>
      <c r="R6" s="314"/>
      <c r="S6" s="258"/>
      <c r="T6" s="159"/>
      <c r="U6" s="159"/>
      <c r="V6" s="159"/>
    </row>
    <row r="7" spans="1:28" s="138" customFormat="1" ht="12.75">
      <c r="J7" s="159"/>
      <c r="K7" s="316">
        <v>33146</v>
      </c>
      <c r="L7" s="317">
        <v>29</v>
      </c>
      <c r="M7" s="318">
        <v>4</v>
      </c>
      <c r="N7" s="305">
        <v>36465</v>
      </c>
      <c r="O7" s="310">
        <v>56.223385742553077</v>
      </c>
      <c r="P7" s="312"/>
      <c r="Q7" s="303"/>
      <c r="R7" s="314"/>
      <c r="S7" s="258"/>
      <c r="T7" s="159"/>
      <c r="U7" s="159"/>
      <c r="V7" s="159"/>
      <c r="AB7" s="156"/>
    </row>
    <row r="8" spans="1:28" s="138" customFormat="1" ht="12.75">
      <c r="J8" s="159"/>
      <c r="K8" s="316">
        <v>33238</v>
      </c>
      <c r="L8" s="317">
        <v>28</v>
      </c>
      <c r="M8" s="318">
        <v>-4</v>
      </c>
      <c r="N8" s="305">
        <v>36495</v>
      </c>
      <c r="O8" s="310">
        <v>53.809905237179557</v>
      </c>
      <c r="P8" s="312"/>
      <c r="Q8" s="303"/>
      <c r="R8" s="314"/>
      <c r="S8" s="258"/>
      <c r="T8" s="159"/>
      <c r="U8" s="159"/>
      <c r="V8" s="159"/>
    </row>
    <row r="9" spans="1:28" s="138" customFormat="1" ht="12.75">
      <c r="J9" s="159"/>
      <c r="K9" s="316">
        <v>33328</v>
      </c>
      <c r="L9" s="317">
        <v>30</v>
      </c>
      <c r="M9" s="318">
        <v>-1</v>
      </c>
      <c r="N9" s="305">
        <v>36526</v>
      </c>
      <c r="O9" s="310">
        <v>57.858238480905868</v>
      </c>
      <c r="P9" s="312"/>
      <c r="Q9" s="303"/>
      <c r="R9" s="314"/>
      <c r="S9" s="258"/>
      <c r="T9" s="159"/>
      <c r="U9" s="159"/>
      <c r="V9" s="159"/>
    </row>
    <row r="10" spans="1:28" s="138" customFormat="1" ht="12.75">
      <c r="J10" s="159"/>
      <c r="K10" s="316">
        <v>33419</v>
      </c>
      <c r="L10" s="317">
        <v>21</v>
      </c>
      <c r="M10" s="318">
        <v>-5</v>
      </c>
      <c r="N10" s="305">
        <v>36557</v>
      </c>
      <c r="O10" s="310">
        <v>60.47465485411206</v>
      </c>
      <c r="P10" s="312"/>
      <c r="Q10" s="303"/>
      <c r="R10" s="314"/>
      <c r="S10" s="258"/>
      <c r="T10" s="159"/>
      <c r="U10" s="159"/>
      <c r="V10" s="159"/>
    </row>
    <row r="11" spans="1:28" s="138" customFormat="1" ht="12.75">
      <c r="J11" s="159"/>
      <c r="K11" s="316">
        <v>33511</v>
      </c>
      <c r="L11" s="317">
        <v>17</v>
      </c>
      <c r="M11" s="318">
        <v>1</v>
      </c>
      <c r="N11" s="305">
        <v>36586</v>
      </c>
      <c r="O11" s="310">
        <v>49.040823219606594</v>
      </c>
      <c r="P11" s="312"/>
      <c r="Q11" s="303"/>
      <c r="R11" s="314"/>
      <c r="S11" s="258"/>
      <c r="T11" s="159"/>
      <c r="U11" s="159"/>
      <c r="V11" s="159"/>
    </row>
    <row r="12" spans="1:28" s="138" customFormat="1" ht="12.75">
      <c r="J12" s="159"/>
      <c r="K12" s="316">
        <v>33603</v>
      </c>
      <c r="L12" s="317">
        <v>17</v>
      </c>
      <c r="M12" s="318">
        <v>0</v>
      </c>
      <c r="N12" s="305">
        <v>36617</v>
      </c>
      <c r="O12" s="310">
        <v>53.279101952750779</v>
      </c>
      <c r="P12" s="312"/>
      <c r="Q12" s="303"/>
      <c r="R12" s="314"/>
      <c r="S12" s="258"/>
      <c r="T12" s="159"/>
      <c r="U12" s="159"/>
      <c r="V12" s="159"/>
    </row>
    <row r="13" spans="1:28" s="138" customFormat="1" ht="12.75">
      <c r="J13" s="159"/>
      <c r="K13" s="316">
        <v>33694</v>
      </c>
      <c r="L13" s="317">
        <v>18</v>
      </c>
      <c r="M13" s="318">
        <v>1</v>
      </c>
      <c r="N13" s="305">
        <v>36647</v>
      </c>
      <c r="O13" s="310">
        <v>50.592613043009585</v>
      </c>
      <c r="P13" s="312"/>
      <c r="Q13" s="303"/>
      <c r="R13" s="314"/>
      <c r="S13" s="258"/>
      <c r="T13" s="159"/>
      <c r="U13" s="159"/>
      <c r="V13" s="159"/>
    </row>
    <row r="14" spans="1:28" s="138" customFormat="1" ht="12.75">
      <c r="J14" s="159"/>
      <c r="K14" s="316">
        <v>33785</v>
      </c>
      <c r="L14" s="317">
        <v>19</v>
      </c>
      <c r="M14" s="318">
        <v>-4</v>
      </c>
      <c r="N14" s="305">
        <v>36678</v>
      </c>
      <c r="O14" s="310">
        <v>50.306086289732185</v>
      </c>
      <c r="P14" s="312"/>
      <c r="Q14" s="303"/>
      <c r="R14" s="314"/>
      <c r="S14" s="258"/>
      <c r="T14" s="159"/>
      <c r="U14" s="159"/>
      <c r="V14" s="159"/>
    </row>
    <row r="15" spans="1:28" s="138" customFormat="1" ht="12.75">
      <c r="J15" s="159"/>
      <c r="K15" s="316">
        <v>33877</v>
      </c>
      <c r="L15" s="317">
        <v>15</v>
      </c>
      <c r="M15" s="318">
        <v>-11</v>
      </c>
      <c r="N15" s="305">
        <v>36708</v>
      </c>
      <c r="O15" s="310">
        <v>48.742123339754372</v>
      </c>
      <c r="P15" s="312"/>
      <c r="Q15" s="303"/>
      <c r="R15" s="314"/>
      <c r="S15" s="258"/>
      <c r="T15" s="159"/>
      <c r="U15" s="159"/>
      <c r="V15" s="159"/>
    </row>
    <row r="16" spans="1:28" s="138" customFormat="1" ht="12.75">
      <c r="J16" s="159"/>
      <c r="K16" s="316">
        <v>33969</v>
      </c>
      <c r="L16" s="317">
        <v>17</v>
      </c>
      <c r="M16" s="318">
        <v>-8</v>
      </c>
      <c r="N16" s="305">
        <v>36739</v>
      </c>
      <c r="O16" s="310">
        <v>51.238168988064643</v>
      </c>
      <c r="P16" s="312"/>
      <c r="Q16" s="303"/>
      <c r="R16" s="314"/>
      <c r="S16" s="258"/>
      <c r="T16" s="159"/>
      <c r="U16" s="159"/>
      <c r="V16" s="159"/>
    </row>
    <row r="17" spans="10:22" s="138" customFormat="1" ht="12.75">
      <c r="J17" s="159"/>
      <c r="K17" s="316">
        <v>34059</v>
      </c>
      <c r="L17" s="317">
        <v>21</v>
      </c>
      <c r="M17" s="318">
        <v>-21</v>
      </c>
      <c r="N17" s="305">
        <v>36770</v>
      </c>
      <c r="O17" s="310">
        <v>51.891424183071337</v>
      </c>
      <c r="P17" s="312"/>
      <c r="Q17" s="303"/>
      <c r="R17" s="314"/>
      <c r="S17" s="258"/>
      <c r="T17" s="159"/>
      <c r="U17" s="159"/>
      <c r="V17" s="159"/>
    </row>
    <row r="18" spans="10:22" s="138" customFormat="1" ht="12.75">
      <c r="J18" s="159"/>
      <c r="K18" s="316">
        <v>34150</v>
      </c>
      <c r="L18" s="317">
        <v>17</v>
      </c>
      <c r="M18" s="318">
        <v>-9</v>
      </c>
      <c r="N18" s="305">
        <v>36800</v>
      </c>
      <c r="O18" s="310">
        <v>53.446090583578453</v>
      </c>
      <c r="P18" s="312"/>
      <c r="Q18" s="303"/>
      <c r="R18" s="314"/>
      <c r="S18" s="258"/>
      <c r="T18" s="159"/>
      <c r="U18" s="159"/>
      <c r="V18" s="159"/>
    </row>
    <row r="19" spans="10:22" s="138" customFormat="1" ht="12.75">
      <c r="J19" s="159"/>
      <c r="K19" s="316">
        <v>34242</v>
      </c>
      <c r="L19" s="317">
        <v>22</v>
      </c>
      <c r="M19" s="318">
        <v>-12</v>
      </c>
      <c r="N19" s="305">
        <v>36831</v>
      </c>
      <c r="O19" s="310">
        <v>53.103977142009256</v>
      </c>
      <c r="P19" s="312"/>
      <c r="Q19" s="303"/>
      <c r="R19" s="314"/>
      <c r="S19" s="258"/>
      <c r="T19" s="159"/>
      <c r="U19" s="159"/>
      <c r="V19" s="159"/>
    </row>
    <row r="20" spans="10:22" s="138" customFormat="1" ht="12.75">
      <c r="J20" s="159"/>
      <c r="K20" s="316">
        <v>34334</v>
      </c>
      <c r="L20" s="317">
        <v>31</v>
      </c>
      <c r="M20" s="318">
        <v>4</v>
      </c>
      <c r="N20" s="305">
        <v>36861</v>
      </c>
      <c r="O20" s="310">
        <v>50.429014217588175</v>
      </c>
      <c r="P20" s="312"/>
      <c r="Q20" s="303"/>
      <c r="R20" s="314"/>
      <c r="S20" s="258"/>
      <c r="T20" s="159"/>
      <c r="U20" s="159"/>
      <c r="V20" s="159"/>
    </row>
    <row r="21" spans="10:22" s="138" customFormat="1" ht="12.75">
      <c r="J21" s="159"/>
      <c r="K21" s="316">
        <v>34424</v>
      </c>
      <c r="L21" s="317">
        <v>37</v>
      </c>
      <c r="M21" s="318">
        <v>6</v>
      </c>
      <c r="N21" s="305">
        <v>36892</v>
      </c>
      <c r="O21" s="310">
        <v>50.269200610740697</v>
      </c>
      <c r="P21" s="312"/>
      <c r="Q21" s="303"/>
      <c r="R21" s="314"/>
      <c r="S21" s="258"/>
      <c r="T21" s="159"/>
      <c r="U21" s="159"/>
      <c r="V21" s="159"/>
    </row>
    <row r="22" spans="10:22" s="138" customFormat="1" ht="12.75">
      <c r="J22" s="159"/>
      <c r="K22" s="316">
        <v>34515</v>
      </c>
      <c r="L22" s="317">
        <v>57</v>
      </c>
      <c r="M22" s="318">
        <v>1</v>
      </c>
      <c r="N22" s="305">
        <v>36923</v>
      </c>
      <c r="O22" s="310">
        <v>56.09458220271059</v>
      </c>
      <c r="P22" s="312"/>
      <c r="Q22" s="303"/>
      <c r="R22" s="314"/>
      <c r="S22" s="258"/>
      <c r="T22" s="159"/>
      <c r="U22" s="159"/>
      <c r="V22" s="159"/>
    </row>
    <row r="23" spans="10:22" s="138" customFormat="1" ht="12.75">
      <c r="J23" s="159"/>
      <c r="K23" s="316">
        <v>34607</v>
      </c>
      <c r="L23" s="317">
        <v>45</v>
      </c>
      <c r="M23" s="318">
        <v>18</v>
      </c>
      <c r="N23" s="305">
        <v>36951</v>
      </c>
      <c r="O23" s="310">
        <v>52.887472861154976</v>
      </c>
      <c r="P23" s="312"/>
      <c r="Q23" s="303"/>
      <c r="R23" s="314"/>
      <c r="S23" s="258"/>
      <c r="T23" s="159"/>
      <c r="U23" s="159"/>
      <c r="V23" s="159"/>
    </row>
    <row r="24" spans="10:22" s="138" customFormat="1" ht="12.75">
      <c r="J24" s="159"/>
      <c r="K24" s="316">
        <v>34699</v>
      </c>
      <c r="L24" s="317">
        <v>67</v>
      </c>
      <c r="M24" s="318">
        <v>14</v>
      </c>
      <c r="N24" s="305">
        <v>36982</v>
      </c>
      <c r="O24" s="310">
        <v>52.767313790773322</v>
      </c>
      <c r="P24" s="312"/>
      <c r="Q24" s="303"/>
      <c r="R24" s="314"/>
      <c r="S24" s="258"/>
      <c r="T24" s="159"/>
      <c r="U24" s="159"/>
      <c r="V24" s="159"/>
    </row>
    <row r="25" spans="10:22" s="138" customFormat="1" ht="12.75">
      <c r="J25" s="159"/>
      <c r="K25" s="316">
        <v>34789</v>
      </c>
      <c r="L25" s="317">
        <v>66</v>
      </c>
      <c r="M25" s="318">
        <v>12</v>
      </c>
      <c r="N25" s="305">
        <v>37012</v>
      </c>
      <c r="O25" s="310">
        <v>55.526264367892985</v>
      </c>
      <c r="P25" s="312"/>
      <c r="Q25" s="303"/>
      <c r="R25" s="314"/>
      <c r="S25" s="258"/>
      <c r="T25" s="159"/>
      <c r="U25" s="159"/>
      <c r="V25" s="159"/>
    </row>
    <row r="26" spans="10:22" s="138" customFormat="1" ht="12.75">
      <c r="J26" s="159"/>
      <c r="K26" s="316">
        <v>34880</v>
      </c>
      <c r="L26" s="317">
        <v>65</v>
      </c>
      <c r="M26" s="318">
        <v>13</v>
      </c>
      <c r="N26" s="305">
        <v>37043</v>
      </c>
      <c r="O26" s="310">
        <v>56.950133372766317</v>
      </c>
      <c r="P26" s="312"/>
      <c r="Q26" s="303"/>
      <c r="R26" s="314"/>
      <c r="S26" s="258"/>
      <c r="T26" s="159"/>
      <c r="U26" s="159"/>
      <c r="V26" s="159"/>
    </row>
    <row r="27" spans="10:22" s="138" customFormat="1" ht="12.75">
      <c r="J27" s="159"/>
      <c r="K27" s="316">
        <v>34972</v>
      </c>
      <c r="L27" s="317">
        <v>53</v>
      </c>
      <c r="M27" s="318">
        <v>14</v>
      </c>
      <c r="N27" s="305">
        <v>37073</v>
      </c>
      <c r="O27" s="310">
        <v>51.266299993645006</v>
      </c>
      <c r="P27" s="312"/>
      <c r="Q27" s="303"/>
      <c r="R27" s="314"/>
      <c r="S27" s="258"/>
      <c r="T27" s="159"/>
      <c r="U27" s="159"/>
      <c r="V27" s="159"/>
    </row>
    <row r="28" spans="10:22" s="138" customFormat="1" ht="12.75">
      <c r="J28" s="159"/>
      <c r="K28" s="316">
        <v>35064</v>
      </c>
      <c r="L28" s="317">
        <v>64</v>
      </c>
      <c r="M28" s="318">
        <v>16</v>
      </c>
      <c r="N28" s="305">
        <v>37104</v>
      </c>
      <c r="O28" s="310">
        <v>51.404102996125374</v>
      </c>
      <c r="P28" s="312"/>
      <c r="Q28" s="303"/>
      <c r="R28" s="314"/>
      <c r="S28" s="258"/>
      <c r="T28" s="159"/>
      <c r="U28" s="159"/>
      <c r="V28" s="159"/>
    </row>
    <row r="29" spans="10:22" s="138" customFormat="1" ht="12.75">
      <c r="J29" s="159"/>
      <c r="K29" s="316">
        <v>35155</v>
      </c>
      <c r="L29" s="317">
        <v>51</v>
      </c>
      <c r="M29" s="318">
        <v>12</v>
      </c>
      <c r="N29" s="305">
        <v>37135</v>
      </c>
      <c r="O29" s="310">
        <v>47.159077554404753</v>
      </c>
      <c r="P29" s="312"/>
      <c r="Q29" s="303"/>
      <c r="R29" s="314"/>
      <c r="S29" s="258"/>
      <c r="T29" s="159"/>
      <c r="U29" s="159"/>
      <c r="V29" s="159"/>
    </row>
    <row r="30" spans="10:22" s="138" customFormat="1" ht="12.75">
      <c r="J30" s="159"/>
      <c r="K30" s="316">
        <v>35246</v>
      </c>
      <c r="L30" s="317">
        <v>42</v>
      </c>
      <c r="M30" s="318">
        <v>7</v>
      </c>
      <c r="N30" s="305">
        <v>37165</v>
      </c>
      <c r="O30" s="310">
        <v>47.662363416288187</v>
      </c>
      <c r="P30" s="312"/>
      <c r="Q30" s="303"/>
      <c r="R30" s="314"/>
      <c r="S30" s="258"/>
      <c r="T30" s="159"/>
      <c r="U30" s="159"/>
      <c r="V30" s="159"/>
    </row>
    <row r="31" spans="10:22" s="138" customFormat="1" ht="12.75">
      <c r="J31" s="159"/>
      <c r="K31" s="316">
        <v>35338</v>
      </c>
      <c r="L31" s="317">
        <v>34</v>
      </c>
      <c r="M31" s="318">
        <v>9</v>
      </c>
      <c r="N31" s="305">
        <v>37196</v>
      </c>
      <c r="O31" s="310">
        <v>55.627748304541512</v>
      </c>
      <c r="P31" s="312"/>
      <c r="Q31" s="303"/>
      <c r="R31" s="314"/>
      <c r="S31" s="258"/>
      <c r="T31" s="159"/>
      <c r="U31" s="159"/>
      <c r="V31" s="159"/>
    </row>
    <row r="32" spans="10:22" s="138" customFormat="1" ht="12.75">
      <c r="J32" s="159"/>
      <c r="K32" s="316">
        <v>35430</v>
      </c>
      <c r="L32" s="317">
        <v>42</v>
      </c>
      <c r="M32" s="318">
        <v>10</v>
      </c>
      <c r="N32" s="305">
        <v>37226</v>
      </c>
      <c r="O32" s="310">
        <v>55.135750919500893</v>
      </c>
      <c r="P32" s="312"/>
      <c r="Q32" s="303"/>
      <c r="R32" s="314"/>
      <c r="S32" s="258"/>
      <c r="T32" s="159"/>
      <c r="U32" s="159"/>
      <c r="V32" s="159"/>
    </row>
    <row r="33" spans="10:22" s="138" customFormat="1" ht="12.75">
      <c r="J33" s="159"/>
      <c r="K33" s="316">
        <v>35520</v>
      </c>
      <c r="L33" s="317">
        <v>45</v>
      </c>
      <c r="M33" s="318">
        <v>6</v>
      </c>
      <c r="N33" s="305">
        <v>37257</v>
      </c>
      <c r="O33" s="310">
        <v>56.303943290064083</v>
      </c>
      <c r="P33" s="312"/>
      <c r="Q33" s="303"/>
      <c r="R33" s="314"/>
      <c r="S33" s="258"/>
      <c r="T33" s="159"/>
      <c r="U33" s="159"/>
      <c r="V33" s="159"/>
    </row>
    <row r="34" spans="10:22" s="138" customFormat="1" ht="12.75">
      <c r="J34" s="159"/>
      <c r="K34" s="316">
        <v>35611</v>
      </c>
      <c r="L34" s="317">
        <v>38</v>
      </c>
      <c r="M34" s="318">
        <v>9</v>
      </c>
      <c r="N34" s="305">
        <v>37288</v>
      </c>
      <c r="O34" s="310">
        <v>56.19794294302578</v>
      </c>
      <c r="P34" s="312"/>
      <c r="Q34" s="303"/>
      <c r="R34" s="314"/>
      <c r="S34" s="258"/>
      <c r="T34" s="159"/>
      <c r="U34" s="159"/>
      <c r="V34" s="159"/>
    </row>
    <row r="35" spans="10:22" s="138" customFormat="1" ht="12.75">
      <c r="J35" s="159"/>
      <c r="K35" s="316">
        <v>35703</v>
      </c>
      <c r="L35" s="317">
        <v>32</v>
      </c>
      <c r="M35" s="318">
        <v>2</v>
      </c>
      <c r="N35" s="305">
        <v>37316</v>
      </c>
      <c r="O35" s="310">
        <v>53.030547433793899</v>
      </c>
      <c r="P35" s="312"/>
      <c r="Q35" s="303"/>
      <c r="R35" s="314"/>
      <c r="S35" s="258"/>
      <c r="T35" s="159"/>
      <c r="U35" s="159"/>
      <c r="V35" s="159"/>
    </row>
    <row r="36" spans="10:22" s="138" customFormat="1" ht="12.75">
      <c r="J36" s="159"/>
      <c r="K36" s="316">
        <v>35795</v>
      </c>
      <c r="L36" s="317">
        <v>29</v>
      </c>
      <c r="M36" s="318">
        <v>8</v>
      </c>
      <c r="N36" s="305">
        <v>37347</v>
      </c>
      <c r="O36" s="310">
        <v>61.28486924344665</v>
      </c>
      <c r="P36" s="312"/>
      <c r="Q36" s="303"/>
      <c r="R36" s="314"/>
      <c r="S36" s="258"/>
      <c r="T36" s="159"/>
      <c r="U36" s="159"/>
      <c r="V36" s="159"/>
    </row>
    <row r="37" spans="10:22" s="138" customFormat="1" ht="12.75">
      <c r="J37" s="159"/>
      <c r="K37" s="316">
        <v>35885</v>
      </c>
      <c r="L37" s="317">
        <v>29</v>
      </c>
      <c r="M37" s="318">
        <v>-4</v>
      </c>
      <c r="N37" s="305">
        <v>37377</v>
      </c>
      <c r="O37" s="310">
        <v>59.252846285416986</v>
      </c>
      <c r="P37" s="312"/>
      <c r="Q37" s="303"/>
      <c r="R37" s="314"/>
      <c r="S37" s="258"/>
      <c r="T37" s="159"/>
      <c r="U37" s="159"/>
      <c r="V37" s="159"/>
    </row>
    <row r="38" spans="10:22" s="138" customFormat="1" ht="12" customHeight="1">
      <c r="J38" s="159"/>
      <c r="K38" s="316">
        <v>35976</v>
      </c>
      <c r="L38" s="317">
        <v>17</v>
      </c>
      <c r="M38" s="318">
        <v>4</v>
      </c>
      <c r="N38" s="305">
        <v>37408</v>
      </c>
      <c r="O38" s="310">
        <v>57.402879714393485</v>
      </c>
      <c r="P38" s="312"/>
      <c r="Q38" s="303"/>
      <c r="R38" s="314"/>
      <c r="S38" s="258"/>
      <c r="T38" s="159"/>
      <c r="U38" s="159"/>
      <c r="V38" s="159"/>
    </row>
    <row r="39" spans="10:22" s="138" customFormat="1" ht="12.75">
      <c r="J39" s="159"/>
      <c r="K39" s="316">
        <v>36068</v>
      </c>
      <c r="L39" s="317">
        <v>13</v>
      </c>
      <c r="M39" s="318">
        <v>-5</v>
      </c>
      <c r="N39" s="305">
        <v>37438</v>
      </c>
      <c r="O39" s="310">
        <v>55.127937264464848</v>
      </c>
      <c r="P39" s="312"/>
      <c r="Q39" s="303"/>
      <c r="R39" s="314"/>
      <c r="S39" s="258"/>
      <c r="T39" s="159"/>
      <c r="U39" s="159"/>
      <c r="V39" s="159"/>
    </row>
    <row r="40" spans="10:22" s="138" customFormat="1" ht="12.75">
      <c r="J40" s="159"/>
      <c r="K40" s="316">
        <v>36160</v>
      </c>
      <c r="L40" s="317">
        <v>12</v>
      </c>
      <c r="M40" s="318">
        <v>-6</v>
      </c>
      <c r="N40" s="305">
        <v>37469</v>
      </c>
      <c r="O40" s="310">
        <v>56.137475357689048</v>
      </c>
      <c r="P40" s="312"/>
      <c r="Q40" s="303"/>
      <c r="R40" s="314"/>
      <c r="S40" s="258"/>
      <c r="T40" s="159"/>
      <c r="U40" s="159"/>
      <c r="V40" s="159"/>
    </row>
    <row r="41" spans="10:22" s="138" customFormat="1" ht="12.75">
      <c r="J41" s="159"/>
      <c r="K41" s="316">
        <v>36220</v>
      </c>
      <c r="L41" s="317">
        <v>12</v>
      </c>
      <c r="M41" s="318">
        <v>-3</v>
      </c>
      <c r="N41" s="305">
        <v>37500</v>
      </c>
      <c r="O41" s="310">
        <v>55.706123901006407</v>
      </c>
      <c r="P41" s="312"/>
      <c r="Q41" s="303"/>
      <c r="R41" s="314"/>
      <c r="S41" s="258"/>
      <c r="T41" s="159"/>
      <c r="U41" s="159"/>
      <c r="V41" s="159"/>
    </row>
    <row r="42" spans="10:22" s="138" customFormat="1" ht="12.75">
      <c r="J42" s="159"/>
      <c r="K42" s="316">
        <v>36341</v>
      </c>
      <c r="L42" s="317">
        <v>15</v>
      </c>
      <c r="M42" s="318">
        <v>-1</v>
      </c>
      <c r="N42" s="305">
        <v>37530</v>
      </c>
      <c r="O42" s="310">
        <v>53.372503090175442</v>
      </c>
      <c r="P42" s="312"/>
      <c r="Q42" s="303"/>
      <c r="R42" s="314"/>
      <c r="S42" s="258"/>
      <c r="T42" s="159"/>
      <c r="U42" s="159"/>
      <c r="V42" s="159"/>
    </row>
    <row r="43" spans="10:22" s="138" customFormat="1" ht="12.75">
      <c r="J43" s="159"/>
      <c r="K43" s="316">
        <v>36433</v>
      </c>
      <c r="L43" s="317">
        <v>25</v>
      </c>
      <c r="M43" s="318">
        <v>-1</v>
      </c>
      <c r="N43" s="305">
        <v>37561</v>
      </c>
      <c r="O43" s="310">
        <v>55.557719060516462</v>
      </c>
      <c r="P43" s="312"/>
      <c r="Q43" s="303"/>
      <c r="R43" s="314"/>
      <c r="S43" s="258"/>
      <c r="T43" s="159"/>
      <c r="U43" s="159"/>
      <c r="V43" s="159"/>
    </row>
    <row r="44" spans="10:22" s="138" customFormat="1" ht="12.75">
      <c r="J44" s="159"/>
      <c r="K44" s="316">
        <v>36525</v>
      </c>
      <c r="L44" s="317">
        <v>36</v>
      </c>
      <c r="M44" s="318">
        <v>10</v>
      </c>
      <c r="N44" s="305">
        <v>37591</v>
      </c>
      <c r="O44" s="310">
        <v>55.034765458762678</v>
      </c>
      <c r="P44" s="312"/>
      <c r="Q44" s="303"/>
      <c r="R44" s="314"/>
      <c r="S44" s="258"/>
      <c r="T44" s="159"/>
      <c r="U44" s="159"/>
      <c r="V44" s="159"/>
    </row>
    <row r="45" spans="10:22" s="138" customFormat="1" ht="12.75">
      <c r="J45" s="159"/>
      <c r="K45" s="316">
        <v>36616</v>
      </c>
      <c r="L45" s="317">
        <v>44</v>
      </c>
      <c r="M45" s="318">
        <v>6</v>
      </c>
      <c r="N45" s="305">
        <v>37622</v>
      </c>
      <c r="O45" s="310">
        <v>57.315653881529649</v>
      </c>
      <c r="P45" s="312"/>
      <c r="Q45" s="303"/>
      <c r="R45" s="314"/>
      <c r="S45" s="258"/>
      <c r="T45" s="159"/>
      <c r="U45" s="159"/>
      <c r="V45" s="159"/>
    </row>
    <row r="46" spans="10:22" s="138" customFormat="1" ht="12.75">
      <c r="J46" s="159"/>
      <c r="K46" s="316">
        <v>36707</v>
      </c>
      <c r="L46" s="317">
        <v>36</v>
      </c>
      <c r="M46" s="318">
        <v>-10</v>
      </c>
      <c r="N46" s="305">
        <v>37653</v>
      </c>
      <c r="O46" s="310">
        <v>53.990914047767546</v>
      </c>
      <c r="P46" s="312"/>
      <c r="Q46" s="303"/>
      <c r="R46" s="314"/>
      <c r="S46" s="258"/>
      <c r="T46" s="159"/>
      <c r="U46" s="159"/>
      <c r="V46" s="159"/>
    </row>
    <row r="47" spans="10:22" s="138" customFormat="1" ht="12.75">
      <c r="J47" s="159"/>
      <c r="K47" s="316">
        <v>36799</v>
      </c>
      <c r="L47" s="317">
        <v>39</v>
      </c>
      <c r="M47" s="318">
        <v>-9</v>
      </c>
      <c r="N47" s="305">
        <v>37681</v>
      </c>
      <c r="O47" s="310">
        <v>49.024227940623462</v>
      </c>
      <c r="P47" s="312"/>
      <c r="Q47" s="303"/>
      <c r="R47" s="314"/>
      <c r="S47" s="258"/>
      <c r="T47" s="159"/>
      <c r="U47" s="159"/>
      <c r="V47" s="159"/>
    </row>
    <row r="48" spans="10:22" s="138" customFormat="1" ht="12.75">
      <c r="J48" s="159"/>
      <c r="K48" s="316">
        <v>36891</v>
      </c>
      <c r="L48" s="317">
        <v>30</v>
      </c>
      <c r="M48" s="318">
        <v>-17</v>
      </c>
      <c r="N48" s="305">
        <v>37712</v>
      </c>
      <c r="O48" s="310">
        <v>49.125313585742241</v>
      </c>
      <c r="P48" s="312"/>
      <c r="Q48" s="303"/>
      <c r="R48" s="314"/>
      <c r="S48" s="258"/>
      <c r="T48" s="159"/>
      <c r="U48" s="159"/>
      <c r="V48" s="159"/>
    </row>
    <row r="49" spans="10:22" s="138" customFormat="1" ht="12.75">
      <c r="J49" s="159"/>
      <c r="K49" s="316">
        <v>36981</v>
      </c>
      <c r="L49" s="304">
        <v>33</v>
      </c>
      <c r="M49" s="318">
        <v>3</v>
      </c>
      <c r="N49" s="305">
        <v>37742</v>
      </c>
      <c r="O49" s="310">
        <v>46.441039134326758</v>
      </c>
      <c r="P49" s="312"/>
      <c r="Q49" s="303"/>
      <c r="R49" s="314"/>
      <c r="S49" s="258"/>
      <c r="T49" s="159"/>
      <c r="U49" s="159"/>
      <c r="V49" s="159"/>
    </row>
    <row r="50" spans="10:22" s="138" customFormat="1" ht="12.75">
      <c r="J50" s="159"/>
      <c r="K50" s="316">
        <v>37072</v>
      </c>
      <c r="L50" s="304">
        <v>39</v>
      </c>
      <c r="M50" s="318">
        <v>-7</v>
      </c>
      <c r="N50" s="305">
        <v>37773</v>
      </c>
      <c r="O50" s="310">
        <v>46.315206086298645</v>
      </c>
      <c r="P50" s="312"/>
      <c r="Q50" s="303"/>
      <c r="R50" s="314"/>
      <c r="S50" s="258"/>
      <c r="T50" s="159"/>
      <c r="U50" s="159"/>
      <c r="V50" s="159"/>
    </row>
    <row r="51" spans="10:22" s="138" customFormat="1" ht="12.75">
      <c r="J51" s="159"/>
      <c r="K51" s="316">
        <v>37135</v>
      </c>
      <c r="L51" s="304">
        <v>38</v>
      </c>
      <c r="M51" s="318">
        <v>-9</v>
      </c>
      <c r="N51" s="305">
        <v>37803</v>
      </c>
      <c r="O51" s="310">
        <v>49.016178503683967</v>
      </c>
      <c r="P51" s="312"/>
      <c r="Q51" s="303"/>
      <c r="R51" s="314"/>
      <c r="S51" s="258"/>
      <c r="T51" s="159"/>
      <c r="U51" s="159"/>
      <c r="V51" s="159"/>
    </row>
    <row r="52" spans="10:22" s="138" customFormat="1" ht="12.75">
      <c r="J52" s="159"/>
      <c r="K52" s="316">
        <v>37226</v>
      </c>
      <c r="L52" s="304">
        <v>47</v>
      </c>
      <c r="M52" s="318">
        <v>-9</v>
      </c>
      <c r="N52" s="305">
        <v>37834</v>
      </c>
      <c r="O52" s="310">
        <v>49.331367043697462</v>
      </c>
      <c r="P52" s="312"/>
      <c r="Q52" s="303"/>
      <c r="R52" s="314"/>
      <c r="S52" s="258"/>
      <c r="T52" s="159"/>
      <c r="U52" s="159"/>
      <c r="V52" s="159"/>
    </row>
    <row r="53" spans="10:22" s="138" customFormat="1" ht="12.75">
      <c r="J53" s="159"/>
      <c r="K53" s="316">
        <v>37316</v>
      </c>
      <c r="L53" s="304">
        <v>57</v>
      </c>
      <c r="M53" s="318">
        <v>-2</v>
      </c>
      <c r="N53" s="305">
        <v>37865</v>
      </c>
      <c r="O53" s="310">
        <v>44.006551401304442</v>
      </c>
      <c r="P53" s="312"/>
      <c r="Q53" s="303"/>
      <c r="R53" s="314"/>
      <c r="S53" s="258"/>
      <c r="T53" s="159"/>
      <c r="U53" s="159"/>
      <c r="V53" s="159"/>
    </row>
    <row r="54" spans="10:22" s="138" customFormat="1" ht="12.75">
      <c r="J54" s="159"/>
      <c r="K54" s="316">
        <v>37408</v>
      </c>
      <c r="L54" s="304">
        <v>68</v>
      </c>
      <c r="M54" s="318">
        <v>1</v>
      </c>
      <c r="N54" s="305">
        <v>37895</v>
      </c>
      <c r="O54" s="310">
        <v>45.233230213056139</v>
      </c>
      <c r="P54" s="312"/>
      <c r="Q54" s="303"/>
      <c r="R54" s="314"/>
      <c r="S54" s="258"/>
      <c r="T54" s="159"/>
      <c r="U54" s="159"/>
      <c r="V54" s="159"/>
    </row>
    <row r="55" spans="10:22" s="138" customFormat="1" ht="12.75">
      <c r="J55" s="159"/>
      <c r="K55" s="316">
        <v>37500</v>
      </c>
      <c r="L55" s="304">
        <v>68</v>
      </c>
      <c r="M55" s="318">
        <v>-1</v>
      </c>
      <c r="N55" s="305">
        <v>37926</v>
      </c>
      <c r="O55" s="310">
        <v>53.639448750964135</v>
      </c>
      <c r="P55" s="312"/>
      <c r="Q55" s="303"/>
      <c r="R55" s="314"/>
      <c r="S55" s="258"/>
      <c r="T55" s="159"/>
      <c r="U55" s="159"/>
      <c r="V55" s="159"/>
    </row>
    <row r="56" spans="10:22" s="138" customFormat="1" ht="12.75">
      <c r="J56" s="159"/>
      <c r="K56" s="316">
        <v>37591</v>
      </c>
      <c r="L56" s="304">
        <v>64</v>
      </c>
      <c r="M56" s="318">
        <v>-12</v>
      </c>
      <c r="N56" s="305">
        <v>37956</v>
      </c>
      <c r="O56" s="310">
        <v>51.269117009693147</v>
      </c>
      <c r="P56" s="312"/>
      <c r="Q56" s="303"/>
      <c r="R56" s="314"/>
      <c r="S56" s="258"/>
      <c r="T56" s="159"/>
      <c r="U56" s="159"/>
      <c r="V56" s="159"/>
    </row>
    <row r="57" spans="10:22" s="138" customFormat="1" ht="12.75">
      <c r="J57" s="159"/>
      <c r="K57" s="316">
        <v>37681</v>
      </c>
      <c r="L57" s="304">
        <v>59</v>
      </c>
      <c r="M57" s="318">
        <v>0</v>
      </c>
      <c r="N57" s="305">
        <v>37987</v>
      </c>
      <c r="O57" s="310">
        <v>54.731433713529114</v>
      </c>
      <c r="P57" s="312"/>
      <c r="Q57" s="303"/>
      <c r="R57" s="314"/>
      <c r="S57" s="258"/>
      <c r="T57" s="159"/>
      <c r="U57" s="159"/>
      <c r="V57" s="159"/>
    </row>
    <row r="58" spans="10:22" s="138" customFormat="1" ht="12.75">
      <c r="J58" s="159"/>
      <c r="K58" s="316">
        <v>37773</v>
      </c>
      <c r="L58" s="304">
        <v>50</v>
      </c>
      <c r="M58" s="318">
        <v>1</v>
      </c>
      <c r="N58" s="305">
        <v>38018</v>
      </c>
      <c r="O58" s="310">
        <v>55.546972880499581</v>
      </c>
      <c r="P58" s="312"/>
      <c r="Q58" s="303"/>
      <c r="R58" s="314"/>
      <c r="S58" s="258"/>
      <c r="T58" s="159"/>
      <c r="U58" s="159"/>
      <c r="V58" s="159"/>
    </row>
    <row r="59" spans="10:22" s="138" customFormat="1" ht="12.75">
      <c r="J59" s="159"/>
      <c r="K59" s="316">
        <v>37865</v>
      </c>
      <c r="L59" s="304">
        <v>54</v>
      </c>
      <c r="M59" s="318">
        <v>-9</v>
      </c>
      <c r="N59" s="305">
        <v>38047</v>
      </c>
      <c r="O59" s="310">
        <v>55.821195541376369</v>
      </c>
      <c r="P59" s="312"/>
      <c r="Q59" s="303"/>
      <c r="R59" s="314"/>
      <c r="S59" s="258"/>
      <c r="T59" s="159"/>
      <c r="U59" s="159"/>
      <c r="V59" s="159"/>
    </row>
    <row r="60" spans="10:22" s="138" customFormat="1" ht="12.75">
      <c r="J60" s="159"/>
      <c r="K60" s="316">
        <v>37956</v>
      </c>
      <c r="L60" s="304">
        <v>61</v>
      </c>
      <c r="M60" s="318">
        <v>4</v>
      </c>
      <c r="N60" s="305">
        <v>38078</v>
      </c>
      <c r="O60" s="310">
        <v>56.988240454988983</v>
      </c>
      <c r="P60" s="312"/>
      <c r="Q60" s="303"/>
      <c r="R60" s="314"/>
      <c r="S60" s="258"/>
      <c r="T60" s="159"/>
      <c r="U60" s="159"/>
      <c r="V60" s="159"/>
    </row>
    <row r="61" spans="10:22" s="138" customFormat="1" ht="12.75">
      <c r="J61" s="159"/>
      <c r="K61" s="316">
        <v>38047</v>
      </c>
      <c r="L61" s="304">
        <v>68</v>
      </c>
      <c r="M61" s="318">
        <v>-7</v>
      </c>
      <c r="N61" s="305">
        <v>38108</v>
      </c>
      <c r="O61" s="310">
        <v>56.942712946241414</v>
      </c>
      <c r="P61" s="312"/>
      <c r="Q61" s="303"/>
      <c r="R61" s="314"/>
      <c r="S61" s="258"/>
      <c r="T61" s="159"/>
      <c r="U61" s="159"/>
      <c r="V61" s="159"/>
    </row>
    <row r="62" spans="10:22" s="138" customFormat="1" ht="12.75">
      <c r="J62" s="159"/>
      <c r="K62" s="316">
        <v>38139</v>
      </c>
      <c r="L62" s="304">
        <v>70</v>
      </c>
      <c r="M62" s="318">
        <v>20</v>
      </c>
      <c r="N62" s="305">
        <v>38139</v>
      </c>
      <c r="O62" s="310">
        <v>58.488092699326728</v>
      </c>
      <c r="P62" s="312"/>
      <c r="Q62" s="303"/>
      <c r="R62" s="314"/>
      <c r="S62" s="258"/>
      <c r="T62" s="159"/>
      <c r="U62" s="159"/>
      <c r="V62" s="159"/>
    </row>
    <row r="63" spans="10:22" s="138" customFormat="1" ht="12.75">
      <c r="J63" s="159"/>
      <c r="K63" s="316">
        <v>38231</v>
      </c>
      <c r="L63" s="304">
        <v>79</v>
      </c>
      <c r="M63" s="318">
        <v>6</v>
      </c>
      <c r="N63" s="305">
        <v>38169</v>
      </c>
      <c r="O63" s="310">
        <v>57.653588055569784</v>
      </c>
      <c r="P63" s="312"/>
      <c r="Q63" s="303"/>
      <c r="R63" s="314"/>
      <c r="S63" s="258"/>
      <c r="T63" s="159"/>
      <c r="U63" s="159"/>
      <c r="V63" s="159"/>
    </row>
    <row r="64" spans="10:22" s="138" customFormat="1" ht="10.5" customHeight="1">
      <c r="J64" s="159"/>
      <c r="K64" s="316">
        <v>38322</v>
      </c>
      <c r="L64" s="304">
        <v>87</v>
      </c>
      <c r="M64" s="318">
        <v>4</v>
      </c>
      <c r="N64" s="305">
        <v>38200</v>
      </c>
      <c r="O64" s="310">
        <v>58.877186560218959</v>
      </c>
      <c r="P64" s="312"/>
      <c r="Q64" s="303"/>
      <c r="R64" s="314"/>
      <c r="S64" s="258"/>
      <c r="T64" s="159"/>
      <c r="U64" s="159"/>
      <c r="V64" s="159"/>
    </row>
    <row r="65" spans="10:22" s="138" customFormat="1" ht="12.75">
      <c r="J65" s="159"/>
      <c r="K65" s="316">
        <v>38412</v>
      </c>
      <c r="L65" s="304">
        <v>78</v>
      </c>
      <c r="M65" s="318">
        <v>19</v>
      </c>
      <c r="N65" s="305">
        <v>38231</v>
      </c>
      <c r="O65" s="310">
        <v>55.471695492279416</v>
      </c>
      <c r="P65" s="312"/>
      <c r="Q65" s="303"/>
      <c r="R65" s="314"/>
      <c r="S65" s="258"/>
      <c r="T65" s="159"/>
      <c r="U65" s="159"/>
      <c r="V65" s="159"/>
    </row>
    <row r="66" spans="10:22" s="138" customFormat="1" ht="12.75">
      <c r="J66" s="159"/>
      <c r="K66" s="316">
        <v>38504</v>
      </c>
      <c r="L66" s="304">
        <v>82</v>
      </c>
      <c r="M66" s="318">
        <v>17</v>
      </c>
      <c r="N66" s="305">
        <v>38261</v>
      </c>
      <c r="O66" s="310">
        <v>52.743452308050017</v>
      </c>
      <c r="P66" s="312"/>
      <c r="Q66" s="303"/>
      <c r="R66" s="314"/>
      <c r="S66" s="258"/>
      <c r="T66" s="159"/>
      <c r="U66" s="159"/>
      <c r="V66" s="159"/>
    </row>
    <row r="67" spans="10:22" s="138" customFormat="1" ht="12.75">
      <c r="J67" s="159"/>
      <c r="K67" s="316">
        <v>38596</v>
      </c>
      <c r="L67" s="304">
        <v>86</v>
      </c>
      <c r="M67" s="318">
        <v>17</v>
      </c>
      <c r="N67" s="305">
        <v>38292</v>
      </c>
      <c r="O67" s="310">
        <v>54.224421153952534</v>
      </c>
      <c r="P67" s="312"/>
      <c r="Q67" s="303"/>
      <c r="R67" s="314"/>
      <c r="S67" s="258"/>
      <c r="T67" s="159"/>
      <c r="U67" s="159"/>
      <c r="V67" s="159"/>
    </row>
    <row r="68" spans="10:22" s="138" customFormat="1" ht="12.75">
      <c r="J68" s="159"/>
      <c r="K68" s="316">
        <v>38687</v>
      </c>
      <c r="L68" s="304">
        <v>84</v>
      </c>
      <c r="M68" s="318">
        <v>20</v>
      </c>
      <c r="N68" s="305">
        <v>38322</v>
      </c>
      <c r="O68" s="310">
        <v>53.761053013919202</v>
      </c>
      <c r="P68" s="312"/>
      <c r="Q68" s="303"/>
      <c r="R68" s="314"/>
      <c r="S68" s="258"/>
      <c r="T68" s="159"/>
      <c r="U68" s="159"/>
      <c r="V68" s="159"/>
    </row>
    <row r="69" spans="10:22" s="138" customFormat="1" ht="12.75">
      <c r="J69" s="159"/>
      <c r="K69" s="316">
        <v>38777</v>
      </c>
      <c r="L69" s="304">
        <v>85</v>
      </c>
      <c r="M69" s="318">
        <v>21</v>
      </c>
      <c r="N69" s="305">
        <v>38353</v>
      </c>
      <c r="O69" s="310">
        <v>51.259198716872532</v>
      </c>
      <c r="P69" s="312"/>
      <c r="Q69" s="303"/>
      <c r="R69" s="314"/>
      <c r="S69" s="258"/>
      <c r="T69" s="159"/>
      <c r="U69" s="159"/>
      <c r="V69" s="159"/>
    </row>
    <row r="70" spans="10:22" s="138" customFormat="1" ht="12.75">
      <c r="J70" s="159"/>
      <c r="K70" s="316">
        <v>38869</v>
      </c>
      <c r="L70" s="304">
        <v>81</v>
      </c>
      <c r="M70" s="318">
        <v>20</v>
      </c>
      <c r="N70" s="305">
        <v>38384</v>
      </c>
      <c r="O70" s="310">
        <v>56.369311032159231</v>
      </c>
      <c r="P70" s="312"/>
      <c r="Q70" s="303"/>
      <c r="R70" s="314"/>
      <c r="S70" s="258"/>
      <c r="T70" s="159"/>
      <c r="U70" s="159"/>
      <c r="V70" s="159"/>
    </row>
    <row r="71" spans="10:22" s="138" customFormat="1" ht="12.75">
      <c r="J71" s="159"/>
      <c r="K71" s="316">
        <v>38961</v>
      </c>
      <c r="L71" s="304">
        <v>85</v>
      </c>
      <c r="M71" s="318">
        <v>17</v>
      </c>
      <c r="N71" s="305">
        <v>38412</v>
      </c>
      <c r="O71" s="310">
        <v>57.553440660386677</v>
      </c>
      <c r="P71" s="312"/>
      <c r="Q71" s="303"/>
      <c r="R71" s="314"/>
      <c r="S71" s="258"/>
      <c r="T71" s="159"/>
      <c r="U71" s="159"/>
      <c r="V71" s="159"/>
    </row>
    <row r="72" spans="10:22" s="138" customFormat="1" ht="12.75">
      <c r="J72" s="159"/>
      <c r="K72" s="316">
        <v>39052</v>
      </c>
      <c r="L72" s="304">
        <v>83</v>
      </c>
      <c r="M72" s="318">
        <v>18</v>
      </c>
      <c r="N72" s="305">
        <v>38443</v>
      </c>
      <c r="O72" s="310">
        <v>54.605428628997231</v>
      </c>
      <c r="P72" s="312"/>
      <c r="Q72" s="303"/>
      <c r="R72" s="314"/>
      <c r="S72" s="258"/>
      <c r="T72" s="159"/>
      <c r="U72" s="159"/>
      <c r="V72" s="159"/>
    </row>
    <row r="73" spans="10:22" s="138" customFormat="1" ht="12.75">
      <c r="J73" s="159"/>
      <c r="K73" s="316">
        <v>39148</v>
      </c>
      <c r="L73" s="304">
        <v>80</v>
      </c>
      <c r="M73" s="318">
        <v>23</v>
      </c>
      <c r="N73" s="305">
        <v>38473</v>
      </c>
      <c r="O73" s="310">
        <v>53.99404019167774</v>
      </c>
      <c r="P73" s="312"/>
      <c r="Q73" s="303"/>
      <c r="R73" s="314"/>
      <c r="S73" s="258"/>
      <c r="T73" s="159"/>
      <c r="U73" s="159"/>
      <c r="V73" s="159"/>
    </row>
    <row r="74" spans="10:22" s="138" customFormat="1" ht="12.75">
      <c r="J74" s="159"/>
      <c r="K74" s="316">
        <v>39240</v>
      </c>
      <c r="L74" s="304">
        <v>80</v>
      </c>
      <c r="M74" s="318">
        <v>21</v>
      </c>
      <c r="N74" s="305">
        <v>38504</v>
      </c>
      <c r="O74" s="310">
        <v>59.700977788328579</v>
      </c>
      <c r="P74" s="312"/>
      <c r="Q74" s="303"/>
      <c r="R74" s="314"/>
      <c r="S74" s="258"/>
      <c r="T74" s="159"/>
      <c r="U74" s="159"/>
      <c r="V74" s="159"/>
    </row>
    <row r="75" spans="10:22" s="138" customFormat="1" ht="12.75">
      <c r="J75" s="159"/>
      <c r="K75" s="316">
        <v>39332</v>
      </c>
      <c r="L75" s="304">
        <v>72</v>
      </c>
      <c r="M75" s="318">
        <v>18</v>
      </c>
      <c r="N75" s="305">
        <v>38534</v>
      </c>
      <c r="O75" s="310">
        <v>60.194264170895813</v>
      </c>
      <c r="P75" s="312"/>
      <c r="Q75" s="303"/>
      <c r="R75" s="314"/>
      <c r="S75" s="258"/>
      <c r="T75" s="159"/>
      <c r="U75" s="159"/>
      <c r="V75" s="159"/>
    </row>
    <row r="76" spans="10:22" s="138" customFormat="1" ht="12.75">
      <c r="J76" s="159"/>
      <c r="K76" s="316">
        <v>39423</v>
      </c>
      <c r="L76" s="304">
        <v>67</v>
      </c>
      <c r="M76" s="318">
        <v>22</v>
      </c>
      <c r="N76" s="305">
        <v>38565</v>
      </c>
      <c r="O76" s="310">
        <v>56.825808854687374</v>
      </c>
      <c r="P76" s="312"/>
      <c r="Q76" s="303"/>
      <c r="R76" s="314"/>
      <c r="S76" s="258"/>
      <c r="T76" s="159"/>
      <c r="U76" s="159"/>
      <c r="V76" s="159"/>
    </row>
    <row r="77" spans="10:22" s="138" customFormat="1" ht="12.75">
      <c r="J77" s="159"/>
      <c r="K77" s="316">
        <v>39514</v>
      </c>
      <c r="L77" s="304">
        <v>48</v>
      </c>
      <c r="M77" s="318">
        <v>12</v>
      </c>
      <c r="N77" s="305">
        <v>38596</v>
      </c>
      <c r="O77" s="310">
        <v>53.012022554933097</v>
      </c>
      <c r="P77" s="312"/>
      <c r="Q77" s="303"/>
      <c r="R77" s="314"/>
      <c r="S77" s="258"/>
      <c r="T77" s="159"/>
      <c r="U77" s="159"/>
      <c r="V77" s="159"/>
    </row>
    <row r="78" spans="10:22" s="138" customFormat="1" ht="12.75">
      <c r="J78" s="159"/>
      <c r="K78" s="316">
        <v>39606</v>
      </c>
      <c r="L78" s="304">
        <v>45</v>
      </c>
      <c r="M78" s="318">
        <v>-6</v>
      </c>
      <c r="N78" s="305">
        <v>38626</v>
      </c>
      <c r="O78" s="310">
        <v>50.75521901111037</v>
      </c>
      <c r="P78" s="312"/>
      <c r="Q78" s="303"/>
      <c r="R78" s="314"/>
      <c r="S78" s="258"/>
      <c r="T78" s="159"/>
      <c r="U78" s="159"/>
      <c r="V78" s="159"/>
    </row>
    <row r="79" spans="10:22" s="138" customFormat="1" ht="12.75">
      <c r="J79" s="159"/>
      <c r="K79" s="316">
        <v>39698</v>
      </c>
      <c r="L79" s="304">
        <v>34</v>
      </c>
      <c r="M79" s="318">
        <v>-1</v>
      </c>
      <c r="N79" s="305">
        <v>38657</v>
      </c>
      <c r="O79" s="310">
        <v>51.617199650547782</v>
      </c>
      <c r="P79" s="312"/>
      <c r="Q79" s="303"/>
      <c r="R79" s="314"/>
      <c r="S79" s="258"/>
      <c r="T79" s="159"/>
      <c r="U79" s="159"/>
      <c r="V79" s="159"/>
    </row>
    <row r="80" spans="10:22" s="138" customFormat="1" ht="12.75">
      <c r="J80" s="159"/>
      <c r="K80" s="319" t="s">
        <v>102</v>
      </c>
      <c r="L80" s="320">
        <v>33</v>
      </c>
      <c r="M80" s="318">
        <v>-4</v>
      </c>
      <c r="N80" s="305">
        <v>38687</v>
      </c>
      <c r="O80" s="310">
        <v>52.622454406742122</v>
      </c>
      <c r="P80" s="312"/>
      <c r="Q80" s="303"/>
      <c r="R80" s="314"/>
      <c r="S80" s="258"/>
      <c r="T80" s="159"/>
      <c r="U80" s="159"/>
      <c r="V80" s="159"/>
    </row>
    <row r="81" spans="10:22" s="138" customFormat="1" ht="12.75">
      <c r="J81" s="159"/>
      <c r="K81" s="319" t="s">
        <v>466</v>
      </c>
      <c r="L81" s="320">
        <v>27</v>
      </c>
      <c r="M81" s="318">
        <v>1</v>
      </c>
      <c r="N81" s="305">
        <v>38718</v>
      </c>
      <c r="O81" s="310">
        <v>49.202369254536357</v>
      </c>
      <c r="P81" s="312"/>
      <c r="Q81" s="303"/>
      <c r="R81" s="314"/>
      <c r="S81" s="258"/>
      <c r="T81" s="159"/>
      <c r="U81" s="159"/>
      <c r="V81" s="159"/>
    </row>
    <row r="82" spans="10:22" s="138" customFormat="1" ht="12.75">
      <c r="J82" s="159"/>
      <c r="K82" s="319" t="s">
        <v>277</v>
      </c>
      <c r="L82" s="320">
        <v>26</v>
      </c>
      <c r="M82" s="318">
        <v>4</v>
      </c>
      <c r="N82" s="305">
        <v>38749</v>
      </c>
      <c r="O82" s="310">
        <v>50.616269156546352</v>
      </c>
      <c r="P82" s="312"/>
      <c r="Q82" s="303"/>
      <c r="R82" s="314"/>
      <c r="S82" s="258"/>
      <c r="T82" s="159"/>
      <c r="U82" s="159"/>
      <c r="V82" s="159"/>
    </row>
    <row r="83" spans="10:22" s="138" customFormat="1" ht="12.75">
      <c r="J83" s="159"/>
      <c r="K83" s="319" t="s">
        <v>467</v>
      </c>
      <c r="L83" s="320">
        <v>23</v>
      </c>
      <c r="M83" s="318">
        <v>1</v>
      </c>
      <c r="N83" s="305">
        <v>38777</v>
      </c>
      <c r="O83" s="310">
        <v>52.100157636391287</v>
      </c>
      <c r="P83" s="312"/>
      <c r="Q83" s="303"/>
      <c r="R83" s="314"/>
      <c r="S83" s="258"/>
      <c r="T83" s="159"/>
      <c r="U83" s="159"/>
      <c r="V83" s="159"/>
    </row>
    <row r="84" spans="10:22" s="138" customFormat="1" ht="12.75">
      <c r="J84" s="159"/>
      <c r="K84" s="319" t="s">
        <v>468</v>
      </c>
      <c r="L84" s="320">
        <v>28</v>
      </c>
      <c r="M84" s="318">
        <v>6</v>
      </c>
      <c r="N84" s="305">
        <v>38808</v>
      </c>
      <c r="O84" s="310">
        <v>54.543288305194487</v>
      </c>
      <c r="P84" s="312"/>
      <c r="Q84" s="303"/>
      <c r="R84" s="314"/>
      <c r="S84" s="258"/>
      <c r="T84" s="159"/>
      <c r="U84" s="159"/>
      <c r="V84" s="159"/>
    </row>
    <row r="85" spans="10:22" s="138" customFormat="1" ht="12.75">
      <c r="J85" s="159"/>
      <c r="K85" s="319" t="s">
        <v>469</v>
      </c>
      <c r="L85" s="320">
        <v>43</v>
      </c>
      <c r="M85" s="318">
        <v>15</v>
      </c>
      <c r="N85" s="305">
        <v>38838</v>
      </c>
      <c r="O85" s="310">
        <v>57.223268422085489</v>
      </c>
      <c r="P85" s="312"/>
      <c r="Q85" s="303"/>
      <c r="R85" s="314"/>
      <c r="S85" s="258"/>
      <c r="T85" s="159"/>
      <c r="U85" s="159"/>
      <c r="V85" s="159"/>
    </row>
    <row r="86" spans="10:22" s="138" customFormat="1" ht="12.75">
      <c r="J86" s="159"/>
      <c r="K86" s="319" t="s">
        <v>470</v>
      </c>
      <c r="L86" s="320">
        <v>36</v>
      </c>
      <c r="M86" s="318">
        <v>14</v>
      </c>
      <c r="N86" s="305">
        <v>38869</v>
      </c>
      <c r="O86" s="310">
        <v>60.906633296585213</v>
      </c>
      <c r="P86" s="312"/>
      <c r="Q86" s="303"/>
      <c r="R86" s="314"/>
      <c r="S86" s="258"/>
      <c r="T86" s="159"/>
      <c r="U86" s="159"/>
      <c r="V86" s="159"/>
    </row>
    <row r="87" spans="10:22" s="138" customFormat="1" ht="12.75">
      <c r="J87" s="159"/>
      <c r="K87" s="319" t="s">
        <v>471</v>
      </c>
      <c r="L87" s="320">
        <v>47</v>
      </c>
      <c r="M87" s="318">
        <v>15</v>
      </c>
      <c r="N87" s="305">
        <v>38899</v>
      </c>
      <c r="O87" s="310">
        <v>63.380340412964095</v>
      </c>
      <c r="P87" s="312"/>
      <c r="Q87" s="303"/>
      <c r="R87" s="314"/>
      <c r="S87" s="258"/>
      <c r="T87" s="159"/>
      <c r="U87" s="159"/>
      <c r="V87" s="159"/>
    </row>
    <row r="88" spans="10:22" s="138" customFormat="1" ht="12.75">
      <c r="J88" s="159"/>
      <c r="K88" s="319" t="s">
        <v>472</v>
      </c>
      <c r="L88" s="320">
        <v>44</v>
      </c>
      <c r="M88" s="318">
        <v>14</v>
      </c>
      <c r="N88" s="305">
        <v>38930</v>
      </c>
      <c r="O88" s="310">
        <v>60.364677180032487</v>
      </c>
      <c r="P88" s="312"/>
      <c r="Q88" s="303"/>
      <c r="R88" s="314"/>
      <c r="S88" s="258"/>
      <c r="T88" s="159"/>
      <c r="U88" s="159"/>
      <c r="V88" s="159"/>
    </row>
    <row r="89" spans="10:22" s="138" customFormat="1" ht="12.75">
      <c r="J89" s="159"/>
      <c r="K89" s="319" t="s">
        <v>473</v>
      </c>
      <c r="L89" s="320">
        <v>55</v>
      </c>
      <c r="M89" s="318">
        <v>9</v>
      </c>
      <c r="N89" s="305">
        <v>38961</v>
      </c>
      <c r="O89" s="310">
        <v>54.706737754388357</v>
      </c>
      <c r="P89" s="312"/>
      <c r="Q89" s="303"/>
      <c r="R89" s="314"/>
      <c r="S89" s="258"/>
      <c r="T89" s="159"/>
      <c r="U89" s="159"/>
      <c r="V89" s="159"/>
    </row>
    <row r="90" spans="10:22" s="138" customFormat="1" ht="12.75">
      <c r="J90" s="159"/>
      <c r="K90" s="319" t="s">
        <v>474</v>
      </c>
      <c r="L90" s="304">
        <v>48</v>
      </c>
      <c r="M90" s="304">
        <v>11</v>
      </c>
      <c r="N90" s="305">
        <v>38991</v>
      </c>
      <c r="O90" s="310">
        <v>55.083374236548842</v>
      </c>
      <c r="P90" s="312"/>
      <c r="Q90" s="303"/>
      <c r="R90" s="314"/>
      <c r="S90" s="258"/>
      <c r="T90" s="159"/>
      <c r="U90" s="159"/>
      <c r="V90" s="159"/>
    </row>
    <row r="91" spans="10:22" s="138" customFormat="1" ht="12.75">
      <c r="J91" s="159"/>
      <c r="K91" s="319" t="s">
        <v>482</v>
      </c>
      <c r="L91" s="304">
        <v>39</v>
      </c>
      <c r="M91" s="304">
        <v>4</v>
      </c>
      <c r="N91" s="305">
        <v>39022</v>
      </c>
      <c r="O91" s="310">
        <v>55.643946914244957</v>
      </c>
      <c r="P91" s="312"/>
      <c r="Q91" s="303"/>
      <c r="R91" s="314"/>
      <c r="S91" s="258"/>
      <c r="T91" s="159"/>
      <c r="U91" s="159"/>
      <c r="V91" s="159"/>
    </row>
    <row r="92" spans="10:22" s="138" customFormat="1" ht="12.75">
      <c r="J92" s="159"/>
      <c r="K92" s="319" t="s">
        <v>488</v>
      </c>
      <c r="L92" s="304">
        <v>38</v>
      </c>
      <c r="M92" s="304">
        <v>5</v>
      </c>
      <c r="N92" s="305">
        <v>39052</v>
      </c>
      <c r="O92" s="310">
        <v>54.632463688610144</v>
      </c>
      <c r="P92" s="312"/>
      <c r="Q92" s="303"/>
      <c r="R92" s="314"/>
      <c r="S92" s="258"/>
      <c r="T92" s="159"/>
      <c r="U92" s="159"/>
      <c r="V92" s="159"/>
    </row>
    <row r="93" spans="10:22" s="138" customFormat="1" ht="12.75">
      <c r="J93" s="159"/>
      <c r="K93" s="305">
        <v>40980</v>
      </c>
      <c r="L93" s="304">
        <v>52</v>
      </c>
      <c r="M93" s="304">
        <v>5</v>
      </c>
      <c r="N93" s="305">
        <v>39083</v>
      </c>
      <c r="O93" s="310">
        <v>56.873846143496742</v>
      </c>
      <c r="P93" s="312"/>
      <c r="Q93" s="303"/>
      <c r="R93" s="314"/>
      <c r="S93" s="258"/>
      <c r="T93" s="159"/>
      <c r="U93" s="159"/>
      <c r="V93" s="159"/>
    </row>
    <row r="94" spans="10:22" s="138" customFormat="1" ht="12.75">
      <c r="J94" s="159"/>
      <c r="K94" s="305">
        <v>41072</v>
      </c>
      <c r="L94" s="304">
        <v>41</v>
      </c>
      <c r="M94" s="304">
        <v>-3</v>
      </c>
      <c r="N94" s="305">
        <v>39114</v>
      </c>
      <c r="O94" s="310">
        <v>61.055351191812903</v>
      </c>
      <c r="P94" s="312"/>
      <c r="Q94" s="303"/>
      <c r="R94" s="314"/>
      <c r="S94" s="258"/>
      <c r="T94" s="159"/>
      <c r="U94" s="159"/>
      <c r="V94" s="159"/>
    </row>
    <row r="95" spans="10:22" s="138" customFormat="1" ht="12.75">
      <c r="J95" s="159"/>
      <c r="K95" s="305">
        <v>41255</v>
      </c>
      <c r="L95" s="304">
        <v>47</v>
      </c>
      <c r="M95" s="304">
        <v>-1</v>
      </c>
      <c r="N95" s="305">
        <v>39142</v>
      </c>
      <c r="O95" s="310">
        <v>60.209674359030743</v>
      </c>
      <c r="P95" s="312"/>
      <c r="Q95" s="303"/>
      <c r="R95" s="314"/>
      <c r="S95" s="258"/>
      <c r="T95" s="159"/>
      <c r="U95" s="159"/>
      <c r="V95" s="159"/>
    </row>
    <row r="96" spans="10:22" s="138" customFormat="1" ht="12.75">
      <c r="J96" s="159"/>
      <c r="K96" s="305">
        <v>41345</v>
      </c>
      <c r="L96" s="304">
        <v>52</v>
      </c>
      <c r="M96" s="304">
        <v>-7</v>
      </c>
      <c r="N96" s="305">
        <v>39264</v>
      </c>
      <c r="O96" s="310">
        <v>60.216685100533866</v>
      </c>
      <c r="P96" s="312"/>
      <c r="Q96" s="314"/>
      <c r="R96" s="314"/>
      <c r="S96" s="258"/>
      <c r="T96" s="159"/>
      <c r="U96" s="159"/>
      <c r="V96" s="159"/>
    </row>
    <row r="97" spans="10:22" s="138" customFormat="1" ht="12.75">
      <c r="J97" s="159"/>
      <c r="K97" s="305">
        <v>41438</v>
      </c>
      <c r="L97" s="304">
        <v>48</v>
      </c>
      <c r="M97" s="304">
        <v>-11</v>
      </c>
      <c r="N97" s="305">
        <v>39295</v>
      </c>
      <c r="O97" s="310">
        <v>55.704623153516053</v>
      </c>
      <c r="P97" s="312"/>
      <c r="Q97" s="314"/>
      <c r="R97" s="314"/>
      <c r="S97" s="258"/>
      <c r="T97" s="159"/>
      <c r="U97" s="159"/>
      <c r="V97" s="159"/>
    </row>
    <row r="98" spans="10:22" s="138" customFormat="1" ht="12.75">
      <c r="J98" s="159"/>
      <c r="K98" s="305"/>
      <c r="L98" s="304"/>
      <c r="M98" s="304"/>
      <c r="N98" s="305">
        <v>39326</v>
      </c>
      <c r="O98" s="310">
        <v>49.988707060482106</v>
      </c>
      <c r="P98" s="312"/>
      <c r="Q98" s="314"/>
      <c r="R98" s="314"/>
      <c r="S98" s="258"/>
      <c r="T98" s="159"/>
      <c r="U98" s="159"/>
      <c r="V98" s="159"/>
    </row>
    <row r="99" spans="10:22" s="138" customFormat="1" ht="12.75">
      <c r="J99" s="159"/>
      <c r="K99" s="305"/>
      <c r="L99" s="304"/>
      <c r="M99" s="304"/>
      <c r="N99" s="305">
        <v>39356</v>
      </c>
      <c r="O99" s="310">
        <v>52.960071454162893</v>
      </c>
      <c r="P99" s="312"/>
      <c r="Q99" s="314"/>
      <c r="R99" s="314"/>
      <c r="S99" s="258"/>
      <c r="T99" s="159"/>
      <c r="U99" s="159"/>
      <c r="V99" s="159"/>
    </row>
    <row r="100" spans="10:22" s="138" customFormat="1" ht="12.75">
      <c r="J100" s="159"/>
      <c r="K100" s="305"/>
      <c r="L100" s="304"/>
      <c r="M100" s="304"/>
      <c r="N100" s="305">
        <v>39387</v>
      </c>
      <c r="O100" s="310">
        <v>53.107825393030652</v>
      </c>
      <c r="P100" s="312"/>
      <c r="Q100" s="314"/>
      <c r="R100" s="314"/>
      <c r="S100" s="258"/>
      <c r="T100" s="159"/>
      <c r="U100" s="159"/>
      <c r="V100" s="159"/>
    </row>
    <row r="101" spans="10:22" s="138" customFormat="1" ht="12.75">
      <c r="J101" s="159"/>
      <c r="K101" s="305"/>
      <c r="L101" s="304"/>
      <c r="M101" s="304"/>
      <c r="N101" s="305">
        <v>39417</v>
      </c>
      <c r="O101" s="310">
        <v>52.365553661155722</v>
      </c>
      <c r="P101" s="312"/>
      <c r="Q101" s="314"/>
      <c r="R101" s="314"/>
      <c r="S101" s="258"/>
      <c r="T101" s="159"/>
      <c r="U101" s="159"/>
      <c r="V101" s="159"/>
    </row>
    <row r="102" spans="10:22" s="138" customFormat="1" ht="12.75">
      <c r="J102" s="159"/>
      <c r="K102" s="305"/>
      <c r="L102" s="304"/>
      <c r="M102" s="304"/>
      <c r="N102" s="305">
        <v>39448</v>
      </c>
      <c r="O102" s="310">
        <v>50.434168645947118</v>
      </c>
      <c r="P102" s="312"/>
      <c r="Q102" s="314"/>
      <c r="R102" s="314"/>
      <c r="S102" s="258"/>
      <c r="T102" s="159"/>
      <c r="U102" s="159"/>
      <c r="V102" s="159"/>
    </row>
    <row r="103" spans="10:22" s="138" customFormat="1" ht="12.75">
      <c r="J103" s="159"/>
      <c r="K103" s="305"/>
      <c r="L103" s="304"/>
      <c r="M103" s="304"/>
      <c r="N103" s="305">
        <v>39479</v>
      </c>
      <c r="O103" s="310">
        <v>46.680542428828034</v>
      </c>
      <c r="P103" s="312"/>
      <c r="Q103" s="314"/>
      <c r="R103" s="314"/>
      <c r="S103" s="258"/>
      <c r="T103" s="159"/>
      <c r="U103" s="159"/>
      <c r="V103" s="159"/>
    </row>
    <row r="104" spans="10:22" s="138" customFormat="1" ht="12.75">
      <c r="J104" s="159"/>
      <c r="K104" s="305"/>
      <c r="L104" s="304"/>
      <c r="M104" s="304"/>
      <c r="N104" s="305">
        <v>39508</v>
      </c>
      <c r="O104" s="310">
        <v>44.266852113698597</v>
      </c>
      <c r="P104" s="312"/>
      <c r="Q104" s="314"/>
      <c r="R104" s="314"/>
      <c r="S104" s="258"/>
      <c r="T104" s="159"/>
      <c r="U104" s="159"/>
      <c r="V104" s="159"/>
    </row>
    <row r="105" spans="10:22" s="138" customFormat="1" ht="12.75">
      <c r="J105" s="159"/>
      <c r="K105" s="305"/>
      <c r="L105" s="304"/>
      <c r="M105" s="304"/>
      <c r="N105" s="305">
        <v>39539</v>
      </c>
      <c r="O105" s="310">
        <v>53.843506219679284</v>
      </c>
      <c r="P105" s="312"/>
      <c r="Q105" s="314"/>
      <c r="R105" s="314"/>
      <c r="S105" s="258"/>
      <c r="T105" s="159"/>
      <c r="U105" s="159"/>
      <c r="V105" s="159"/>
    </row>
    <row r="106" spans="10:22" s="138" customFormat="1" ht="12.75">
      <c r="J106" s="159"/>
      <c r="K106" s="305"/>
      <c r="L106" s="304"/>
      <c r="M106" s="304"/>
      <c r="N106" s="305">
        <v>39569</v>
      </c>
      <c r="O106" s="310">
        <v>49.287644268084655</v>
      </c>
      <c r="P106" s="312"/>
      <c r="Q106" s="314"/>
      <c r="R106" s="314"/>
      <c r="S106" s="258"/>
      <c r="T106" s="159"/>
      <c r="U106" s="159"/>
      <c r="V106" s="159"/>
    </row>
    <row r="107" spans="10:22" s="138" customFormat="1" ht="12.75">
      <c r="J107" s="159"/>
      <c r="K107" s="305"/>
      <c r="L107" s="304"/>
      <c r="M107" s="304"/>
      <c r="N107" s="305">
        <v>39600</v>
      </c>
      <c r="O107" s="310">
        <v>46.423257493184792</v>
      </c>
      <c r="P107" s="312"/>
      <c r="Q107" s="314"/>
      <c r="R107" s="314"/>
      <c r="S107" s="258"/>
      <c r="T107" s="159"/>
      <c r="U107" s="159"/>
      <c r="V107" s="159"/>
    </row>
    <row r="108" spans="10:22" s="138" customFormat="1" ht="12.75">
      <c r="J108" s="159"/>
      <c r="K108" s="305"/>
      <c r="L108" s="304"/>
      <c r="M108" s="304"/>
      <c r="N108" s="305">
        <v>39630</v>
      </c>
      <c r="O108" s="310">
        <v>46.38722603252608</v>
      </c>
      <c r="P108" s="312"/>
      <c r="Q108" s="314"/>
      <c r="R108" s="314"/>
      <c r="S108" s="258"/>
      <c r="T108" s="159"/>
      <c r="U108" s="159"/>
      <c r="V108" s="159"/>
    </row>
    <row r="109" spans="10:22" s="138" customFormat="1" ht="12.75">
      <c r="J109" s="159"/>
      <c r="K109" s="305"/>
      <c r="L109" s="304"/>
      <c r="M109" s="304"/>
      <c r="N109" s="305">
        <v>39661</v>
      </c>
      <c r="O109" s="310">
        <v>49.005977014833796</v>
      </c>
      <c r="P109" s="312"/>
      <c r="Q109" s="314"/>
      <c r="R109" s="314"/>
      <c r="S109" s="258"/>
      <c r="T109" s="159"/>
      <c r="U109" s="159"/>
      <c r="V109" s="159"/>
    </row>
    <row r="110" spans="10:22" s="138" customFormat="1" ht="12.75">
      <c r="J110" s="159"/>
      <c r="K110" s="305"/>
      <c r="L110" s="304"/>
      <c r="M110" s="304"/>
      <c r="N110" s="305">
        <v>39692</v>
      </c>
      <c r="O110" s="310">
        <v>45.544129650718297</v>
      </c>
      <c r="P110" s="312"/>
      <c r="Q110" s="314"/>
      <c r="R110" s="314"/>
      <c r="S110" s="258"/>
      <c r="T110" s="159"/>
      <c r="U110" s="159"/>
      <c r="V110" s="159"/>
    </row>
    <row r="111" spans="10:22" s="138" customFormat="1" ht="12.75">
      <c r="J111" s="159"/>
      <c r="K111" s="305"/>
      <c r="L111" s="304"/>
      <c r="M111" s="304"/>
      <c r="N111" s="305">
        <v>39722</v>
      </c>
      <c r="O111" s="310">
        <v>44.456972085485745</v>
      </c>
      <c r="P111" s="312"/>
      <c r="Q111" s="306"/>
      <c r="R111" s="306"/>
      <c r="S111" s="159"/>
      <c r="T111" s="159"/>
      <c r="U111" s="159"/>
      <c r="V111" s="159"/>
    </row>
    <row r="112" spans="10:22" s="138" customFormat="1" ht="12.75">
      <c r="J112" s="159"/>
      <c r="K112" s="305"/>
      <c r="L112" s="304"/>
      <c r="M112" s="304"/>
      <c r="N112" s="305">
        <v>39753</v>
      </c>
      <c r="O112" s="310">
        <v>38.554098382952354</v>
      </c>
      <c r="P112" s="312"/>
      <c r="Q112" s="306"/>
      <c r="R112" s="306"/>
      <c r="S112" s="159"/>
      <c r="T112" s="159"/>
      <c r="U112" s="159"/>
      <c r="V112" s="159"/>
    </row>
    <row r="113" spans="1:22" s="138" customFormat="1" ht="12.75">
      <c r="J113" s="159"/>
      <c r="K113" s="305"/>
      <c r="L113" s="304"/>
      <c r="M113" s="304"/>
      <c r="N113" s="305">
        <v>39783</v>
      </c>
      <c r="O113" s="310">
        <v>39.605485831966995</v>
      </c>
      <c r="P113" s="312"/>
      <c r="Q113" s="306"/>
      <c r="R113" s="306"/>
      <c r="S113" s="159"/>
      <c r="T113" s="159"/>
      <c r="U113" s="159"/>
      <c r="V113" s="159"/>
    </row>
    <row r="114" spans="1:22" s="138" customFormat="1" ht="12.75">
      <c r="J114" s="159"/>
      <c r="K114" s="305"/>
      <c r="L114" s="304"/>
      <c r="M114" s="304"/>
      <c r="N114" s="305">
        <v>39814</v>
      </c>
      <c r="O114" s="310">
        <v>39.350234907712036</v>
      </c>
      <c r="P114" s="312"/>
      <c r="Q114" s="306"/>
      <c r="R114" s="306"/>
      <c r="S114" s="159"/>
      <c r="T114" s="159"/>
      <c r="U114" s="159"/>
      <c r="V114" s="159"/>
    </row>
    <row r="115" spans="1:22" s="138" customFormat="1" ht="12.75">
      <c r="J115" s="159"/>
      <c r="K115" s="311"/>
      <c r="L115" s="304"/>
      <c r="M115" s="304"/>
      <c r="N115" s="305">
        <v>39845</v>
      </c>
      <c r="O115" s="310">
        <v>38.515074291175821</v>
      </c>
      <c r="P115" s="312"/>
      <c r="Q115" s="306"/>
      <c r="R115" s="306"/>
      <c r="S115" s="159"/>
      <c r="T115" s="159"/>
      <c r="U115" s="159"/>
      <c r="V115" s="159"/>
    </row>
    <row r="116" spans="1:22" s="138" customFormat="1" ht="12.75">
      <c r="J116" s="159"/>
      <c r="K116" s="311"/>
      <c r="L116" s="304"/>
      <c r="M116" s="304"/>
      <c r="N116" s="305">
        <v>39873</v>
      </c>
      <c r="O116" s="310">
        <v>35.967511151973881</v>
      </c>
      <c r="P116" s="312"/>
      <c r="Q116" s="306"/>
      <c r="R116" s="306"/>
      <c r="S116" s="159"/>
      <c r="T116" s="159"/>
      <c r="U116" s="159"/>
      <c r="V116" s="159"/>
    </row>
    <row r="117" spans="1:22" s="138" customFormat="1" ht="12.75">
      <c r="J117" s="159"/>
      <c r="K117" s="311"/>
      <c r="L117" s="304"/>
      <c r="M117" s="304"/>
      <c r="N117" s="305">
        <v>39904</v>
      </c>
      <c r="O117" s="310">
        <v>35.260787418761858</v>
      </c>
      <c r="P117" s="312"/>
      <c r="Q117" s="306"/>
      <c r="R117" s="306"/>
      <c r="S117" s="159"/>
      <c r="T117" s="159"/>
      <c r="U117" s="159"/>
      <c r="V117" s="159"/>
    </row>
    <row r="118" spans="1:22" s="138" customFormat="1" ht="12.75">
      <c r="J118" s="159"/>
      <c r="K118" s="311"/>
      <c r="L118" s="304"/>
      <c r="M118" s="304"/>
      <c r="N118" s="305">
        <v>39934</v>
      </c>
      <c r="O118" s="310">
        <v>38.004779344841566</v>
      </c>
      <c r="P118" s="312"/>
      <c r="Q118" s="306"/>
      <c r="R118" s="306"/>
      <c r="S118" s="159"/>
      <c r="T118" s="159"/>
      <c r="U118" s="159"/>
      <c r="V118" s="159"/>
    </row>
    <row r="119" spans="1:22" s="138" customFormat="1" ht="12.75">
      <c r="J119" s="159"/>
      <c r="K119" s="311"/>
      <c r="L119" s="304"/>
      <c r="M119" s="304"/>
      <c r="N119" s="305">
        <v>39965</v>
      </c>
      <c r="O119" s="310">
        <v>39.952136506297499</v>
      </c>
      <c r="P119" s="312"/>
      <c r="Q119" s="306"/>
      <c r="R119" s="306"/>
      <c r="S119" s="159"/>
      <c r="T119" s="159"/>
      <c r="U119" s="159"/>
      <c r="V119" s="159"/>
    </row>
    <row r="120" spans="1:22" s="138" customFormat="1" ht="12.75">
      <c r="J120" s="159"/>
      <c r="K120" s="311"/>
      <c r="L120" s="304"/>
      <c r="M120" s="304"/>
      <c r="N120" s="305">
        <v>39995</v>
      </c>
      <c r="O120" s="310">
        <v>40.299576289999301</v>
      </c>
      <c r="P120" s="312"/>
      <c r="Q120" s="306"/>
      <c r="R120" s="306"/>
      <c r="S120" s="159"/>
      <c r="T120" s="159"/>
      <c r="U120" s="159"/>
      <c r="V120" s="159"/>
    </row>
    <row r="121" spans="1:22" s="138" customFormat="1" ht="12.75">
      <c r="J121" s="159"/>
      <c r="K121" s="311"/>
      <c r="L121" s="304"/>
      <c r="M121" s="304"/>
      <c r="N121" s="305">
        <v>40026</v>
      </c>
      <c r="O121" s="310">
        <v>41.09480907019875</v>
      </c>
      <c r="P121" s="312"/>
      <c r="Q121" s="306"/>
      <c r="R121" s="306"/>
      <c r="S121" s="159"/>
      <c r="T121" s="159"/>
      <c r="U121" s="159"/>
      <c r="V121" s="159"/>
    </row>
    <row r="122" spans="1:22" s="138" customFormat="1" ht="12.75">
      <c r="J122" s="159"/>
      <c r="K122" s="311"/>
      <c r="L122" s="304"/>
      <c r="M122" s="304"/>
      <c r="N122" s="305">
        <v>40057</v>
      </c>
      <c r="O122" s="310">
        <v>45.760540349408117</v>
      </c>
      <c r="P122" s="312"/>
      <c r="Q122" s="306"/>
      <c r="R122" s="306"/>
      <c r="S122" s="159"/>
      <c r="T122" s="159"/>
      <c r="U122" s="159"/>
      <c r="V122" s="159"/>
    </row>
    <row r="123" spans="1:22" s="138" customFormat="1" ht="12.75">
      <c r="A123" s="136"/>
      <c r="B123" s="137"/>
      <c r="C123" s="137"/>
      <c r="D123" s="136"/>
      <c r="E123" s="137"/>
      <c r="J123" s="159"/>
      <c r="K123" s="311"/>
      <c r="L123" s="311"/>
      <c r="M123" s="312"/>
      <c r="N123" s="305">
        <v>40087</v>
      </c>
      <c r="O123" s="310">
        <v>46.8607891028484</v>
      </c>
      <c r="P123" s="312"/>
      <c r="Q123" s="306"/>
      <c r="R123" s="306"/>
      <c r="S123" s="159"/>
      <c r="T123" s="159"/>
      <c r="U123" s="159"/>
      <c r="V123" s="159"/>
    </row>
    <row r="124" spans="1:22" s="138" customFormat="1" ht="12.75">
      <c r="A124" s="136"/>
      <c r="B124" s="137"/>
      <c r="C124" s="137"/>
      <c r="D124" s="136"/>
      <c r="E124" s="137"/>
      <c r="J124" s="159"/>
      <c r="K124" s="311"/>
      <c r="L124" s="311"/>
      <c r="M124" s="312"/>
      <c r="N124" s="305">
        <v>40118</v>
      </c>
      <c r="O124" s="310">
        <v>49.00547147185776</v>
      </c>
      <c r="P124" s="312"/>
      <c r="Q124" s="306"/>
      <c r="R124" s="306"/>
      <c r="S124" s="159"/>
      <c r="T124" s="159"/>
      <c r="U124" s="159"/>
      <c r="V124" s="159"/>
    </row>
    <row r="125" spans="1:22" s="138" customFormat="1" ht="12.75">
      <c r="A125" s="136"/>
      <c r="B125" s="137"/>
      <c r="C125" s="137"/>
      <c r="D125" s="136"/>
      <c r="E125" s="137"/>
      <c r="J125" s="159"/>
      <c r="K125" s="311"/>
      <c r="L125" s="311"/>
      <c r="M125" s="312"/>
      <c r="N125" s="305">
        <v>40148</v>
      </c>
      <c r="O125" s="310">
        <v>51.354081270464476</v>
      </c>
      <c r="P125" s="312"/>
      <c r="Q125" s="306"/>
      <c r="R125" s="306"/>
      <c r="S125" s="159"/>
      <c r="T125" s="159"/>
      <c r="U125" s="159"/>
      <c r="V125" s="159"/>
    </row>
    <row r="126" spans="1:22" s="138" customFormat="1" ht="12.75">
      <c r="A126" s="136"/>
      <c r="B126" s="137"/>
      <c r="C126" s="137"/>
      <c r="D126" s="136"/>
      <c r="E126" s="137"/>
      <c r="J126" s="159"/>
      <c r="K126" s="311"/>
      <c r="L126" s="311"/>
      <c r="M126" s="312"/>
      <c r="N126" s="305">
        <v>40179</v>
      </c>
      <c r="O126" s="310">
        <v>51.731797300925948</v>
      </c>
      <c r="P126" s="312"/>
      <c r="Q126" s="306"/>
      <c r="R126" s="306"/>
      <c r="S126" s="159"/>
      <c r="T126" s="159"/>
      <c r="U126" s="159"/>
      <c r="V126" s="159"/>
    </row>
    <row r="127" spans="1:22" s="138" customFormat="1" ht="12.75">
      <c r="A127" s="136"/>
      <c r="B127" s="137"/>
      <c r="C127" s="137"/>
      <c r="D127" s="136"/>
      <c r="E127" s="137"/>
      <c r="J127" s="159"/>
      <c r="K127" s="311"/>
      <c r="L127" s="311"/>
      <c r="M127" s="312"/>
      <c r="N127" s="305">
        <v>40210</v>
      </c>
      <c r="O127" s="310">
        <v>58.695276796611175</v>
      </c>
      <c r="P127" s="312"/>
      <c r="Q127" s="306"/>
      <c r="R127" s="306"/>
      <c r="S127" s="159"/>
      <c r="T127" s="159"/>
      <c r="U127" s="159"/>
      <c r="V127" s="159"/>
    </row>
    <row r="128" spans="1:22" s="138" customFormat="1" ht="12.75">
      <c r="A128" s="136"/>
      <c r="B128" s="137"/>
      <c r="C128" s="137"/>
      <c r="D128" s="136"/>
      <c r="E128" s="137"/>
      <c r="J128" s="159"/>
      <c r="K128" s="311"/>
      <c r="L128" s="311"/>
      <c r="M128" s="312"/>
      <c r="N128" s="305">
        <v>40238</v>
      </c>
      <c r="O128" s="310">
        <v>54.412721206836267</v>
      </c>
      <c r="P128" s="312"/>
      <c r="Q128" s="306"/>
      <c r="R128" s="306"/>
      <c r="S128" s="159"/>
      <c r="T128" s="159"/>
      <c r="U128" s="159"/>
      <c r="V128" s="159"/>
    </row>
    <row r="129" spans="1:22" s="138" customFormat="1" ht="12.75">
      <c r="A129" s="136"/>
      <c r="B129" s="137"/>
      <c r="C129" s="137"/>
      <c r="D129" s="136"/>
      <c r="E129" s="137"/>
      <c r="J129" s="159"/>
      <c r="K129" s="311"/>
      <c r="L129" s="311"/>
      <c r="M129" s="312"/>
      <c r="N129" s="305">
        <v>40269</v>
      </c>
      <c r="O129" s="310">
        <v>54.089557895000979</v>
      </c>
      <c r="P129" s="312"/>
      <c r="Q129" s="306"/>
      <c r="R129" s="306"/>
      <c r="S129" s="159"/>
      <c r="T129" s="159"/>
      <c r="U129" s="159"/>
      <c r="V129" s="159"/>
    </row>
    <row r="130" spans="1:22" s="138" customFormat="1" ht="12.75">
      <c r="A130" s="136"/>
      <c r="B130" s="137"/>
      <c r="C130" s="137"/>
      <c r="D130" s="136"/>
      <c r="E130" s="137"/>
      <c r="J130" s="159"/>
      <c r="K130" s="311"/>
      <c r="L130" s="311"/>
      <c r="M130" s="312"/>
      <c r="N130" s="305">
        <v>40299</v>
      </c>
      <c r="O130" s="310">
        <v>51.949973243283189</v>
      </c>
      <c r="P130" s="312"/>
      <c r="Q130" s="306"/>
      <c r="R130" s="306"/>
      <c r="S130" s="159"/>
      <c r="T130" s="159"/>
      <c r="U130" s="159"/>
      <c r="V130" s="159"/>
    </row>
    <row r="131" spans="1:22" s="138" customFormat="1" ht="12.75">
      <c r="A131" s="136"/>
      <c r="B131" s="137"/>
      <c r="C131" s="137"/>
      <c r="D131" s="136"/>
      <c r="E131" s="137"/>
      <c r="J131" s="159"/>
      <c r="K131" s="311"/>
      <c r="L131" s="311"/>
      <c r="M131" s="312"/>
      <c r="N131" s="305">
        <v>40330</v>
      </c>
      <c r="O131" s="310">
        <v>50.712612247479953</v>
      </c>
      <c r="P131" s="312"/>
      <c r="Q131" s="306"/>
      <c r="R131" s="306"/>
      <c r="S131" s="159"/>
      <c r="T131" s="159"/>
      <c r="U131" s="159"/>
      <c r="V131" s="159"/>
    </row>
    <row r="132" spans="1:22" s="138" customFormat="1" ht="12.75">
      <c r="A132" s="136"/>
      <c r="B132" s="137"/>
      <c r="C132" s="137"/>
      <c r="D132" s="136"/>
      <c r="E132" s="137"/>
      <c r="J132" s="159"/>
      <c r="K132" s="311"/>
      <c r="L132" s="311"/>
      <c r="M132" s="312"/>
      <c r="N132" s="305">
        <v>40360</v>
      </c>
      <c r="O132" s="313">
        <v>53.244886863687206</v>
      </c>
      <c r="P132" s="312"/>
      <c r="Q132" s="306"/>
      <c r="R132" s="306"/>
      <c r="S132" s="159"/>
      <c r="T132" s="159"/>
      <c r="U132" s="159"/>
      <c r="V132" s="159"/>
    </row>
    <row r="133" spans="1:22" s="138" customFormat="1" ht="12.75">
      <c r="A133" s="136"/>
      <c r="B133" s="137"/>
      <c r="C133" s="137"/>
      <c r="D133" s="136"/>
      <c r="E133" s="137"/>
      <c r="J133" s="159"/>
      <c r="K133" s="311"/>
      <c r="L133" s="311"/>
      <c r="M133" s="312"/>
      <c r="N133" s="305">
        <v>40391</v>
      </c>
      <c r="O133" s="313">
        <v>52.366833314200875</v>
      </c>
      <c r="P133" s="312"/>
      <c r="Q133" s="306"/>
      <c r="R133" s="306"/>
      <c r="S133" s="159"/>
      <c r="T133" s="159"/>
      <c r="U133" s="159"/>
      <c r="V133" s="159"/>
    </row>
    <row r="134" spans="1:22" s="138" customFormat="1" ht="12.75">
      <c r="A134" s="136"/>
      <c r="B134" s="137"/>
      <c r="C134" s="137"/>
      <c r="D134" s="136"/>
      <c r="E134" s="137"/>
      <c r="J134" s="159"/>
      <c r="K134" s="311"/>
      <c r="L134" s="311"/>
      <c r="M134" s="312"/>
      <c r="N134" s="305">
        <v>40422</v>
      </c>
      <c r="O134" s="313">
        <v>48.235163309940035</v>
      </c>
      <c r="P134" s="312"/>
      <c r="Q134" s="306"/>
      <c r="R134" s="306"/>
      <c r="S134" s="159"/>
      <c r="T134" s="159"/>
      <c r="U134" s="159"/>
      <c r="V134" s="159"/>
    </row>
    <row r="135" spans="1:22" s="138" customFormat="1" ht="12.75">
      <c r="A135" s="136"/>
      <c r="B135" s="137"/>
      <c r="C135" s="137"/>
      <c r="D135" s="136"/>
      <c r="E135" s="137"/>
      <c r="J135" s="159"/>
      <c r="K135" s="311"/>
      <c r="L135" s="311"/>
      <c r="M135" s="312"/>
      <c r="N135" s="305">
        <v>40452</v>
      </c>
      <c r="O135" s="313">
        <v>50.095767586041298</v>
      </c>
      <c r="P135" s="312"/>
      <c r="Q135" s="306"/>
      <c r="R135" s="306"/>
      <c r="S135" s="159"/>
      <c r="T135" s="159"/>
      <c r="U135" s="159"/>
      <c r="V135" s="159"/>
    </row>
    <row r="136" spans="1:22" s="138" customFormat="1" ht="12.75">
      <c r="A136" s="136"/>
      <c r="B136" s="137"/>
      <c r="C136" s="137"/>
      <c r="D136" s="136"/>
      <c r="E136" s="137"/>
      <c r="J136" s="159"/>
      <c r="K136" s="311"/>
      <c r="L136" s="311"/>
      <c r="M136" s="312"/>
      <c r="N136" s="305">
        <v>40483</v>
      </c>
      <c r="O136" s="313">
        <v>52.316195785792438</v>
      </c>
      <c r="P136" s="312"/>
      <c r="Q136" s="306"/>
      <c r="R136" s="306"/>
      <c r="S136" s="159"/>
      <c r="T136" s="159"/>
      <c r="U136" s="159"/>
      <c r="V136" s="159"/>
    </row>
    <row r="137" spans="1:22" s="138" customFormat="1" ht="12.75">
      <c r="A137" s="136"/>
      <c r="B137" s="137"/>
      <c r="C137" s="137"/>
      <c r="D137" s="136"/>
      <c r="E137" s="137"/>
      <c r="J137" s="159"/>
      <c r="K137" s="311"/>
      <c r="L137" s="311"/>
      <c r="M137" s="312"/>
      <c r="N137" s="305">
        <v>40513</v>
      </c>
      <c r="O137" s="313">
        <v>51.240915407126536</v>
      </c>
      <c r="P137" s="312"/>
      <c r="Q137" s="306"/>
      <c r="R137" s="306"/>
      <c r="S137" s="159"/>
      <c r="T137" s="159"/>
      <c r="U137" s="159"/>
      <c r="V137" s="159"/>
    </row>
    <row r="138" spans="1:22" s="138" customFormat="1" ht="12.75">
      <c r="A138" s="136"/>
      <c r="B138" s="137"/>
      <c r="C138" s="137"/>
      <c r="D138" s="136"/>
      <c r="E138" s="137"/>
      <c r="J138" s="159"/>
      <c r="K138" s="311"/>
      <c r="L138" s="311"/>
      <c r="M138" s="312"/>
      <c r="N138" s="305">
        <v>40544</v>
      </c>
      <c r="O138" s="313">
        <v>53.491648270574601</v>
      </c>
      <c r="P138" s="312"/>
      <c r="Q138" s="306"/>
      <c r="R138" s="306"/>
      <c r="S138" s="159"/>
      <c r="T138" s="159"/>
      <c r="U138" s="159"/>
      <c r="V138" s="159"/>
    </row>
    <row r="139" spans="1:22" s="138" customFormat="1" ht="12.75">
      <c r="A139" s="136"/>
      <c r="B139" s="137"/>
      <c r="C139" s="137"/>
      <c r="D139" s="136"/>
      <c r="E139" s="137"/>
      <c r="J139" s="159"/>
      <c r="K139" s="311"/>
      <c r="L139" s="311"/>
      <c r="M139" s="312"/>
      <c r="N139" s="305">
        <v>40575</v>
      </c>
      <c r="O139" s="313">
        <v>54.823731827338086</v>
      </c>
      <c r="P139" s="312"/>
      <c r="Q139" s="306"/>
      <c r="R139" s="306"/>
      <c r="S139" s="159"/>
      <c r="T139" s="159"/>
      <c r="U139" s="159"/>
      <c r="V139" s="159"/>
    </row>
    <row r="140" spans="1:22" s="138" customFormat="1" ht="12.75">
      <c r="A140" s="136"/>
      <c r="B140" s="137"/>
      <c r="C140" s="137"/>
      <c r="D140" s="136"/>
      <c r="E140" s="137"/>
      <c r="J140" s="159"/>
      <c r="K140" s="311"/>
      <c r="L140" s="311"/>
      <c r="M140" s="312"/>
      <c r="N140" s="305">
        <v>40603</v>
      </c>
      <c r="O140" s="313">
        <v>55.920421209388337</v>
      </c>
      <c r="P140" s="312"/>
      <c r="Q140" s="306"/>
      <c r="R140" s="306"/>
      <c r="S140" s="159"/>
      <c r="T140" s="159"/>
      <c r="U140" s="159"/>
      <c r="V140" s="159"/>
    </row>
    <row r="141" spans="1:22" s="138" customFormat="1" ht="12.75">
      <c r="A141" s="136"/>
      <c r="B141" s="137"/>
      <c r="C141" s="137"/>
      <c r="D141" s="136"/>
      <c r="E141" s="137"/>
      <c r="J141" s="159"/>
      <c r="K141" s="311"/>
      <c r="L141" s="311"/>
      <c r="M141" s="312"/>
      <c r="N141" s="305">
        <v>40634</v>
      </c>
      <c r="O141" s="313">
        <v>55.509787464988875</v>
      </c>
      <c r="P141" s="312"/>
      <c r="Q141" s="306"/>
      <c r="R141" s="306"/>
      <c r="S141" s="159"/>
      <c r="T141" s="159"/>
      <c r="U141" s="159"/>
      <c r="V141" s="159"/>
    </row>
    <row r="142" spans="1:22" s="138" customFormat="1" ht="12.75">
      <c r="A142" s="136"/>
      <c r="B142" s="137"/>
      <c r="C142" s="137"/>
      <c r="D142" s="136"/>
      <c r="E142" s="137"/>
      <c r="J142" s="159"/>
      <c r="K142" s="311"/>
      <c r="L142" s="311"/>
      <c r="M142" s="312"/>
      <c r="N142" s="305">
        <v>40664</v>
      </c>
      <c r="O142" s="313">
        <v>54.934327115622288</v>
      </c>
      <c r="P142" s="312"/>
      <c r="Q142" s="306"/>
      <c r="R142" s="306"/>
      <c r="S142" s="159"/>
      <c r="T142" s="159"/>
      <c r="U142" s="159"/>
      <c r="V142" s="159"/>
    </row>
    <row r="143" spans="1:22" s="138" customFormat="1" ht="12.75">
      <c r="A143" s="136"/>
      <c r="B143" s="137"/>
      <c r="C143" s="137"/>
      <c r="D143" s="136"/>
      <c r="E143" s="137"/>
      <c r="J143" s="159"/>
      <c r="K143" s="311"/>
      <c r="L143" s="311"/>
      <c r="M143" s="312"/>
      <c r="N143" s="305">
        <v>40695</v>
      </c>
      <c r="O143" s="313">
        <v>54.226253480908106</v>
      </c>
      <c r="P143" s="312"/>
      <c r="Q143" s="306"/>
      <c r="R143" s="306"/>
      <c r="S143" s="159"/>
      <c r="T143" s="159"/>
      <c r="U143" s="159"/>
      <c r="V143" s="159"/>
    </row>
    <row r="144" spans="1:22" s="138" customFormat="1" ht="12.75">
      <c r="A144" s="136"/>
      <c r="B144" s="137"/>
      <c r="C144" s="137"/>
      <c r="D144" s="136"/>
      <c r="E144" s="137"/>
      <c r="J144" s="159"/>
      <c r="K144" s="311"/>
      <c r="L144" s="311"/>
      <c r="M144" s="312"/>
      <c r="N144" s="305">
        <v>40725</v>
      </c>
      <c r="O144" s="313">
        <v>46.363325407748448</v>
      </c>
      <c r="P144" s="312"/>
      <c r="Q144" s="306"/>
      <c r="R144" s="306"/>
      <c r="S144" s="159"/>
      <c r="T144" s="159"/>
      <c r="U144" s="159"/>
      <c r="V144" s="159"/>
    </row>
    <row r="145" spans="1:22" s="138" customFormat="1" ht="12.75">
      <c r="A145" s="136"/>
      <c r="B145" s="137"/>
      <c r="C145" s="137"/>
      <c r="D145" s="136"/>
      <c r="E145" s="137"/>
      <c r="J145" s="159"/>
      <c r="K145" s="311"/>
      <c r="L145" s="311"/>
      <c r="M145" s="312"/>
      <c r="N145" s="305">
        <v>40756</v>
      </c>
      <c r="O145" s="313">
        <v>48.212728728546246</v>
      </c>
      <c r="P145" s="312"/>
      <c r="Q145" s="306"/>
      <c r="R145" s="306"/>
      <c r="S145" s="159"/>
      <c r="T145" s="159"/>
      <c r="U145" s="159"/>
      <c r="V145" s="159"/>
    </row>
    <row r="146" spans="1:22" s="138" customFormat="1" ht="12.75">
      <c r="A146" s="136"/>
      <c r="B146" s="137"/>
      <c r="C146" s="137"/>
      <c r="D146" s="136"/>
      <c r="E146" s="137"/>
      <c r="J146" s="159"/>
      <c r="K146" s="311"/>
      <c r="L146" s="311"/>
      <c r="M146" s="312"/>
      <c r="N146" s="305">
        <v>40787</v>
      </c>
      <c r="O146" s="313">
        <v>50.195669869329294</v>
      </c>
      <c r="P146" s="312"/>
      <c r="Q146" s="306"/>
      <c r="R146" s="306"/>
      <c r="S146" s="159"/>
      <c r="T146" s="159"/>
      <c r="U146" s="159"/>
      <c r="V146" s="159"/>
    </row>
    <row r="147" spans="1:22" s="138" customFormat="1" ht="12.75">
      <c r="A147" s="136"/>
      <c r="B147" s="137"/>
      <c r="C147" s="137"/>
      <c r="D147" s="136"/>
      <c r="E147" s="137"/>
      <c r="J147" s="159"/>
      <c r="K147" s="311"/>
      <c r="L147" s="311"/>
      <c r="M147" s="312"/>
      <c r="N147" s="305">
        <v>40817</v>
      </c>
      <c r="O147" s="313">
        <v>50.5</v>
      </c>
      <c r="P147" s="312"/>
      <c r="Q147" s="306"/>
      <c r="R147" s="306"/>
      <c r="S147" s="159"/>
      <c r="T147" s="159"/>
      <c r="U147" s="159"/>
      <c r="V147" s="159"/>
    </row>
    <row r="148" spans="1:22" s="138" customFormat="1" ht="12.75">
      <c r="A148" s="136"/>
      <c r="B148" s="137"/>
      <c r="C148" s="137"/>
      <c r="D148" s="136"/>
      <c r="E148" s="137"/>
      <c r="J148" s="159"/>
      <c r="K148" s="311"/>
      <c r="L148" s="311"/>
      <c r="M148" s="312"/>
      <c r="N148" s="305">
        <v>40848</v>
      </c>
      <c r="O148" s="313">
        <v>51.6</v>
      </c>
      <c r="P148" s="312"/>
      <c r="Q148" s="306"/>
      <c r="R148" s="306"/>
      <c r="S148" s="159"/>
      <c r="T148" s="159"/>
      <c r="U148" s="159"/>
      <c r="V148" s="159"/>
    </row>
    <row r="149" spans="1:22" s="138" customFormat="1" ht="12.75">
      <c r="A149" s="136"/>
      <c r="B149" s="137"/>
      <c r="C149" s="137"/>
      <c r="D149" s="136"/>
      <c r="E149" s="137"/>
      <c r="J149" s="159"/>
      <c r="K149" s="311"/>
      <c r="L149" s="311"/>
      <c r="M149" s="312"/>
      <c r="N149" s="305">
        <v>40878</v>
      </c>
      <c r="O149" s="313">
        <v>49.4</v>
      </c>
      <c r="P149" s="312"/>
      <c r="Q149" s="306"/>
      <c r="R149" s="306"/>
      <c r="S149" s="159"/>
      <c r="T149" s="159"/>
      <c r="U149" s="159"/>
      <c r="V149" s="159"/>
    </row>
    <row r="150" spans="1:22" s="138" customFormat="1" ht="12.75">
      <c r="A150" s="136"/>
      <c r="B150" s="137"/>
      <c r="C150" s="137"/>
      <c r="D150" s="136"/>
      <c r="E150" s="137"/>
      <c r="J150" s="159"/>
      <c r="K150" s="311"/>
      <c r="L150" s="311"/>
      <c r="M150" s="312"/>
      <c r="N150" s="305">
        <v>40909</v>
      </c>
      <c r="O150" s="313">
        <v>53.2</v>
      </c>
      <c r="P150" s="312"/>
      <c r="Q150" s="306"/>
      <c r="R150" s="306"/>
      <c r="S150" s="159"/>
      <c r="T150" s="159"/>
      <c r="U150" s="159"/>
      <c r="V150" s="159"/>
    </row>
    <row r="151" spans="1:22" s="138" customFormat="1" ht="12.75">
      <c r="A151" s="136"/>
      <c r="B151" s="137"/>
      <c r="C151" s="137"/>
      <c r="D151" s="136"/>
      <c r="E151" s="137"/>
      <c r="J151" s="159"/>
      <c r="K151" s="311"/>
      <c r="L151" s="311"/>
      <c r="M151" s="312"/>
      <c r="N151" s="305">
        <v>40940</v>
      </c>
      <c r="O151" s="313">
        <v>57.9</v>
      </c>
      <c r="P151" s="312"/>
      <c r="Q151" s="306"/>
      <c r="R151" s="306"/>
      <c r="S151" s="159"/>
      <c r="T151" s="159"/>
      <c r="U151" s="159"/>
      <c r="V151" s="159"/>
    </row>
    <row r="152" spans="1:22" s="138" customFormat="1" ht="12.75">
      <c r="A152" s="136"/>
      <c r="B152" s="137"/>
      <c r="C152" s="137"/>
      <c r="D152" s="136"/>
      <c r="E152" s="137"/>
      <c r="J152" s="159"/>
      <c r="K152" s="311"/>
      <c r="L152" s="311"/>
      <c r="M152" s="312"/>
      <c r="N152" s="305">
        <v>40969</v>
      </c>
      <c r="O152" s="313">
        <v>55.1</v>
      </c>
      <c r="P152" s="312"/>
      <c r="Q152" s="306"/>
      <c r="R152" s="306"/>
      <c r="S152" s="159"/>
      <c r="T152" s="159"/>
      <c r="U152" s="159"/>
      <c r="V152" s="159"/>
    </row>
    <row r="153" spans="1:22" s="138" customFormat="1" ht="12.75">
      <c r="A153" s="136"/>
      <c r="B153" s="137"/>
      <c r="C153" s="137"/>
      <c r="D153" s="136"/>
      <c r="E153" s="137"/>
      <c r="J153" s="159"/>
      <c r="K153" s="311"/>
      <c r="L153" s="311"/>
      <c r="M153" s="312"/>
      <c r="N153" s="305">
        <v>41000</v>
      </c>
      <c r="O153" s="313">
        <v>53.7</v>
      </c>
      <c r="P153" s="312"/>
      <c r="Q153" s="306"/>
      <c r="R153" s="306"/>
      <c r="S153" s="159"/>
      <c r="T153" s="159"/>
      <c r="U153" s="159"/>
      <c r="V153" s="159"/>
    </row>
    <row r="154" spans="1:22" s="138" customFormat="1" ht="12.75">
      <c r="A154" s="136"/>
      <c r="B154" s="137"/>
      <c r="C154" s="137"/>
      <c r="D154" s="136"/>
      <c r="E154" s="137"/>
      <c r="J154" s="159"/>
      <c r="K154" s="311"/>
      <c r="L154" s="311"/>
      <c r="M154" s="312"/>
      <c r="N154" s="305">
        <v>41030</v>
      </c>
      <c r="O154" s="313">
        <v>53.6</v>
      </c>
      <c r="P154" s="312"/>
      <c r="Q154" s="306"/>
      <c r="R154" s="306"/>
      <c r="S154" s="159"/>
      <c r="T154" s="159"/>
      <c r="U154" s="159"/>
      <c r="V154" s="159"/>
    </row>
    <row r="155" spans="1:22" s="138" customFormat="1" ht="12.75">
      <c r="A155" s="136"/>
      <c r="B155" s="137"/>
      <c r="C155" s="137"/>
      <c r="D155" s="136"/>
      <c r="E155" s="137"/>
      <c r="J155" s="159"/>
      <c r="K155" s="311"/>
      <c r="L155" s="311"/>
      <c r="M155" s="312"/>
      <c r="N155" s="305">
        <v>41061</v>
      </c>
      <c r="O155" s="313">
        <v>48.2</v>
      </c>
      <c r="P155" s="312"/>
      <c r="Q155" s="306"/>
      <c r="R155" s="306"/>
      <c r="S155" s="159"/>
      <c r="T155" s="159"/>
      <c r="U155" s="159"/>
      <c r="V155" s="159"/>
    </row>
    <row r="156" spans="1:22" s="138" customFormat="1" ht="12.75">
      <c r="A156" s="136"/>
      <c r="B156" s="137"/>
      <c r="C156" s="137"/>
      <c r="D156" s="136"/>
      <c r="E156" s="137"/>
      <c r="J156" s="159"/>
      <c r="K156" s="311"/>
      <c r="L156" s="311"/>
      <c r="M156" s="312"/>
      <c r="N156" s="305">
        <v>41091</v>
      </c>
      <c r="O156" s="313">
        <v>51</v>
      </c>
      <c r="P156" s="312"/>
      <c r="Q156" s="306"/>
      <c r="R156" s="306"/>
      <c r="S156" s="159"/>
      <c r="T156" s="159"/>
      <c r="U156" s="159"/>
      <c r="V156" s="159"/>
    </row>
    <row r="157" spans="1:22" s="138" customFormat="1" ht="12.75">
      <c r="A157" s="136"/>
      <c r="B157" s="137"/>
      <c r="C157" s="137"/>
      <c r="D157" s="136"/>
      <c r="E157" s="137"/>
      <c r="J157" s="159"/>
      <c r="K157" s="311"/>
      <c r="L157" s="311"/>
      <c r="M157" s="312"/>
      <c r="N157" s="305">
        <v>41122</v>
      </c>
      <c r="O157" s="313">
        <v>50.2</v>
      </c>
      <c r="P157" s="312"/>
      <c r="Q157" s="306"/>
      <c r="R157" s="306"/>
      <c r="S157" s="159"/>
      <c r="T157" s="159"/>
      <c r="U157" s="159"/>
      <c r="V157" s="159"/>
    </row>
    <row r="158" spans="1:22" s="138" customFormat="1" ht="12.75">
      <c r="A158" s="136"/>
      <c r="B158" s="137"/>
      <c r="C158" s="137"/>
      <c r="D158" s="136"/>
      <c r="E158" s="137"/>
      <c r="J158" s="159"/>
      <c r="K158" s="311"/>
      <c r="L158" s="311"/>
      <c r="M158" s="312"/>
      <c r="N158" s="305">
        <v>41153</v>
      </c>
      <c r="O158" s="313">
        <v>48.3</v>
      </c>
      <c r="P158" s="312"/>
      <c r="Q158" s="306"/>
      <c r="R158" s="306"/>
      <c r="S158" s="159"/>
      <c r="T158" s="159"/>
      <c r="U158" s="159"/>
      <c r="V158" s="159"/>
    </row>
    <row r="159" spans="1:22" s="138" customFormat="1" ht="12.75">
      <c r="A159" s="136"/>
      <c r="B159" s="137"/>
      <c r="C159" s="137"/>
      <c r="D159" s="136"/>
      <c r="E159" s="137"/>
      <c r="J159" s="159"/>
      <c r="K159" s="311"/>
      <c r="L159" s="311"/>
      <c r="M159" s="312"/>
      <c r="N159" s="305">
        <v>41183</v>
      </c>
      <c r="O159" s="313">
        <v>47.1</v>
      </c>
      <c r="P159" s="312"/>
      <c r="Q159" s="306"/>
      <c r="R159" s="306"/>
      <c r="S159" s="159"/>
      <c r="T159" s="159"/>
      <c r="U159" s="159"/>
      <c r="V159" s="159"/>
    </row>
    <row r="160" spans="1:22" s="124" customFormat="1" ht="12.75">
      <c r="A160" s="122"/>
      <c r="B160" s="123"/>
      <c r="C160" s="123"/>
      <c r="D160" s="122"/>
      <c r="E160" s="39"/>
      <c r="J160" s="159"/>
      <c r="K160" s="311"/>
      <c r="L160" s="311"/>
      <c r="M160" s="312"/>
      <c r="N160" s="305">
        <v>41214</v>
      </c>
      <c r="O160" s="313">
        <v>49.5</v>
      </c>
      <c r="P160" s="312"/>
      <c r="Q160" s="306"/>
      <c r="R160" s="306"/>
      <c r="S160" s="159"/>
      <c r="T160" s="159"/>
      <c r="U160" s="159"/>
      <c r="V160" s="159"/>
    </row>
    <row r="161" spans="1:22" s="124" customFormat="1" ht="12.75">
      <c r="A161" s="122"/>
      <c r="B161" s="123"/>
      <c r="C161" s="123"/>
      <c r="D161" s="122"/>
      <c r="E161" s="39"/>
      <c r="J161" s="159"/>
      <c r="K161" s="311"/>
      <c r="L161" s="311"/>
      <c r="M161" s="312"/>
      <c r="N161" s="305">
        <v>41244</v>
      </c>
      <c r="O161" s="313">
        <v>47.4</v>
      </c>
      <c r="P161" s="312"/>
      <c r="Q161" s="306"/>
      <c r="R161" s="306"/>
      <c r="S161" s="159"/>
      <c r="T161" s="159"/>
      <c r="U161" s="159"/>
      <c r="V161" s="159"/>
    </row>
    <row r="162" spans="1:22" s="124" customFormat="1" ht="12.75">
      <c r="A162" s="122"/>
      <c r="B162" s="123"/>
      <c r="C162" s="123"/>
      <c r="D162" s="122"/>
      <c r="E162" s="39"/>
      <c r="J162" s="159"/>
      <c r="K162" s="311"/>
      <c r="L162" s="311"/>
      <c r="M162" s="312"/>
      <c r="N162" s="305">
        <v>41275</v>
      </c>
      <c r="O162" s="313">
        <v>49.1</v>
      </c>
      <c r="P162" s="312"/>
      <c r="Q162" s="306"/>
      <c r="R162" s="306"/>
      <c r="S162" s="159"/>
      <c r="T162" s="159"/>
      <c r="U162" s="159"/>
      <c r="V162" s="159"/>
    </row>
    <row r="163" spans="1:22" s="124" customFormat="1" ht="12.75">
      <c r="A163" s="122"/>
      <c r="B163" s="123"/>
      <c r="C163" s="123"/>
      <c r="D163" s="122"/>
      <c r="E163" s="39"/>
      <c r="J163" s="159"/>
      <c r="K163" s="311"/>
      <c r="L163" s="311"/>
      <c r="M163" s="312"/>
      <c r="N163" s="305">
        <v>41306</v>
      </c>
      <c r="O163" s="313">
        <v>53.6</v>
      </c>
      <c r="P163" s="312"/>
      <c r="Q163" s="306"/>
      <c r="R163" s="306"/>
      <c r="S163" s="159"/>
      <c r="T163" s="159"/>
      <c r="U163" s="159"/>
      <c r="V163" s="159"/>
    </row>
    <row r="164" spans="1:22" s="124" customFormat="1" ht="12.75">
      <c r="A164" s="122"/>
      <c r="B164" s="123"/>
      <c r="C164" s="123"/>
      <c r="D164" s="122"/>
      <c r="E164" s="39"/>
      <c r="J164" s="159"/>
      <c r="K164" s="311"/>
      <c r="L164" s="311"/>
      <c r="M164" s="312"/>
      <c r="N164" s="305">
        <v>41334</v>
      </c>
      <c r="O164" s="313">
        <v>49.3</v>
      </c>
      <c r="P164" s="312"/>
      <c r="Q164" s="306"/>
      <c r="R164" s="306"/>
      <c r="S164" s="159"/>
      <c r="T164" s="159"/>
      <c r="U164" s="159"/>
      <c r="V164" s="159"/>
    </row>
    <row r="165" spans="1:22" s="124" customFormat="1" ht="12.75">
      <c r="A165" s="122"/>
      <c r="B165" s="123"/>
      <c r="C165" s="123"/>
      <c r="D165" s="122"/>
      <c r="E165" s="39"/>
      <c r="J165" s="159"/>
      <c r="K165" s="311"/>
      <c r="L165" s="311"/>
      <c r="M165" s="312"/>
      <c r="N165" s="305">
        <v>41365</v>
      </c>
      <c r="O165" s="313">
        <v>50.5</v>
      </c>
      <c r="P165" s="312"/>
      <c r="Q165" s="306"/>
      <c r="R165" s="306"/>
      <c r="S165" s="159"/>
      <c r="T165" s="159"/>
      <c r="U165" s="159"/>
      <c r="V165" s="159"/>
    </row>
    <row r="166" spans="1:22" s="124" customFormat="1" ht="12.75">
      <c r="A166" s="122"/>
      <c r="B166" s="123"/>
      <c r="C166" s="123"/>
      <c r="D166" s="122"/>
      <c r="E166" s="39"/>
      <c r="J166" s="159"/>
      <c r="K166" s="311"/>
      <c r="L166" s="311"/>
      <c r="M166" s="312"/>
      <c r="N166" s="305">
        <v>41395</v>
      </c>
      <c r="O166" s="313">
        <v>50.4</v>
      </c>
      <c r="P166" s="312"/>
      <c r="Q166" s="306"/>
      <c r="R166" s="306"/>
      <c r="S166" s="159"/>
      <c r="T166" s="159"/>
      <c r="U166" s="159"/>
      <c r="V166" s="159"/>
    </row>
    <row r="167" spans="1:22" s="124" customFormat="1" ht="12.75">
      <c r="A167" s="122"/>
      <c r="B167" s="123"/>
      <c r="C167" s="123"/>
      <c r="D167" s="122"/>
      <c r="E167" s="39"/>
      <c r="J167" s="159"/>
      <c r="K167" s="311"/>
      <c r="L167" s="311"/>
      <c r="M167" s="312"/>
      <c r="N167" s="305">
        <v>41426</v>
      </c>
      <c r="O167" s="313">
        <v>51.6</v>
      </c>
      <c r="P167" s="312"/>
      <c r="Q167" s="306"/>
      <c r="R167" s="306"/>
      <c r="S167" s="159"/>
      <c r="T167" s="159"/>
      <c r="U167" s="159"/>
      <c r="V167" s="159"/>
    </row>
    <row r="168" spans="1:22" s="124" customFormat="1" ht="12.75">
      <c r="A168" s="122"/>
      <c r="B168" s="123"/>
      <c r="C168" s="123"/>
      <c r="D168" s="122"/>
      <c r="E168" s="39"/>
      <c r="J168" s="159"/>
      <c r="K168" s="309"/>
      <c r="L168" s="309"/>
      <c r="M168" s="308"/>
      <c r="N168" s="308"/>
      <c r="O168" s="308"/>
      <c r="P168" s="308"/>
      <c r="Q168" s="159"/>
      <c r="R168" s="159"/>
      <c r="S168" s="159"/>
      <c r="T168" s="159"/>
    </row>
    <row r="169" spans="1:22" s="124" customFormat="1" ht="12.75">
      <c r="A169" s="122"/>
      <c r="B169" s="123"/>
      <c r="C169" s="123"/>
      <c r="D169" s="122"/>
      <c r="E169" s="39"/>
      <c r="J169" s="231"/>
      <c r="K169" s="307"/>
      <c r="L169" s="307"/>
      <c r="M169" s="300"/>
      <c r="N169" s="300"/>
      <c r="O169" s="300"/>
      <c r="P169" s="300"/>
      <c r="Q169" s="159"/>
      <c r="R169" s="159"/>
      <c r="S169" s="159"/>
    </row>
    <row r="170" spans="1:22" s="124" customFormat="1" ht="12.75">
      <c r="A170" s="122"/>
      <c r="B170" s="123"/>
      <c r="C170" s="123"/>
      <c r="D170" s="122"/>
      <c r="E170" s="39"/>
      <c r="J170" s="231"/>
      <c r="K170" s="235"/>
      <c r="L170" s="235"/>
      <c r="M170" s="236"/>
      <c r="N170" s="236"/>
      <c r="O170" s="236"/>
      <c r="P170" s="236"/>
      <c r="Q170" s="159"/>
      <c r="R170" s="159"/>
      <c r="S170" s="159"/>
    </row>
    <row r="171" spans="1:22" s="124" customFormat="1" ht="12.75">
      <c r="A171" s="122"/>
      <c r="B171" s="123"/>
      <c r="C171" s="123"/>
      <c r="D171" s="122"/>
      <c r="E171" s="39"/>
      <c r="J171" s="231"/>
      <c r="K171" s="235"/>
      <c r="L171" s="235"/>
      <c r="M171" s="236"/>
      <c r="N171" s="236"/>
      <c r="O171" s="236"/>
      <c r="P171" s="236"/>
      <c r="Q171" s="159"/>
      <c r="R171" s="159"/>
      <c r="S171" s="159"/>
    </row>
    <row r="172" spans="1:22" s="124" customFormat="1" ht="12.75">
      <c r="A172" s="122"/>
      <c r="B172" s="123"/>
      <c r="C172" s="123"/>
      <c r="D172" s="122"/>
      <c r="E172" s="39"/>
      <c r="J172" s="231"/>
      <c r="K172" s="235"/>
      <c r="L172" s="235"/>
      <c r="M172" s="236"/>
      <c r="N172" s="236"/>
      <c r="O172" s="236"/>
      <c r="P172" s="236"/>
      <c r="Q172" s="159"/>
    </row>
    <row r="173" spans="1:22" s="124" customFormat="1" ht="12.75">
      <c r="A173" s="122"/>
      <c r="B173" s="123"/>
      <c r="C173" s="123"/>
      <c r="D173" s="122"/>
      <c r="E173" s="39"/>
      <c r="J173" s="231"/>
      <c r="K173" s="235"/>
      <c r="L173" s="235"/>
      <c r="M173" s="236"/>
      <c r="N173" s="236"/>
      <c r="O173" s="236"/>
      <c r="P173" s="236"/>
      <c r="Q173" s="159"/>
    </row>
  </sheetData>
  <mergeCells count="1">
    <mergeCell ref="A1:I2"/>
  </mergeCells>
  <phoneticPr fontId="13" type="noConversion"/>
  <pageMargins left="0.75" right="0.75" top="1" bottom="1" header="0.5" footer="0.5"/>
  <pageSetup paperSize="9"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dimension ref="A1:Q549"/>
  <sheetViews>
    <sheetView zoomScale="90" zoomScaleNormal="90" workbookViewId="0"/>
  </sheetViews>
  <sheetFormatPr defaultRowHeight="12.75"/>
  <cols>
    <col min="1" max="1" width="15.85546875" style="50" customWidth="1"/>
    <col min="2" max="2" width="12.28515625" style="50" customWidth="1"/>
    <col min="3" max="3" width="11.7109375" style="50" customWidth="1"/>
    <col min="4" max="4" width="9.5703125" style="50" customWidth="1"/>
    <col min="5" max="5" width="10.42578125" style="50" customWidth="1"/>
    <col min="6" max="6" width="10.85546875" style="50" customWidth="1"/>
    <col min="7" max="7" width="8.42578125" style="50" customWidth="1"/>
    <col min="8" max="8" width="10.28515625" style="50" customWidth="1"/>
    <col min="9" max="9" width="12" style="50" customWidth="1"/>
    <col min="10" max="10" width="7.85546875" style="50" customWidth="1"/>
    <col min="11" max="11" width="12.85546875" style="50" customWidth="1"/>
    <col min="12" max="12" width="8.28515625" style="50" customWidth="1"/>
    <col min="13" max="13" width="8.5703125" style="50" customWidth="1"/>
    <col min="14" max="14" width="9.140625" style="50"/>
    <col min="15" max="15" width="14.140625" style="50" customWidth="1"/>
    <col min="16" max="16" width="14.42578125" style="50" customWidth="1"/>
    <col min="17" max="17" width="8.85546875" style="50" customWidth="1"/>
    <col min="18" max="16384" width="9.140625" style="50"/>
  </cols>
  <sheetData>
    <row r="1" spans="1:17" ht="21" customHeight="1" thickBot="1">
      <c r="B1" s="412" t="s">
        <v>146</v>
      </c>
      <c r="C1" s="413"/>
      <c r="D1" s="413"/>
      <c r="E1" s="413"/>
      <c r="F1" s="413"/>
      <c r="G1" s="413"/>
      <c r="H1" s="413"/>
      <c r="I1" s="413"/>
      <c r="J1" s="413"/>
      <c r="K1" s="413"/>
      <c r="L1" s="413"/>
      <c r="M1" s="413"/>
      <c r="N1" s="413"/>
      <c r="O1" s="413"/>
      <c r="P1" s="414"/>
    </row>
    <row r="2" spans="1:17" ht="57">
      <c r="B2" s="58" t="s">
        <v>113</v>
      </c>
      <c r="C2" s="58" t="s">
        <v>147</v>
      </c>
      <c r="D2" s="58" t="s">
        <v>114</v>
      </c>
      <c r="E2" s="58" t="s">
        <v>115</v>
      </c>
      <c r="F2" s="58" t="s">
        <v>116</v>
      </c>
      <c r="G2" s="58" t="s">
        <v>117</v>
      </c>
      <c r="H2" s="58" t="s">
        <v>118</v>
      </c>
      <c r="I2" s="58" t="s">
        <v>119</v>
      </c>
      <c r="J2" s="58" t="s">
        <v>120</v>
      </c>
      <c r="K2" s="58" t="s">
        <v>465</v>
      </c>
      <c r="L2" s="58" t="s">
        <v>121</v>
      </c>
      <c r="M2" s="58" t="s">
        <v>122</v>
      </c>
      <c r="N2" s="58" t="s">
        <v>123</v>
      </c>
      <c r="O2" s="58" t="s">
        <v>124</v>
      </c>
      <c r="P2" s="58" t="s">
        <v>125</v>
      </c>
    </row>
    <row r="3" spans="1:17" ht="10.5" customHeight="1">
      <c r="B3" s="36"/>
      <c r="C3" s="36"/>
      <c r="D3" s="36"/>
    </row>
    <row r="4" spans="1:17" hidden="1">
      <c r="A4" s="51">
        <v>32874</v>
      </c>
      <c r="B4" s="141">
        <v>70943</v>
      </c>
      <c r="C4" s="141">
        <f>B4-D4</f>
        <v>7043</v>
      </c>
      <c r="D4" s="141">
        <v>63900</v>
      </c>
      <c r="E4" s="141">
        <v>8867</v>
      </c>
      <c r="F4" s="141">
        <v>2420</v>
      </c>
      <c r="G4" s="141">
        <v>1229</v>
      </c>
      <c r="H4" s="141">
        <v>453</v>
      </c>
      <c r="I4" s="141">
        <v>2090</v>
      </c>
      <c r="J4" s="141">
        <v>4019</v>
      </c>
      <c r="K4" s="141">
        <v>6633</v>
      </c>
      <c r="L4" s="141">
        <v>5446</v>
      </c>
      <c r="M4" s="141">
        <v>2061</v>
      </c>
      <c r="N4" s="141">
        <v>5802</v>
      </c>
      <c r="O4" s="141">
        <v>1307</v>
      </c>
      <c r="P4" s="141">
        <v>1616</v>
      </c>
      <c r="Q4" s="52"/>
    </row>
    <row r="5" spans="1:17" hidden="1">
      <c r="A5" s="51">
        <v>32905</v>
      </c>
      <c r="B5" s="141">
        <v>82517</v>
      </c>
      <c r="C5" s="141">
        <f t="shared" ref="C5:C68" si="0">B5-D5</f>
        <v>5934</v>
      </c>
      <c r="D5" s="141">
        <v>76583</v>
      </c>
      <c r="E5" s="141">
        <v>13036</v>
      </c>
      <c r="F5" s="141">
        <v>3241</v>
      </c>
      <c r="G5" s="141">
        <v>1158</v>
      </c>
      <c r="H5" s="141">
        <v>467</v>
      </c>
      <c r="I5" s="141">
        <v>2370</v>
      </c>
      <c r="J5" s="141">
        <v>4308</v>
      </c>
      <c r="K5" s="141">
        <v>6131</v>
      </c>
      <c r="L5" s="141">
        <v>5136</v>
      </c>
      <c r="M5" s="141">
        <v>3102</v>
      </c>
      <c r="N5" s="141">
        <v>5759</v>
      </c>
      <c r="O5" s="141">
        <v>1686</v>
      </c>
      <c r="P5" s="141">
        <v>1866</v>
      </c>
      <c r="Q5" s="52"/>
    </row>
    <row r="6" spans="1:17" hidden="1">
      <c r="A6" s="51">
        <v>32933</v>
      </c>
      <c r="B6" s="141">
        <v>90843</v>
      </c>
      <c r="C6" s="141">
        <f t="shared" si="0"/>
        <v>7775</v>
      </c>
      <c r="D6" s="141">
        <v>83068</v>
      </c>
      <c r="E6" s="141">
        <v>14624</v>
      </c>
      <c r="F6" s="141">
        <v>2730</v>
      </c>
      <c r="G6" s="141">
        <v>1259</v>
      </c>
      <c r="H6" s="141">
        <v>413</v>
      </c>
      <c r="I6" s="141">
        <v>2303</v>
      </c>
      <c r="J6" s="141">
        <v>6885</v>
      </c>
      <c r="K6" s="141">
        <v>7846</v>
      </c>
      <c r="L6" s="141">
        <v>6769</v>
      </c>
      <c r="M6" s="141">
        <v>2511</v>
      </c>
      <c r="N6" s="141">
        <v>6177</v>
      </c>
      <c r="O6" s="141">
        <v>1912</v>
      </c>
      <c r="P6" s="141">
        <v>2296</v>
      </c>
    </row>
    <row r="7" spans="1:17" hidden="1">
      <c r="A7" s="51">
        <v>32964</v>
      </c>
      <c r="B7" s="141">
        <v>66749</v>
      </c>
      <c r="C7" s="141">
        <f t="shared" si="0"/>
        <v>6000</v>
      </c>
      <c r="D7" s="141">
        <v>60749</v>
      </c>
      <c r="E7" s="141">
        <v>8629</v>
      </c>
      <c r="F7" s="141">
        <v>2041</v>
      </c>
      <c r="G7" s="141">
        <v>834</v>
      </c>
      <c r="H7" s="141">
        <v>637</v>
      </c>
      <c r="I7" s="141">
        <v>2144</v>
      </c>
      <c r="J7" s="141">
        <v>4339</v>
      </c>
      <c r="K7" s="141">
        <v>5295</v>
      </c>
      <c r="L7" s="141">
        <v>4820</v>
      </c>
      <c r="M7" s="141">
        <v>2234</v>
      </c>
      <c r="N7" s="141">
        <v>4918</v>
      </c>
      <c r="O7" s="141">
        <v>1075</v>
      </c>
      <c r="P7" s="141">
        <v>1374</v>
      </c>
    </row>
    <row r="8" spans="1:17" hidden="1">
      <c r="A8" s="51">
        <v>32994</v>
      </c>
      <c r="B8" s="141">
        <v>79789</v>
      </c>
      <c r="C8" s="141">
        <f t="shared" si="0"/>
        <v>6365</v>
      </c>
      <c r="D8" s="141">
        <v>73424</v>
      </c>
      <c r="E8" s="141">
        <v>11302</v>
      </c>
      <c r="F8" s="141">
        <v>2559</v>
      </c>
      <c r="G8" s="141">
        <v>1123</v>
      </c>
      <c r="H8" s="141">
        <v>630</v>
      </c>
      <c r="I8" s="141">
        <v>2401</v>
      </c>
      <c r="J8" s="141">
        <v>6638</v>
      </c>
      <c r="K8" s="141">
        <v>6852</v>
      </c>
      <c r="L8" s="141">
        <v>5284</v>
      </c>
      <c r="M8" s="141">
        <v>2376</v>
      </c>
      <c r="N8" s="141">
        <v>6180</v>
      </c>
      <c r="O8" s="141">
        <v>1272</v>
      </c>
      <c r="P8" s="141">
        <v>1933</v>
      </c>
    </row>
    <row r="9" spans="1:17" hidden="1">
      <c r="A9" s="51">
        <v>33025</v>
      </c>
      <c r="B9" s="141">
        <v>88335</v>
      </c>
      <c r="C9" s="141">
        <f t="shared" si="0"/>
        <v>7585</v>
      </c>
      <c r="D9" s="141">
        <v>80750</v>
      </c>
      <c r="E9" s="141">
        <v>13169</v>
      </c>
      <c r="F9" s="141">
        <v>2182</v>
      </c>
      <c r="G9" s="141">
        <v>1191</v>
      </c>
      <c r="H9" s="141">
        <v>460</v>
      </c>
      <c r="I9" s="141">
        <v>2480</v>
      </c>
      <c r="J9" s="141">
        <v>6530</v>
      </c>
      <c r="K9" s="141">
        <v>8012</v>
      </c>
      <c r="L9" s="141">
        <v>6538</v>
      </c>
      <c r="M9" s="141">
        <v>2132</v>
      </c>
      <c r="N9" s="141">
        <v>6383</v>
      </c>
      <c r="O9" s="141">
        <v>2433</v>
      </c>
      <c r="P9" s="141">
        <v>2106</v>
      </c>
    </row>
    <row r="10" spans="1:17" hidden="1">
      <c r="A10" s="51">
        <v>33055</v>
      </c>
      <c r="B10" s="141">
        <v>84744</v>
      </c>
      <c r="C10" s="141">
        <f t="shared" si="0"/>
        <v>7758</v>
      </c>
      <c r="D10" s="141">
        <v>76986</v>
      </c>
      <c r="E10" s="141">
        <v>11000</v>
      </c>
      <c r="F10" s="141">
        <v>2933</v>
      </c>
      <c r="G10" s="141">
        <v>1509</v>
      </c>
      <c r="H10" s="141">
        <v>622</v>
      </c>
      <c r="I10" s="141">
        <v>2678</v>
      </c>
      <c r="J10" s="141">
        <v>6271</v>
      </c>
      <c r="K10" s="141">
        <v>8850</v>
      </c>
      <c r="L10" s="141">
        <v>6219</v>
      </c>
      <c r="M10" s="141">
        <v>3172</v>
      </c>
      <c r="N10" s="141">
        <v>6543</v>
      </c>
      <c r="O10" s="141">
        <v>1764</v>
      </c>
      <c r="P10" s="141">
        <v>1850</v>
      </c>
    </row>
    <row r="11" spans="1:17" hidden="1">
      <c r="A11" s="51">
        <v>33086</v>
      </c>
      <c r="B11" s="141">
        <v>86240</v>
      </c>
      <c r="C11" s="141">
        <f t="shared" si="0"/>
        <v>8039</v>
      </c>
      <c r="D11" s="141">
        <v>78201</v>
      </c>
      <c r="E11" s="141">
        <v>12620</v>
      </c>
      <c r="F11" s="141">
        <v>2854</v>
      </c>
      <c r="G11" s="141">
        <v>1121</v>
      </c>
      <c r="H11" s="141">
        <v>501</v>
      </c>
      <c r="I11" s="141">
        <v>2340</v>
      </c>
      <c r="J11" s="141">
        <v>6614</v>
      </c>
      <c r="K11" s="141">
        <v>9572</v>
      </c>
      <c r="L11" s="141">
        <v>6800</v>
      </c>
      <c r="M11" s="141">
        <v>2977</v>
      </c>
      <c r="N11" s="141">
        <v>6712</v>
      </c>
      <c r="O11" s="141">
        <v>1790</v>
      </c>
      <c r="P11" s="141">
        <v>1600</v>
      </c>
    </row>
    <row r="12" spans="1:17" hidden="1">
      <c r="A12" s="51">
        <v>33117</v>
      </c>
      <c r="B12" s="141">
        <v>76912</v>
      </c>
      <c r="C12" s="141">
        <f t="shared" si="0"/>
        <v>6598</v>
      </c>
      <c r="D12" s="141">
        <v>70314</v>
      </c>
      <c r="E12" s="141">
        <v>11191</v>
      </c>
      <c r="F12" s="141">
        <v>1963</v>
      </c>
      <c r="G12" s="141">
        <v>848</v>
      </c>
      <c r="H12" s="141">
        <v>717</v>
      </c>
      <c r="I12" s="141">
        <v>1910</v>
      </c>
      <c r="J12" s="141">
        <v>6306</v>
      </c>
      <c r="K12" s="141">
        <v>10713</v>
      </c>
      <c r="L12" s="141">
        <v>5046</v>
      </c>
      <c r="M12" s="141">
        <v>2164</v>
      </c>
      <c r="N12" s="141">
        <v>5853</v>
      </c>
      <c r="O12" s="141">
        <v>1416</v>
      </c>
      <c r="P12" s="141">
        <v>1860</v>
      </c>
    </row>
    <row r="13" spans="1:17" hidden="1">
      <c r="A13" s="51">
        <v>33147</v>
      </c>
      <c r="B13" s="141">
        <v>78936</v>
      </c>
      <c r="C13" s="141">
        <f t="shared" si="0"/>
        <v>6682</v>
      </c>
      <c r="D13" s="141">
        <v>72254</v>
      </c>
      <c r="E13" s="141">
        <v>11946</v>
      </c>
      <c r="F13" s="141">
        <v>2743</v>
      </c>
      <c r="G13" s="141">
        <v>1040</v>
      </c>
      <c r="H13" s="141">
        <v>513</v>
      </c>
      <c r="I13" s="141">
        <v>2604</v>
      </c>
      <c r="J13" s="141">
        <v>4655</v>
      </c>
      <c r="K13" s="141">
        <v>9134</v>
      </c>
      <c r="L13" s="141">
        <v>5490</v>
      </c>
      <c r="M13" s="141">
        <v>1917</v>
      </c>
      <c r="N13" s="141">
        <v>5495</v>
      </c>
      <c r="O13" s="141">
        <v>1461</v>
      </c>
      <c r="P13" s="141">
        <v>2268</v>
      </c>
    </row>
    <row r="14" spans="1:17" hidden="1">
      <c r="A14" s="51">
        <v>33178</v>
      </c>
      <c r="B14" s="141">
        <v>87859</v>
      </c>
      <c r="C14" s="141">
        <f t="shared" si="0"/>
        <v>8042</v>
      </c>
      <c r="D14" s="141">
        <v>79817</v>
      </c>
      <c r="E14" s="141">
        <v>11879</v>
      </c>
      <c r="F14" s="141">
        <v>2358</v>
      </c>
      <c r="G14" s="141">
        <v>1592</v>
      </c>
      <c r="H14" s="141">
        <v>720</v>
      </c>
      <c r="I14" s="141">
        <v>2557</v>
      </c>
      <c r="J14" s="141">
        <v>6678</v>
      </c>
      <c r="K14" s="141">
        <v>10646</v>
      </c>
      <c r="L14" s="141">
        <v>6073</v>
      </c>
      <c r="M14" s="141">
        <v>1971</v>
      </c>
      <c r="N14" s="141">
        <v>6392</v>
      </c>
      <c r="O14" s="141">
        <v>1871</v>
      </c>
      <c r="P14" s="141">
        <v>1964</v>
      </c>
    </row>
    <row r="15" spans="1:17" hidden="1">
      <c r="A15" s="51">
        <v>33208</v>
      </c>
      <c r="B15" s="141">
        <v>57913</v>
      </c>
      <c r="C15" s="141">
        <f t="shared" si="0"/>
        <v>5239</v>
      </c>
      <c r="D15" s="141">
        <v>52674</v>
      </c>
      <c r="E15" s="141">
        <v>8889</v>
      </c>
      <c r="F15" s="141">
        <v>2553</v>
      </c>
      <c r="G15" s="141">
        <v>761</v>
      </c>
      <c r="H15" s="141">
        <v>662</v>
      </c>
      <c r="I15" s="141">
        <v>1455</v>
      </c>
      <c r="J15" s="141">
        <v>3576</v>
      </c>
      <c r="K15" s="141">
        <v>6147</v>
      </c>
      <c r="L15" s="141">
        <v>4353</v>
      </c>
      <c r="M15" s="141">
        <v>1507</v>
      </c>
      <c r="N15" s="141">
        <v>3582</v>
      </c>
      <c r="O15" s="141">
        <v>1066</v>
      </c>
      <c r="P15" s="141">
        <v>1581</v>
      </c>
    </row>
    <row r="16" spans="1:17" hidden="1">
      <c r="A16" s="51">
        <v>33239</v>
      </c>
      <c r="B16" s="141">
        <v>76785</v>
      </c>
      <c r="C16" s="141">
        <f t="shared" si="0"/>
        <v>7039</v>
      </c>
      <c r="D16" s="141">
        <v>69746</v>
      </c>
      <c r="E16" s="141">
        <v>10289</v>
      </c>
      <c r="F16" s="141">
        <v>2250</v>
      </c>
      <c r="G16" s="141">
        <v>1377</v>
      </c>
      <c r="H16" s="141">
        <v>417</v>
      </c>
      <c r="I16" s="141">
        <v>1889</v>
      </c>
      <c r="J16" s="141">
        <v>4305</v>
      </c>
      <c r="K16" s="141">
        <v>9913</v>
      </c>
      <c r="L16" s="141">
        <v>4889</v>
      </c>
      <c r="M16" s="141">
        <v>2158</v>
      </c>
      <c r="N16" s="141">
        <v>5522</v>
      </c>
      <c r="O16" s="141">
        <v>1604</v>
      </c>
      <c r="P16" s="141">
        <v>1483</v>
      </c>
    </row>
    <row r="17" spans="1:16" hidden="1">
      <c r="A17" s="51">
        <v>33270</v>
      </c>
      <c r="B17" s="141">
        <v>88970</v>
      </c>
      <c r="C17" s="141">
        <f t="shared" si="0"/>
        <v>9947</v>
      </c>
      <c r="D17" s="141">
        <v>79023</v>
      </c>
      <c r="E17" s="141">
        <v>13422</v>
      </c>
      <c r="F17" s="141">
        <v>2878</v>
      </c>
      <c r="G17" s="141">
        <v>1157</v>
      </c>
      <c r="H17" s="141">
        <v>662</v>
      </c>
      <c r="I17" s="141">
        <v>2186</v>
      </c>
      <c r="J17" s="141">
        <v>4814</v>
      </c>
      <c r="K17" s="141">
        <v>9882</v>
      </c>
      <c r="L17" s="141">
        <v>5739</v>
      </c>
      <c r="M17" s="141">
        <v>2283</v>
      </c>
      <c r="N17" s="141">
        <v>6486</v>
      </c>
      <c r="O17" s="141">
        <v>1599</v>
      </c>
      <c r="P17" s="141">
        <v>1604</v>
      </c>
    </row>
    <row r="18" spans="1:16" hidden="1">
      <c r="A18" s="51">
        <v>33298</v>
      </c>
      <c r="B18" s="141">
        <v>92715</v>
      </c>
      <c r="C18" s="141">
        <f t="shared" si="0"/>
        <v>9878</v>
      </c>
      <c r="D18" s="141">
        <v>82837</v>
      </c>
      <c r="E18" s="141">
        <v>11634</v>
      </c>
      <c r="F18" s="141">
        <v>2911</v>
      </c>
      <c r="G18" s="141">
        <v>1044</v>
      </c>
      <c r="H18" s="141">
        <v>725</v>
      </c>
      <c r="I18" s="141">
        <v>2441</v>
      </c>
      <c r="J18" s="141">
        <v>5060</v>
      </c>
      <c r="K18" s="141">
        <v>12311</v>
      </c>
      <c r="L18" s="141">
        <v>6873</v>
      </c>
      <c r="M18" s="141">
        <v>1919</v>
      </c>
      <c r="N18" s="141">
        <v>5872</v>
      </c>
      <c r="O18" s="141">
        <v>1828</v>
      </c>
      <c r="P18" s="141">
        <v>2192</v>
      </c>
    </row>
    <row r="19" spans="1:16" hidden="1">
      <c r="A19" s="51">
        <v>33329</v>
      </c>
      <c r="B19" s="141">
        <v>89591</v>
      </c>
      <c r="C19" s="141">
        <f t="shared" si="0"/>
        <v>9473</v>
      </c>
      <c r="D19" s="141">
        <v>80118</v>
      </c>
      <c r="E19" s="141">
        <v>12419</v>
      </c>
      <c r="F19" s="141">
        <v>3628</v>
      </c>
      <c r="G19" s="141">
        <v>1088</v>
      </c>
      <c r="H19" s="141">
        <v>766</v>
      </c>
      <c r="I19" s="141">
        <v>2791</v>
      </c>
      <c r="J19" s="141">
        <v>5390</v>
      </c>
      <c r="K19" s="141">
        <v>8827</v>
      </c>
      <c r="L19" s="141">
        <v>6474</v>
      </c>
      <c r="M19" s="141">
        <v>2358</v>
      </c>
      <c r="N19" s="141">
        <v>6110</v>
      </c>
      <c r="O19" s="141">
        <v>1458</v>
      </c>
      <c r="P19" s="141">
        <v>1760</v>
      </c>
    </row>
    <row r="20" spans="1:16" hidden="1">
      <c r="A20" s="51">
        <v>33359</v>
      </c>
      <c r="B20" s="141">
        <v>83335</v>
      </c>
      <c r="C20" s="141">
        <f t="shared" si="0"/>
        <v>8918</v>
      </c>
      <c r="D20" s="141">
        <v>74417</v>
      </c>
      <c r="E20" s="141">
        <v>9903</v>
      </c>
      <c r="F20" s="141">
        <v>2864</v>
      </c>
      <c r="G20" s="141">
        <v>1093</v>
      </c>
      <c r="H20" s="141">
        <v>678</v>
      </c>
      <c r="I20" s="141">
        <v>2093</v>
      </c>
      <c r="J20" s="141">
        <v>5668</v>
      </c>
      <c r="K20" s="141">
        <v>8937</v>
      </c>
      <c r="L20" s="141">
        <v>5465</v>
      </c>
      <c r="M20" s="141">
        <v>1959</v>
      </c>
      <c r="N20" s="141">
        <v>6826</v>
      </c>
      <c r="O20" s="141">
        <v>2207</v>
      </c>
      <c r="P20" s="141">
        <v>1896</v>
      </c>
    </row>
    <row r="21" spans="1:16" hidden="1">
      <c r="A21" s="51">
        <v>33390</v>
      </c>
      <c r="B21" s="141">
        <v>85340</v>
      </c>
      <c r="C21" s="141">
        <f t="shared" si="0"/>
        <v>9806</v>
      </c>
      <c r="D21" s="141">
        <v>75534</v>
      </c>
      <c r="E21" s="141">
        <v>11327</v>
      </c>
      <c r="F21" s="141">
        <v>2441</v>
      </c>
      <c r="G21" s="141">
        <v>1036</v>
      </c>
      <c r="H21" s="141">
        <v>438</v>
      </c>
      <c r="I21" s="141">
        <v>2088</v>
      </c>
      <c r="J21" s="141">
        <v>5370</v>
      </c>
      <c r="K21" s="141">
        <v>8230</v>
      </c>
      <c r="L21" s="141">
        <v>6610</v>
      </c>
      <c r="M21" s="141">
        <v>3289</v>
      </c>
      <c r="N21" s="141">
        <v>6780</v>
      </c>
      <c r="O21" s="141">
        <v>1604</v>
      </c>
      <c r="P21" s="141">
        <v>2438</v>
      </c>
    </row>
    <row r="22" spans="1:16" hidden="1">
      <c r="A22" s="51">
        <v>33420</v>
      </c>
      <c r="B22" s="141">
        <v>99465</v>
      </c>
      <c r="C22" s="141">
        <f t="shared" si="0"/>
        <v>11304</v>
      </c>
      <c r="D22" s="141">
        <v>88161</v>
      </c>
      <c r="E22" s="141">
        <v>14039</v>
      </c>
      <c r="F22" s="141">
        <v>3301</v>
      </c>
      <c r="G22" s="141">
        <v>1422</v>
      </c>
      <c r="H22" s="141">
        <v>599</v>
      </c>
      <c r="I22" s="141">
        <v>2569</v>
      </c>
      <c r="J22" s="141">
        <v>6018</v>
      </c>
      <c r="K22" s="141">
        <v>11597</v>
      </c>
      <c r="L22" s="141">
        <v>6417</v>
      </c>
      <c r="M22" s="141">
        <v>2631</v>
      </c>
      <c r="N22" s="141">
        <v>7690</v>
      </c>
      <c r="O22" s="141">
        <v>1957</v>
      </c>
      <c r="P22" s="141">
        <v>2687</v>
      </c>
    </row>
    <row r="23" spans="1:16" hidden="1">
      <c r="A23" s="51">
        <v>33451</v>
      </c>
      <c r="B23" s="141">
        <v>92566</v>
      </c>
      <c r="C23" s="141">
        <f t="shared" si="0"/>
        <v>11296</v>
      </c>
      <c r="D23" s="141">
        <v>81270</v>
      </c>
      <c r="E23" s="141">
        <v>10706</v>
      </c>
      <c r="F23" s="141">
        <v>2703</v>
      </c>
      <c r="G23" s="141">
        <v>1092</v>
      </c>
      <c r="H23" s="141">
        <v>865</v>
      </c>
      <c r="I23" s="141">
        <v>2550</v>
      </c>
      <c r="J23" s="141">
        <v>5963</v>
      </c>
      <c r="K23" s="141">
        <v>10317</v>
      </c>
      <c r="L23" s="141">
        <v>6331</v>
      </c>
      <c r="M23" s="141">
        <v>2393</v>
      </c>
      <c r="N23" s="141">
        <v>7145</v>
      </c>
      <c r="O23" s="141">
        <v>1400</v>
      </c>
      <c r="P23" s="141">
        <v>2602</v>
      </c>
    </row>
    <row r="24" spans="1:16" hidden="1">
      <c r="A24" s="51">
        <v>33482</v>
      </c>
      <c r="B24" s="141">
        <v>88046</v>
      </c>
      <c r="C24" s="141">
        <f t="shared" si="0"/>
        <v>8958</v>
      </c>
      <c r="D24" s="141">
        <v>79088</v>
      </c>
      <c r="E24" s="141">
        <v>10321</v>
      </c>
      <c r="F24" s="141">
        <v>3075</v>
      </c>
      <c r="G24" s="141">
        <v>1058</v>
      </c>
      <c r="H24" s="141">
        <v>1444</v>
      </c>
      <c r="I24" s="141">
        <v>2731</v>
      </c>
      <c r="J24" s="141">
        <v>5476</v>
      </c>
      <c r="K24" s="141">
        <v>11768</v>
      </c>
      <c r="L24" s="141">
        <v>6378</v>
      </c>
      <c r="M24" s="141">
        <v>2226</v>
      </c>
      <c r="N24" s="141">
        <v>5980</v>
      </c>
      <c r="O24" s="141">
        <v>1172</v>
      </c>
      <c r="P24" s="141">
        <v>2058</v>
      </c>
    </row>
    <row r="25" spans="1:16" hidden="1">
      <c r="A25" s="51">
        <v>33512</v>
      </c>
      <c r="B25" s="141">
        <v>88766</v>
      </c>
      <c r="C25" s="141">
        <f t="shared" si="0"/>
        <v>10439</v>
      </c>
      <c r="D25" s="141">
        <v>78327</v>
      </c>
      <c r="E25" s="141">
        <v>11449</v>
      </c>
      <c r="F25" s="141">
        <v>2575</v>
      </c>
      <c r="G25" s="141">
        <v>1016</v>
      </c>
      <c r="H25" s="141">
        <v>694</v>
      </c>
      <c r="I25" s="141">
        <v>2029</v>
      </c>
      <c r="J25" s="141">
        <v>5227</v>
      </c>
      <c r="K25" s="141">
        <v>12425</v>
      </c>
      <c r="L25" s="141">
        <v>6048</v>
      </c>
      <c r="M25" s="141">
        <v>2213</v>
      </c>
      <c r="N25" s="141">
        <v>6786</v>
      </c>
      <c r="O25" s="141">
        <v>1837</v>
      </c>
      <c r="P25" s="141">
        <v>1956</v>
      </c>
    </row>
    <row r="26" spans="1:16" hidden="1">
      <c r="A26" s="51">
        <v>33543</v>
      </c>
      <c r="B26" s="141">
        <v>91704</v>
      </c>
      <c r="C26" s="141">
        <f t="shared" si="0"/>
        <v>10418</v>
      </c>
      <c r="D26" s="141">
        <v>81286</v>
      </c>
      <c r="E26" s="141">
        <v>10332</v>
      </c>
      <c r="F26" s="141">
        <v>3167</v>
      </c>
      <c r="G26" s="141">
        <v>880</v>
      </c>
      <c r="H26" s="141">
        <v>1711</v>
      </c>
      <c r="I26" s="141">
        <v>2568</v>
      </c>
      <c r="J26" s="141">
        <v>5405</v>
      </c>
      <c r="K26" s="141">
        <v>11736</v>
      </c>
      <c r="L26" s="141">
        <v>5717</v>
      </c>
      <c r="M26" s="141">
        <v>2247</v>
      </c>
      <c r="N26" s="141">
        <v>8428</v>
      </c>
      <c r="O26" s="141">
        <v>1400</v>
      </c>
      <c r="P26" s="141">
        <v>1765</v>
      </c>
    </row>
    <row r="27" spans="1:16" hidden="1">
      <c r="A27" s="51">
        <v>33573</v>
      </c>
      <c r="B27" s="141">
        <v>60910</v>
      </c>
      <c r="C27" s="141">
        <f t="shared" si="0"/>
        <v>6056</v>
      </c>
      <c r="D27" s="141">
        <v>54854</v>
      </c>
      <c r="E27" s="141">
        <v>8183</v>
      </c>
      <c r="F27" s="141">
        <v>1937</v>
      </c>
      <c r="G27" s="141">
        <v>758</v>
      </c>
      <c r="H27" s="141">
        <v>718</v>
      </c>
      <c r="I27" s="141">
        <v>2009</v>
      </c>
      <c r="J27" s="141">
        <v>3694</v>
      </c>
      <c r="K27" s="141">
        <v>7731</v>
      </c>
      <c r="L27" s="141">
        <v>3587</v>
      </c>
      <c r="M27" s="141">
        <v>1299</v>
      </c>
      <c r="N27" s="141">
        <v>4356</v>
      </c>
      <c r="O27" s="141">
        <v>960</v>
      </c>
      <c r="P27" s="141">
        <v>1447</v>
      </c>
    </row>
    <row r="28" spans="1:16" hidden="1">
      <c r="A28" s="51">
        <v>33604</v>
      </c>
      <c r="B28" s="141">
        <v>82381</v>
      </c>
      <c r="C28" s="141">
        <f t="shared" si="0"/>
        <v>9872</v>
      </c>
      <c r="D28" s="141">
        <v>72509</v>
      </c>
      <c r="E28" s="141">
        <v>11317</v>
      </c>
      <c r="F28" s="141">
        <v>2810</v>
      </c>
      <c r="G28" s="141">
        <v>920</v>
      </c>
      <c r="H28" s="141">
        <v>535</v>
      </c>
      <c r="I28" s="141">
        <v>2300</v>
      </c>
      <c r="J28" s="141">
        <v>5691</v>
      </c>
      <c r="K28" s="141">
        <v>10358</v>
      </c>
      <c r="L28" s="141">
        <v>4596</v>
      </c>
      <c r="M28" s="141">
        <v>1700</v>
      </c>
      <c r="N28" s="141">
        <v>6657</v>
      </c>
      <c r="O28" s="141">
        <v>1568</v>
      </c>
      <c r="P28" s="141">
        <v>2919</v>
      </c>
    </row>
    <row r="29" spans="1:16" hidden="1">
      <c r="A29" s="51">
        <v>33635</v>
      </c>
      <c r="B29" s="141">
        <v>95195</v>
      </c>
      <c r="C29" s="141">
        <f t="shared" si="0"/>
        <v>9905</v>
      </c>
      <c r="D29" s="141">
        <v>85290</v>
      </c>
      <c r="E29" s="141">
        <v>13825</v>
      </c>
      <c r="F29" s="141">
        <v>2719</v>
      </c>
      <c r="G29" s="141">
        <v>1142</v>
      </c>
      <c r="H29" s="141">
        <v>652</v>
      </c>
      <c r="I29" s="141">
        <v>2733</v>
      </c>
      <c r="J29" s="141">
        <v>5824</v>
      </c>
      <c r="K29" s="141">
        <v>11009</v>
      </c>
      <c r="L29" s="141">
        <v>6921</v>
      </c>
      <c r="M29" s="141">
        <v>2257</v>
      </c>
      <c r="N29" s="141">
        <v>6908</v>
      </c>
      <c r="O29" s="141">
        <v>1769</v>
      </c>
      <c r="P29" s="141">
        <v>2623</v>
      </c>
    </row>
    <row r="30" spans="1:16" hidden="1">
      <c r="A30" s="51">
        <v>33664</v>
      </c>
      <c r="B30" s="141">
        <v>103050</v>
      </c>
      <c r="C30" s="141">
        <f t="shared" si="0"/>
        <v>11136</v>
      </c>
      <c r="D30" s="141">
        <v>91914</v>
      </c>
      <c r="E30" s="141">
        <v>13018</v>
      </c>
      <c r="F30" s="141">
        <v>3767</v>
      </c>
      <c r="G30" s="141">
        <v>1448</v>
      </c>
      <c r="H30" s="141">
        <v>798</v>
      </c>
      <c r="I30" s="141">
        <v>2741</v>
      </c>
      <c r="J30" s="141">
        <v>6753</v>
      </c>
      <c r="K30" s="141">
        <v>11524</v>
      </c>
      <c r="L30" s="141">
        <v>6845</v>
      </c>
      <c r="M30" s="141">
        <v>2572</v>
      </c>
      <c r="N30" s="141">
        <v>7277</v>
      </c>
      <c r="O30" s="141">
        <v>2160</v>
      </c>
      <c r="P30" s="141">
        <v>3662</v>
      </c>
    </row>
    <row r="31" spans="1:16" hidden="1">
      <c r="A31" s="51">
        <v>33695</v>
      </c>
      <c r="B31" s="141">
        <v>84296</v>
      </c>
      <c r="C31" s="141">
        <f t="shared" si="0"/>
        <v>8684</v>
      </c>
      <c r="D31" s="141">
        <v>75612</v>
      </c>
      <c r="E31" s="141">
        <v>10096</v>
      </c>
      <c r="F31" s="141">
        <v>3011</v>
      </c>
      <c r="G31" s="141">
        <v>1067</v>
      </c>
      <c r="H31" s="141">
        <v>1437</v>
      </c>
      <c r="I31" s="141">
        <v>2388</v>
      </c>
      <c r="J31" s="141">
        <v>4979</v>
      </c>
      <c r="K31" s="141">
        <v>8876</v>
      </c>
      <c r="L31" s="141">
        <v>5258</v>
      </c>
      <c r="M31" s="141">
        <v>2590</v>
      </c>
      <c r="N31" s="141">
        <v>6069</v>
      </c>
      <c r="O31" s="141">
        <v>1323</v>
      </c>
      <c r="P31" s="141">
        <v>2387</v>
      </c>
    </row>
    <row r="32" spans="1:16" hidden="1">
      <c r="A32" s="51">
        <v>33725</v>
      </c>
      <c r="B32" s="141">
        <v>86050</v>
      </c>
      <c r="C32" s="141">
        <f t="shared" si="0"/>
        <v>9248</v>
      </c>
      <c r="D32" s="141">
        <v>76802</v>
      </c>
      <c r="E32" s="141">
        <v>9962</v>
      </c>
      <c r="F32" s="141">
        <v>2599</v>
      </c>
      <c r="G32" s="141">
        <v>1064</v>
      </c>
      <c r="H32" s="141">
        <v>796</v>
      </c>
      <c r="I32" s="141">
        <v>2165</v>
      </c>
      <c r="J32" s="141">
        <v>5430</v>
      </c>
      <c r="K32" s="141">
        <v>10203</v>
      </c>
      <c r="L32" s="141">
        <v>5449</v>
      </c>
      <c r="M32" s="141">
        <v>2040</v>
      </c>
      <c r="N32" s="141">
        <v>10048</v>
      </c>
      <c r="O32" s="141">
        <v>1429</v>
      </c>
      <c r="P32" s="141">
        <v>2756</v>
      </c>
    </row>
    <row r="33" spans="1:16" hidden="1">
      <c r="A33" s="51">
        <v>33756</v>
      </c>
      <c r="B33" s="141">
        <v>100491</v>
      </c>
      <c r="C33" s="141">
        <f t="shared" si="0"/>
        <v>11289</v>
      </c>
      <c r="D33" s="141">
        <v>89202</v>
      </c>
      <c r="E33" s="141">
        <v>14548</v>
      </c>
      <c r="F33" s="141">
        <v>2936</v>
      </c>
      <c r="G33" s="141">
        <v>1517</v>
      </c>
      <c r="H33" s="141">
        <v>771</v>
      </c>
      <c r="I33" s="141">
        <v>2079</v>
      </c>
      <c r="J33" s="141">
        <v>5851</v>
      </c>
      <c r="K33" s="141">
        <v>11629</v>
      </c>
      <c r="L33" s="141">
        <v>6956</v>
      </c>
      <c r="M33" s="141">
        <v>2699</v>
      </c>
      <c r="N33" s="141">
        <v>7656</v>
      </c>
      <c r="O33" s="141">
        <v>2091</v>
      </c>
      <c r="P33" s="141">
        <v>3292</v>
      </c>
    </row>
    <row r="34" spans="1:16" hidden="1">
      <c r="A34" s="51">
        <v>33786</v>
      </c>
      <c r="B34" s="141">
        <v>98425</v>
      </c>
      <c r="C34" s="141">
        <f t="shared" si="0"/>
        <v>10453</v>
      </c>
      <c r="D34" s="141">
        <v>87972</v>
      </c>
      <c r="E34" s="141">
        <v>13114</v>
      </c>
      <c r="F34" s="141">
        <v>2877</v>
      </c>
      <c r="G34" s="141">
        <v>1453</v>
      </c>
      <c r="H34" s="141">
        <v>972</v>
      </c>
      <c r="I34" s="141">
        <v>2883</v>
      </c>
      <c r="J34" s="141">
        <v>6736</v>
      </c>
      <c r="K34" s="141">
        <v>13371</v>
      </c>
      <c r="L34" s="141">
        <v>5708</v>
      </c>
      <c r="M34" s="141">
        <v>2457</v>
      </c>
      <c r="N34" s="141">
        <v>6808</v>
      </c>
      <c r="O34" s="141">
        <v>1587</v>
      </c>
      <c r="P34" s="141">
        <v>2664</v>
      </c>
    </row>
    <row r="35" spans="1:16" hidden="1">
      <c r="A35" s="51">
        <v>33817</v>
      </c>
      <c r="B35" s="141">
        <v>86911</v>
      </c>
      <c r="C35" s="141">
        <f t="shared" si="0"/>
        <v>8960</v>
      </c>
      <c r="D35" s="141">
        <v>77951</v>
      </c>
      <c r="E35" s="141">
        <v>10547</v>
      </c>
      <c r="F35" s="141">
        <v>2731</v>
      </c>
      <c r="G35" s="141">
        <v>1157</v>
      </c>
      <c r="H35" s="141">
        <v>691</v>
      </c>
      <c r="I35" s="141">
        <v>2373</v>
      </c>
      <c r="J35" s="141">
        <v>5484</v>
      </c>
      <c r="K35" s="141">
        <v>10580</v>
      </c>
      <c r="L35" s="141">
        <v>6186</v>
      </c>
      <c r="M35" s="141">
        <v>2577</v>
      </c>
      <c r="N35" s="141">
        <v>6122</v>
      </c>
      <c r="O35" s="141">
        <v>1461</v>
      </c>
      <c r="P35" s="141">
        <v>2581</v>
      </c>
    </row>
    <row r="36" spans="1:16" hidden="1">
      <c r="A36" s="51">
        <v>33848</v>
      </c>
      <c r="B36" s="141">
        <v>94921</v>
      </c>
      <c r="C36" s="141">
        <f t="shared" si="0"/>
        <v>9528</v>
      </c>
      <c r="D36" s="141">
        <v>85393</v>
      </c>
      <c r="E36" s="141">
        <v>13833</v>
      </c>
      <c r="F36" s="141">
        <v>2960</v>
      </c>
      <c r="G36" s="141">
        <v>1357</v>
      </c>
      <c r="H36" s="141">
        <v>621</v>
      </c>
      <c r="I36" s="141">
        <v>2519</v>
      </c>
      <c r="J36" s="141">
        <v>4834</v>
      </c>
      <c r="K36" s="141">
        <v>11550</v>
      </c>
      <c r="L36" s="141">
        <v>6964</v>
      </c>
      <c r="M36" s="141">
        <v>2560</v>
      </c>
      <c r="N36" s="141">
        <v>6891</v>
      </c>
      <c r="O36" s="141">
        <v>1712</v>
      </c>
      <c r="P36" s="141">
        <v>3225</v>
      </c>
    </row>
    <row r="37" spans="1:16" hidden="1">
      <c r="A37" s="51">
        <v>33878</v>
      </c>
      <c r="B37" s="141">
        <v>96886</v>
      </c>
      <c r="C37" s="141">
        <f t="shared" si="0"/>
        <v>8780</v>
      </c>
      <c r="D37" s="141">
        <v>88106</v>
      </c>
      <c r="E37" s="141">
        <v>13215</v>
      </c>
      <c r="F37" s="141">
        <v>3097</v>
      </c>
      <c r="G37" s="141">
        <v>1108</v>
      </c>
      <c r="H37" s="141">
        <v>532</v>
      </c>
      <c r="I37" s="141">
        <v>2715</v>
      </c>
      <c r="J37" s="141">
        <v>6532</v>
      </c>
      <c r="K37" s="141">
        <v>12277</v>
      </c>
      <c r="L37" s="141">
        <v>6157</v>
      </c>
      <c r="M37" s="141">
        <v>3059</v>
      </c>
      <c r="N37" s="141">
        <v>8545</v>
      </c>
      <c r="O37" s="141">
        <v>1475</v>
      </c>
      <c r="P37" s="141">
        <v>1652</v>
      </c>
    </row>
    <row r="38" spans="1:16" hidden="1">
      <c r="A38" s="51">
        <v>33909</v>
      </c>
      <c r="B38" s="141">
        <v>103715</v>
      </c>
      <c r="C38" s="141">
        <f t="shared" si="0"/>
        <v>10612</v>
      </c>
      <c r="D38" s="141">
        <v>93103</v>
      </c>
      <c r="E38" s="141">
        <v>17637</v>
      </c>
      <c r="F38" s="141">
        <v>3400</v>
      </c>
      <c r="G38" s="141">
        <v>1105</v>
      </c>
      <c r="H38" s="141">
        <v>1279</v>
      </c>
      <c r="I38" s="141">
        <v>2791</v>
      </c>
      <c r="J38" s="141">
        <v>6138</v>
      </c>
      <c r="K38" s="141">
        <v>12616</v>
      </c>
      <c r="L38" s="141">
        <v>6492</v>
      </c>
      <c r="M38" s="141">
        <v>3515</v>
      </c>
      <c r="N38" s="141">
        <v>7317</v>
      </c>
      <c r="O38" s="141">
        <v>1475</v>
      </c>
      <c r="P38" s="141">
        <v>2678</v>
      </c>
    </row>
    <row r="39" spans="1:16" hidden="1">
      <c r="A39" s="51">
        <v>33939</v>
      </c>
      <c r="B39" s="141">
        <v>74627</v>
      </c>
      <c r="C39" s="141">
        <f t="shared" si="0"/>
        <v>6625</v>
      </c>
      <c r="D39" s="141">
        <v>68002</v>
      </c>
      <c r="E39" s="141">
        <v>13038</v>
      </c>
      <c r="F39" s="141">
        <v>1502</v>
      </c>
      <c r="G39" s="141">
        <v>935</v>
      </c>
      <c r="H39" s="141">
        <v>2000</v>
      </c>
      <c r="I39" s="141">
        <v>1897</v>
      </c>
      <c r="J39" s="141">
        <v>3501</v>
      </c>
      <c r="K39" s="141">
        <v>9347</v>
      </c>
      <c r="L39" s="141">
        <v>3581</v>
      </c>
      <c r="M39" s="141">
        <v>1901</v>
      </c>
      <c r="N39" s="141">
        <v>6268</v>
      </c>
      <c r="O39" s="141">
        <v>804</v>
      </c>
      <c r="P39" s="141">
        <v>2745</v>
      </c>
    </row>
    <row r="40" spans="1:16" hidden="1">
      <c r="A40" s="51">
        <v>33970</v>
      </c>
      <c r="B40" s="141">
        <v>81047</v>
      </c>
      <c r="C40" s="141">
        <f t="shared" si="0"/>
        <v>8636</v>
      </c>
      <c r="D40" s="141">
        <v>72411</v>
      </c>
      <c r="E40" s="141">
        <v>13391</v>
      </c>
      <c r="F40" s="141">
        <v>2954</v>
      </c>
      <c r="G40" s="141">
        <v>1440</v>
      </c>
      <c r="H40" s="141">
        <v>746</v>
      </c>
      <c r="I40" s="141">
        <v>2207</v>
      </c>
      <c r="J40" s="141">
        <v>4841</v>
      </c>
      <c r="K40" s="141">
        <v>10283</v>
      </c>
      <c r="L40" s="141">
        <v>4926</v>
      </c>
      <c r="M40" s="141">
        <v>2273</v>
      </c>
      <c r="N40" s="141">
        <v>7073</v>
      </c>
      <c r="O40" s="141">
        <v>1522</v>
      </c>
      <c r="P40" s="141">
        <v>2142</v>
      </c>
    </row>
    <row r="41" spans="1:16" hidden="1">
      <c r="A41" s="51">
        <v>34001</v>
      </c>
      <c r="B41" s="141">
        <v>95596</v>
      </c>
      <c r="C41" s="141">
        <f t="shared" si="0"/>
        <v>10733</v>
      </c>
      <c r="D41" s="141">
        <v>84863</v>
      </c>
      <c r="E41" s="141">
        <v>14580</v>
      </c>
      <c r="F41" s="141">
        <v>3393</v>
      </c>
      <c r="G41" s="141">
        <v>1801</v>
      </c>
      <c r="H41" s="141">
        <v>839</v>
      </c>
      <c r="I41" s="141">
        <v>2451</v>
      </c>
      <c r="J41" s="141">
        <v>5897</v>
      </c>
      <c r="K41" s="141">
        <v>11298</v>
      </c>
      <c r="L41" s="141">
        <v>6206</v>
      </c>
      <c r="M41" s="141">
        <v>2486</v>
      </c>
      <c r="N41" s="141">
        <v>7935</v>
      </c>
      <c r="O41" s="141">
        <v>1295</v>
      </c>
      <c r="P41" s="141">
        <v>2603</v>
      </c>
    </row>
    <row r="42" spans="1:16" hidden="1">
      <c r="A42" s="51">
        <v>34029</v>
      </c>
      <c r="B42" s="141">
        <v>109113</v>
      </c>
      <c r="C42" s="141">
        <f t="shared" si="0"/>
        <v>12695</v>
      </c>
      <c r="D42" s="141">
        <v>96418</v>
      </c>
      <c r="E42" s="141">
        <v>17296</v>
      </c>
      <c r="F42" s="141">
        <v>3313</v>
      </c>
      <c r="G42" s="141">
        <v>1912</v>
      </c>
      <c r="H42" s="141">
        <v>680</v>
      </c>
      <c r="I42" s="141">
        <v>3410</v>
      </c>
      <c r="J42" s="141">
        <v>7765</v>
      </c>
      <c r="K42" s="141">
        <v>13580</v>
      </c>
      <c r="L42" s="141">
        <v>6390</v>
      </c>
      <c r="M42" s="141">
        <v>2585</v>
      </c>
      <c r="N42" s="141">
        <v>10079</v>
      </c>
      <c r="O42" s="141">
        <v>1307</v>
      </c>
      <c r="P42" s="141">
        <v>2355</v>
      </c>
    </row>
    <row r="43" spans="1:16" hidden="1">
      <c r="A43" s="51">
        <v>34060</v>
      </c>
      <c r="B43" s="141">
        <v>80119</v>
      </c>
      <c r="C43" s="141">
        <f t="shared" si="0"/>
        <v>9119</v>
      </c>
      <c r="D43" s="141">
        <v>71000</v>
      </c>
      <c r="E43" s="141">
        <v>13798</v>
      </c>
      <c r="F43" s="141">
        <v>2612</v>
      </c>
      <c r="G43" s="141">
        <v>1172</v>
      </c>
      <c r="H43" s="141">
        <v>681</v>
      </c>
      <c r="I43" s="141">
        <v>2455</v>
      </c>
      <c r="J43" s="141">
        <v>5860</v>
      </c>
      <c r="K43" s="141">
        <v>8693</v>
      </c>
      <c r="L43" s="141">
        <v>4288</v>
      </c>
      <c r="M43" s="141">
        <v>1914</v>
      </c>
      <c r="N43" s="141">
        <v>6634</v>
      </c>
      <c r="O43" s="141">
        <v>1242</v>
      </c>
      <c r="P43" s="141">
        <v>1603</v>
      </c>
    </row>
    <row r="44" spans="1:16" hidden="1">
      <c r="A44" s="51">
        <v>34090</v>
      </c>
      <c r="B44" s="141">
        <v>90875</v>
      </c>
      <c r="C44" s="141">
        <f t="shared" si="0"/>
        <v>9228</v>
      </c>
      <c r="D44" s="141">
        <v>81647</v>
      </c>
      <c r="E44" s="141">
        <v>15623</v>
      </c>
      <c r="F44" s="141">
        <v>2846</v>
      </c>
      <c r="G44" s="141">
        <v>1314</v>
      </c>
      <c r="H44" s="141">
        <v>777</v>
      </c>
      <c r="I44" s="141">
        <v>2783</v>
      </c>
      <c r="J44" s="141">
        <v>6602</v>
      </c>
      <c r="K44" s="141">
        <v>11609</v>
      </c>
      <c r="L44" s="141">
        <v>5695</v>
      </c>
      <c r="M44" s="141">
        <v>2075</v>
      </c>
      <c r="N44" s="141">
        <v>7250</v>
      </c>
      <c r="O44" s="141">
        <v>1587</v>
      </c>
      <c r="P44" s="141">
        <v>1761</v>
      </c>
    </row>
    <row r="45" spans="1:16" hidden="1">
      <c r="A45" s="51">
        <v>34121</v>
      </c>
      <c r="B45" s="141">
        <v>105613</v>
      </c>
      <c r="C45" s="141">
        <f t="shared" si="0"/>
        <v>11976</v>
      </c>
      <c r="D45" s="141">
        <v>93637</v>
      </c>
      <c r="E45" s="141">
        <v>17395</v>
      </c>
      <c r="F45" s="141">
        <v>2884</v>
      </c>
      <c r="G45" s="141">
        <v>1709</v>
      </c>
      <c r="H45" s="141">
        <v>684</v>
      </c>
      <c r="I45" s="141">
        <v>3212</v>
      </c>
      <c r="J45" s="141">
        <v>10097</v>
      </c>
      <c r="K45" s="141">
        <v>11859</v>
      </c>
      <c r="L45" s="141">
        <v>6724</v>
      </c>
      <c r="M45" s="141">
        <v>2446</v>
      </c>
      <c r="N45" s="141">
        <v>8049</v>
      </c>
      <c r="O45" s="141">
        <v>1574</v>
      </c>
      <c r="P45" s="141">
        <v>2235</v>
      </c>
    </row>
    <row r="46" spans="1:16" hidden="1">
      <c r="A46" s="51">
        <v>34151</v>
      </c>
      <c r="B46" s="141">
        <v>103197</v>
      </c>
      <c r="C46" s="141">
        <f t="shared" si="0"/>
        <v>9914</v>
      </c>
      <c r="D46" s="141">
        <v>93283</v>
      </c>
      <c r="E46" s="141">
        <v>15573</v>
      </c>
      <c r="F46" s="141">
        <v>3443</v>
      </c>
      <c r="G46" s="141">
        <v>1171</v>
      </c>
      <c r="H46" s="141">
        <v>662</v>
      </c>
      <c r="I46" s="141">
        <v>2771</v>
      </c>
      <c r="J46" s="141">
        <v>8670</v>
      </c>
      <c r="K46" s="141">
        <v>13548</v>
      </c>
      <c r="L46" s="141">
        <v>6158</v>
      </c>
      <c r="M46" s="141">
        <v>2561</v>
      </c>
      <c r="N46" s="141">
        <v>7722</v>
      </c>
      <c r="O46" s="141">
        <v>1147</v>
      </c>
      <c r="P46" s="141">
        <v>1818</v>
      </c>
    </row>
    <row r="47" spans="1:16" hidden="1">
      <c r="A47" s="51">
        <v>34182</v>
      </c>
      <c r="B47" s="141">
        <v>97076</v>
      </c>
      <c r="C47" s="141">
        <f t="shared" si="0"/>
        <v>11017</v>
      </c>
      <c r="D47" s="141">
        <v>86059</v>
      </c>
      <c r="E47" s="141">
        <v>16465</v>
      </c>
      <c r="F47" s="141">
        <v>3431</v>
      </c>
      <c r="G47" s="141">
        <v>1235</v>
      </c>
      <c r="H47" s="141">
        <v>653</v>
      </c>
      <c r="I47" s="141">
        <v>2532</v>
      </c>
      <c r="J47" s="141">
        <v>9663</v>
      </c>
      <c r="K47" s="141">
        <v>10696</v>
      </c>
      <c r="L47" s="141">
        <v>6097</v>
      </c>
      <c r="M47" s="141">
        <v>2838</v>
      </c>
      <c r="N47" s="141">
        <v>7454</v>
      </c>
      <c r="O47" s="141">
        <v>1286</v>
      </c>
      <c r="P47" s="141">
        <v>1876</v>
      </c>
    </row>
    <row r="48" spans="1:16" hidden="1">
      <c r="A48" s="51">
        <v>34213</v>
      </c>
      <c r="B48" s="141">
        <v>94156</v>
      </c>
      <c r="C48" s="141">
        <f t="shared" si="0"/>
        <v>9343</v>
      </c>
      <c r="D48" s="141">
        <v>84813</v>
      </c>
      <c r="E48" s="141">
        <v>13649</v>
      </c>
      <c r="F48" s="141">
        <v>3848</v>
      </c>
      <c r="G48" s="141">
        <v>1317</v>
      </c>
      <c r="H48" s="141">
        <v>591</v>
      </c>
      <c r="I48" s="141">
        <v>2858</v>
      </c>
      <c r="J48" s="141">
        <v>8249</v>
      </c>
      <c r="K48" s="141">
        <v>10801</v>
      </c>
      <c r="L48" s="141">
        <v>5926</v>
      </c>
      <c r="M48" s="141">
        <v>2780</v>
      </c>
      <c r="N48" s="141">
        <v>8536</v>
      </c>
      <c r="O48" s="141">
        <v>1609</v>
      </c>
      <c r="P48" s="141">
        <v>3176</v>
      </c>
    </row>
    <row r="49" spans="1:16" hidden="1">
      <c r="A49" s="51">
        <v>34243</v>
      </c>
      <c r="B49" s="141">
        <v>90899</v>
      </c>
      <c r="C49" s="141">
        <f t="shared" si="0"/>
        <v>9749</v>
      </c>
      <c r="D49" s="141">
        <v>81150</v>
      </c>
      <c r="E49" s="141">
        <v>13465</v>
      </c>
      <c r="F49" s="141">
        <v>3027</v>
      </c>
      <c r="G49" s="141">
        <v>1217</v>
      </c>
      <c r="H49" s="141">
        <v>673</v>
      </c>
      <c r="I49" s="141">
        <v>2104</v>
      </c>
      <c r="J49" s="141">
        <v>7703</v>
      </c>
      <c r="K49" s="141">
        <v>11855</v>
      </c>
      <c r="L49" s="141">
        <v>5179</v>
      </c>
      <c r="M49" s="141">
        <v>2519</v>
      </c>
      <c r="N49" s="141">
        <v>7477</v>
      </c>
      <c r="O49" s="141">
        <v>1265</v>
      </c>
      <c r="P49" s="141">
        <v>1455</v>
      </c>
    </row>
    <row r="50" spans="1:16" hidden="1">
      <c r="A50" s="51">
        <v>34274</v>
      </c>
      <c r="B50" s="141">
        <v>98028</v>
      </c>
      <c r="C50" s="141">
        <f t="shared" si="0"/>
        <v>10925</v>
      </c>
      <c r="D50" s="141">
        <v>87103</v>
      </c>
      <c r="E50" s="141">
        <v>12918</v>
      </c>
      <c r="F50" s="141">
        <v>3914</v>
      </c>
      <c r="G50" s="141">
        <v>1449</v>
      </c>
      <c r="H50" s="141">
        <v>653</v>
      </c>
      <c r="I50" s="141">
        <v>2419</v>
      </c>
      <c r="J50" s="141">
        <v>8545</v>
      </c>
      <c r="K50" s="141">
        <v>11090</v>
      </c>
      <c r="L50" s="141">
        <v>5411</v>
      </c>
      <c r="M50" s="141">
        <v>2937</v>
      </c>
      <c r="N50" s="141">
        <v>8887</v>
      </c>
      <c r="O50" s="141">
        <v>1807</v>
      </c>
      <c r="P50" s="141">
        <v>2023</v>
      </c>
    </row>
    <row r="51" spans="1:16" hidden="1">
      <c r="A51" s="51">
        <v>34304</v>
      </c>
      <c r="B51" s="141">
        <v>72514</v>
      </c>
      <c r="C51" s="141">
        <f t="shared" si="0"/>
        <v>6463</v>
      </c>
      <c r="D51" s="141">
        <v>66051</v>
      </c>
      <c r="E51" s="141">
        <v>13931</v>
      </c>
      <c r="F51" s="141">
        <v>2439</v>
      </c>
      <c r="G51" s="141">
        <v>992</v>
      </c>
      <c r="H51" s="141">
        <v>773</v>
      </c>
      <c r="I51" s="141">
        <v>1864</v>
      </c>
      <c r="J51" s="141">
        <v>6427</v>
      </c>
      <c r="K51" s="141">
        <v>7639</v>
      </c>
      <c r="L51" s="141">
        <v>3520</v>
      </c>
      <c r="M51" s="141">
        <v>1862</v>
      </c>
      <c r="N51" s="141">
        <v>5301</v>
      </c>
      <c r="O51" s="141">
        <v>748</v>
      </c>
      <c r="P51" s="141">
        <v>1663</v>
      </c>
    </row>
    <row r="52" spans="1:16" hidden="1">
      <c r="A52" s="51">
        <v>34335</v>
      </c>
      <c r="B52" s="141">
        <v>76855</v>
      </c>
      <c r="C52" s="141">
        <f t="shared" si="0"/>
        <v>8033</v>
      </c>
      <c r="D52" s="141">
        <v>68822</v>
      </c>
      <c r="E52" s="141">
        <v>9052</v>
      </c>
      <c r="F52" s="141">
        <v>3482</v>
      </c>
      <c r="G52" s="141">
        <v>1891</v>
      </c>
      <c r="H52" s="141">
        <v>345</v>
      </c>
      <c r="I52" s="141">
        <v>2093</v>
      </c>
      <c r="J52" s="141">
        <v>5520</v>
      </c>
      <c r="K52" s="141">
        <v>7722</v>
      </c>
      <c r="L52" s="141">
        <v>3980</v>
      </c>
      <c r="M52" s="141">
        <v>2463</v>
      </c>
      <c r="N52" s="141">
        <v>6497</v>
      </c>
      <c r="O52" s="141">
        <v>1281</v>
      </c>
      <c r="P52" s="141">
        <v>1687</v>
      </c>
    </row>
    <row r="53" spans="1:16" hidden="1">
      <c r="A53" s="51">
        <v>34366</v>
      </c>
      <c r="B53" s="141">
        <v>90416</v>
      </c>
      <c r="C53" s="141">
        <f t="shared" si="0"/>
        <v>10471</v>
      </c>
      <c r="D53" s="141">
        <v>79945</v>
      </c>
      <c r="E53" s="141">
        <v>11430</v>
      </c>
      <c r="F53" s="141">
        <v>3682</v>
      </c>
      <c r="G53" s="141">
        <v>1404</v>
      </c>
      <c r="H53" s="141">
        <v>677</v>
      </c>
      <c r="I53" s="141">
        <v>2315</v>
      </c>
      <c r="J53" s="141">
        <v>7074</v>
      </c>
      <c r="K53" s="141">
        <v>12055</v>
      </c>
      <c r="L53" s="141">
        <v>5318</v>
      </c>
      <c r="M53" s="141">
        <v>2574</v>
      </c>
      <c r="N53" s="141">
        <v>8003</v>
      </c>
      <c r="O53" s="141">
        <v>1883</v>
      </c>
      <c r="P53" s="141">
        <v>1495</v>
      </c>
    </row>
    <row r="54" spans="1:16" hidden="1">
      <c r="A54" s="51">
        <v>34394</v>
      </c>
      <c r="B54" s="141">
        <v>109852</v>
      </c>
      <c r="C54" s="141">
        <f t="shared" si="0"/>
        <v>10226</v>
      </c>
      <c r="D54" s="141">
        <v>99626</v>
      </c>
      <c r="E54" s="141">
        <v>14664</v>
      </c>
      <c r="F54" s="141">
        <v>5027</v>
      </c>
      <c r="G54" s="141">
        <v>1678</v>
      </c>
      <c r="H54" s="141">
        <v>827</v>
      </c>
      <c r="I54" s="141">
        <v>3046</v>
      </c>
      <c r="J54" s="141">
        <v>9569</v>
      </c>
      <c r="K54" s="141">
        <v>11977</v>
      </c>
      <c r="L54" s="141">
        <v>6301</v>
      </c>
      <c r="M54" s="141">
        <v>3073</v>
      </c>
      <c r="N54" s="141">
        <v>9945</v>
      </c>
      <c r="O54" s="141">
        <v>1378</v>
      </c>
      <c r="P54" s="141">
        <v>2277</v>
      </c>
    </row>
    <row r="55" spans="1:16" hidden="1">
      <c r="A55" s="51">
        <v>34425</v>
      </c>
      <c r="B55" s="141">
        <v>72600</v>
      </c>
      <c r="C55" s="141">
        <f t="shared" si="0"/>
        <v>6589</v>
      </c>
      <c r="D55" s="141">
        <v>66011</v>
      </c>
      <c r="E55" s="141">
        <v>13724</v>
      </c>
      <c r="F55" s="141">
        <v>2230</v>
      </c>
      <c r="G55" s="141">
        <v>1214</v>
      </c>
      <c r="H55" s="141">
        <v>489</v>
      </c>
      <c r="I55" s="141">
        <v>2060</v>
      </c>
      <c r="J55" s="141">
        <v>6620</v>
      </c>
      <c r="K55" s="141">
        <v>6389</v>
      </c>
      <c r="L55" s="141">
        <v>3740</v>
      </c>
      <c r="M55" s="141">
        <v>2067</v>
      </c>
      <c r="N55" s="141">
        <v>5565</v>
      </c>
      <c r="O55" s="141">
        <v>1150</v>
      </c>
      <c r="P55" s="141">
        <v>1285</v>
      </c>
    </row>
    <row r="56" spans="1:16" hidden="1">
      <c r="A56" s="51">
        <v>34455</v>
      </c>
      <c r="B56" s="141">
        <v>91086</v>
      </c>
      <c r="C56" s="141">
        <f t="shared" si="0"/>
        <v>9616</v>
      </c>
      <c r="D56" s="141">
        <v>81470</v>
      </c>
      <c r="E56" s="141">
        <v>14007</v>
      </c>
      <c r="F56" s="141">
        <v>3172</v>
      </c>
      <c r="G56" s="141">
        <v>1226</v>
      </c>
      <c r="H56" s="141">
        <v>661</v>
      </c>
      <c r="I56" s="141">
        <v>2642</v>
      </c>
      <c r="J56" s="141">
        <v>9065</v>
      </c>
      <c r="K56" s="141">
        <v>10246</v>
      </c>
      <c r="L56" s="141">
        <v>5230</v>
      </c>
      <c r="M56" s="141">
        <v>2600</v>
      </c>
      <c r="N56" s="141">
        <v>8351</v>
      </c>
      <c r="O56" s="141">
        <v>1663</v>
      </c>
      <c r="P56" s="141">
        <v>1499</v>
      </c>
    </row>
    <row r="57" spans="1:16" hidden="1">
      <c r="A57" s="51">
        <v>34486</v>
      </c>
      <c r="B57" s="141">
        <v>103920</v>
      </c>
      <c r="C57" s="141">
        <f t="shared" si="0"/>
        <v>13651</v>
      </c>
      <c r="D57" s="141">
        <v>90269</v>
      </c>
      <c r="E57" s="141">
        <v>18148</v>
      </c>
      <c r="F57" s="141">
        <v>3349</v>
      </c>
      <c r="G57" s="141">
        <v>1481</v>
      </c>
      <c r="H57" s="141">
        <v>1015</v>
      </c>
      <c r="I57" s="141">
        <v>2599</v>
      </c>
      <c r="J57" s="141">
        <v>9386</v>
      </c>
      <c r="K57" s="141">
        <v>14305</v>
      </c>
      <c r="L57" s="141">
        <v>5063</v>
      </c>
      <c r="M57" s="141">
        <v>2520</v>
      </c>
      <c r="N57" s="141">
        <v>6343</v>
      </c>
      <c r="O57" s="141">
        <v>1303</v>
      </c>
      <c r="P57" s="141">
        <v>1844</v>
      </c>
    </row>
    <row r="58" spans="1:16" hidden="1">
      <c r="A58" s="51">
        <v>34516</v>
      </c>
      <c r="B58" s="141">
        <v>90374</v>
      </c>
      <c r="C58" s="141">
        <f t="shared" si="0"/>
        <v>10189</v>
      </c>
      <c r="D58" s="141">
        <v>80185</v>
      </c>
      <c r="E58" s="141">
        <v>12438</v>
      </c>
      <c r="F58" s="141">
        <v>2982</v>
      </c>
      <c r="G58" s="141">
        <v>1734</v>
      </c>
      <c r="H58" s="141">
        <v>1133</v>
      </c>
      <c r="I58" s="141">
        <v>3180</v>
      </c>
      <c r="J58" s="141">
        <v>6970</v>
      </c>
      <c r="K58" s="141">
        <v>11403</v>
      </c>
      <c r="L58" s="141">
        <v>5206</v>
      </c>
      <c r="M58" s="141">
        <v>2341</v>
      </c>
      <c r="N58" s="141">
        <v>8497</v>
      </c>
      <c r="O58" s="141">
        <v>1283</v>
      </c>
      <c r="P58" s="141">
        <v>1773</v>
      </c>
    </row>
    <row r="59" spans="1:16" hidden="1">
      <c r="A59" s="51">
        <v>34547</v>
      </c>
      <c r="B59" s="141">
        <v>97003</v>
      </c>
      <c r="C59" s="141">
        <f t="shared" si="0"/>
        <v>8885</v>
      </c>
      <c r="D59" s="141">
        <v>88118</v>
      </c>
      <c r="E59" s="141">
        <v>15654</v>
      </c>
      <c r="F59" s="141">
        <v>3234</v>
      </c>
      <c r="G59" s="141">
        <v>1475</v>
      </c>
      <c r="H59" s="141">
        <v>671</v>
      </c>
      <c r="I59" s="141">
        <v>2796</v>
      </c>
      <c r="J59" s="141">
        <v>7702</v>
      </c>
      <c r="K59" s="141">
        <v>10034</v>
      </c>
      <c r="L59" s="141">
        <v>4461</v>
      </c>
      <c r="M59" s="141">
        <v>3075</v>
      </c>
      <c r="N59" s="141">
        <v>9814</v>
      </c>
      <c r="O59" s="141">
        <v>2067</v>
      </c>
      <c r="P59" s="141">
        <v>1862</v>
      </c>
    </row>
    <row r="60" spans="1:16" hidden="1">
      <c r="A60" s="51">
        <v>34578</v>
      </c>
      <c r="B60" s="141">
        <v>88804</v>
      </c>
      <c r="C60" s="141">
        <f t="shared" si="0"/>
        <v>9345</v>
      </c>
      <c r="D60" s="141">
        <v>79459</v>
      </c>
      <c r="E60" s="141">
        <v>13866</v>
      </c>
      <c r="F60" s="141">
        <v>2957</v>
      </c>
      <c r="G60" s="141">
        <v>1047</v>
      </c>
      <c r="H60" s="141">
        <v>801</v>
      </c>
      <c r="I60" s="141">
        <v>2971</v>
      </c>
      <c r="J60" s="141">
        <v>7243</v>
      </c>
      <c r="K60" s="141">
        <v>10040</v>
      </c>
      <c r="L60" s="141">
        <v>4433</v>
      </c>
      <c r="M60" s="141">
        <v>2563</v>
      </c>
      <c r="N60" s="141">
        <v>4660</v>
      </c>
      <c r="O60" s="141">
        <v>2266</v>
      </c>
      <c r="P60" s="141">
        <v>2443</v>
      </c>
    </row>
    <row r="61" spans="1:16" hidden="1">
      <c r="A61" s="51">
        <v>34608</v>
      </c>
      <c r="B61" s="141">
        <v>88820</v>
      </c>
      <c r="C61" s="141">
        <f t="shared" si="0"/>
        <v>7664</v>
      </c>
      <c r="D61" s="141">
        <v>81156</v>
      </c>
      <c r="E61" s="141">
        <v>14882</v>
      </c>
      <c r="F61" s="141">
        <v>2865</v>
      </c>
      <c r="G61" s="141">
        <v>1068</v>
      </c>
      <c r="H61" s="141">
        <v>639</v>
      </c>
      <c r="I61" s="141">
        <v>2812</v>
      </c>
      <c r="J61" s="141">
        <v>7903</v>
      </c>
      <c r="K61" s="141">
        <v>11531</v>
      </c>
      <c r="L61" s="141">
        <v>4993</v>
      </c>
      <c r="M61" s="141">
        <v>2183</v>
      </c>
      <c r="N61" s="141">
        <v>6809</v>
      </c>
      <c r="O61" s="141">
        <v>1406</v>
      </c>
      <c r="P61" s="141">
        <v>1788</v>
      </c>
    </row>
    <row r="62" spans="1:16" hidden="1">
      <c r="A62" s="51">
        <v>34639</v>
      </c>
      <c r="B62" s="141">
        <v>106111</v>
      </c>
      <c r="C62" s="141">
        <f t="shared" si="0"/>
        <v>11092</v>
      </c>
      <c r="D62" s="141">
        <v>95019</v>
      </c>
      <c r="E62" s="141">
        <v>13467</v>
      </c>
      <c r="F62" s="141">
        <v>4346</v>
      </c>
      <c r="G62" s="141">
        <v>1310</v>
      </c>
      <c r="H62" s="141">
        <v>594</v>
      </c>
      <c r="I62" s="141">
        <v>2825</v>
      </c>
      <c r="J62" s="141">
        <v>7524</v>
      </c>
      <c r="K62" s="141">
        <v>17659</v>
      </c>
      <c r="L62" s="141">
        <v>5173</v>
      </c>
      <c r="M62" s="141">
        <v>2452</v>
      </c>
      <c r="N62" s="141">
        <v>11206</v>
      </c>
      <c r="O62" s="141">
        <v>2114</v>
      </c>
      <c r="P62" s="141">
        <v>1847</v>
      </c>
    </row>
    <row r="63" spans="1:16" hidden="1">
      <c r="A63" s="51">
        <v>34669</v>
      </c>
      <c r="B63" s="141">
        <v>69747</v>
      </c>
      <c r="C63" s="141">
        <f t="shared" si="0"/>
        <v>7214</v>
      </c>
      <c r="D63" s="141">
        <v>62533</v>
      </c>
      <c r="E63" s="141">
        <v>8495</v>
      </c>
      <c r="F63" s="141">
        <v>2847</v>
      </c>
      <c r="G63" s="141">
        <v>835</v>
      </c>
      <c r="H63" s="141">
        <v>363</v>
      </c>
      <c r="I63" s="141">
        <v>1889</v>
      </c>
      <c r="J63" s="141">
        <v>6070</v>
      </c>
      <c r="K63" s="141">
        <v>7274</v>
      </c>
      <c r="L63" s="141">
        <v>3212</v>
      </c>
      <c r="M63" s="141">
        <v>1658</v>
      </c>
      <c r="N63" s="141">
        <v>8937</v>
      </c>
      <c r="O63" s="141">
        <v>1070</v>
      </c>
      <c r="P63" s="141">
        <v>2085</v>
      </c>
    </row>
    <row r="64" spans="1:16" hidden="1">
      <c r="A64" s="51">
        <v>34700</v>
      </c>
      <c r="B64" s="141">
        <v>84702</v>
      </c>
      <c r="C64" s="141">
        <f t="shared" si="0"/>
        <v>11147</v>
      </c>
      <c r="D64" s="141">
        <v>73555</v>
      </c>
      <c r="E64" s="141">
        <v>10246</v>
      </c>
      <c r="F64" s="141">
        <v>3617</v>
      </c>
      <c r="G64" s="141">
        <v>1265</v>
      </c>
      <c r="H64" s="141">
        <v>582</v>
      </c>
      <c r="I64" s="141">
        <v>2646</v>
      </c>
      <c r="J64" s="141">
        <v>6778</v>
      </c>
      <c r="K64" s="141">
        <v>12384</v>
      </c>
      <c r="L64" s="141">
        <v>4119</v>
      </c>
      <c r="M64" s="141">
        <v>2453</v>
      </c>
      <c r="N64" s="141">
        <v>9609</v>
      </c>
      <c r="O64" s="141">
        <v>990</v>
      </c>
      <c r="P64" s="141">
        <v>1488</v>
      </c>
    </row>
    <row r="65" spans="1:16" hidden="1">
      <c r="A65" s="51">
        <v>34731</v>
      </c>
      <c r="B65" s="141">
        <v>90668</v>
      </c>
      <c r="C65" s="141">
        <f t="shared" si="0"/>
        <v>8623</v>
      </c>
      <c r="D65" s="141">
        <v>82045</v>
      </c>
      <c r="E65" s="141">
        <v>15202</v>
      </c>
      <c r="F65" s="141">
        <v>3209</v>
      </c>
      <c r="G65" s="141">
        <v>1329</v>
      </c>
      <c r="H65" s="141">
        <v>510</v>
      </c>
      <c r="I65" s="141">
        <v>2803</v>
      </c>
      <c r="J65" s="141">
        <v>8377</v>
      </c>
      <c r="K65" s="141">
        <v>8179</v>
      </c>
      <c r="L65" s="141">
        <v>4895</v>
      </c>
      <c r="M65" s="141">
        <v>2146</v>
      </c>
      <c r="N65" s="141">
        <v>6988</v>
      </c>
      <c r="O65" s="141">
        <v>1819</v>
      </c>
      <c r="P65" s="141">
        <v>1986</v>
      </c>
    </row>
    <row r="66" spans="1:16" hidden="1">
      <c r="A66" s="51">
        <v>34759</v>
      </c>
      <c r="B66" s="141">
        <v>101814</v>
      </c>
      <c r="C66" s="141">
        <f t="shared" si="0"/>
        <v>9831</v>
      </c>
      <c r="D66" s="141">
        <v>91983</v>
      </c>
      <c r="E66" s="141">
        <v>14671</v>
      </c>
      <c r="F66" s="141">
        <v>4452</v>
      </c>
      <c r="G66" s="141">
        <v>1247</v>
      </c>
      <c r="H66" s="141">
        <v>836</v>
      </c>
      <c r="I66" s="141">
        <v>2711</v>
      </c>
      <c r="J66" s="141">
        <v>8474</v>
      </c>
      <c r="K66" s="141">
        <v>12938</v>
      </c>
      <c r="L66" s="141">
        <v>6350</v>
      </c>
      <c r="M66" s="141">
        <v>2007</v>
      </c>
      <c r="N66" s="141">
        <v>5197</v>
      </c>
      <c r="O66" s="141">
        <v>1715</v>
      </c>
      <c r="P66" s="141">
        <v>3261</v>
      </c>
    </row>
    <row r="67" spans="1:16" hidden="1">
      <c r="A67" s="51">
        <v>34790</v>
      </c>
      <c r="B67" s="141">
        <v>81570</v>
      </c>
      <c r="C67" s="141">
        <f t="shared" si="0"/>
        <v>7183</v>
      </c>
      <c r="D67" s="141">
        <v>74387</v>
      </c>
      <c r="E67" s="141">
        <v>13146</v>
      </c>
      <c r="F67" s="141">
        <v>2537</v>
      </c>
      <c r="G67" s="141">
        <v>1063</v>
      </c>
      <c r="H67" s="141">
        <v>537</v>
      </c>
      <c r="I67" s="141">
        <v>2120</v>
      </c>
      <c r="J67" s="141">
        <v>7172</v>
      </c>
      <c r="K67" s="141">
        <v>7567</v>
      </c>
      <c r="L67" s="141">
        <v>3830</v>
      </c>
      <c r="M67" s="141">
        <v>2407</v>
      </c>
      <c r="N67" s="141">
        <v>8437</v>
      </c>
      <c r="O67" s="141">
        <v>956</v>
      </c>
      <c r="P67" s="141">
        <v>3276</v>
      </c>
    </row>
    <row r="68" spans="1:16" hidden="1">
      <c r="A68" s="51">
        <v>34820</v>
      </c>
      <c r="B68" s="141">
        <v>111527</v>
      </c>
      <c r="C68" s="141">
        <f t="shared" si="0"/>
        <v>9470</v>
      </c>
      <c r="D68" s="141">
        <v>102057</v>
      </c>
      <c r="E68" s="141">
        <v>15555</v>
      </c>
      <c r="F68" s="141">
        <v>4512</v>
      </c>
      <c r="G68" s="141">
        <v>1417</v>
      </c>
      <c r="H68" s="141">
        <v>1248</v>
      </c>
      <c r="I68" s="141">
        <v>2728</v>
      </c>
      <c r="J68" s="141">
        <v>8500</v>
      </c>
      <c r="K68" s="141">
        <v>12110</v>
      </c>
      <c r="L68" s="141">
        <v>5390</v>
      </c>
      <c r="M68" s="141">
        <v>2559</v>
      </c>
      <c r="N68" s="141">
        <v>11899</v>
      </c>
      <c r="O68" s="141">
        <v>1273</v>
      </c>
      <c r="P68" s="141">
        <v>1940</v>
      </c>
    </row>
    <row r="69" spans="1:16" hidden="1">
      <c r="A69" s="51">
        <v>34851</v>
      </c>
      <c r="B69" s="141">
        <v>108137</v>
      </c>
      <c r="C69" s="141">
        <f t="shared" ref="C69:C132" si="1">B69-D69</f>
        <v>11712</v>
      </c>
      <c r="D69" s="141">
        <v>96425</v>
      </c>
      <c r="E69" s="141">
        <v>17078</v>
      </c>
      <c r="F69" s="141">
        <v>3525</v>
      </c>
      <c r="G69" s="141">
        <v>1344</v>
      </c>
      <c r="H69" s="141">
        <v>2928</v>
      </c>
      <c r="I69" s="141">
        <v>2737</v>
      </c>
      <c r="J69" s="141">
        <v>8352</v>
      </c>
      <c r="K69" s="141">
        <v>13560</v>
      </c>
      <c r="L69" s="141">
        <v>5898</v>
      </c>
      <c r="M69" s="141">
        <v>2545</v>
      </c>
      <c r="N69" s="141">
        <v>8283</v>
      </c>
      <c r="O69" s="141">
        <v>1764</v>
      </c>
      <c r="P69" s="141">
        <v>1825</v>
      </c>
    </row>
    <row r="70" spans="1:16" hidden="1">
      <c r="A70" s="51">
        <v>34881</v>
      </c>
      <c r="B70" s="141">
        <v>92370</v>
      </c>
      <c r="C70" s="141">
        <f t="shared" si="1"/>
        <v>8798</v>
      </c>
      <c r="D70" s="141">
        <v>83572</v>
      </c>
      <c r="E70" s="141">
        <v>14713</v>
      </c>
      <c r="F70" s="141">
        <v>3809</v>
      </c>
      <c r="G70" s="141">
        <v>1107</v>
      </c>
      <c r="H70" s="141">
        <v>948</v>
      </c>
      <c r="I70" s="141">
        <v>2577</v>
      </c>
      <c r="J70" s="141">
        <v>7122</v>
      </c>
      <c r="K70" s="141">
        <v>9731</v>
      </c>
      <c r="L70" s="141">
        <v>5958</v>
      </c>
      <c r="M70" s="141">
        <v>2482</v>
      </c>
      <c r="N70" s="141">
        <v>7473</v>
      </c>
      <c r="O70" s="141">
        <v>1237</v>
      </c>
      <c r="P70" s="141">
        <v>1620</v>
      </c>
    </row>
    <row r="71" spans="1:16" hidden="1">
      <c r="A71" s="51">
        <v>34912</v>
      </c>
      <c r="B71" s="141">
        <v>105350</v>
      </c>
      <c r="C71" s="141">
        <f t="shared" si="1"/>
        <v>10512</v>
      </c>
      <c r="D71" s="141">
        <v>94838</v>
      </c>
      <c r="E71" s="141">
        <v>15393</v>
      </c>
      <c r="F71" s="141">
        <v>4593</v>
      </c>
      <c r="G71" s="141">
        <v>1507</v>
      </c>
      <c r="H71" s="141">
        <v>672</v>
      </c>
      <c r="I71" s="141">
        <v>2972</v>
      </c>
      <c r="J71" s="141">
        <v>8450</v>
      </c>
      <c r="K71" s="141">
        <v>11575</v>
      </c>
      <c r="L71" s="141">
        <v>7268</v>
      </c>
      <c r="M71" s="141">
        <v>2877</v>
      </c>
      <c r="N71" s="141">
        <v>8261</v>
      </c>
      <c r="O71" s="141">
        <v>1571</v>
      </c>
      <c r="P71" s="141">
        <v>1792</v>
      </c>
    </row>
    <row r="72" spans="1:16" hidden="1">
      <c r="A72" s="51">
        <v>34943</v>
      </c>
      <c r="B72" s="141">
        <v>98497</v>
      </c>
      <c r="C72" s="141">
        <f t="shared" si="1"/>
        <v>9706</v>
      </c>
      <c r="D72" s="141">
        <v>88791</v>
      </c>
      <c r="E72" s="141">
        <v>13259</v>
      </c>
      <c r="F72" s="141">
        <v>4232</v>
      </c>
      <c r="G72" s="141">
        <v>1380</v>
      </c>
      <c r="H72" s="141">
        <v>547</v>
      </c>
      <c r="I72" s="141">
        <v>2220</v>
      </c>
      <c r="J72" s="141">
        <v>6366</v>
      </c>
      <c r="K72" s="141">
        <v>12026</v>
      </c>
      <c r="L72" s="141">
        <v>7876</v>
      </c>
      <c r="M72" s="141">
        <v>2535</v>
      </c>
      <c r="N72" s="141">
        <v>8657</v>
      </c>
      <c r="O72" s="141">
        <v>1649</v>
      </c>
      <c r="P72" s="141">
        <v>1682</v>
      </c>
    </row>
    <row r="73" spans="1:16" hidden="1">
      <c r="A73" s="51">
        <v>34973</v>
      </c>
      <c r="B73" s="141">
        <v>106929</v>
      </c>
      <c r="C73" s="141">
        <f t="shared" si="1"/>
        <v>13251</v>
      </c>
      <c r="D73" s="141">
        <v>93678</v>
      </c>
      <c r="E73" s="141">
        <v>11979</v>
      </c>
      <c r="F73" s="141">
        <v>3887</v>
      </c>
      <c r="G73" s="141">
        <v>1545</v>
      </c>
      <c r="H73" s="141">
        <v>663</v>
      </c>
      <c r="I73" s="141">
        <v>2245</v>
      </c>
      <c r="J73" s="141">
        <v>6936</v>
      </c>
      <c r="K73" s="141">
        <v>16925</v>
      </c>
      <c r="L73" s="141">
        <v>7910</v>
      </c>
      <c r="M73" s="141">
        <v>2820</v>
      </c>
      <c r="N73" s="141">
        <v>7365</v>
      </c>
      <c r="O73" s="141">
        <v>1632</v>
      </c>
      <c r="P73" s="141">
        <v>2044</v>
      </c>
    </row>
    <row r="74" spans="1:16" hidden="1">
      <c r="A74" s="51">
        <v>35004</v>
      </c>
      <c r="B74" s="141">
        <v>104987</v>
      </c>
      <c r="C74" s="141">
        <f t="shared" si="1"/>
        <v>11308</v>
      </c>
      <c r="D74" s="141">
        <v>93679</v>
      </c>
      <c r="E74" s="141">
        <v>14276</v>
      </c>
      <c r="F74" s="141">
        <v>4095</v>
      </c>
      <c r="G74" s="141">
        <v>1363</v>
      </c>
      <c r="H74" s="141">
        <v>557</v>
      </c>
      <c r="I74" s="141">
        <v>2691</v>
      </c>
      <c r="J74" s="141">
        <v>7763</v>
      </c>
      <c r="K74" s="141">
        <v>15004</v>
      </c>
      <c r="L74" s="141">
        <v>5275</v>
      </c>
      <c r="M74" s="141">
        <v>3997</v>
      </c>
      <c r="N74" s="141">
        <v>8389</v>
      </c>
      <c r="O74" s="141">
        <v>1405</v>
      </c>
      <c r="P74" s="141">
        <v>1775</v>
      </c>
    </row>
    <row r="75" spans="1:16" hidden="1">
      <c r="A75" s="51">
        <v>35034</v>
      </c>
      <c r="B75" s="141">
        <v>78825</v>
      </c>
      <c r="C75" s="141">
        <f t="shared" si="1"/>
        <v>9721</v>
      </c>
      <c r="D75" s="141">
        <v>69104</v>
      </c>
      <c r="E75" s="141">
        <v>11091</v>
      </c>
      <c r="F75" s="141">
        <v>5171</v>
      </c>
      <c r="G75" s="141">
        <v>878</v>
      </c>
      <c r="H75" s="141">
        <v>795</v>
      </c>
      <c r="I75" s="141">
        <v>1840</v>
      </c>
      <c r="J75" s="141">
        <v>5486</v>
      </c>
      <c r="K75" s="141">
        <v>10944</v>
      </c>
      <c r="L75" s="141">
        <v>4611</v>
      </c>
      <c r="M75" s="141">
        <v>1862</v>
      </c>
      <c r="N75" s="141">
        <v>5668</v>
      </c>
      <c r="O75" s="141">
        <v>897</v>
      </c>
      <c r="P75" s="141">
        <v>1600</v>
      </c>
    </row>
    <row r="76" spans="1:16" hidden="1">
      <c r="A76" s="51">
        <v>35065</v>
      </c>
      <c r="B76" s="141">
        <v>84731</v>
      </c>
      <c r="C76" s="141">
        <f t="shared" si="1"/>
        <v>8646</v>
      </c>
      <c r="D76" s="141">
        <v>76085</v>
      </c>
      <c r="E76" s="141">
        <v>13286</v>
      </c>
      <c r="F76" s="141">
        <v>1298</v>
      </c>
      <c r="G76" s="141">
        <v>1605</v>
      </c>
      <c r="H76" s="141">
        <v>697</v>
      </c>
      <c r="I76" s="141">
        <v>2376</v>
      </c>
      <c r="J76" s="141">
        <v>5758</v>
      </c>
      <c r="K76" s="141">
        <v>9212</v>
      </c>
      <c r="L76" s="141">
        <v>6073</v>
      </c>
      <c r="M76" s="141">
        <v>2293</v>
      </c>
      <c r="N76" s="141">
        <v>7783</v>
      </c>
      <c r="O76" s="141">
        <v>1195</v>
      </c>
      <c r="P76" s="141">
        <v>1852</v>
      </c>
    </row>
    <row r="77" spans="1:16" hidden="1">
      <c r="A77" s="51">
        <v>35096</v>
      </c>
      <c r="B77" s="141">
        <v>106074</v>
      </c>
      <c r="C77" s="141">
        <f t="shared" si="1"/>
        <v>10656</v>
      </c>
      <c r="D77" s="141">
        <v>95418</v>
      </c>
      <c r="E77" s="141">
        <v>18773</v>
      </c>
      <c r="F77" s="141">
        <v>2009</v>
      </c>
      <c r="G77" s="141">
        <v>1794</v>
      </c>
      <c r="H77" s="141">
        <v>729</v>
      </c>
      <c r="I77" s="141">
        <v>2754</v>
      </c>
      <c r="J77" s="141">
        <v>6709</v>
      </c>
      <c r="K77" s="141">
        <v>10759</v>
      </c>
      <c r="L77" s="141">
        <v>7709</v>
      </c>
      <c r="M77" s="141">
        <v>2510</v>
      </c>
      <c r="N77" s="141">
        <v>9702</v>
      </c>
      <c r="O77" s="141">
        <v>2051</v>
      </c>
      <c r="P77" s="141">
        <v>1910</v>
      </c>
    </row>
    <row r="78" spans="1:16" hidden="1">
      <c r="A78" s="51">
        <v>35125</v>
      </c>
      <c r="B78" s="141">
        <v>102069</v>
      </c>
      <c r="C78" s="141">
        <f t="shared" si="1"/>
        <v>10739</v>
      </c>
      <c r="D78" s="141">
        <v>91330</v>
      </c>
      <c r="E78" s="141">
        <v>15367</v>
      </c>
      <c r="F78" s="141">
        <v>1710</v>
      </c>
      <c r="G78" s="141">
        <v>1685</v>
      </c>
      <c r="H78" s="141">
        <v>861</v>
      </c>
      <c r="I78" s="141">
        <v>2735</v>
      </c>
      <c r="J78" s="141">
        <v>6547</v>
      </c>
      <c r="K78" s="141">
        <v>14043</v>
      </c>
      <c r="L78" s="141">
        <v>7224</v>
      </c>
      <c r="M78" s="141">
        <v>2423</v>
      </c>
      <c r="N78" s="141">
        <v>8631</v>
      </c>
      <c r="O78" s="141">
        <v>2066</v>
      </c>
      <c r="P78" s="141">
        <v>2116</v>
      </c>
    </row>
    <row r="79" spans="1:16" hidden="1">
      <c r="A79" s="51">
        <v>35156</v>
      </c>
      <c r="B79" s="141">
        <v>99698</v>
      </c>
      <c r="C79" s="141">
        <f t="shared" si="1"/>
        <v>9042</v>
      </c>
      <c r="D79" s="141">
        <v>90656</v>
      </c>
      <c r="E79" s="141">
        <v>13498</v>
      </c>
      <c r="F79" s="141">
        <v>9747</v>
      </c>
      <c r="G79" s="141">
        <v>1103</v>
      </c>
      <c r="H79" s="141">
        <v>484</v>
      </c>
      <c r="I79" s="141">
        <v>3064</v>
      </c>
      <c r="J79" s="141">
        <v>7512</v>
      </c>
      <c r="K79" s="141">
        <v>11442</v>
      </c>
      <c r="L79" s="141">
        <v>5035</v>
      </c>
      <c r="M79" s="141">
        <v>2096</v>
      </c>
      <c r="N79" s="141">
        <v>8069</v>
      </c>
      <c r="O79" s="141">
        <v>1536</v>
      </c>
      <c r="P79" s="141">
        <v>1907</v>
      </c>
    </row>
    <row r="80" spans="1:16" hidden="1">
      <c r="A80" s="51">
        <v>35186</v>
      </c>
      <c r="B80" s="141">
        <v>116853</v>
      </c>
      <c r="C80" s="141">
        <f t="shared" si="1"/>
        <v>11117</v>
      </c>
      <c r="D80" s="141">
        <v>105736</v>
      </c>
      <c r="E80" s="141">
        <v>16019</v>
      </c>
      <c r="F80" s="141">
        <v>10406</v>
      </c>
      <c r="G80" s="141">
        <v>1444</v>
      </c>
      <c r="H80" s="141">
        <v>935</v>
      </c>
      <c r="I80" s="141">
        <v>2855</v>
      </c>
      <c r="J80" s="141">
        <v>9655</v>
      </c>
      <c r="K80" s="141">
        <v>10828</v>
      </c>
      <c r="L80" s="141">
        <v>5733</v>
      </c>
      <c r="M80" s="141">
        <v>3152</v>
      </c>
      <c r="N80" s="141">
        <v>9082</v>
      </c>
      <c r="O80" s="141">
        <v>2946</v>
      </c>
      <c r="P80" s="141">
        <v>2155</v>
      </c>
    </row>
    <row r="81" spans="1:16" hidden="1">
      <c r="A81" s="51">
        <v>35217</v>
      </c>
      <c r="B81" s="141">
        <v>104237</v>
      </c>
      <c r="C81" s="141">
        <f t="shared" si="1"/>
        <v>9611</v>
      </c>
      <c r="D81" s="141">
        <v>94626</v>
      </c>
      <c r="E81" s="141">
        <v>11973</v>
      </c>
      <c r="F81" s="141">
        <v>11382</v>
      </c>
      <c r="G81" s="141">
        <v>1448</v>
      </c>
      <c r="H81" s="141">
        <v>893</v>
      </c>
      <c r="I81" s="141">
        <v>2398</v>
      </c>
      <c r="J81" s="141">
        <v>6590</v>
      </c>
      <c r="K81" s="141">
        <v>10825</v>
      </c>
      <c r="L81" s="141">
        <v>6510</v>
      </c>
      <c r="M81" s="141">
        <v>2309</v>
      </c>
      <c r="N81" s="141">
        <v>7799</v>
      </c>
      <c r="O81" s="141">
        <v>2224</v>
      </c>
      <c r="P81" s="141">
        <v>2093</v>
      </c>
    </row>
    <row r="82" spans="1:16" hidden="1">
      <c r="A82" s="51">
        <v>35247</v>
      </c>
      <c r="B82" s="141">
        <v>125578</v>
      </c>
      <c r="C82" s="141">
        <f t="shared" si="1"/>
        <v>10322</v>
      </c>
      <c r="D82" s="141">
        <v>115256</v>
      </c>
      <c r="E82" s="141">
        <v>15822</v>
      </c>
      <c r="F82" s="141">
        <v>15841</v>
      </c>
      <c r="G82" s="141">
        <v>1648</v>
      </c>
      <c r="H82" s="141">
        <v>859</v>
      </c>
      <c r="I82" s="141">
        <v>3180</v>
      </c>
      <c r="J82" s="141">
        <v>6268</v>
      </c>
      <c r="K82" s="141">
        <v>12200</v>
      </c>
      <c r="L82" s="141">
        <v>8752</v>
      </c>
      <c r="M82" s="141">
        <v>3001</v>
      </c>
      <c r="N82" s="141">
        <v>10581</v>
      </c>
      <c r="O82" s="141">
        <v>2321</v>
      </c>
      <c r="P82" s="141">
        <v>2750</v>
      </c>
    </row>
    <row r="83" spans="1:16" hidden="1">
      <c r="A83" s="51">
        <v>35278</v>
      </c>
      <c r="B83" s="141">
        <v>112163</v>
      </c>
      <c r="C83" s="141">
        <f t="shared" si="1"/>
        <v>10989</v>
      </c>
      <c r="D83" s="141">
        <v>101174</v>
      </c>
      <c r="E83" s="141">
        <v>13984</v>
      </c>
      <c r="F83" s="141">
        <v>8300</v>
      </c>
      <c r="G83" s="141">
        <v>1831</v>
      </c>
      <c r="H83" s="141">
        <v>471</v>
      </c>
      <c r="I83" s="141">
        <v>2664</v>
      </c>
      <c r="J83" s="141">
        <v>6813</v>
      </c>
      <c r="K83" s="141">
        <v>14818</v>
      </c>
      <c r="L83" s="141">
        <v>5354</v>
      </c>
      <c r="M83" s="141">
        <v>2638</v>
      </c>
      <c r="N83" s="141">
        <v>9232</v>
      </c>
      <c r="O83" s="141">
        <v>2436</v>
      </c>
      <c r="P83" s="141">
        <v>2203</v>
      </c>
    </row>
    <row r="84" spans="1:16" hidden="1">
      <c r="A84" s="51">
        <v>35309</v>
      </c>
      <c r="B84" s="141">
        <v>107026</v>
      </c>
      <c r="C84" s="141">
        <f t="shared" si="1"/>
        <v>10000</v>
      </c>
      <c r="D84" s="141">
        <v>97026</v>
      </c>
      <c r="E84" s="141">
        <v>13712</v>
      </c>
      <c r="F84" s="141">
        <v>10134</v>
      </c>
      <c r="G84" s="141">
        <v>1925</v>
      </c>
      <c r="H84" s="141">
        <v>741</v>
      </c>
      <c r="I84" s="141">
        <v>2210</v>
      </c>
      <c r="J84" s="141">
        <v>5578</v>
      </c>
      <c r="K84" s="141">
        <v>12796</v>
      </c>
      <c r="L84" s="141">
        <v>6227</v>
      </c>
      <c r="M84" s="141">
        <v>2623</v>
      </c>
      <c r="N84" s="141">
        <v>8290</v>
      </c>
      <c r="O84" s="141">
        <v>1964</v>
      </c>
      <c r="P84" s="141">
        <v>2073</v>
      </c>
    </row>
    <row r="85" spans="1:16" hidden="1">
      <c r="A85" s="51">
        <v>35339</v>
      </c>
      <c r="B85" s="141">
        <v>132425</v>
      </c>
      <c r="C85" s="141">
        <f t="shared" si="1"/>
        <v>12933</v>
      </c>
      <c r="D85" s="141">
        <v>119492</v>
      </c>
      <c r="E85" s="141">
        <v>13526</v>
      </c>
      <c r="F85" s="141">
        <v>11777</v>
      </c>
      <c r="G85" s="141">
        <v>1707</v>
      </c>
      <c r="H85" s="141">
        <v>610</v>
      </c>
      <c r="I85" s="141">
        <v>2339</v>
      </c>
      <c r="J85" s="141">
        <v>6913</v>
      </c>
      <c r="K85" s="141">
        <v>15414</v>
      </c>
      <c r="L85" s="141">
        <v>10686</v>
      </c>
      <c r="M85" s="141">
        <v>3208</v>
      </c>
      <c r="N85" s="141">
        <v>10926</v>
      </c>
      <c r="O85" s="141">
        <v>1903</v>
      </c>
      <c r="P85" s="141">
        <v>2523</v>
      </c>
    </row>
    <row r="86" spans="1:16" hidden="1">
      <c r="A86" s="51">
        <v>35370</v>
      </c>
      <c r="B86" s="141">
        <v>133999</v>
      </c>
      <c r="C86" s="141">
        <f t="shared" si="1"/>
        <v>10162</v>
      </c>
      <c r="D86" s="141">
        <v>123837</v>
      </c>
      <c r="E86" s="141">
        <v>14029</v>
      </c>
      <c r="F86" s="141">
        <v>21517</v>
      </c>
      <c r="G86" s="141">
        <v>1349</v>
      </c>
      <c r="H86" s="141">
        <v>717</v>
      </c>
      <c r="I86" s="141">
        <v>2304</v>
      </c>
      <c r="J86" s="141">
        <v>7494</v>
      </c>
      <c r="K86" s="141">
        <v>12697</v>
      </c>
      <c r="L86" s="141">
        <v>9855</v>
      </c>
      <c r="M86" s="141">
        <v>3206</v>
      </c>
      <c r="N86" s="141">
        <v>10250</v>
      </c>
      <c r="O86" s="141">
        <v>2153</v>
      </c>
      <c r="P86" s="141">
        <v>2167</v>
      </c>
    </row>
    <row r="87" spans="1:16" hidden="1">
      <c r="A87" s="51">
        <v>35400</v>
      </c>
      <c r="B87" s="141">
        <v>84720</v>
      </c>
      <c r="C87" s="141">
        <f t="shared" si="1"/>
        <v>9100</v>
      </c>
      <c r="D87" s="141">
        <v>75620</v>
      </c>
      <c r="E87" s="141">
        <v>10535</v>
      </c>
      <c r="F87" s="141">
        <v>6031</v>
      </c>
      <c r="G87" s="141">
        <v>984</v>
      </c>
      <c r="H87" s="141">
        <v>720</v>
      </c>
      <c r="I87" s="141">
        <v>2468</v>
      </c>
      <c r="J87" s="141">
        <v>4632</v>
      </c>
      <c r="K87" s="141">
        <v>8345</v>
      </c>
      <c r="L87" s="141">
        <v>5519</v>
      </c>
      <c r="M87" s="141">
        <v>1850</v>
      </c>
      <c r="N87" s="141">
        <v>6811</v>
      </c>
      <c r="O87" s="141">
        <v>1261</v>
      </c>
      <c r="P87" s="141">
        <v>1277</v>
      </c>
    </row>
    <row r="88" spans="1:16" hidden="1">
      <c r="A88" s="51">
        <v>35431</v>
      </c>
      <c r="B88" s="141">
        <v>95568</v>
      </c>
      <c r="C88" s="141">
        <f t="shared" si="1"/>
        <v>9197</v>
      </c>
      <c r="D88" s="141">
        <v>86371</v>
      </c>
      <c r="E88" s="141">
        <v>13055</v>
      </c>
      <c r="F88" s="141">
        <v>5329</v>
      </c>
      <c r="G88" s="141">
        <v>1510</v>
      </c>
      <c r="H88" s="141">
        <v>714</v>
      </c>
      <c r="I88" s="141">
        <v>2341</v>
      </c>
      <c r="J88" s="141">
        <v>5205</v>
      </c>
      <c r="K88" s="141">
        <v>7547</v>
      </c>
      <c r="L88" s="141">
        <v>5830</v>
      </c>
      <c r="M88" s="141">
        <v>2723</v>
      </c>
      <c r="N88" s="141">
        <v>8084</v>
      </c>
      <c r="O88" s="141">
        <v>1921</v>
      </c>
      <c r="P88" s="141">
        <v>1237</v>
      </c>
    </row>
    <row r="89" spans="1:16" hidden="1">
      <c r="A89" s="51">
        <v>35462</v>
      </c>
      <c r="B89" s="141">
        <v>109594</v>
      </c>
      <c r="C89" s="141">
        <f t="shared" si="1"/>
        <v>10047</v>
      </c>
      <c r="D89" s="141">
        <v>99547</v>
      </c>
      <c r="E89" s="141">
        <v>13515</v>
      </c>
      <c r="F89" s="141">
        <v>9050</v>
      </c>
      <c r="G89" s="141">
        <v>1403</v>
      </c>
      <c r="H89" s="141">
        <v>649</v>
      </c>
      <c r="I89" s="141">
        <v>2760</v>
      </c>
      <c r="J89" s="141">
        <v>6369</v>
      </c>
      <c r="K89" s="141">
        <v>10279</v>
      </c>
      <c r="L89" s="141">
        <v>6224</v>
      </c>
      <c r="M89" s="141">
        <v>3173</v>
      </c>
      <c r="N89" s="141">
        <v>9206</v>
      </c>
      <c r="O89" s="141">
        <v>2278</v>
      </c>
      <c r="P89" s="141">
        <v>1401</v>
      </c>
    </row>
    <row r="90" spans="1:16" hidden="1">
      <c r="A90" s="51">
        <v>35490</v>
      </c>
      <c r="B90" s="141">
        <v>113988</v>
      </c>
      <c r="C90" s="141">
        <f t="shared" si="1"/>
        <v>12905</v>
      </c>
      <c r="D90" s="141">
        <v>101083</v>
      </c>
      <c r="E90" s="141">
        <v>13504</v>
      </c>
      <c r="F90" s="141">
        <v>9082</v>
      </c>
      <c r="G90" s="141">
        <v>1506</v>
      </c>
      <c r="H90" s="141">
        <v>706</v>
      </c>
      <c r="I90" s="141">
        <v>2763</v>
      </c>
      <c r="J90" s="141">
        <v>9675</v>
      </c>
      <c r="K90" s="141">
        <v>12361</v>
      </c>
      <c r="L90" s="141">
        <v>6596</v>
      </c>
      <c r="M90" s="141">
        <v>2963</v>
      </c>
      <c r="N90" s="141">
        <v>9659</v>
      </c>
      <c r="O90" s="141">
        <v>1840</v>
      </c>
      <c r="P90" s="141">
        <v>1137</v>
      </c>
    </row>
    <row r="91" spans="1:16" hidden="1">
      <c r="A91" s="51">
        <v>35521</v>
      </c>
      <c r="B91" s="141">
        <v>155317</v>
      </c>
      <c r="C91" s="141">
        <f t="shared" si="1"/>
        <v>14356</v>
      </c>
      <c r="D91" s="141">
        <v>140961</v>
      </c>
      <c r="E91" s="141">
        <v>20656</v>
      </c>
      <c r="F91" s="141">
        <v>31432</v>
      </c>
      <c r="G91" s="141">
        <v>1668</v>
      </c>
      <c r="H91" s="141">
        <v>606</v>
      </c>
      <c r="I91" s="141">
        <v>2900</v>
      </c>
      <c r="J91" s="141">
        <v>10135</v>
      </c>
      <c r="K91" s="141">
        <v>16215</v>
      </c>
      <c r="L91" s="141">
        <v>9058</v>
      </c>
      <c r="M91" s="141">
        <v>2563</v>
      </c>
      <c r="N91" s="141">
        <v>8147</v>
      </c>
      <c r="O91" s="141">
        <v>2403</v>
      </c>
      <c r="P91" s="141">
        <v>1552</v>
      </c>
    </row>
    <row r="92" spans="1:16" hidden="1">
      <c r="A92" s="51">
        <v>35551</v>
      </c>
      <c r="B92" s="141">
        <v>128871</v>
      </c>
      <c r="C92" s="141">
        <f t="shared" si="1"/>
        <v>11864</v>
      </c>
      <c r="D92" s="141">
        <v>117007</v>
      </c>
      <c r="E92" s="141">
        <v>14672</v>
      </c>
      <c r="F92" s="141">
        <v>16374</v>
      </c>
      <c r="G92" s="141">
        <v>1427</v>
      </c>
      <c r="H92" s="141">
        <v>663</v>
      </c>
      <c r="I92" s="141">
        <v>2700</v>
      </c>
      <c r="J92" s="141">
        <v>9121</v>
      </c>
      <c r="K92" s="141">
        <v>12515</v>
      </c>
      <c r="L92" s="141">
        <v>11397</v>
      </c>
      <c r="M92" s="141">
        <v>3052</v>
      </c>
      <c r="N92" s="141">
        <v>8871</v>
      </c>
      <c r="O92" s="141">
        <v>5185</v>
      </c>
      <c r="P92" s="141">
        <v>1240</v>
      </c>
    </row>
    <row r="93" spans="1:16" hidden="1">
      <c r="A93" s="51">
        <v>35582</v>
      </c>
      <c r="B93" s="141">
        <v>123083</v>
      </c>
      <c r="C93" s="141">
        <f t="shared" si="1"/>
        <v>13526</v>
      </c>
      <c r="D93" s="141">
        <v>109557</v>
      </c>
      <c r="E93" s="141">
        <v>14992</v>
      </c>
      <c r="F93" s="141">
        <v>10831</v>
      </c>
      <c r="G93" s="141">
        <v>1881</v>
      </c>
      <c r="H93" s="141">
        <v>829</v>
      </c>
      <c r="I93" s="141">
        <v>2440</v>
      </c>
      <c r="J93" s="141">
        <v>10430</v>
      </c>
      <c r="K93" s="141">
        <v>16826</v>
      </c>
      <c r="L93" s="141">
        <v>8064</v>
      </c>
      <c r="M93" s="141">
        <v>2898</v>
      </c>
      <c r="N93" s="141">
        <v>9316</v>
      </c>
      <c r="O93" s="141">
        <v>3737</v>
      </c>
      <c r="P93" s="141">
        <v>2630</v>
      </c>
    </row>
    <row r="94" spans="1:16" hidden="1">
      <c r="A94" s="51">
        <v>35612</v>
      </c>
      <c r="B94" s="141">
        <v>135432</v>
      </c>
      <c r="C94" s="141">
        <f t="shared" si="1"/>
        <v>16672</v>
      </c>
      <c r="D94" s="141">
        <v>118760</v>
      </c>
      <c r="E94" s="141">
        <v>15765</v>
      </c>
      <c r="F94" s="141">
        <v>8502</v>
      </c>
      <c r="G94" s="141">
        <v>1763</v>
      </c>
      <c r="H94" s="141">
        <v>672</v>
      </c>
      <c r="I94" s="141">
        <v>3120</v>
      </c>
      <c r="J94" s="141">
        <v>9304</v>
      </c>
      <c r="K94" s="141">
        <v>21567</v>
      </c>
      <c r="L94" s="141">
        <v>9634</v>
      </c>
      <c r="M94" s="141">
        <v>3596</v>
      </c>
      <c r="N94" s="141">
        <v>9912</v>
      </c>
      <c r="O94" s="141">
        <v>4842</v>
      </c>
      <c r="P94" s="141">
        <v>1380</v>
      </c>
    </row>
    <row r="95" spans="1:16" hidden="1">
      <c r="A95" s="51">
        <v>35643</v>
      </c>
      <c r="B95" s="141">
        <v>131768</v>
      </c>
      <c r="C95" s="141">
        <f t="shared" si="1"/>
        <v>13959</v>
      </c>
      <c r="D95" s="141">
        <v>117809</v>
      </c>
      <c r="E95" s="141">
        <v>15543</v>
      </c>
      <c r="F95" s="141">
        <v>6233</v>
      </c>
      <c r="G95" s="141">
        <v>1721</v>
      </c>
      <c r="H95" s="141">
        <v>696</v>
      </c>
      <c r="I95" s="141">
        <v>2198</v>
      </c>
      <c r="J95" s="141">
        <v>6281</v>
      </c>
      <c r="K95" s="141">
        <v>20005</v>
      </c>
      <c r="L95" s="141">
        <v>11194</v>
      </c>
      <c r="M95" s="141">
        <v>3410</v>
      </c>
      <c r="N95" s="141">
        <v>11081</v>
      </c>
      <c r="O95" s="141">
        <v>6081</v>
      </c>
      <c r="P95" s="141">
        <v>2110</v>
      </c>
    </row>
    <row r="96" spans="1:16" hidden="1">
      <c r="A96" s="51">
        <v>35674</v>
      </c>
      <c r="B96" s="141">
        <v>119273</v>
      </c>
      <c r="C96" s="141">
        <f t="shared" si="1"/>
        <v>10956</v>
      </c>
      <c r="D96" s="141">
        <v>108317</v>
      </c>
      <c r="E96" s="141">
        <v>17160</v>
      </c>
      <c r="F96" s="141">
        <v>8794</v>
      </c>
      <c r="G96" s="141">
        <v>1422</v>
      </c>
      <c r="H96" s="141">
        <v>504</v>
      </c>
      <c r="I96" s="141">
        <v>2362</v>
      </c>
      <c r="J96" s="141">
        <v>9336</v>
      </c>
      <c r="K96" s="141">
        <v>10941</v>
      </c>
      <c r="L96" s="141">
        <v>7062</v>
      </c>
      <c r="M96" s="141">
        <v>3279</v>
      </c>
      <c r="N96" s="141">
        <v>10253</v>
      </c>
      <c r="O96" s="141">
        <v>3986</v>
      </c>
      <c r="P96" s="141">
        <v>1663</v>
      </c>
    </row>
    <row r="97" spans="1:16" hidden="1">
      <c r="A97" s="51">
        <v>35704</v>
      </c>
      <c r="B97" s="141">
        <v>137590</v>
      </c>
      <c r="C97" s="141">
        <f t="shared" si="1"/>
        <v>14373</v>
      </c>
      <c r="D97" s="141">
        <v>123217</v>
      </c>
      <c r="E97" s="141">
        <v>13845</v>
      </c>
      <c r="F97" s="141">
        <v>12731</v>
      </c>
      <c r="G97" s="141">
        <v>1751</v>
      </c>
      <c r="H97" s="141">
        <v>760</v>
      </c>
      <c r="I97" s="141">
        <v>3456</v>
      </c>
      <c r="J97" s="141">
        <v>11399</v>
      </c>
      <c r="K97" s="141">
        <v>16002</v>
      </c>
      <c r="L97" s="141">
        <v>7426</v>
      </c>
      <c r="M97" s="141">
        <v>3097</v>
      </c>
      <c r="N97" s="141">
        <v>13795</v>
      </c>
      <c r="O97" s="141">
        <v>8594</v>
      </c>
      <c r="P97" s="141">
        <v>2344</v>
      </c>
    </row>
    <row r="98" spans="1:16" hidden="1">
      <c r="A98" s="51">
        <v>35735</v>
      </c>
      <c r="B98" s="141">
        <v>127577</v>
      </c>
      <c r="C98" s="141">
        <f t="shared" si="1"/>
        <v>16269</v>
      </c>
      <c r="D98" s="141">
        <v>111308</v>
      </c>
      <c r="E98" s="141">
        <v>14830</v>
      </c>
      <c r="F98" s="141">
        <v>9963</v>
      </c>
      <c r="G98" s="141">
        <v>1617</v>
      </c>
      <c r="H98" s="141">
        <v>613</v>
      </c>
      <c r="I98" s="141">
        <v>2775</v>
      </c>
      <c r="J98" s="141">
        <v>9444</v>
      </c>
      <c r="K98" s="141">
        <v>15736</v>
      </c>
      <c r="L98" s="141">
        <v>8944</v>
      </c>
      <c r="M98" s="141">
        <v>3081</v>
      </c>
      <c r="N98" s="141">
        <v>10014</v>
      </c>
      <c r="O98" s="141">
        <v>6406</v>
      </c>
      <c r="P98" s="141">
        <v>1912</v>
      </c>
    </row>
    <row r="99" spans="1:16" hidden="1">
      <c r="A99" s="51">
        <v>35765</v>
      </c>
      <c r="B99" s="141">
        <v>98104</v>
      </c>
      <c r="C99" s="141">
        <f t="shared" si="1"/>
        <v>15430</v>
      </c>
      <c r="D99" s="141">
        <v>82674</v>
      </c>
      <c r="E99" s="141">
        <v>12960</v>
      </c>
      <c r="F99" s="141">
        <v>6749</v>
      </c>
      <c r="G99" s="141">
        <v>1648</v>
      </c>
      <c r="H99" s="141">
        <v>450</v>
      </c>
      <c r="I99" s="141">
        <v>2310</v>
      </c>
      <c r="J99" s="141">
        <v>7436</v>
      </c>
      <c r="K99" s="141">
        <v>11306</v>
      </c>
      <c r="L99" s="141">
        <v>6408</v>
      </c>
      <c r="M99" s="141">
        <v>2317</v>
      </c>
      <c r="N99" s="141">
        <v>6724</v>
      </c>
      <c r="O99" s="141">
        <v>1670</v>
      </c>
      <c r="P99" s="141">
        <v>1302</v>
      </c>
    </row>
    <row r="100" spans="1:16" hidden="1">
      <c r="A100" s="51">
        <v>35796</v>
      </c>
      <c r="B100" s="141">
        <v>105004</v>
      </c>
      <c r="C100" s="141">
        <f t="shared" si="1"/>
        <v>10158</v>
      </c>
      <c r="D100" s="141">
        <v>94846</v>
      </c>
      <c r="E100" s="141">
        <v>10414</v>
      </c>
      <c r="F100" s="141">
        <v>7305</v>
      </c>
      <c r="G100" s="141">
        <v>1749</v>
      </c>
      <c r="H100" s="141">
        <v>498</v>
      </c>
      <c r="I100" s="141">
        <v>2946</v>
      </c>
      <c r="J100" s="141">
        <v>6800</v>
      </c>
      <c r="K100" s="141">
        <v>11125</v>
      </c>
      <c r="L100" s="141">
        <v>5585</v>
      </c>
      <c r="M100" s="141">
        <v>3006</v>
      </c>
      <c r="N100" s="141">
        <v>8772</v>
      </c>
      <c r="O100" s="141">
        <v>2271</v>
      </c>
      <c r="P100" s="141">
        <v>2725</v>
      </c>
    </row>
    <row r="101" spans="1:16" hidden="1">
      <c r="A101" s="51">
        <v>35827</v>
      </c>
      <c r="B101" s="141">
        <v>118210</v>
      </c>
      <c r="C101" s="141">
        <f t="shared" si="1"/>
        <v>12121</v>
      </c>
      <c r="D101" s="141">
        <v>106089</v>
      </c>
      <c r="E101" s="141">
        <v>15957</v>
      </c>
      <c r="F101" s="141">
        <v>7851</v>
      </c>
      <c r="G101" s="141">
        <v>2117</v>
      </c>
      <c r="H101" s="141">
        <v>493</v>
      </c>
      <c r="I101" s="141">
        <v>2073</v>
      </c>
      <c r="J101" s="141">
        <v>8450</v>
      </c>
      <c r="K101" s="141">
        <v>10956</v>
      </c>
      <c r="L101" s="141">
        <v>7383</v>
      </c>
      <c r="M101" s="141">
        <v>3503</v>
      </c>
      <c r="N101" s="141">
        <v>8881</v>
      </c>
      <c r="O101" s="141">
        <v>3374</v>
      </c>
      <c r="P101" s="141">
        <v>1683</v>
      </c>
    </row>
    <row r="102" spans="1:16" hidden="1">
      <c r="A102" s="51">
        <v>35855</v>
      </c>
      <c r="B102" s="141">
        <v>132774</v>
      </c>
      <c r="C102" s="141">
        <f t="shared" si="1"/>
        <v>10901</v>
      </c>
      <c r="D102" s="141">
        <v>121873</v>
      </c>
      <c r="E102" s="141">
        <v>17248</v>
      </c>
      <c r="F102" s="141">
        <v>10074</v>
      </c>
      <c r="G102" s="141">
        <v>2290</v>
      </c>
      <c r="H102" s="141">
        <v>697</v>
      </c>
      <c r="I102" s="141">
        <v>2663</v>
      </c>
      <c r="J102" s="141">
        <v>10504</v>
      </c>
      <c r="K102" s="141">
        <v>11170</v>
      </c>
      <c r="L102" s="141">
        <v>8489</v>
      </c>
      <c r="M102" s="141">
        <v>3555</v>
      </c>
      <c r="N102" s="141">
        <v>10521</v>
      </c>
      <c r="O102" s="141">
        <v>3190</v>
      </c>
      <c r="P102" s="141">
        <v>2007</v>
      </c>
    </row>
    <row r="103" spans="1:16" hidden="1">
      <c r="A103" s="51">
        <v>35886</v>
      </c>
      <c r="B103" s="141">
        <v>134926</v>
      </c>
      <c r="C103" s="141">
        <f t="shared" si="1"/>
        <v>12225</v>
      </c>
      <c r="D103" s="141">
        <v>122701</v>
      </c>
      <c r="E103" s="141">
        <v>15936</v>
      </c>
      <c r="F103" s="141">
        <v>14132</v>
      </c>
      <c r="G103" s="141">
        <v>1880</v>
      </c>
      <c r="H103" s="141">
        <v>653</v>
      </c>
      <c r="I103" s="141">
        <v>2250</v>
      </c>
      <c r="J103" s="141">
        <v>9613</v>
      </c>
      <c r="K103" s="141">
        <v>18788</v>
      </c>
      <c r="L103" s="141">
        <v>8841</v>
      </c>
      <c r="M103" s="141">
        <v>3433</v>
      </c>
      <c r="N103" s="141">
        <v>9124</v>
      </c>
      <c r="O103" s="141">
        <v>3085</v>
      </c>
      <c r="P103" s="141">
        <v>2258</v>
      </c>
    </row>
    <row r="104" spans="1:16" hidden="1">
      <c r="A104" s="51">
        <v>35916</v>
      </c>
      <c r="B104" s="141">
        <v>126196</v>
      </c>
      <c r="C104" s="141">
        <f t="shared" si="1"/>
        <v>11897</v>
      </c>
      <c r="D104" s="141">
        <v>114299</v>
      </c>
      <c r="E104" s="141">
        <v>15160</v>
      </c>
      <c r="F104" s="141">
        <v>13035</v>
      </c>
      <c r="G104" s="141">
        <v>1946</v>
      </c>
      <c r="H104" s="141">
        <v>744</v>
      </c>
      <c r="I104" s="141">
        <v>2270</v>
      </c>
      <c r="J104" s="141">
        <v>11174</v>
      </c>
      <c r="K104" s="141">
        <v>10114</v>
      </c>
      <c r="L104" s="141">
        <v>8444</v>
      </c>
      <c r="M104" s="141">
        <v>5541</v>
      </c>
      <c r="N104" s="141">
        <v>9099</v>
      </c>
      <c r="O104" s="141">
        <v>2373</v>
      </c>
      <c r="P104" s="141">
        <v>1803</v>
      </c>
    </row>
    <row r="105" spans="1:16" hidden="1">
      <c r="A105" s="51">
        <v>35947</v>
      </c>
      <c r="B105" s="141">
        <v>140211</v>
      </c>
      <c r="C105" s="141">
        <f t="shared" si="1"/>
        <v>10993</v>
      </c>
      <c r="D105" s="141">
        <v>129218</v>
      </c>
      <c r="E105" s="141">
        <v>17145</v>
      </c>
      <c r="F105" s="141">
        <v>15984</v>
      </c>
      <c r="G105" s="141">
        <v>2879</v>
      </c>
      <c r="H105" s="141">
        <v>803</v>
      </c>
      <c r="I105" s="141">
        <v>2275</v>
      </c>
      <c r="J105" s="141">
        <v>11287</v>
      </c>
      <c r="K105" s="141">
        <v>13118</v>
      </c>
      <c r="L105" s="141">
        <v>7541</v>
      </c>
      <c r="M105" s="141">
        <v>4044</v>
      </c>
      <c r="N105" s="141">
        <v>10326</v>
      </c>
      <c r="O105" s="141">
        <v>7294</v>
      </c>
      <c r="P105" s="141">
        <v>1556</v>
      </c>
    </row>
    <row r="106" spans="1:16" hidden="1">
      <c r="A106" s="51">
        <v>35977</v>
      </c>
      <c r="B106" s="141">
        <v>137694</v>
      </c>
      <c r="C106" s="141">
        <f t="shared" si="1"/>
        <v>12249</v>
      </c>
      <c r="D106" s="141">
        <v>125445</v>
      </c>
      <c r="E106" s="141">
        <v>20355</v>
      </c>
      <c r="F106" s="141">
        <v>10790</v>
      </c>
      <c r="G106" s="141">
        <v>3176</v>
      </c>
      <c r="H106" s="141">
        <v>840</v>
      </c>
      <c r="I106" s="141">
        <v>2820</v>
      </c>
      <c r="J106" s="141">
        <v>11312</v>
      </c>
      <c r="K106" s="141">
        <v>10123</v>
      </c>
      <c r="L106" s="141">
        <v>6306</v>
      </c>
      <c r="M106" s="141">
        <v>6746</v>
      </c>
      <c r="N106" s="141">
        <v>11257</v>
      </c>
      <c r="O106" s="141">
        <v>2728</v>
      </c>
      <c r="P106" s="141">
        <v>1708</v>
      </c>
    </row>
    <row r="107" spans="1:16" hidden="1">
      <c r="A107" s="51">
        <v>36008</v>
      </c>
      <c r="B107" s="141">
        <v>110189</v>
      </c>
      <c r="C107" s="141">
        <f t="shared" si="1"/>
        <v>9949</v>
      </c>
      <c r="D107" s="141">
        <v>100240</v>
      </c>
      <c r="E107" s="141">
        <v>12514</v>
      </c>
      <c r="F107" s="141">
        <v>10694</v>
      </c>
      <c r="G107" s="141">
        <v>2844</v>
      </c>
      <c r="H107" s="141">
        <v>563</v>
      </c>
      <c r="I107" s="141">
        <v>2314</v>
      </c>
      <c r="J107" s="141">
        <v>9546</v>
      </c>
      <c r="K107" s="141">
        <v>9833</v>
      </c>
      <c r="L107" s="141">
        <v>4922</v>
      </c>
      <c r="M107" s="141">
        <v>4028</v>
      </c>
      <c r="N107" s="141">
        <v>8009</v>
      </c>
      <c r="O107" s="141">
        <v>2549</v>
      </c>
      <c r="P107" s="141">
        <v>1189</v>
      </c>
    </row>
    <row r="108" spans="1:16" hidden="1">
      <c r="A108" s="51">
        <v>36039</v>
      </c>
      <c r="B108" s="141">
        <v>125055</v>
      </c>
      <c r="C108" s="141">
        <f t="shared" si="1"/>
        <v>10342</v>
      </c>
      <c r="D108" s="141">
        <v>114713</v>
      </c>
      <c r="E108" s="141">
        <v>14367</v>
      </c>
      <c r="F108" s="141">
        <v>16388</v>
      </c>
      <c r="G108" s="141">
        <v>2078</v>
      </c>
      <c r="H108" s="141">
        <v>643</v>
      </c>
      <c r="I108" s="141">
        <v>2152</v>
      </c>
      <c r="J108" s="141">
        <v>11218</v>
      </c>
      <c r="K108" s="141">
        <v>10860</v>
      </c>
      <c r="L108" s="141">
        <v>7912</v>
      </c>
      <c r="M108" s="141">
        <v>3681</v>
      </c>
      <c r="N108" s="141">
        <v>8883</v>
      </c>
      <c r="O108" s="141">
        <v>2726</v>
      </c>
      <c r="P108" s="141">
        <v>644</v>
      </c>
    </row>
    <row r="109" spans="1:16" hidden="1">
      <c r="A109" s="51">
        <v>36069</v>
      </c>
      <c r="B109" s="141">
        <v>140864</v>
      </c>
      <c r="C109" s="141">
        <f t="shared" si="1"/>
        <v>11650</v>
      </c>
      <c r="D109" s="141">
        <v>129214</v>
      </c>
      <c r="E109" s="141">
        <v>13306</v>
      </c>
      <c r="F109" s="141">
        <v>18454</v>
      </c>
      <c r="G109" s="141">
        <v>2613</v>
      </c>
      <c r="H109" s="141">
        <v>711</v>
      </c>
      <c r="I109" s="141">
        <v>2670</v>
      </c>
      <c r="J109" s="141">
        <v>7752</v>
      </c>
      <c r="K109" s="141">
        <v>13161</v>
      </c>
      <c r="L109" s="141">
        <v>7093</v>
      </c>
      <c r="M109" s="141">
        <v>3555</v>
      </c>
      <c r="N109" s="141">
        <v>9357</v>
      </c>
      <c r="O109" s="141">
        <v>2497</v>
      </c>
      <c r="P109" s="141">
        <v>1880</v>
      </c>
    </row>
    <row r="110" spans="1:16" hidden="1">
      <c r="A110" s="51">
        <v>36100</v>
      </c>
      <c r="B110" s="141">
        <v>132126</v>
      </c>
      <c r="C110" s="141">
        <f t="shared" si="1"/>
        <v>11776</v>
      </c>
      <c r="D110" s="141">
        <v>120350</v>
      </c>
      <c r="E110" s="141">
        <v>15558</v>
      </c>
      <c r="F110" s="141">
        <v>9787</v>
      </c>
      <c r="G110" s="141">
        <v>2078</v>
      </c>
      <c r="H110" s="141">
        <v>664</v>
      </c>
      <c r="I110" s="141">
        <v>2940</v>
      </c>
      <c r="J110" s="141">
        <v>7353</v>
      </c>
      <c r="K110" s="141">
        <v>7718</v>
      </c>
      <c r="L110" s="141">
        <v>8045</v>
      </c>
      <c r="M110" s="141">
        <v>4060</v>
      </c>
      <c r="N110" s="141">
        <v>11538</v>
      </c>
      <c r="O110" s="141">
        <v>3298</v>
      </c>
      <c r="P110" s="141">
        <v>2209</v>
      </c>
    </row>
    <row r="111" spans="1:16" hidden="1">
      <c r="A111" s="51">
        <v>36130</v>
      </c>
      <c r="B111" s="141">
        <v>105750</v>
      </c>
      <c r="C111" s="141">
        <f t="shared" si="1"/>
        <v>9451</v>
      </c>
      <c r="D111" s="141">
        <v>96299</v>
      </c>
      <c r="E111" s="141">
        <v>13064</v>
      </c>
      <c r="F111" s="141">
        <v>9183</v>
      </c>
      <c r="G111" s="141">
        <v>2038</v>
      </c>
      <c r="H111" s="141">
        <v>606</v>
      </c>
      <c r="I111" s="141">
        <v>1989</v>
      </c>
      <c r="J111" s="141">
        <v>5837</v>
      </c>
      <c r="K111" s="141">
        <v>8504</v>
      </c>
      <c r="L111" s="141">
        <v>6311</v>
      </c>
      <c r="M111" s="141">
        <v>2461</v>
      </c>
      <c r="N111" s="141">
        <v>8059</v>
      </c>
      <c r="O111" s="141">
        <v>4920</v>
      </c>
      <c r="P111" s="141">
        <v>2547</v>
      </c>
    </row>
    <row r="112" spans="1:16" hidden="1">
      <c r="A112" s="51">
        <v>36161</v>
      </c>
      <c r="B112" s="141">
        <v>116744</v>
      </c>
      <c r="C112" s="141">
        <f t="shared" si="1"/>
        <v>11526</v>
      </c>
      <c r="D112" s="141">
        <v>105218</v>
      </c>
      <c r="E112" s="141">
        <v>12520</v>
      </c>
      <c r="F112" s="141">
        <v>14821</v>
      </c>
      <c r="G112" s="141">
        <v>4475</v>
      </c>
      <c r="H112" s="141">
        <v>774</v>
      </c>
      <c r="I112" s="141">
        <v>2372</v>
      </c>
      <c r="J112" s="141">
        <v>7524</v>
      </c>
      <c r="K112" s="141">
        <v>6389</v>
      </c>
      <c r="L112" s="141">
        <v>5737</v>
      </c>
      <c r="M112" s="141">
        <v>2312</v>
      </c>
      <c r="N112" s="141">
        <v>8543</v>
      </c>
      <c r="O112" s="141">
        <v>4197</v>
      </c>
      <c r="P112" s="141">
        <v>1338</v>
      </c>
    </row>
    <row r="113" spans="1:16" hidden="1">
      <c r="A113" s="51">
        <v>36192</v>
      </c>
      <c r="B113" s="141">
        <v>135829</v>
      </c>
      <c r="C113" s="141">
        <f t="shared" si="1"/>
        <v>10977</v>
      </c>
      <c r="D113" s="141">
        <v>124852</v>
      </c>
      <c r="E113" s="141">
        <v>16758</v>
      </c>
      <c r="F113" s="141">
        <v>7212</v>
      </c>
      <c r="G113" s="141">
        <v>1889</v>
      </c>
      <c r="H113" s="141">
        <v>1266</v>
      </c>
      <c r="I113" s="141">
        <v>2840</v>
      </c>
      <c r="J113" s="141">
        <v>9869</v>
      </c>
      <c r="K113" s="141">
        <v>20995</v>
      </c>
      <c r="L113" s="141">
        <v>6772</v>
      </c>
      <c r="M113" s="141">
        <v>4753</v>
      </c>
      <c r="N113" s="141">
        <v>10529</v>
      </c>
      <c r="O113" s="141">
        <v>5099</v>
      </c>
      <c r="P113" s="141">
        <v>2566</v>
      </c>
    </row>
    <row r="114" spans="1:16" hidden="1">
      <c r="A114" s="51">
        <v>36220</v>
      </c>
      <c r="B114" s="141">
        <v>149160</v>
      </c>
      <c r="C114" s="141">
        <f t="shared" si="1"/>
        <v>12016</v>
      </c>
      <c r="D114" s="141">
        <v>137144</v>
      </c>
      <c r="E114" s="141">
        <v>17963</v>
      </c>
      <c r="F114" s="141">
        <v>7700</v>
      </c>
      <c r="G114" s="141">
        <v>5594</v>
      </c>
      <c r="H114" s="141">
        <v>1470</v>
      </c>
      <c r="I114" s="141">
        <v>2791</v>
      </c>
      <c r="J114" s="141">
        <v>13314</v>
      </c>
      <c r="K114" s="141">
        <v>13003</v>
      </c>
      <c r="L114" s="141">
        <v>7606</v>
      </c>
      <c r="M114" s="141">
        <v>3608</v>
      </c>
      <c r="N114" s="141">
        <v>14386</v>
      </c>
      <c r="O114" s="141">
        <v>4282</v>
      </c>
      <c r="P114" s="141">
        <v>3298</v>
      </c>
    </row>
    <row r="115" spans="1:16" hidden="1">
      <c r="A115" s="51">
        <v>36251</v>
      </c>
      <c r="B115" s="141">
        <v>121396</v>
      </c>
      <c r="C115" s="141">
        <f t="shared" si="1"/>
        <v>9672</v>
      </c>
      <c r="D115" s="141">
        <v>111724</v>
      </c>
      <c r="E115" s="141">
        <v>14598</v>
      </c>
      <c r="F115" s="141">
        <v>11130</v>
      </c>
      <c r="G115" s="141">
        <v>3018</v>
      </c>
      <c r="H115" s="141">
        <v>870</v>
      </c>
      <c r="I115" s="141">
        <v>2692</v>
      </c>
      <c r="J115" s="141">
        <v>9251</v>
      </c>
      <c r="K115" s="141">
        <v>9928</v>
      </c>
      <c r="L115" s="141">
        <v>7216</v>
      </c>
      <c r="M115" s="141">
        <v>2713</v>
      </c>
      <c r="N115" s="141">
        <v>8187</v>
      </c>
      <c r="O115" s="141">
        <v>3516</v>
      </c>
      <c r="P115" s="141">
        <v>2160</v>
      </c>
    </row>
    <row r="116" spans="1:16" hidden="1">
      <c r="A116" s="51">
        <v>36281</v>
      </c>
      <c r="B116" s="141">
        <v>138800</v>
      </c>
      <c r="C116" s="141">
        <f t="shared" si="1"/>
        <v>16349</v>
      </c>
      <c r="D116" s="141">
        <v>122451</v>
      </c>
      <c r="E116" s="141">
        <v>19003</v>
      </c>
      <c r="F116" s="141">
        <v>15590</v>
      </c>
      <c r="G116" s="141">
        <v>1753</v>
      </c>
      <c r="H116" s="141">
        <v>1899</v>
      </c>
      <c r="I116" s="141">
        <v>3535</v>
      </c>
      <c r="J116" s="141">
        <v>9182</v>
      </c>
      <c r="K116" s="141">
        <v>8993</v>
      </c>
      <c r="L116" s="141">
        <v>7297</v>
      </c>
      <c r="M116" s="141">
        <v>3758</v>
      </c>
      <c r="N116" s="141">
        <v>10494</v>
      </c>
      <c r="O116" s="141">
        <v>4797</v>
      </c>
      <c r="P116" s="141">
        <v>3305</v>
      </c>
    </row>
    <row r="117" spans="1:16" hidden="1">
      <c r="A117" s="51">
        <v>36312</v>
      </c>
      <c r="B117" s="141">
        <v>144895</v>
      </c>
      <c r="C117" s="141">
        <f t="shared" si="1"/>
        <v>10456</v>
      </c>
      <c r="D117" s="141">
        <v>134439</v>
      </c>
      <c r="E117" s="141">
        <v>19674</v>
      </c>
      <c r="F117" s="141">
        <v>16411</v>
      </c>
      <c r="G117" s="141">
        <v>4782</v>
      </c>
      <c r="H117" s="141">
        <v>1044</v>
      </c>
      <c r="I117" s="141">
        <v>2947</v>
      </c>
      <c r="J117" s="141">
        <v>9158</v>
      </c>
      <c r="K117" s="141">
        <v>11020</v>
      </c>
      <c r="L117" s="141">
        <v>8377</v>
      </c>
      <c r="M117" s="141">
        <v>3862</v>
      </c>
      <c r="N117" s="141">
        <v>10513</v>
      </c>
      <c r="O117" s="141">
        <v>6478</v>
      </c>
      <c r="P117" s="141">
        <v>2694</v>
      </c>
    </row>
    <row r="118" spans="1:16" hidden="1">
      <c r="A118" s="51">
        <v>36342</v>
      </c>
      <c r="B118" s="141">
        <v>131917</v>
      </c>
      <c r="C118" s="141">
        <f t="shared" si="1"/>
        <v>10556</v>
      </c>
      <c r="D118" s="141">
        <v>121361</v>
      </c>
      <c r="E118" s="141">
        <v>16015</v>
      </c>
      <c r="F118" s="141">
        <v>11566</v>
      </c>
      <c r="G118" s="141">
        <v>1626</v>
      </c>
      <c r="H118" s="141">
        <v>1841</v>
      </c>
      <c r="I118" s="141">
        <v>3054</v>
      </c>
      <c r="J118" s="141">
        <v>9218</v>
      </c>
      <c r="K118" s="141">
        <v>10123</v>
      </c>
      <c r="L118" s="141">
        <v>8409</v>
      </c>
      <c r="M118" s="141">
        <v>4876</v>
      </c>
      <c r="N118" s="141">
        <v>10215</v>
      </c>
      <c r="O118" s="141">
        <v>7121</v>
      </c>
      <c r="P118" s="141">
        <v>2127</v>
      </c>
    </row>
    <row r="119" spans="1:16" hidden="1">
      <c r="A119" s="51">
        <v>36373</v>
      </c>
      <c r="B119" s="141">
        <v>131385</v>
      </c>
      <c r="C119" s="141">
        <f t="shared" si="1"/>
        <v>10558</v>
      </c>
      <c r="D119" s="141">
        <v>120827</v>
      </c>
      <c r="E119" s="141">
        <v>15112</v>
      </c>
      <c r="F119" s="141">
        <v>11085</v>
      </c>
      <c r="G119" s="141">
        <v>3892</v>
      </c>
      <c r="H119" s="141">
        <v>1328</v>
      </c>
      <c r="I119" s="141">
        <v>2739</v>
      </c>
      <c r="J119" s="141">
        <v>10273</v>
      </c>
      <c r="K119" s="141">
        <v>8433</v>
      </c>
      <c r="L119" s="141">
        <v>8155</v>
      </c>
      <c r="M119" s="141">
        <v>5221</v>
      </c>
      <c r="N119" s="141">
        <v>10248</v>
      </c>
      <c r="O119" s="141">
        <v>5695</v>
      </c>
      <c r="P119" s="141">
        <v>1711</v>
      </c>
    </row>
    <row r="120" spans="1:16" hidden="1">
      <c r="A120" s="51">
        <v>36404</v>
      </c>
      <c r="B120" s="141">
        <v>131256</v>
      </c>
      <c r="C120" s="141">
        <f t="shared" si="1"/>
        <v>11344</v>
      </c>
      <c r="D120" s="141">
        <v>119912</v>
      </c>
      <c r="E120" s="141">
        <v>14367</v>
      </c>
      <c r="F120" s="141">
        <v>9193</v>
      </c>
      <c r="G120" s="141">
        <v>4618</v>
      </c>
      <c r="H120" s="141">
        <v>653</v>
      </c>
      <c r="I120" s="141">
        <v>2125</v>
      </c>
      <c r="J120" s="141">
        <v>10730</v>
      </c>
      <c r="K120" s="141">
        <v>10404</v>
      </c>
      <c r="L120" s="141">
        <v>8882</v>
      </c>
      <c r="M120" s="141">
        <v>4026</v>
      </c>
      <c r="N120" s="141">
        <v>11747</v>
      </c>
      <c r="O120" s="141">
        <v>3620</v>
      </c>
      <c r="P120" s="141">
        <v>2402</v>
      </c>
    </row>
    <row r="121" spans="1:16" hidden="1">
      <c r="A121" s="51">
        <v>36434</v>
      </c>
      <c r="B121" s="141">
        <v>124702</v>
      </c>
      <c r="C121" s="141">
        <f t="shared" si="1"/>
        <v>10506</v>
      </c>
      <c r="D121" s="141">
        <v>114196</v>
      </c>
      <c r="E121" s="141">
        <v>12648</v>
      </c>
      <c r="F121" s="141">
        <v>8700</v>
      </c>
      <c r="G121" s="141">
        <v>2915</v>
      </c>
      <c r="H121" s="141">
        <v>1706</v>
      </c>
      <c r="I121" s="141">
        <v>2631</v>
      </c>
      <c r="J121" s="141">
        <v>11390</v>
      </c>
      <c r="K121" s="141">
        <v>10994</v>
      </c>
      <c r="L121" s="141">
        <v>6937</v>
      </c>
      <c r="M121" s="141">
        <v>4049</v>
      </c>
      <c r="N121" s="141">
        <v>13102</v>
      </c>
      <c r="O121" s="141">
        <v>2119</v>
      </c>
      <c r="P121" s="141">
        <v>2958</v>
      </c>
    </row>
    <row r="122" spans="1:16" hidden="1">
      <c r="A122" s="51">
        <v>36465</v>
      </c>
      <c r="B122" s="141">
        <v>160052</v>
      </c>
      <c r="C122" s="141">
        <f t="shared" si="1"/>
        <v>12771</v>
      </c>
      <c r="D122" s="141">
        <v>147281</v>
      </c>
      <c r="E122" s="141">
        <v>14376</v>
      </c>
      <c r="F122" s="141">
        <v>16092</v>
      </c>
      <c r="G122" s="141">
        <v>3529</v>
      </c>
      <c r="H122" s="141">
        <v>1900</v>
      </c>
      <c r="I122" s="141">
        <v>3298</v>
      </c>
      <c r="J122" s="141">
        <v>11126</v>
      </c>
      <c r="K122" s="141">
        <v>10171</v>
      </c>
      <c r="L122" s="141">
        <v>7248</v>
      </c>
      <c r="M122" s="141">
        <v>4107</v>
      </c>
      <c r="N122" s="141">
        <v>34532</v>
      </c>
      <c r="O122" s="141">
        <v>3588</v>
      </c>
      <c r="P122" s="141">
        <v>2731</v>
      </c>
    </row>
    <row r="123" spans="1:16" hidden="1">
      <c r="A123" s="51">
        <v>36495</v>
      </c>
      <c r="B123" s="141">
        <v>95752</v>
      </c>
      <c r="C123" s="141">
        <f t="shared" si="1"/>
        <v>9519</v>
      </c>
      <c r="D123" s="141">
        <v>86233</v>
      </c>
      <c r="E123" s="141">
        <v>10794</v>
      </c>
      <c r="F123" s="141">
        <v>5228</v>
      </c>
      <c r="G123" s="141">
        <v>1371</v>
      </c>
      <c r="H123" s="141">
        <v>1035</v>
      </c>
      <c r="I123" s="141">
        <v>2544</v>
      </c>
      <c r="J123" s="141">
        <v>7143</v>
      </c>
      <c r="K123" s="141">
        <v>7026</v>
      </c>
      <c r="L123" s="141">
        <v>6191</v>
      </c>
      <c r="M123" s="141">
        <v>3279</v>
      </c>
      <c r="N123" s="141">
        <v>11481</v>
      </c>
      <c r="O123" s="141">
        <v>4399</v>
      </c>
      <c r="P123" s="141">
        <v>1750</v>
      </c>
    </row>
    <row r="124" spans="1:16" hidden="1">
      <c r="A124" s="51">
        <v>36526</v>
      </c>
      <c r="B124" s="197">
        <v>124081</v>
      </c>
      <c r="C124" s="141">
        <f t="shared" si="1"/>
        <v>9390</v>
      </c>
      <c r="D124" s="197">
        <v>114691</v>
      </c>
      <c r="E124" s="141">
        <v>11246</v>
      </c>
      <c r="F124" s="141">
        <v>11655</v>
      </c>
      <c r="G124" s="141">
        <v>5701</v>
      </c>
      <c r="H124" s="141">
        <v>1224</v>
      </c>
      <c r="I124" s="141">
        <v>2206</v>
      </c>
      <c r="J124" s="141">
        <v>8033</v>
      </c>
      <c r="K124" s="141">
        <v>9856</v>
      </c>
      <c r="L124" s="141">
        <v>7936</v>
      </c>
      <c r="M124" s="141">
        <v>3396</v>
      </c>
      <c r="N124" s="141">
        <v>8521</v>
      </c>
      <c r="O124" s="141">
        <v>4932</v>
      </c>
      <c r="P124" s="141">
        <v>2548</v>
      </c>
    </row>
    <row r="125" spans="1:16" hidden="1">
      <c r="A125" s="51">
        <v>36557</v>
      </c>
      <c r="B125" s="197">
        <v>161906</v>
      </c>
      <c r="C125" s="141">
        <f t="shared" si="1"/>
        <v>23667</v>
      </c>
      <c r="D125" s="197">
        <v>138239</v>
      </c>
      <c r="E125" s="141">
        <v>19061</v>
      </c>
      <c r="F125" s="141">
        <v>11205</v>
      </c>
      <c r="G125" s="141">
        <v>3720</v>
      </c>
      <c r="H125" s="141">
        <v>1940</v>
      </c>
      <c r="I125" s="141">
        <v>3640</v>
      </c>
      <c r="J125" s="141">
        <v>12690</v>
      </c>
      <c r="K125" s="141">
        <v>10189</v>
      </c>
      <c r="L125" s="141">
        <v>7085</v>
      </c>
      <c r="M125" s="141">
        <v>4052</v>
      </c>
      <c r="N125" s="141">
        <v>19502</v>
      </c>
      <c r="O125" s="141">
        <v>5589</v>
      </c>
      <c r="P125" s="141">
        <v>3543</v>
      </c>
    </row>
    <row r="126" spans="1:16" hidden="1">
      <c r="A126" s="51">
        <v>36586</v>
      </c>
      <c r="B126" s="197">
        <v>160973</v>
      </c>
      <c r="C126" s="141">
        <f t="shared" si="1"/>
        <v>17214</v>
      </c>
      <c r="D126" s="197">
        <v>143759</v>
      </c>
      <c r="E126" s="141">
        <v>22535</v>
      </c>
      <c r="F126" s="141">
        <v>10158</v>
      </c>
      <c r="G126" s="141">
        <v>5350</v>
      </c>
      <c r="H126" s="141">
        <v>2063</v>
      </c>
      <c r="I126" s="141">
        <v>3420</v>
      </c>
      <c r="J126" s="141">
        <v>10359</v>
      </c>
      <c r="K126" s="141">
        <v>13039</v>
      </c>
      <c r="L126" s="141">
        <v>8138</v>
      </c>
      <c r="M126" s="141">
        <v>4949</v>
      </c>
      <c r="N126" s="141">
        <v>10886</v>
      </c>
      <c r="O126" s="141">
        <v>4860</v>
      </c>
      <c r="P126" s="141">
        <v>3422</v>
      </c>
    </row>
    <row r="127" spans="1:16" hidden="1">
      <c r="A127" s="51">
        <v>36617</v>
      </c>
      <c r="B127" s="197">
        <v>119306</v>
      </c>
      <c r="C127" s="141">
        <f t="shared" si="1"/>
        <v>12875</v>
      </c>
      <c r="D127" s="197">
        <v>106431</v>
      </c>
      <c r="E127" s="141">
        <v>19060</v>
      </c>
      <c r="F127" s="141">
        <v>5198</v>
      </c>
      <c r="G127" s="141">
        <v>2535</v>
      </c>
      <c r="H127" s="141">
        <v>1287</v>
      </c>
      <c r="I127" s="141">
        <v>2586</v>
      </c>
      <c r="J127" s="141">
        <v>8976</v>
      </c>
      <c r="K127" s="141">
        <v>7598</v>
      </c>
      <c r="L127" s="141">
        <v>7172</v>
      </c>
      <c r="M127" s="141">
        <v>3380</v>
      </c>
      <c r="N127" s="141">
        <v>9081</v>
      </c>
      <c r="O127" s="141">
        <v>2721</v>
      </c>
      <c r="P127" s="141">
        <v>1297</v>
      </c>
    </row>
    <row r="128" spans="1:16" hidden="1">
      <c r="A128" s="51">
        <v>36647</v>
      </c>
      <c r="B128" s="197">
        <v>172898</v>
      </c>
      <c r="C128" s="141">
        <f t="shared" si="1"/>
        <v>17055</v>
      </c>
      <c r="D128" s="197">
        <v>155843</v>
      </c>
      <c r="E128" s="141">
        <v>23091</v>
      </c>
      <c r="F128" s="141">
        <v>11191</v>
      </c>
      <c r="G128" s="141">
        <v>1884</v>
      </c>
      <c r="H128" s="141">
        <v>1747</v>
      </c>
      <c r="I128" s="141">
        <v>2913</v>
      </c>
      <c r="J128" s="141">
        <v>10257</v>
      </c>
      <c r="K128" s="141">
        <v>10136</v>
      </c>
      <c r="L128" s="141">
        <v>7494</v>
      </c>
      <c r="M128" s="141">
        <v>5428</v>
      </c>
      <c r="N128" s="141">
        <v>22269</v>
      </c>
      <c r="O128" s="141">
        <v>3903</v>
      </c>
      <c r="P128" s="141">
        <v>2503</v>
      </c>
    </row>
    <row r="129" spans="1:16" hidden="1">
      <c r="A129" s="51">
        <v>36678</v>
      </c>
      <c r="B129" s="197">
        <v>156444</v>
      </c>
      <c r="C129" s="141">
        <f t="shared" si="1"/>
        <v>17768</v>
      </c>
      <c r="D129" s="197">
        <v>138676</v>
      </c>
      <c r="E129" s="141">
        <v>18317</v>
      </c>
      <c r="F129" s="141">
        <v>8286</v>
      </c>
      <c r="G129" s="141">
        <v>2178</v>
      </c>
      <c r="H129" s="141">
        <v>1444</v>
      </c>
      <c r="I129" s="141">
        <v>2762</v>
      </c>
      <c r="J129" s="141">
        <v>13723</v>
      </c>
      <c r="K129" s="141">
        <v>13208</v>
      </c>
      <c r="L129" s="141">
        <v>8476</v>
      </c>
      <c r="M129" s="141">
        <v>4172</v>
      </c>
      <c r="N129" s="141">
        <v>11363</v>
      </c>
      <c r="O129" s="141">
        <v>3064</v>
      </c>
      <c r="P129" s="141">
        <v>3687</v>
      </c>
    </row>
    <row r="130" spans="1:16" hidden="1">
      <c r="A130" s="51">
        <v>36708</v>
      </c>
      <c r="B130" s="197">
        <v>150334</v>
      </c>
      <c r="C130" s="141">
        <f t="shared" si="1"/>
        <v>15159</v>
      </c>
      <c r="D130" s="197">
        <v>135175</v>
      </c>
      <c r="E130" s="141">
        <v>17132</v>
      </c>
      <c r="F130" s="141">
        <v>10207</v>
      </c>
      <c r="G130" s="141">
        <v>5205</v>
      </c>
      <c r="H130" s="141">
        <v>1269</v>
      </c>
      <c r="I130" s="141">
        <v>3789</v>
      </c>
      <c r="J130" s="141">
        <v>9859</v>
      </c>
      <c r="K130" s="141">
        <v>10540</v>
      </c>
      <c r="L130" s="141">
        <v>8699</v>
      </c>
      <c r="M130" s="141">
        <v>3863</v>
      </c>
      <c r="N130" s="141">
        <v>9704</v>
      </c>
      <c r="O130" s="141">
        <v>3867</v>
      </c>
      <c r="P130" s="141">
        <v>2852</v>
      </c>
    </row>
    <row r="131" spans="1:16" hidden="1">
      <c r="A131" s="51">
        <v>36739</v>
      </c>
      <c r="B131" s="197">
        <v>151674</v>
      </c>
      <c r="C131" s="141">
        <f t="shared" si="1"/>
        <v>12679</v>
      </c>
      <c r="D131" s="197">
        <v>138995</v>
      </c>
      <c r="E131" s="141">
        <v>22683</v>
      </c>
      <c r="F131" s="141">
        <v>10651</v>
      </c>
      <c r="G131" s="141">
        <v>2694</v>
      </c>
      <c r="H131" s="141">
        <v>1291</v>
      </c>
      <c r="I131" s="141">
        <v>4238</v>
      </c>
      <c r="J131" s="141">
        <v>10964</v>
      </c>
      <c r="K131" s="141">
        <v>9332</v>
      </c>
      <c r="L131" s="141">
        <v>8800</v>
      </c>
      <c r="M131" s="141">
        <v>4045</v>
      </c>
      <c r="N131" s="141">
        <v>8022</v>
      </c>
      <c r="O131" s="141">
        <v>2697</v>
      </c>
      <c r="P131" s="141">
        <v>2929</v>
      </c>
    </row>
    <row r="132" spans="1:16" hidden="1">
      <c r="A132" s="51">
        <v>36770</v>
      </c>
      <c r="B132" s="197">
        <v>139854</v>
      </c>
      <c r="C132" s="141">
        <f t="shared" si="1"/>
        <v>11549</v>
      </c>
      <c r="D132" s="197">
        <v>128305</v>
      </c>
      <c r="E132" s="141">
        <v>17723</v>
      </c>
      <c r="F132" s="141">
        <v>11762</v>
      </c>
      <c r="G132" s="141">
        <v>2213</v>
      </c>
      <c r="H132" s="141">
        <v>1095</v>
      </c>
      <c r="I132" s="141">
        <v>2873</v>
      </c>
      <c r="J132" s="141">
        <v>9343</v>
      </c>
      <c r="K132" s="141">
        <v>8875</v>
      </c>
      <c r="L132" s="141">
        <v>7323</v>
      </c>
      <c r="M132" s="141">
        <v>3299</v>
      </c>
      <c r="N132" s="141">
        <v>10600</v>
      </c>
      <c r="O132" s="141">
        <v>4293</v>
      </c>
      <c r="P132" s="141">
        <v>3032</v>
      </c>
    </row>
    <row r="133" spans="1:16" hidden="1">
      <c r="A133" s="51">
        <v>36800</v>
      </c>
      <c r="B133" s="197">
        <v>149027</v>
      </c>
      <c r="C133" s="141">
        <f t="shared" ref="C133:C196" si="2">B133-D133</f>
        <v>13600</v>
      </c>
      <c r="D133" s="197">
        <v>135427</v>
      </c>
      <c r="E133" s="141">
        <v>19214</v>
      </c>
      <c r="F133" s="141">
        <v>12311</v>
      </c>
      <c r="G133" s="141">
        <v>1997</v>
      </c>
      <c r="H133" s="141">
        <v>1942</v>
      </c>
      <c r="I133" s="141">
        <v>2548</v>
      </c>
      <c r="J133" s="141">
        <v>10391</v>
      </c>
      <c r="K133" s="141">
        <v>8875</v>
      </c>
      <c r="L133" s="141">
        <v>10377</v>
      </c>
      <c r="M133" s="141">
        <v>3872</v>
      </c>
      <c r="N133" s="141">
        <v>11459</v>
      </c>
      <c r="O133" s="141">
        <v>3544</v>
      </c>
      <c r="P133" s="141">
        <v>3707</v>
      </c>
    </row>
    <row r="134" spans="1:16" hidden="1">
      <c r="A134" s="51">
        <v>36831</v>
      </c>
      <c r="B134" s="197">
        <v>161359</v>
      </c>
      <c r="C134" s="141">
        <f t="shared" si="2"/>
        <v>13719</v>
      </c>
      <c r="D134" s="197">
        <v>147640</v>
      </c>
      <c r="E134" s="141">
        <v>22458</v>
      </c>
      <c r="F134" s="141">
        <v>15168</v>
      </c>
      <c r="G134" s="141">
        <v>3032</v>
      </c>
      <c r="H134" s="141">
        <v>1598</v>
      </c>
      <c r="I134" s="141">
        <v>4244</v>
      </c>
      <c r="J134" s="141">
        <v>9810</v>
      </c>
      <c r="K134" s="141">
        <v>10913</v>
      </c>
      <c r="L134" s="141">
        <v>10513</v>
      </c>
      <c r="M134" s="141">
        <v>3386</v>
      </c>
      <c r="N134" s="141">
        <v>11879</v>
      </c>
      <c r="O134" s="141">
        <v>4005</v>
      </c>
      <c r="P134" s="141">
        <v>3264</v>
      </c>
    </row>
    <row r="135" spans="1:16" hidden="1">
      <c r="A135" s="51">
        <v>36861</v>
      </c>
      <c r="B135" s="197">
        <v>111413</v>
      </c>
      <c r="C135" s="141">
        <f t="shared" si="2"/>
        <v>9003</v>
      </c>
      <c r="D135" s="197">
        <v>102410</v>
      </c>
      <c r="E135" s="141">
        <v>15698</v>
      </c>
      <c r="F135" s="141">
        <v>5511</v>
      </c>
      <c r="G135" s="141">
        <v>2475</v>
      </c>
      <c r="H135" s="141">
        <v>1520</v>
      </c>
      <c r="I135" s="141">
        <v>2624</v>
      </c>
      <c r="J135" s="141">
        <v>7425</v>
      </c>
      <c r="K135" s="141">
        <v>7607</v>
      </c>
      <c r="L135" s="141">
        <v>7450</v>
      </c>
      <c r="M135" s="141">
        <v>2840</v>
      </c>
      <c r="N135" s="141">
        <v>8011</v>
      </c>
      <c r="O135" s="141">
        <v>3486</v>
      </c>
      <c r="P135" s="141">
        <v>2620</v>
      </c>
    </row>
    <row r="136" spans="1:16" hidden="1">
      <c r="A136" s="51">
        <v>36892</v>
      </c>
      <c r="B136" s="197">
        <v>136032</v>
      </c>
      <c r="C136" s="141">
        <f t="shared" si="2"/>
        <v>12145</v>
      </c>
      <c r="D136" s="197">
        <v>123887</v>
      </c>
      <c r="E136" s="141">
        <v>13590</v>
      </c>
      <c r="F136" s="141">
        <v>10025</v>
      </c>
      <c r="G136" s="141">
        <v>2043</v>
      </c>
      <c r="H136" s="141">
        <v>1520</v>
      </c>
      <c r="I136" s="141">
        <v>3975</v>
      </c>
      <c r="J136" s="141">
        <v>6836</v>
      </c>
      <c r="K136" s="141">
        <v>7607</v>
      </c>
      <c r="L136" s="141">
        <v>7914</v>
      </c>
      <c r="M136" s="141">
        <v>3522</v>
      </c>
      <c r="N136" s="141">
        <v>12465</v>
      </c>
      <c r="O136" s="141">
        <v>3970</v>
      </c>
      <c r="P136" s="141">
        <v>6978</v>
      </c>
    </row>
    <row r="137" spans="1:16" hidden="1">
      <c r="A137" s="51">
        <v>36923</v>
      </c>
      <c r="B137" s="197">
        <v>158609</v>
      </c>
      <c r="C137" s="141">
        <f t="shared" si="2"/>
        <v>14553</v>
      </c>
      <c r="D137" s="197">
        <v>144056</v>
      </c>
      <c r="E137" s="141">
        <v>17111</v>
      </c>
      <c r="F137" s="141">
        <v>9433</v>
      </c>
      <c r="G137" s="141">
        <v>6911</v>
      </c>
      <c r="H137" s="141">
        <v>1091</v>
      </c>
      <c r="I137" s="141">
        <v>4087</v>
      </c>
      <c r="J137" s="141">
        <v>11416</v>
      </c>
      <c r="K137" s="141">
        <v>11370</v>
      </c>
      <c r="L137" s="141">
        <v>9191</v>
      </c>
      <c r="M137" s="141">
        <v>3905</v>
      </c>
      <c r="N137" s="141">
        <v>15762</v>
      </c>
      <c r="O137" s="141">
        <v>2966</v>
      </c>
      <c r="P137" s="141">
        <v>6978</v>
      </c>
    </row>
    <row r="138" spans="1:16" hidden="1">
      <c r="A138" s="51">
        <v>36951</v>
      </c>
      <c r="B138" s="197">
        <v>170966</v>
      </c>
      <c r="C138" s="141">
        <f t="shared" si="2"/>
        <v>13807</v>
      </c>
      <c r="D138" s="197">
        <v>157159</v>
      </c>
      <c r="E138" s="141">
        <v>24250</v>
      </c>
      <c r="F138" s="141">
        <v>10943</v>
      </c>
      <c r="G138" s="141">
        <v>3631</v>
      </c>
      <c r="H138" s="141">
        <v>1888</v>
      </c>
      <c r="I138" s="141">
        <v>4123</v>
      </c>
      <c r="J138" s="141">
        <v>11386</v>
      </c>
      <c r="K138" s="141">
        <v>13138</v>
      </c>
      <c r="L138" s="141">
        <v>8515</v>
      </c>
      <c r="M138" s="141">
        <v>3562</v>
      </c>
      <c r="N138" s="141">
        <v>17328</v>
      </c>
      <c r="O138" s="141">
        <v>2875</v>
      </c>
      <c r="P138" s="141">
        <v>1815</v>
      </c>
    </row>
    <row r="139" spans="1:16" hidden="1">
      <c r="A139" s="51">
        <v>36982</v>
      </c>
      <c r="B139" s="197">
        <v>144662</v>
      </c>
      <c r="C139" s="141">
        <f t="shared" si="2"/>
        <v>12491</v>
      </c>
      <c r="D139" s="197">
        <v>132171</v>
      </c>
      <c r="E139" s="141">
        <v>20156</v>
      </c>
      <c r="F139" s="141">
        <v>13765</v>
      </c>
      <c r="G139" s="141">
        <v>1801</v>
      </c>
      <c r="H139" s="141">
        <v>1942</v>
      </c>
      <c r="I139" s="141">
        <v>3479</v>
      </c>
      <c r="J139" s="141">
        <v>10019</v>
      </c>
      <c r="K139" s="141">
        <v>11934</v>
      </c>
      <c r="L139" s="141">
        <v>6467</v>
      </c>
      <c r="M139" s="141">
        <v>3395</v>
      </c>
      <c r="N139" s="141">
        <v>13939</v>
      </c>
      <c r="O139" s="141">
        <v>2384</v>
      </c>
      <c r="P139" s="141">
        <v>2779</v>
      </c>
    </row>
    <row r="140" spans="1:16" hidden="1">
      <c r="A140" s="51">
        <v>37012</v>
      </c>
      <c r="B140" s="197">
        <v>172191</v>
      </c>
      <c r="C140" s="141">
        <f t="shared" si="2"/>
        <v>15308</v>
      </c>
      <c r="D140" s="197">
        <v>156883</v>
      </c>
      <c r="E140" s="141">
        <v>22921</v>
      </c>
      <c r="F140" s="141">
        <v>13198</v>
      </c>
      <c r="G140" s="141">
        <v>3802</v>
      </c>
      <c r="H140" s="141">
        <v>1444</v>
      </c>
      <c r="I140" s="141">
        <v>4607</v>
      </c>
      <c r="J140" s="141">
        <v>10102</v>
      </c>
      <c r="K140" s="141">
        <v>12369</v>
      </c>
      <c r="L140" s="141">
        <v>8601</v>
      </c>
      <c r="M140" s="141">
        <v>4421</v>
      </c>
      <c r="N140" s="141">
        <v>20249</v>
      </c>
      <c r="O140" s="141">
        <v>2903</v>
      </c>
      <c r="P140" s="141">
        <v>2817</v>
      </c>
    </row>
    <row r="141" spans="1:16" hidden="1">
      <c r="A141" s="51">
        <v>37043</v>
      </c>
      <c r="B141" s="197">
        <v>152839</v>
      </c>
      <c r="C141" s="141">
        <f t="shared" si="2"/>
        <v>12183</v>
      </c>
      <c r="D141" s="197">
        <v>140656</v>
      </c>
      <c r="E141" s="141">
        <v>19382</v>
      </c>
      <c r="F141" s="141">
        <v>10642</v>
      </c>
      <c r="G141" s="141">
        <v>2495</v>
      </c>
      <c r="H141" s="141">
        <v>2138</v>
      </c>
      <c r="I141" s="141">
        <v>4898</v>
      </c>
      <c r="J141" s="141">
        <v>9488</v>
      </c>
      <c r="K141" s="141">
        <v>11413</v>
      </c>
      <c r="L141" s="141">
        <v>8699</v>
      </c>
      <c r="M141" s="141">
        <v>4288</v>
      </c>
      <c r="N141" s="141">
        <v>15865</v>
      </c>
      <c r="O141" s="141">
        <v>2400</v>
      </c>
      <c r="P141" s="141">
        <v>970</v>
      </c>
    </row>
    <row r="142" spans="1:16" hidden="1">
      <c r="A142" s="51">
        <v>37073</v>
      </c>
      <c r="B142" s="197">
        <v>150917</v>
      </c>
      <c r="C142" s="141">
        <f t="shared" si="2"/>
        <v>14517</v>
      </c>
      <c r="D142" s="197">
        <v>136400</v>
      </c>
      <c r="E142" s="141">
        <v>17546</v>
      </c>
      <c r="F142" s="141">
        <v>13335</v>
      </c>
      <c r="G142" s="141">
        <v>2255</v>
      </c>
      <c r="H142" s="141">
        <v>1747</v>
      </c>
      <c r="I142" s="141">
        <v>3923</v>
      </c>
      <c r="J142" s="141">
        <v>8027</v>
      </c>
      <c r="K142" s="141">
        <v>9785</v>
      </c>
      <c r="L142" s="141">
        <v>7751</v>
      </c>
      <c r="M142" s="141">
        <v>3590</v>
      </c>
      <c r="N142" s="141">
        <v>14494</v>
      </c>
      <c r="O142" s="141">
        <v>5879</v>
      </c>
      <c r="P142" s="141">
        <v>2913</v>
      </c>
    </row>
    <row r="143" spans="1:16" hidden="1">
      <c r="A143" s="51">
        <v>37104</v>
      </c>
      <c r="B143" s="197">
        <v>150483</v>
      </c>
      <c r="C143" s="141">
        <f t="shared" si="2"/>
        <v>12201</v>
      </c>
      <c r="D143" s="197">
        <v>138282</v>
      </c>
      <c r="E143" s="141">
        <v>17801</v>
      </c>
      <c r="F143" s="141">
        <v>10761</v>
      </c>
      <c r="G143" s="141">
        <v>2006</v>
      </c>
      <c r="H143" s="141">
        <v>1367</v>
      </c>
      <c r="I143" s="141">
        <v>4160</v>
      </c>
      <c r="J143" s="141">
        <v>9905</v>
      </c>
      <c r="K143" s="141">
        <v>11226</v>
      </c>
      <c r="L143" s="141">
        <v>6539</v>
      </c>
      <c r="M143" s="141">
        <v>3734</v>
      </c>
      <c r="N143" s="141">
        <v>11822</v>
      </c>
      <c r="O143" s="141">
        <v>6944</v>
      </c>
      <c r="P143" s="141">
        <v>4588</v>
      </c>
    </row>
    <row r="144" spans="1:16" hidden="1">
      <c r="A144" s="51">
        <v>37135</v>
      </c>
      <c r="B144" s="197">
        <v>124995</v>
      </c>
      <c r="C144" s="141">
        <f t="shared" si="2"/>
        <v>11225</v>
      </c>
      <c r="D144" s="197">
        <v>113770</v>
      </c>
      <c r="E144" s="141">
        <v>13773</v>
      </c>
      <c r="F144" s="141">
        <v>11009</v>
      </c>
      <c r="G144" s="141">
        <v>1871</v>
      </c>
      <c r="H144" s="141">
        <v>2063</v>
      </c>
      <c r="I144" s="141">
        <v>2541</v>
      </c>
      <c r="J144" s="141">
        <v>7664</v>
      </c>
      <c r="K144" s="141">
        <v>9193</v>
      </c>
      <c r="L144" s="141">
        <v>5305</v>
      </c>
      <c r="M144" s="141">
        <v>3742</v>
      </c>
      <c r="N144" s="141">
        <v>10527</v>
      </c>
      <c r="O144" s="141">
        <v>2464</v>
      </c>
      <c r="P144" s="141">
        <v>2737</v>
      </c>
    </row>
    <row r="145" spans="1:16" hidden="1">
      <c r="A145" s="51">
        <v>37165</v>
      </c>
      <c r="B145" s="197">
        <v>155913</v>
      </c>
      <c r="C145" s="141">
        <f t="shared" si="2"/>
        <v>15089</v>
      </c>
      <c r="D145" s="197">
        <v>140824</v>
      </c>
      <c r="E145" s="141">
        <v>15970</v>
      </c>
      <c r="F145" s="141">
        <v>13487</v>
      </c>
      <c r="G145" s="141">
        <v>2300</v>
      </c>
      <c r="H145" s="141">
        <v>1815</v>
      </c>
      <c r="I145" s="141">
        <v>3249</v>
      </c>
      <c r="J145" s="141">
        <v>10679</v>
      </c>
      <c r="K145" s="141">
        <v>9193</v>
      </c>
      <c r="L145" s="141">
        <v>7969</v>
      </c>
      <c r="M145" s="141">
        <v>3447</v>
      </c>
      <c r="N145" s="141">
        <v>16114</v>
      </c>
      <c r="O145" s="141">
        <v>3080</v>
      </c>
      <c r="P145" s="141">
        <v>2856</v>
      </c>
    </row>
    <row r="146" spans="1:16" hidden="1">
      <c r="A146" s="51">
        <v>37196</v>
      </c>
      <c r="B146" s="197">
        <v>180281</v>
      </c>
      <c r="C146" s="141">
        <f t="shared" si="2"/>
        <v>15729</v>
      </c>
      <c r="D146" s="197">
        <v>164552</v>
      </c>
      <c r="E146" s="141">
        <v>16349</v>
      </c>
      <c r="F146" s="141">
        <v>11790</v>
      </c>
      <c r="G146" s="141">
        <v>2346</v>
      </c>
      <c r="H146" s="141">
        <v>1815</v>
      </c>
      <c r="I146" s="141">
        <v>3495</v>
      </c>
      <c r="J146" s="141">
        <v>12517</v>
      </c>
      <c r="K146" s="141">
        <v>9193</v>
      </c>
      <c r="L146" s="141">
        <v>7387</v>
      </c>
      <c r="M146" s="141">
        <v>5594</v>
      </c>
      <c r="N146" s="141">
        <v>28588</v>
      </c>
      <c r="O146" s="141">
        <v>3051</v>
      </c>
      <c r="P146" s="141">
        <v>6976</v>
      </c>
    </row>
    <row r="147" spans="1:16" hidden="1">
      <c r="A147" s="51">
        <v>37226</v>
      </c>
      <c r="B147" s="197">
        <v>115766</v>
      </c>
      <c r="C147" s="141">
        <f t="shared" si="2"/>
        <v>8570</v>
      </c>
      <c r="D147" s="197">
        <v>107196</v>
      </c>
      <c r="E147" s="141">
        <v>12601</v>
      </c>
      <c r="F147" s="141">
        <v>4714</v>
      </c>
      <c r="G147" s="141">
        <v>1218</v>
      </c>
      <c r="H147" s="141">
        <v>1747</v>
      </c>
      <c r="I147" s="141">
        <v>1844</v>
      </c>
      <c r="J147" s="141">
        <v>7509</v>
      </c>
      <c r="K147" s="141">
        <v>6600</v>
      </c>
      <c r="L147" s="141">
        <v>6288</v>
      </c>
      <c r="M147" s="141">
        <v>2425</v>
      </c>
      <c r="N147" s="141">
        <v>19591</v>
      </c>
      <c r="O147" s="141">
        <v>2152</v>
      </c>
      <c r="P147" s="141">
        <v>8393</v>
      </c>
    </row>
    <row r="148" spans="1:16" hidden="1">
      <c r="A148" s="51">
        <v>37257</v>
      </c>
      <c r="B148" s="197">
        <v>133207</v>
      </c>
      <c r="C148" s="141">
        <f t="shared" si="2"/>
        <v>11342</v>
      </c>
      <c r="D148" s="197">
        <v>121865</v>
      </c>
      <c r="E148" s="141">
        <v>13071</v>
      </c>
      <c r="F148" s="141">
        <v>9904</v>
      </c>
      <c r="G148" s="141">
        <v>1775</v>
      </c>
      <c r="H148" s="141">
        <v>1747</v>
      </c>
      <c r="I148" s="141">
        <v>3107</v>
      </c>
      <c r="J148" s="141">
        <v>6977</v>
      </c>
      <c r="K148" s="141">
        <v>10978</v>
      </c>
      <c r="L148" s="141">
        <v>6253</v>
      </c>
      <c r="M148" s="141">
        <v>3280</v>
      </c>
      <c r="N148" s="141">
        <v>14307</v>
      </c>
      <c r="O148" s="141">
        <v>1584</v>
      </c>
      <c r="P148" s="141">
        <v>2769</v>
      </c>
    </row>
    <row r="149" spans="1:16" hidden="1">
      <c r="A149" s="51">
        <v>37288</v>
      </c>
      <c r="B149" s="197">
        <v>142276</v>
      </c>
      <c r="C149" s="141">
        <f t="shared" si="2"/>
        <v>12362</v>
      </c>
      <c r="D149" s="197">
        <v>129914</v>
      </c>
      <c r="E149" s="141">
        <v>12815</v>
      </c>
      <c r="F149" s="141">
        <v>10611</v>
      </c>
      <c r="G149" s="141">
        <v>2002</v>
      </c>
      <c r="H149" s="141">
        <v>811</v>
      </c>
      <c r="I149" s="141">
        <v>3480</v>
      </c>
      <c r="J149" s="141">
        <v>14193</v>
      </c>
      <c r="K149" s="141">
        <v>10978</v>
      </c>
      <c r="L149" s="141">
        <v>6355</v>
      </c>
      <c r="M149" s="141">
        <v>3166</v>
      </c>
      <c r="N149" s="141">
        <v>13379</v>
      </c>
      <c r="O149" s="141">
        <v>1959</v>
      </c>
      <c r="P149" s="141">
        <v>3098</v>
      </c>
    </row>
    <row r="150" spans="1:16" hidden="1">
      <c r="A150" s="51">
        <v>37316</v>
      </c>
      <c r="B150" s="197">
        <v>142696</v>
      </c>
      <c r="C150" s="141">
        <f t="shared" si="2"/>
        <v>12209</v>
      </c>
      <c r="D150" s="197">
        <v>130487</v>
      </c>
      <c r="E150" s="141">
        <v>16189</v>
      </c>
      <c r="F150" s="141">
        <v>10389</v>
      </c>
      <c r="G150" s="141">
        <v>2233</v>
      </c>
      <c r="H150" s="141">
        <v>3505</v>
      </c>
      <c r="I150" s="141">
        <v>3577</v>
      </c>
      <c r="J150" s="141">
        <v>10150</v>
      </c>
      <c r="K150" s="141">
        <v>12144</v>
      </c>
      <c r="L150" s="141">
        <v>6164</v>
      </c>
      <c r="M150" s="141">
        <v>3554</v>
      </c>
      <c r="N150" s="141">
        <v>13448</v>
      </c>
      <c r="O150" s="141">
        <v>1846</v>
      </c>
      <c r="P150" s="141">
        <v>3837</v>
      </c>
    </row>
    <row r="151" spans="1:16" hidden="1">
      <c r="A151" s="51">
        <v>37347</v>
      </c>
      <c r="B151" s="197">
        <v>164309</v>
      </c>
      <c r="C151" s="141">
        <f t="shared" si="2"/>
        <v>13941</v>
      </c>
      <c r="D151" s="197">
        <v>150368</v>
      </c>
      <c r="E151" s="141">
        <v>22126</v>
      </c>
      <c r="F151" s="141">
        <v>10327</v>
      </c>
      <c r="G151" s="141">
        <v>3525</v>
      </c>
      <c r="H151" s="141">
        <v>3505</v>
      </c>
      <c r="I151" s="141">
        <v>3820</v>
      </c>
      <c r="J151" s="141">
        <v>14298</v>
      </c>
      <c r="K151" s="141">
        <v>17596</v>
      </c>
      <c r="L151" s="141">
        <v>5490</v>
      </c>
      <c r="M151" s="141">
        <v>3176</v>
      </c>
      <c r="N151" s="141">
        <v>15658</v>
      </c>
      <c r="O151" s="141">
        <v>3681</v>
      </c>
      <c r="P151" s="141">
        <v>3928</v>
      </c>
    </row>
    <row r="152" spans="1:16" hidden="1">
      <c r="A152" s="51">
        <v>37377</v>
      </c>
      <c r="B152" s="197">
        <v>159708</v>
      </c>
      <c r="C152" s="141">
        <f t="shared" si="2"/>
        <v>11466</v>
      </c>
      <c r="D152" s="197">
        <v>148242</v>
      </c>
      <c r="E152" s="141">
        <v>21594</v>
      </c>
      <c r="F152" s="141">
        <v>10327</v>
      </c>
      <c r="G152" s="141">
        <v>2808</v>
      </c>
      <c r="H152" s="141">
        <v>994</v>
      </c>
      <c r="I152" s="141">
        <v>4400</v>
      </c>
      <c r="J152" s="141">
        <v>13506</v>
      </c>
      <c r="K152" s="141">
        <v>15019</v>
      </c>
      <c r="L152" s="141">
        <v>5990</v>
      </c>
      <c r="M152" s="141">
        <v>3314</v>
      </c>
      <c r="N152" s="141">
        <v>14599</v>
      </c>
      <c r="O152" s="141">
        <v>3312</v>
      </c>
      <c r="P152" s="141">
        <v>3954</v>
      </c>
    </row>
    <row r="153" spans="1:16" hidden="1">
      <c r="A153" s="51">
        <v>37408</v>
      </c>
      <c r="B153" s="197">
        <v>130618</v>
      </c>
      <c r="C153" s="141">
        <f t="shared" si="2"/>
        <v>9737</v>
      </c>
      <c r="D153" s="197">
        <v>120881</v>
      </c>
      <c r="E153" s="141">
        <v>14898</v>
      </c>
      <c r="F153" s="141">
        <v>6440</v>
      </c>
      <c r="G153" s="141">
        <v>2515</v>
      </c>
      <c r="H153" s="141">
        <v>994</v>
      </c>
      <c r="I153" s="141">
        <v>3521</v>
      </c>
      <c r="J153" s="141">
        <v>10690</v>
      </c>
      <c r="K153" s="141">
        <v>11545</v>
      </c>
      <c r="L153" s="141">
        <v>6636</v>
      </c>
      <c r="M153" s="141">
        <v>3285</v>
      </c>
      <c r="N153" s="141">
        <v>12989</v>
      </c>
      <c r="O153" s="141">
        <v>2306</v>
      </c>
      <c r="P153" s="141">
        <v>4161</v>
      </c>
    </row>
    <row r="154" spans="1:16" hidden="1">
      <c r="A154" s="51">
        <v>37438</v>
      </c>
      <c r="B154" s="197">
        <v>157799</v>
      </c>
      <c r="C154" s="141">
        <f t="shared" si="2"/>
        <v>13015</v>
      </c>
      <c r="D154" s="197">
        <v>144784</v>
      </c>
      <c r="E154" s="141">
        <v>18126</v>
      </c>
      <c r="F154" s="141">
        <v>8787</v>
      </c>
      <c r="G154" s="141">
        <v>2896</v>
      </c>
      <c r="H154" s="141">
        <v>1044</v>
      </c>
      <c r="I154" s="141">
        <v>5079</v>
      </c>
      <c r="J154" s="141">
        <v>10487</v>
      </c>
      <c r="K154" s="141">
        <v>14702</v>
      </c>
      <c r="L154" s="141">
        <v>7221</v>
      </c>
      <c r="M154" s="141">
        <v>4227</v>
      </c>
      <c r="N154" s="141">
        <v>13027</v>
      </c>
      <c r="O154" s="141">
        <v>4683</v>
      </c>
      <c r="P154" s="141">
        <v>4530</v>
      </c>
    </row>
    <row r="155" spans="1:16" hidden="1">
      <c r="A155" s="51">
        <v>37469</v>
      </c>
      <c r="B155" s="197">
        <v>142354</v>
      </c>
      <c r="C155" s="141">
        <f t="shared" si="2"/>
        <v>13216</v>
      </c>
      <c r="D155" s="197">
        <v>129138</v>
      </c>
      <c r="E155" s="141">
        <v>15406</v>
      </c>
      <c r="F155" s="141">
        <v>7801</v>
      </c>
      <c r="G155" s="141">
        <v>3085</v>
      </c>
      <c r="H155" s="141">
        <v>1044</v>
      </c>
      <c r="I155" s="141">
        <v>3057</v>
      </c>
      <c r="J155" s="141">
        <v>11056</v>
      </c>
      <c r="K155" s="141">
        <v>12379</v>
      </c>
      <c r="L155" s="141">
        <v>6372</v>
      </c>
      <c r="M155" s="141">
        <v>3533</v>
      </c>
      <c r="N155" s="141">
        <v>14990</v>
      </c>
      <c r="O155" s="141">
        <v>2690</v>
      </c>
      <c r="P155" s="141">
        <v>4497</v>
      </c>
    </row>
    <row r="156" spans="1:16" hidden="1">
      <c r="A156" s="51">
        <v>37500</v>
      </c>
      <c r="B156" s="197">
        <v>139916</v>
      </c>
      <c r="C156" s="141">
        <f t="shared" si="2"/>
        <v>12628</v>
      </c>
      <c r="D156" s="197">
        <v>127288</v>
      </c>
      <c r="E156" s="141">
        <v>18842</v>
      </c>
      <c r="F156" s="141">
        <v>7378</v>
      </c>
      <c r="G156" s="141">
        <v>3357</v>
      </c>
      <c r="H156" s="141">
        <v>1044</v>
      </c>
      <c r="I156" s="141">
        <v>2872</v>
      </c>
      <c r="J156" s="141">
        <v>10841</v>
      </c>
      <c r="K156" s="141">
        <v>14571</v>
      </c>
      <c r="L156" s="141">
        <v>5887</v>
      </c>
      <c r="M156" s="141">
        <v>3669</v>
      </c>
      <c r="N156" s="141">
        <v>12332</v>
      </c>
      <c r="O156" s="141">
        <v>2092</v>
      </c>
      <c r="P156" s="141">
        <v>4656</v>
      </c>
    </row>
    <row r="157" spans="1:16" hidden="1">
      <c r="A157" s="51">
        <v>37530</v>
      </c>
      <c r="B157" s="197">
        <v>166062</v>
      </c>
      <c r="C157" s="141">
        <f t="shared" si="2"/>
        <v>14108</v>
      </c>
      <c r="D157" s="197">
        <v>151954</v>
      </c>
      <c r="E157" s="141">
        <v>20649</v>
      </c>
      <c r="F157" s="141">
        <v>11123</v>
      </c>
      <c r="G157" s="141">
        <v>3357</v>
      </c>
      <c r="H157" s="141">
        <v>1044</v>
      </c>
      <c r="I157" s="141">
        <v>3773</v>
      </c>
      <c r="J157" s="141">
        <v>14314</v>
      </c>
      <c r="K157" s="141">
        <v>14571</v>
      </c>
      <c r="L157" s="141">
        <v>7241</v>
      </c>
      <c r="M157" s="141">
        <v>4785</v>
      </c>
      <c r="N157" s="141">
        <v>19611</v>
      </c>
      <c r="O157" s="141">
        <v>2363</v>
      </c>
      <c r="P157" s="141">
        <v>2962</v>
      </c>
    </row>
    <row r="158" spans="1:16" hidden="1">
      <c r="A158" s="51">
        <v>37561</v>
      </c>
      <c r="B158" s="197">
        <v>170957</v>
      </c>
      <c r="C158" s="141">
        <f t="shared" si="2"/>
        <v>13469</v>
      </c>
      <c r="D158" s="197">
        <v>157488</v>
      </c>
      <c r="E158" s="141">
        <v>23381</v>
      </c>
      <c r="F158" s="141">
        <v>6294</v>
      </c>
      <c r="G158" s="141">
        <v>3654</v>
      </c>
      <c r="H158" s="141">
        <v>1044</v>
      </c>
      <c r="I158" s="141">
        <v>2637</v>
      </c>
      <c r="J158" s="141">
        <v>17900</v>
      </c>
      <c r="K158" s="141">
        <v>14571</v>
      </c>
      <c r="L158" s="141">
        <v>8151</v>
      </c>
      <c r="M158" s="141">
        <v>5146</v>
      </c>
      <c r="N158" s="141">
        <v>16820</v>
      </c>
      <c r="O158" s="141">
        <v>3036</v>
      </c>
      <c r="P158" s="141">
        <v>3168</v>
      </c>
    </row>
    <row r="159" spans="1:16" hidden="1">
      <c r="A159" s="51">
        <v>37591</v>
      </c>
      <c r="B159" s="197">
        <v>118155</v>
      </c>
      <c r="C159" s="141">
        <f t="shared" si="2"/>
        <v>9100</v>
      </c>
      <c r="D159" s="197">
        <v>109055</v>
      </c>
      <c r="E159" s="141">
        <v>14597</v>
      </c>
      <c r="F159" s="141">
        <v>4312</v>
      </c>
      <c r="G159" s="141">
        <v>2696</v>
      </c>
      <c r="H159" s="141">
        <v>5013</v>
      </c>
      <c r="I159" s="141">
        <v>2468</v>
      </c>
      <c r="J159" s="141">
        <v>8958</v>
      </c>
      <c r="K159" s="141">
        <v>9453</v>
      </c>
      <c r="L159" s="141">
        <v>6634</v>
      </c>
      <c r="M159" s="141">
        <v>4025</v>
      </c>
      <c r="N159" s="141">
        <v>10655</v>
      </c>
      <c r="O159" s="141">
        <v>1598</v>
      </c>
      <c r="P159" s="141">
        <v>3335</v>
      </c>
    </row>
    <row r="160" spans="1:16" hidden="1">
      <c r="A160" s="51">
        <v>37622</v>
      </c>
      <c r="B160" s="197">
        <v>131285</v>
      </c>
      <c r="C160" s="141">
        <f t="shared" si="2"/>
        <v>9953</v>
      </c>
      <c r="D160" s="197">
        <v>121332</v>
      </c>
      <c r="E160" s="141">
        <v>14946</v>
      </c>
      <c r="F160" s="141">
        <v>7873</v>
      </c>
      <c r="G160" s="141">
        <v>2620</v>
      </c>
      <c r="H160" s="141">
        <v>5013</v>
      </c>
      <c r="I160" s="141">
        <v>2999</v>
      </c>
      <c r="J160" s="141">
        <v>8844</v>
      </c>
      <c r="K160" s="141">
        <v>9453</v>
      </c>
      <c r="L160" s="141">
        <v>4345</v>
      </c>
      <c r="M160" s="141">
        <v>5095</v>
      </c>
      <c r="N160" s="141">
        <v>15142</v>
      </c>
      <c r="O160" s="141">
        <v>2011</v>
      </c>
      <c r="P160" s="141">
        <v>4826</v>
      </c>
    </row>
    <row r="161" spans="1:16" hidden="1">
      <c r="A161" s="51">
        <v>37653</v>
      </c>
      <c r="B161" s="197">
        <v>159845</v>
      </c>
      <c r="C161" s="141">
        <f t="shared" si="2"/>
        <v>11955</v>
      </c>
      <c r="D161" s="197">
        <v>147890</v>
      </c>
      <c r="E161" s="141">
        <v>17518</v>
      </c>
      <c r="F161" s="141">
        <v>10233</v>
      </c>
      <c r="G161" s="141">
        <v>4036</v>
      </c>
      <c r="H161" s="141">
        <v>2138</v>
      </c>
      <c r="I161" s="141">
        <v>2855</v>
      </c>
      <c r="J161" s="141">
        <v>12170</v>
      </c>
      <c r="K161" s="141">
        <v>13517</v>
      </c>
      <c r="L161" s="141">
        <v>6794</v>
      </c>
      <c r="M161" s="141">
        <v>6323</v>
      </c>
      <c r="N161" s="141">
        <v>17141</v>
      </c>
      <c r="O161" s="141">
        <v>2972</v>
      </c>
      <c r="P161" s="141">
        <v>6498</v>
      </c>
    </row>
    <row r="162" spans="1:16" hidden="1">
      <c r="A162" s="51">
        <v>37681</v>
      </c>
      <c r="B162" s="197">
        <v>159264</v>
      </c>
      <c r="C162" s="141">
        <f t="shared" si="2"/>
        <v>12062</v>
      </c>
      <c r="D162" s="197">
        <v>147202</v>
      </c>
      <c r="E162" s="141">
        <v>17083</v>
      </c>
      <c r="F162" s="141">
        <v>10652</v>
      </c>
      <c r="G162" s="141">
        <v>3259</v>
      </c>
      <c r="H162" s="141">
        <v>2126</v>
      </c>
      <c r="I162" s="141">
        <v>3100</v>
      </c>
      <c r="J162" s="141">
        <v>12437</v>
      </c>
      <c r="K162" s="141">
        <v>15487</v>
      </c>
      <c r="L162" s="141">
        <v>8704</v>
      </c>
      <c r="M162" s="141">
        <v>6034</v>
      </c>
      <c r="N162" s="141">
        <v>12835</v>
      </c>
      <c r="O162" s="141">
        <v>3663</v>
      </c>
      <c r="P162" s="141">
        <v>6498</v>
      </c>
    </row>
    <row r="163" spans="1:16" hidden="1">
      <c r="A163" s="51">
        <v>37712</v>
      </c>
      <c r="B163" s="197">
        <v>142748</v>
      </c>
      <c r="C163" s="141">
        <f t="shared" si="2"/>
        <v>11586</v>
      </c>
      <c r="D163" s="197">
        <v>131162</v>
      </c>
      <c r="E163" s="141">
        <v>16230</v>
      </c>
      <c r="F163" s="141">
        <v>6488</v>
      </c>
      <c r="G163" s="141">
        <v>2703</v>
      </c>
      <c r="H163" s="141">
        <v>2126</v>
      </c>
      <c r="I163" s="141">
        <v>3462</v>
      </c>
      <c r="J163" s="141">
        <v>12033</v>
      </c>
      <c r="K163" s="141">
        <v>12613</v>
      </c>
      <c r="L163" s="141">
        <v>7621</v>
      </c>
      <c r="M163" s="141">
        <v>3501</v>
      </c>
      <c r="N163" s="141">
        <v>13784</v>
      </c>
      <c r="O163" s="141">
        <v>2682</v>
      </c>
      <c r="P163" s="141">
        <v>7050</v>
      </c>
    </row>
    <row r="164" spans="1:16" hidden="1">
      <c r="A164" s="51">
        <v>37742</v>
      </c>
      <c r="B164" s="197">
        <v>157827</v>
      </c>
      <c r="C164" s="141">
        <f t="shared" si="2"/>
        <v>12845</v>
      </c>
      <c r="D164" s="197">
        <v>144982</v>
      </c>
      <c r="E164" s="141">
        <v>16512</v>
      </c>
      <c r="F164" s="141">
        <v>8275</v>
      </c>
      <c r="G164" s="141">
        <v>3162</v>
      </c>
      <c r="H164" s="141">
        <v>2126</v>
      </c>
      <c r="I164" s="141">
        <v>3724</v>
      </c>
      <c r="J164" s="141">
        <v>13957</v>
      </c>
      <c r="K164" s="141">
        <v>15375</v>
      </c>
      <c r="L164" s="141">
        <v>8166</v>
      </c>
      <c r="M164" s="141">
        <v>4760</v>
      </c>
      <c r="N164" s="141">
        <v>16819</v>
      </c>
      <c r="O164" s="141">
        <v>2634</v>
      </c>
      <c r="P164" s="141">
        <v>7081</v>
      </c>
    </row>
    <row r="165" spans="1:16" hidden="1">
      <c r="A165" s="51">
        <v>37773</v>
      </c>
      <c r="B165" s="197">
        <v>166480</v>
      </c>
      <c r="C165" s="141">
        <f t="shared" si="2"/>
        <v>11553</v>
      </c>
      <c r="D165" s="197">
        <v>154927</v>
      </c>
      <c r="E165" s="141">
        <v>14799</v>
      </c>
      <c r="F165" s="141">
        <v>7182</v>
      </c>
      <c r="G165" s="141">
        <v>3660</v>
      </c>
      <c r="H165" s="141">
        <v>2126</v>
      </c>
      <c r="I165" s="141">
        <v>2399</v>
      </c>
      <c r="J165" s="141">
        <v>12702</v>
      </c>
      <c r="K165" s="141">
        <v>20687</v>
      </c>
      <c r="L165" s="141">
        <v>7796</v>
      </c>
      <c r="M165" s="141">
        <v>4441</v>
      </c>
      <c r="N165" s="141">
        <v>13012</v>
      </c>
      <c r="O165" s="141">
        <v>2228</v>
      </c>
      <c r="P165" s="141">
        <v>8904</v>
      </c>
    </row>
    <row r="166" spans="1:16" hidden="1">
      <c r="A166" s="51">
        <v>37803</v>
      </c>
      <c r="B166" s="197">
        <v>164402</v>
      </c>
      <c r="C166" s="141">
        <f t="shared" si="2"/>
        <v>11385</v>
      </c>
      <c r="D166" s="197">
        <v>153017</v>
      </c>
      <c r="E166" s="141">
        <v>17615</v>
      </c>
      <c r="F166" s="141">
        <v>7779</v>
      </c>
      <c r="G166" s="141">
        <v>3778</v>
      </c>
      <c r="H166" s="141">
        <v>2126</v>
      </c>
      <c r="I166" s="141">
        <v>2558</v>
      </c>
      <c r="J166" s="141">
        <v>12058</v>
      </c>
      <c r="K166" s="141">
        <v>19284</v>
      </c>
      <c r="L166" s="141">
        <v>9216</v>
      </c>
      <c r="M166" s="141">
        <v>4988</v>
      </c>
      <c r="N166" s="141">
        <v>14497</v>
      </c>
      <c r="O166" s="141">
        <v>3578</v>
      </c>
      <c r="P166" s="141">
        <v>10017</v>
      </c>
    </row>
    <row r="167" spans="1:16" hidden="1">
      <c r="A167" s="51">
        <v>37834</v>
      </c>
      <c r="B167" s="197">
        <v>157303</v>
      </c>
      <c r="C167" s="141">
        <f t="shared" si="2"/>
        <v>11086</v>
      </c>
      <c r="D167" s="197">
        <v>146217</v>
      </c>
      <c r="E167" s="141">
        <v>16091</v>
      </c>
      <c r="F167" s="141">
        <v>6689</v>
      </c>
      <c r="G167" s="141">
        <v>3079</v>
      </c>
      <c r="H167" s="141">
        <v>2126</v>
      </c>
      <c r="I167" s="141">
        <v>2677</v>
      </c>
      <c r="J167" s="141">
        <v>12153</v>
      </c>
      <c r="K167" s="141">
        <v>18137</v>
      </c>
      <c r="L167" s="141">
        <v>6900</v>
      </c>
      <c r="M167" s="141">
        <v>5125</v>
      </c>
      <c r="N167" s="141">
        <v>11794</v>
      </c>
      <c r="O167" s="141">
        <v>4261</v>
      </c>
      <c r="P167" s="141">
        <v>9929</v>
      </c>
    </row>
    <row r="168" spans="1:16" hidden="1">
      <c r="A168" s="51">
        <v>37865</v>
      </c>
      <c r="B168" s="197">
        <v>147450</v>
      </c>
      <c r="C168" s="141">
        <f t="shared" si="2"/>
        <v>8414</v>
      </c>
      <c r="D168" s="197">
        <v>139036</v>
      </c>
      <c r="E168" s="141">
        <v>16250</v>
      </c>
      <c r="F168" s="141">
        <v>6828</v>
      </c>
      <c r="G168" s="141">
        <v>3076</v>
      </c>
      <c r="H168" s="141">
        <v>2126</v>
      </c>
      <c r="I168" s="141">
        <v>1941</v>
      </c>
      <c r="J168" s="141">
        <v>10929</v>
      </c>
      <c r="K168" s="141">
        <v>17713</v>
      </c>
      <c r="L168" s="141">
        <v>5915</v>
      </c>
      <c r="M168" s="141">
        <v>4689</v>
      </c>
      <c r="N168" s="141">
        <v>11886</v>
      </c>
      <c r="O168" s="141">
        <v>1955</v>
      </c>
      <c r="P168" s="141">
        <v>3200</v>
      </c>
    </row>
    <row r="169" spans="1:16" hidden="1">
      <c r="A169" s="51">
        <v>37895</v>
      </c>
      <c r="B169" s="197">
        <v>153555</v>
      </c>
      <c r="C169" s="141">
        <f t="shared" si="2"/>
        <v>10468</v>
      </c>
      <c r="D169" s="197">
        <v>143087</v>
      </c>
      <c r="E169" s="141">
        <v>16655</v>
      </c>
      <c r="F169" s="141">
        <v>6077</v>
      </c>
      <c r="G169" s="141">
        <v>3076</v>
      </c>
      <c r="H169" s="141">
        <v>2126</v>
      </c>
      <c r="I169" s="141">
        <v>2531</v>
      </c>
      <c r="J169" s="141">
        <v>11935</v>
      </c>
      <c r="K169" s="141">
        <v>17111</v>
      </c>
      <c r="L169" s="141">
        <v>6351</v>
      </c>
      <c r="M169" s="141">
        <v>4520</v>
      </c>
      <c r="N169" s="141">
        <v>10389</v>
      </c>
      <c r="O169" s="141">
        <v>3472</v>
      </c>
      <c r="P169" s="141">
        <v>5568</v>
      </c>
    </row>
    <row r="170" spans="1:16" hidden="1">
      <c r="A170" s="51">
        <v>37926</v>
      </c>
      <c r="B170" s="197">
        <v>141783</v>
      </c>
      <c r="C170" s="141">
        <f t="shared" si="2"/>
        <v>9045</v>
      </c>
      <c r="D170" s="197">
        <v>132738</v>
      </c>
      <c r="E170" s="141">
        <v>16145</v>
      </c>
      <c r="F170" s="141">
        <v>7241</v>
      </c>
      <c r="G170" s="141">
        <v>4138</v>
      </c>
      <c r="H170" s="141">
        <v>2126</v>
      </c>
      <c r="I170" s="141">
        <v>1600</v>
      </c>
      <c r="J170" s="141">
        <v>7804</v>
      </c>
      <c r="K170" s="141">
        <v>17111</v>
      </c>
      <c r="L170" s="141">
        <v>6355</v>
      </c>
      <c r="M170" s="141">
        <v>4220</v>
      </c>
      <c r="N170" s="141">
        <v>8014</v>
      </c>
      <c r="O170" s="141">
        <v>3185</v>
      </c>
      <c r="P170" s="141">
        <v>3463</v>
      </c>
    </row>
    <row r="171" spans="1:16" hidden="1">
      <c r="A171" s="51">
        <v>37956</v>
      </c>
      <c r="B171" s="197">
        <v>119331</v>
      </c>
      <c r="C171" s="141">
        <f t="shared" si="2"/>
        <v>9131</v>
      </c>
      <c r="D171" s="197">
        <v>110200</v>
      </c>
      <c r="E171" s="141">
        <v>14660</v>
      </c>
      <c r="F171" s="141">
        <v>6315</v>
      </c>
      <c r="G171" s="141">
        <v>2982</v>
      </c>
      <c r="H171" s="141">
        <v>2126</v>
      </c>
      <c r="I171" s="141">
        <v>1942</v>
      </c>
      <c r="J171" s="141">
        <v>12043</v>
      </c>
      <c r="K171" s="141">
        <v>16923</v>
      </c>
      <c r="L171" s="141">
        <v>4713</v>
      </c>
      <c r="M171" s="141">
        <v>2253</v>
      </c>
      <c r="N171" s="141">
        <v>7808</v>
      </c>
      <c r="O171" s="141">
        <v>3011</v>
      </c>
      <c r="P171" s="141">
        <v>2745</v>
      </c>
    </row>
    <row r="172" spans="1:16" hidden="1">
      <c r="A172" s="51">
        <v>37987</v>
      </c>
      <c r="B172" s="197">
        <v>128320</v>
      </c>
      <c r="C172" s="141">
        <f t="shared" si="2"/>
        <v>9375</v>
      </c>
      <c r="D172" s="197">
        <v>118945</v>
      </c>
      <c r="E172" s="141">
        <v>14366</v>
      </c>
      <c r="F172" s="141">
        <v>8048</v>
      </c>
      <c r="G172" s="141">
        <v>2266</v>
      </c>
      <c r="H172" s="141">
        <v>1444</v>
      </c>
      <c r="I172" s="141">
        <v>1317</v>
      </c>
      <c r="J172" s="141">
        <v>8490</v>
      </c>
      <c r="K172" s="141">
        <v>14833</v>
      </c>
      <c r="L172" s="141">
        <v>5791</v>
      </c>
      <c r="M172" s="141">
        <v>3948</v>
      </c>
      <c r="N172" s="141">
        <v>12597</v>
      </c>
      <c r="O172" s="141">
        <v>1653</v>
      </c>
      <c r="P172" s="141">
        <v>3602</v>
      </c>
    </row>
    <row r="173" spans="1:16" hidden="1">
      <c r="A173" s="51">
        <v>38018</v>
      </c>
      <c r="B173" s="197">
        <v>143117</v>
      </c>
      <c r="C173" s="141">
        <f t="shared" si="2"/>
        <v>11120</v>
      </c>
      <c r="D173" s="197">
        <v>131997</v>
      </c>
      <c r="E173" s="141">
        <v>15989</v>
      </c>
      <c r="F173" s="141">
        <v>7296</v>
      </c>
      <c r="G173" s="141">
        <v>2266</v>
      </c>
      <c r="H173" s="141">
        <v>2063</v>
      </c>
      <c r="I173" s="141">
        <v>1806</v>
      </c>
      <c r="J173" s="141">
        <v>10539</v>
      </c>
      <c r="K173" s="141">
        <v>16874</v>
      </c>
      <c r="L173" s="141">
        <v>6340</v>
      </c>
      <c r="M173" s="141">
        <v>5405</v>
      </c>
      <c r="N173" s="141">
        <v>12639</v>
      </c>
      <c r="O173" s="141">
        <v>2649</v>
      </c>
      <c r="P173" s="141">
        <v>4572</v>
      </c>
    </row>
    <row r="174" spans="1:16" hidden="1">
      <c r="A174" s="51">
        <v>38047</v>
      </c>
      <c r="B174" s="197">
        <v>157856</v>
      </c>
      <c r="C174" s="141">
        <f t="shared" si="2"/>
        <v>12268</v>
      </c>
      <c r="D174" s="197">
        <v>145588</v>
      </c>
      <c r="E174" s="141">
        <v>13480</v>
      </c>
      <c r="F174" s="141">
        <v>11487</v>
      </c>
      <c r="G174" s="141">
        <v>3781</v>
      </c>
      <c r="H174" s="141">
        <v>2063</v>
      </c>
      <c r="I174" s="141">
        <v>2559</v>
      </c>
      <c r="J174" s="141">
        <v>11292</v>
      </c>
      <c r="K174" s="141">
        <v>18648</v>
      </c>
      <c r="L174" s="141">
        <v>10061</v>
      </c>
      <c r="M174" s="141">
        <v>6071</v>
      </c>
      <c r="N174" s="141">
        <v>13623</v>
      </c>
      <c r="O174" s="141">
        <v>2980</v>
      </c>
      <c r="P174" s="141">
        <v>4159</v>
      </c>
    </row>
    <row r="175" spans="1:16" hidden="1">
      <c r="A175" s="51">
        <v>38078</v>
      </c>
      <c r="B175" s="197">
        <v>114397</v>
      </c>
      <c r="C175" s="141">
        <f t="shared" si="2"/>
        <v>9240</v>
      </c>
      <c r="D175" s="197">
        <v>105157</v>
      </c>
      <c r="E175" s="141">
        <v>10634</v>
      </c>
      <c r="F175" s="141">
        <v>6100</v>
      </c>
      <c r="G175" s="141">
        <v>2365</v>
      </c>
      <c r="H175" s="141">
        <v>2063</v>
      </c>
      <c r="I175" s="141">
        <v>1281</v>
      </c>
      <c r="J175" s="141">
        <v>8871</v>
      </c>
      <c r="K175" s="141">
        <v>11615</v>
      </c>
      <c r="L175" s="141">
        <v>5809</v>
      </c>
      <c r="M175" s="141">
        <v>4012</v>
      </c>
      <c r="N175" s="141">
        <v>8017</v>
      </c>
      <c r="O175" s="141">
        <v>2374</v>
      </c>
      <c r="P175" s="141">
        <v>4788</v>
      </c>
    </row>
    <row r="176" spans="1:16" hidden="1">
      <c r="A176" s="51">
        <v>38108</v>
      </c>
      <c r="B176" s="197">
        <v>138994</v>
      </c>
      <c r="C176" s="141">
        <f t="shared" si="2"/>
        <v>11903</v>
      </c>
      <c r="D176" s="197">
        <v>127091</v>
      </c>
      <c r="E176" s="141">
        <v>12171</v>
      </c>
      <c r="F176" s="141">
        <v>8699</v>
      </c>
      <c r="G176" s="141">
        <v>3712</v>
      </c>
      <c r="H176" s="141">
        <v>1044</v>
      </c>
      <c r="I176" s="141">
        <v>1805</v>
      </c>
      <c r="J176" s="141">
        <v>12264</v>
      </c>
      <c r="K176" s="141">
        <v>14821</v>
      </c>
      <c r="L176" s="141">
        <v>7879</v>
      </c>
      <c r="M176" s="141">
        <v>4811</v>
      </c>
      <c r="N176" s="141">
        <v>10267</v>
      </c>
      <c r="O176" s="141">
        <v>2640</v>
      </c>
      <c r="P176" s="141">
        <v>4788</v>
      </c>
    </row>
    <row r="177" spans="1:16" hidden="1">
      <c r="A177" s="51">
        <v>38139</v>
      </c>
      <c r="B177" s="197">
        <v>127248</v>
      </c>
      <c r="C177" s="141">
        <f t="shared" si="2"/>
        <v>12018</v>
      </c>
      <c r="D177" s="197">
        <v>115230</v>
      </c>
      <c r="E177" s="141">
        <v>13062</v>
      </c>
      <c r="F177" s="141">
        <v>3346</v>
      </c>
      <c r="G177" s="141">
        <v>3712</v>
      </c>
      <c r="H177" s="141">
        <v>833</v>
      </c>
      <c r="I177" s="141">
        <v>1773</v>
      </c>
      <c r="J177" s="141">
        <v>11961</v>
      </c>
      <c r="K177" s="141">
        <v>13204</v>
      </c>
      <c r="L177" s="141">
        <v>6755</v>
      </c>
      <c r="M177" s="141">
        <v>4612</v>
      </c>
      <c r="N177" s="141">
        <v>10218</v>
      </c>
      <c r="O177" s="141">
        <v>1520</v>
      </c>
      <c r="P177" s="141">
        <v>4788</v>
      </c>
    </row>
    <row r="178" spans="1:16" hidden="1">
      <c r="A178" s="51">
        <v>38169</v>
      </c>
      <c r="B178" s="197">
        <v>136712</v>
      </c>
      <c r="C178" s="141">
        <f t="shared" si="2"/>
        <v>10783</v>
      </c>
      <c r="D178" s="197">
        <v>125929</v>
      </c>
      <c r="E178" s="141">
        <v>13692</v>
      </c>
      <c r="F178" s="141">
        <v>3346</v>
      </c>
      <c r="G178" s="141">
        <v>5085</v>
      </c>
      <c r="H178" s="141">
        <v>1160</v>
      </c>
      <c r="I178" s="141">
        <v>2163</v>
      </c>
      <c r="J178" s="141">
        <v>10794</v>
      </c>
      <c r="K178" s="141">
        <v>14821</v>
      </c>
      <c r="L178" s="141">
        <v>6164</v>
      </c>
      <c r="M178" s="141">
        <v>4583</v>
      </c>
      <c r="N178" s="141">
        <v>11230</v>
      </c>
      <c r="O178" s="141">
        <v>2124</v>
      </c>
      <c r="P178" s="141">
        <v>5579</v>
      </c>
    </row>
    <row r="179" spans="1:16" hidden="1">
      <c r="A179" s="51">
        <v>38200</v>
      </c>
      <c r="B179" s="197">
        <v>133531</v>
      </c>
      <c r="C179" s="141">
        <f t="shared" si="2"/>
        <v>9594</v>
      </c>
      <c r="D179" s="197">
        <v>123937</v>
      </c>
      <c r="E179" s="141">
        <v>12043</v>
      </c>
      <c r="F179" s="141">
        <v>7575</v>
      </c>
      <c r="G179" s="141">
        <v>3199</v>
      </c>
      <c r="H179" s="141">
        <v>748</v>
      </c>
      <c r="I179" s="141">
        <v>1753</v>
      </c>
      <c r="J179" s="141">
        <v>11456</v>
      </c>
      <c r="K179" s="141">
        <v>14821</v>
      </c>
      <c r="L179" s="141">
        <v>8890</v>
      </c>
      <c r="M179" s="141">
        <v>5008</v>
      </c>
      <c r="N179" s="141">
        <v>10359</v>
      </c>
      <c r="O179" s="141">
        <v>2131</v>
      </c>
      <c r="P179" s="141">
        <v>5984</v>
      </c>
    </row>
    <row r="180" spans="1:16" hidden="1">
      <c r="A180" s="51">
        <v>38231</v>
      </c>
      <c r="B180" s="197">
        <v>134943</v>
      </c>
      <c r="C180" s="141">
        <f t="shared" si="2"/>
        <v>11290</v>
      </c>
      <c r="D180" s="197">
        <v>123653</v>
      </c>
      <c r="E180" s="141">
        <v>11488</v>
      </c>
      <c r="F180" s="141">
        <v>5338</v>
      </c>
      <c r="G180" s="141">
        <v>3254</v>
      </c>
      <c r="H180" s="141">
        <v>748</v>
      </c>
      <c r="I180" s="141">
        <v>1937</v>
      </c>
      <c r="J180" s="141">
        <v>11456</v>
      </c>
      <c r="K180" s="141">
        <v>14821</v>
      </c>
      <c r="L180" s="141">
        <v>8385</v>
      </c>
      <c r="M180" s="141">
        <v>4606</v>
      </c>
      <c r="N180" s="141">
        <v>11382</v>
      </c>
      <c r="O180" s="141">
        <v>1575</v>
      </c>
      <c r="P180" s="141">
        <v>5984</v>
      </c>
    </row>
    <row r="181" spans="1:16" hidden="1">
      <c r="A181" s="51">
        <v>38261</v>
      </c>
      <c r="B181" s="197">
        <v>128041</v>
      </c>
      <c r="C181" s="141">
        <f t="shared" si="2"/>
        <v>9795</v>
      </c>
      <c r="D181" s="197">
        <v>118246</v>
      </c>
      <c r="E181" s="141">
        <v>10472</v>
      </c>
      <c r="F181" s="141">
        <v>5780</v>
      </c>
      <c r="G181" s="141">
        <v>3254</v>
      </c>
      <c r="H181" s="141">
        <v>514</v>
      </c>
      <c r="I181" s="141">
        <v>1172</v>
      </c>
      <c r="J181" s="141">
        <v>9359</v>
      </c>
      <c r="K181" s="141">
        <v>14821</v>
      </c>
      <c r="L181" s="141">
        <v>9934</v>
      </c>
      <c r="M181" s="141">
        <v>4141</v>
      </c>
      <c r="N181" s="141">
        <v>12364</v>
      </c>
      <c r="O181" s="141">
        <v>3164</v>
      </c>
      <c r="P181" s="141">
        <v>5984</v>
      </c>
    </row>
    <row r="182" spans="1:16" hidden="1">
      <c r="A182" s="51">
        <v>38292</v>
      </c>
      <c r="B182" s="197">
        <v>136968</v>
      </c>
      <c r="C182" s="141">
        <f t="shared" si="2"/>
        <v>9580</v>
      </c>
      <c r="D182" s="197">
        <v>127388</v>
      </c>
      <c r="E182" s="141">
        <v>11268</v>
      </c>
      <c r="F182" s="141">
        <v>9404</v>
      </c>
      <c r="G182" s="141">
        <v>3254</v>
      </c>
      <c r="H182" s="141">
        <v>514</v>
      </c>
      <c r="I182" s="141">
        <v>1659</v>
      </c>
      <c r="J182" s="141">
        <v>10794</v>
      </c>
      <c r="K182" s="141">
        <v>14821</v>
      </c>
      <c r="L182" s="141">
        <v>9202</v>
      </c>
      <c r="M182" s="141">
        <v>4626</v>
      </c>
      <c r="N182" s="141">
        <v>15003</v>
      </c>
      <c r="O182" s="141">
        <v>2250</v>
      </c>
      <c r="P182" s="141">
        <v>4422</v>
      </c>
    </row>
    <row r="183" spans="1:16" hidden="1">
      <c r="A183" s="51">
        <v>38322</v>
      </c>
      <c r="B183" s="197">
        <v>114144</v>
      </c>
      <c r="C183" s="141">
        <f t="shared" si="2"/>
        <v>9100</v>
      </c>
      <c r="D183" s="197">
        <v>105044</v>
      </c>
      <c r="E183" s="141">
        <v>12243</v>
      </c>
      <c r="F183" s="141">
        <v>9404</v>
      </c>
      <c r="G183" s="141">
        <v>3254</v>
      </c>
      <c r="H183" s="141">
        <v>556</v>
      </c>
      <c r="I183" s="141">
        <v>1144</v>
      </c>
      <c r="J183" s="141">
        <v>10794</v>
      </c>
      <c r="K183" s="141">
        <v>14821</v>
      </c>
      <c r="L183" s="141">
        <v>7160</v>
      </c>
      <c r="M183" s="141">
        <v>2861</v>
      </c>
      <c r="N183" s="141">
        <v>8089</v>
      </c>
      <c r="O183" s="141">
        <v>1821</v>
      </c>
      <c r="P183" s="141">
        <v>4212</v>
      </c>
    </row>
    <row r="184" spans="1:16" hidden="1">
      <c r="A184" s="51">
        <v>38353</v>
      </c>
      <c r="B184" s="197">
        <v>117249</v>
      </c>
      <c r="C184" s="141">
        <f t="shared" si="2"/>
        <v>9463</v>
      </c>
      <c r="D184" s="197">
        <v>107786</v>
      </c>
      <c r="E184" s="141">
        <v>12541</v>
      </c>
      <c r="F184" s="141">
        <v>6906</v>
      </c>
      <c r="G184" s="141">
        <v>2369</v>
      </c>
      <c r="H184" s="141">
        <v>575</v>
      </c>
      <c r="I184" s="141">
        <v>1664</v>
      </c>
      <c r="J184" s="141">
        <v>10794</v>
      </c>
      <c r="K184" s="141">
        <v>14821</v>
      </c>
      <c r="L184" s="141">
        <v>4157</v>
      </c>
      <c r="M184" s="141">
        <v>4220</v>
      </c>
      <c r="N184" s="141">
        <v>9494</v>
      </c>
      <c r="O184" s="141">
        <v>2206</v>
      </c>
      <c r="P184" s="141">
        <v>4682</v>
      </c>
    </row>
    <row r="185" spans="1:16" hidden="1">
      <c r="A185" s="51">
        <v>38384</v>
      </c>
      <c r="B185" s="197">
        <v>130082</v>
      </c>
      <c r="C185" s="141">
        <f t="shared" si="2"/>
        <v>10593</v>
      </c>
      <c r="D185" s="197">
        <v>119489</v>
      </c>
      <c r="E185" s="141">
        <v>15573</v>
      </c>
      <c r="F185" s="141">
        <v>6906</v>
      </c>
      <c r="G185" s="141">
        <v>3344</v>
      </c>
      <c r="H185" s="141">
        <v>944</v>
      </c>
      <c r="I185" s="141">
        <v>1878</v>
      </c>
      <c r="J185" s="141">
        <v>10347</v>
      </c>
      <c r="K185" s="141">
        <v>12564</v>
      </c>
      <c r="L185" s="141">
        <v>5398</v>
      </c>
      <c r="M185" s="141">
        <v>5560</v>
      </c>
      <c r="N185" s="141">
        <v>12904</v>
      </c>
      <c r="O185" s="141">
        <v>2733</v>
      </c>
      <c r="P185" s="141">
        <v>4409</v>
      </c>
    </row>
    <row r="186" spans="1:16" hidden="1">
      <c r="A186" s="51">
        <v>38412</v>
      </c>
      <c r="B186" s="197">
        <v>122415</v>
      </c>
      <c r="C186" s="141">
        <f t="shared" si="2"/>
        <v>8999</v>
      </c>
      <c r="D186" s="197">
        <v>113416</v>
      </c>
      <c r="E186" s="141">
        <v>12625</v>
      </c>
      <c r="F186" s="141">
        <v>5375</v>
      </c>
      <c r="G186" s="141">
        <v>3046</v>
      </c>
      <c r="H186" s="141">
        <v>666</v>
      </c>
      <c r="I186" s="141">
        <v>1517</v>
      </c>
      <c r="J186" s="141">
        <v>6051</v>
      </c>
      <c r="K186" s="141">
        <v>13914</v>
      </c>
      <c r="L186" s="141">
        <v>5165</v>
      </c>
      <c r="M186" s="141">
        <v>4919</v>
      </c>
      <c r="N186" s="141">
        <v>11495</v>
      </c>
      <c r="O186" s="141">
        <v>3142</v>
      </c>
      <c r="P186" s="141">
        <v>4854</v>
      </c>
    </row>
    <row r="187" spans="1:16" hidden="1">
      <c r="A187" s="51">
        <v>38443</v>
      </c>
      <c r="B187" s="197">
        <v>121982</v>
      </c>
      <c r="C187" s="141">
        <f t="shared" si="2"/>
        <v>9279</v>
      </c>
      <c r="D187" s="197">
        <v>112703</v>
      </c>
      <c r="E187" s="141">
        <v>14337</v>
      </c>
      <c r="F187" s="141">
        <v>4717</v>
      </c>
      <c r="G187" s="141">
        <v>2640</v>
      </c>
      <c r="H187" s="141">
        <v>844</v>
      </c>
      <c r="I187" s="141">
        <v>1609</v>
      </c>
      <c r="J187" s="141">
        <v>3405</v>
      </c>
      <c r="K187" s="141">
        <v>14020</v>
      </c>
      <c r="L187" s="141">
        <v>5422</v>
      </c>
      <c r="M187" s="141">
        <v>4182</v>
      </c>
      <c r="N187" s="141">
        <v>14803</v>
      </c>
      <c r="O187" s="141">
        <v>3153</v>
      </c>
      <c r="P187" s="141">
        <v>5069</v>
      </c>
    </row>
    <row r="188" spans="1:16" hidden="1">
      <c r="A188" s="51">
        <v>38473</v>
      </c>
      <c r="B188" s="197">
        <v>135576</v>
      </c>
      <c r="C188" s="141">
        <f t="shared" si="2"/>
        <v>11317</v>
      </c>
      <c r="D188" s="197">
        <v>124259</v>
      </c>
      <c r="E188" s="141">
        <v>13058</v>
      </c>
      <c r="F188" s="141">
        <v>8344</v>
      </c>
      <c r="G188" s="141">
        <v>3322</v>
      </c>
      <c r="H188" s="141">
        <v>1051</v>
      </c>
      <c r="I188" s="141">
        <v>2391</v>
      </c>
      <c r="J188" s="141">
        <v>5730</v>
      </c>
      <c r="K188" s="141">
        <v>15503</v>
      </c>
      <c r="L188" s="141">
        <v>7015</v>
      </c>
      <c r="M188" s="141">
        <v>5301</v>
      </c>
      <c r="N188" s="141">
        <v>13448</v>
      </c>
      <c r="O188" s="141">
        <v>1931</v>
      </c>
      <c r="P188" s="141">
        <v>5149</v>
      </c>
    </row>
    <row r="189" spans="1:16" hidden="1">
      <c r="A189" s="51">
        <v>38504</v>
      </c>
      <c r="B189" s="197">
        <v>130924</v>
      </c>
      <c r="C189" s="141">
        <f t="shared" si="2"/>
        <v>19087</v>
      </c>
      <c r="D189" s="197">
        <v>111837</v>
      </c>
      <c r="E189" s="141">
        <v>16017</v>
      </c>
      <c r="F189" s="141">
        <v>6449</v>
      </c>
      <c r="G189" s="141">
        <v>3532</v>
      </c>
      <c r="H189" s="141">
        <v>760</v>
      </c>
      <c r="I189" s="141">
        <v>1725</v>
      </c>
      <c r="J189" s="141">
        <v>5188</v>
      </c>
      <c r="K189" s="141">
        <v>12863</v>
      </c>
      <c r="L189" s="141">
        <v>4570</v>
      </c>
      <c r="M189" s="141">
        <v>5994</v>
      </c>
      <c r="N189" s="141">
        <v>12771</v>
      </c>
      <c r="O189" s="141">
        <v>1891</v>
      </c>
      <c r="P189" s="141">
        <v>5348</v>
      </c>
    </row>
    <row r="190" spans="1:16" hidden="1">
      <c r="A190" s="51">
        <v>38534</v>
      </c>
      <c r="B190" s="197">
        <v>126290</v>
      </c>
      <c r="C190" s="141">
        <f t="shared" si="2"/>
        <v>12090</v>
      </c>
      <c r="D190" s="197">
        <v>114200</v>
      </c>
      <c r="E190" s="141">
        <v>14129</v>
      </c>
      <c r="F190" s="141">
        <v>4717</v>
      </c>
      <c r="G190" s="141">
        <v>3416</v>
      </c>
      <c r="H190" s="141">
        <v>920</v>
      </c>
      <c r="I190" s="141">
        <v>1997</v>
      </c>
      <c r="J190" s="141">
        <v>5188</v>
      </c>
      <c r="K190" s="141">
        <v>13416</v>
      </c>
      <c r="L190" s="141">
        <v>5243</v>
      </c>
      <c r="M190" s="141">
        <v>5869</v>
      </c>
      <c r="N190" s="141">
        <v>12117</v>
      </c>
      <c r="O190" s="141">
        <v>2242</v>
      </c>
      <c r="P190" s="141">
        <v>5359</v>
      </c>
    </row>
    <row r="191" spans="1:16" hidden="1">
      <c r="A191" s="51">
        <v>38565</v>
      </c>
      <c r="B191" s="197">
        <v>137409</v>
      </c>
      <c r="C191" s="141">
        <f t="shared" si="2"/>
        <v>12041</v>
      </c>
      <c r="D191" s="197">
        <v>125368</v>
      </c>
      <c r="E191" s="141">
        <v>19640</v>
      </c>
      <c r="F191" s="141">
        <v>5875</v>
      </c>
      <c r="G191" s="141">
        <v>3100</v>
      </c>
      <c r="H191" s="141">
        <v>908</v>
      </c>
      <c r="I191" s="141">
        <v>2340</v>
      </c>
      <c r="J191" s="141">
        <v>7707</v>
      </c>
      <c r="K191" s="141">
        <v>14859</v>
      </c>
      <c r="L191" s="141">
        <v>5180</v>
      </c>
      <c r="M191" s="141">
        <v>6071</v>
      </c>
      <c r="N191" s="141">
        <v>12481</v>
      </c>
      <c r="O191" s="141">
        <v>3491</v>
      </c>
      <c r="P191" s="141">
        <v>5534</v>
      </c>
    </row>
    <row r="192" spans="1:16" hidden="1">
      <c r="A192" s="51">
        <v>38596</v>
      </c>
      <c r="B192" s="197">
        <v>132731</v>
      </c>
      <c r="C192" s="141">
        <f t="shared" si="2"/>
        <v>14494</v>
      </c>
      <c r="D192" s="197">
        <v>118237</v>
      </c>
      <c r="E192" s="141">
        <v>16226</v>
      </c>
      <c r="F192" s="141">
        <v>5916</v>
      </c>
      <c r="G192" s="141">
        <v>3708</v>
      </c>
      <c r="H192" s="141">
        <v>960</v>
      </c>
      <c r="I192" s="141">
        <v>1622</v>
      </c>
      <c r="J192" s="141">
        <v>7707</v>
      </c>
      <c r="K192" s="141">
        <v>13800</v>
      </c>
      <c r="L192" s="141">
        <v>5394</v>
      </c>
      <c r="M192" s="141">
        <v>5114</v>
      </c>
      <c r="N192" s="141">
        <v>12878</v>
      </c>
      <c r="O192" s="141">
        <v>1172</v>
      </c>
      <c r="P192" s="141">
        <v>5662</v>
      </c>
    </row>
    <row r="193" spans="1:16" hidden="1">
      <c r="A193" s="51">
        <v>38626</v>
      </c>
      <c r="B193" s="197">
        <v>131657</v>
      </c>
      <c r="C193" s="141">
        <f t="shared" si="2"/>
        <v>12987</v>
      </c>
      <c r="D193" s="197">
        <v>118670</v>
      </c>
      <c r="E193" s="141">
        <v>15365</v>
      </c>
      <c r="F193" s="141">
        <v>7835</v>
      </c>
      <c r="G193" s="141">
        <v>4165</v>
      </c>
      <c r="H193" s="141">
        <v>918</v>
      </c>
      <c r="I193" s="141">
        <v>1511</v>
      </c>
      <c r="J193" s="141">
        <v>6744</v>
      </c>
      <c r="K193" s="141">
        <v>14642</v>
      </c>
      <c r="L193" s="141">
        <v>5009</v>
      </c>
      <c r="M193" s="141">
        <v>4722</v>
      </c>
      <c r="N193" s="141">
        <v>12077</v>
      </c>
      <c r="O193" s="141">
        <v>2004</v>
      </c>
      <c r="P193" s="141">
        <v>5578</v>
      </c>
    </row>
    <row r="194" spans="1:16" hidden="1">
      <c r="A194" s="51">
        <v>38657</v>
      </c>
      <c r="B194" s="197">
        <v>133084</v>
      </c>
      <c r="C194" s="141">
        <f t="shared" si="2"/>
        <v>13126</v>
      </c>
      <c r="D194" s="197">
        <v>119958</v>
      </c>
      <c r="E194" s="141">
        <v>16979</v>
      </c>
      <c r="F194" s="141">
        <v>6841</v>
      </c>
      <c r="G194" s="141">
        <v>4226</v>
      </c>
      <c r="H194" s="141">
        <v>780</v>
      </c>
      <c r="I194" s="141">
        <v>1486</v>
      </c>
      <c r="J194" s="141">
        <v>6744</v>
      </c>
      <c r="K194" s="141">
        <v>12366</v>
      </c>
      <c r="L194" s="141">
        <v>5800</v>
      </c>
      <c r="M194" s="141">
        <v>6042</v>
      </c>
      <c r="N194" s="141">
        <v>13102</v>
      </c>
      <c r="O194" s="141">
        <v>2603</v>
      </c>
      <c r="P194" s="141">
        <v>5497</v>
      </c>
    </row>
    <row r="195" spans="1:16" hidden="1">
      <c r="A195" s="51">
        <v>38687</v>
      </c>
      <c r="B195" s="197">
        <v>94716</v>
      </c>
      <c r="C195" s="141">
        <f t="shared" si="2"/>
        <v>7610</v>
      </c>
      <c r="D195" s="197">
        <v>87106</v>
      </c>
      <c r="E195" s="141">
        <v>8021</v>
      </c>
      <c r="F195" s="141">
        <v>3678</v>
      </c>
      <c r="G195" s="141">
        <v>3707</v>
      </c>
      <c r="H195" s="141">
        <v>423</v>
      </c>
      <c r="I195" s="141">
        <v>1441</v>
      </c>
      <c r="J195" s="141">
        <v>6063</v>
      </c>
      <c r="K195" s="141">
        <v>12366</v>
      </c>
      <c r="L195" s="141">
        <v>3305</v>
      </c>
      <c r="M195" s="141">
        <v>4188</v>
      </c>
      <c r="N195" s="141">
        <v>8228</v>
      </c>
      <c r="O195" s="141">
        <v>2356</v>
      </c>
      <c r="P195" s="141">
        <v>5441</v>
      </c>
    </row>
    <row r="196" spans="1:16" hidden="1">
      <c r="A196" s="51">
        <v>38718</v>
      </c>
      <c r="B196" s="197">
        <v>106647</v>
      </c>
      <c r="C196" s="141">
        <f t="shared" si="2"/>
        <v>10051</v>
      </c>
      <c r="D196" s="197">
        <v>96596</v>
      </c>
      <c r="E196" s="141">
        <v>10758</v>
      </c>
      <c r="F196" s="141">
        <v>5367</v>
      </c>
      <c r="G196" s="141">
        <v>4687</v>
      </c>
      <c r="H196" s="141">
        <v>220</v>
      </c>
      <c r="I196" s="141">
        <v>1234</v>
      </c>
      <c r="J196" s="141">
        <v>6063</v>
      </c>
      <c r="K196" s="141">
        <v>6858</v>
      </c>
      <c r="L196" s="141">
        <v>4319</v>
      </c>
      <c r="M196" s="141">
        <v>4682</v>
      </c>
      <c r="N196" s="141">
        <v>11456</v>
      </c>
      <c r="O196" s="141">
        <v>2569</v>
      </c>
      <c r="P196" s="141">
        <v>5398</v>
      </c>
    </row>
    <row r="197" spans="1:16" hidden="1">
      <c r="A197" s="51">
        <v>38749</v>
      </c>
      <c r="B197" s="197">
        <v>135866</v>
      </c>
      <c r="C197" s="141">
        <f t="shared" ref="C197:C260" si="3">B197-D197</f>
        <v>13828</v>
      </c>
      <c r="D197" s="197">
        <v>122038</v>
      </c>
      <c r="E197" s="141">
        <v>12004</v>
      </c>
      <c r="F197" s="141">
        <v>8286</v>
      </c>
      <c r="G197" s="141">
        <v>6099</v>
      </c>
      <c r="H197" s="141">
        <v>797</v>
      </c>
      <c r="I197" s="141">
        <v>1846</v>
      </c>
      <c r="J197" s="141">
        <v>6063</v>
      </c>
      <c r="K197" s="141">
        <v>13856</v>
      </c>
      <c r="L197" s="141">
        <v>4904</v>
      </c>
      <c r="M197" s="141">
        <v>7623</v>
      </c>
      <c r="N197" s="141">
        <v>12931</v>
      </c>
      <c r="O197" s="141">
        <v>2627</v>
      </c>
      <c r="P197" s="141">
        <v>5394</v>
      </c>
    </row>
    <row r="198" spans="1:16" hidden="1">
      <c r="A198" s="51">
        <v>38777</v>
      </c>
      <c r="B198" s="197">
        <v>147107</v>
      </c>
      <c r="C198" s="141">
        <f t="shared" si="3"/>
        <v>14842</v>
      </c>
      <c r="D198" s="197">
        <v>132265</v>
      </c>
      <c r="E198" s="141">
        <v>14770</v>
      </c>
      <c r="F198" s="141">
        <v>8520</v>
      </c>
      <c r="G198" s="141">
        <v>6339</v>
      </c>
      <c r="H198" s="141">
        <v>772</v>
      </c>
      <c r="I198" s="141">
        <v>1836</v>
      </c>
      <c r="J198" s="141">
        <v>6626</v>
      </c>
      <c r="K198" s="141">
        <v>15179</v>
      </c>
      <c r="L198" s="141">
        <v>6073</v>
      </c>
      <c r="M198" s="141">
        <v>6598</v>
      </c>
      <c r="N198" s="141">
        <v>15046</v>
      </c>
      <c r="O198" s="141">
        <v>3156</v>
      </c>
      <c r="P198" s="141">
        <v>5049</v>
      </c>
    </row>
    <row r="199" spans="1:16" hidden="1">
      <c r="A199" s="51">
        <v>38808</v>
      </c>
      <c r="B199" s="197">
        <v>120333</v>
      </c>
      <c r="C199" s="141">
        <f t="shared" si="3"/>
        <v>12640</v>
      </c>
      <c r="D199" s="197">
        <v>107693</v>
      </c>
      <c r="E199" s="141">
        <v>12289</v>
      </c>
      <c r="F199" s="141">
        <v>5523</v>
      </c>
      <c r="G199" s="141">
        <v>4517</v>
      </c>
      <c r="H199" s="141">
        <v>328</v>
      </c>
      <c r="I199" s="141">
        <v>1360</v>
      </c>
      <c r="J199" s="141">
        <v>6709</v>
      </c>
      <c r="K199" s="141">
        <v>12699</v>
      </c>
      <c r="L199" s="141">
        <v>5965</v>
      </c>
      <c r="M199" s="141">
        <v>4696</v>
      </c>
      <c r="N199" s="141">
        <v>8568</v>
      </c>
      <c r="O199" s="141">
        <v>3192</v>
      </c>
      <c r="P199" s="141">
        <v>5472</v>
      </c>
    </row>
    <row r="200" spans="1:16" hidden="1">
      <c r="A200" s="51">
        <v>38838</v>
      </c>
      <c r="B200" s="197">
        <v>137124</v>
      </c>
      <c r="C200" s="141">
        <f t="shared" si="3"/>
        <v>13228</v>
      </c>
      <c r="D200" s="197">
        <v>123896</v>
      </c>
      <c r="E200" s="141">
        <v>14739</v>
      </c>
      <c r="F200" s="141">
        <v>5685</v>
      </c>
      <c r="G200" s="141">
        <v>2762</v>
      </c>
      <c r="H200" s="141">
        <v>781</v>
      </c>
      <c r="I200" s="141">
        <v>1996</v>
      </c>
      <c r="J200" s="141">
        <v>5192</v>
      </c>
      <c r="K200" s="141">
        <v>16612</v>
      </c>
      <c r="L200" s="141">
        <v>5888</v>
      </c>
      <c r="M200" s="141">
        <v>5787</v>
      </c>
      <c r="N200" s="141">
        <v>11912</v>
      </c>
      <c r="O200" s="141">
        <v>3374</v>
      </c>
      <c r="P200" s="141">
        <v>5538</v>
      </c>
    </row>
    <row r="201" spans="1:16" hidden="1">
      <c r="A201" s="51">
        <v>38869</v>
      </c>
      <c r="B201" s="197">
        <v>141980</v>
      </c>
      <c r="C201" s="141">
        <f t="shared" si="3"/>
        <v>15384</v>
      </c>
      <c r="D201" s="197">
        <v>126596</v>
      </c>
      <c r="E201" s="141">
        <v>14083</v>
      </c>
      <c r="F201" s="141">
        <v>6987</v>
      </c>
      <c r="G201" s="141">
        <v>5996</v>
      </c>
      <c r="H201" s="141">
        <v>585</v>
      </c>
      <c r="I201" s="141">
        <v>1322</v>
      </c>
      <c r="J201" s="141">
        <v>5270</v>
      </c>
      <c r="K201" s="141">
        <v>17763</v>
      </c>
      <c r="L201" s="141">
        <v>5712</v>
      </c>
      <c r="M201" s="141">
        <v>4650</v>
      </c>
      <c r="N201" s="141">
        <v>10561</v>
      </c>
      <c r="O201" s="141">
        <v>5595</v>
      </c>
      <c r="P201" s="141">
        <v>5528</v>
      </c>
    </row>
    <row r="202" spans="1:16" hidden="1">
      <c r="A202" s="51">
        <v>38899</v>
      </c>
      <c r="B202" s="197">
        <v>139387</v>
      </c>
      <c r="C202" s="141">
        <f t="shared" si="3"/>
        <v>14822</v>
      </c>
      <c r="D202" s="197">
        <v>124565</v>
      </c>
      <c r="E202" s="141">
        <v>13685</v>
      </c>
      <c r="F202" s="141">
        <v>6083</v>
      </c>
      <c r="G202" s="141">
        <v>5501</v>
      </c>
      <c r="H202" s="141">
        <v>466</v>
      </c>
      <c r="I202" s="141">
        <v>1421</v>
      </c>
      <c r="J202" s="141">
        <v>6185</v>
      </c>
      <c r="K202" s="141">
        <v>16931</v>
      </c>
      <c r="L202" s="141">
        <v>6829</v>
      </c>
      <c r="M202" s="141">
        <v>5471</v>
      </c>
      <c r="N202" s="141">
        <v>10877</v>
      </c>
      <c r="O202" s="141">
        <v>4056</v>
      </c>
      <c r="P202" s="141">
        <v>5744</v>
      </c>
    </row>
    <row r="203" spans="1:16" hidden="1">
      <c r="A203" s="51">
        <v>38930</v>
      </c>
      <c r="B203" s="197">
        <v>135951</v>
      </c>
      <c r="C203" s="141">
        <f t="shared" si="3"/>
        <v>15275</v>
      </c>
      <c r="D203" s="197">
        <v>120676</v>
      </c>
      <c r="E203" s="141">
        <v>11803</v>
      </c>
      <c r="F203" s="141">
        <v>4031</v>
      </c>
      <c r="G203" s="141">
        <v>5075</v>
      </c>
      <c r="H203" s="141">
        <v>506</v>
      </c>
      <c r="I203" s="141">
        <v>1421</v>
      </c>
      <c r="J203" s="141">
        <v>6110</v>
      </c>
      <c r="K203" s="141">
        <v>15967</v>
      </c>
      <c r="L203" s="141">
        <v>7065</v>
      </c>
      <c r="M203" s="141">
        <v>5426</v>
      </c>
      <c r="N203" s="141">
        <v>9014</v>
      </c>
      <c r="O203" s="141">
        <v>2859</v>
      </c>
      <c r="P203" s="141">
        <v>5812</v>
      </c>
    </row>
    <row r="204" spans="1:16" hidden="1">
      <c r="A204" s="51">
        <v>38961</v>
      </c>
      <c r="B204" s="197">
        <v>137560</v>
      </c>
      <c r="C204" s="141">
        <f t="shared" si="3"/>
        <v>14502</v>
      </c>
      <c r="D204" s="197">
        <v>123058</v>
      </c>
      <c r="E204" s="141">
        <v>12795</v>
      </c>
      <c r="F204" s="141">
        <v>5603</v>
      </c>
      <c r="G204" s="141">
        <v>2477</v>
      </c>
      <c r="H204" s="141">
        <v>534</v>
      </c>
      <c r="I204" s="141">
        <v>1202</v>
      </c>
      <c r="J204" s="141">
        <v>5578</v>
      </c>
      <c r="K204" s="141">
        <v>19642</v>
      </c>
      <c r="L204" s="141">
        <v>5896</v>
      </c>
      <c r="M204" s="141">
        <v>5331</v>
      </c>
      <c r="N204" s="141">
        <v>13977</v>
      </c>
      <c r="O204" s="141">
        <v>1970</v>
      </c>
      <c r="P204" s="141">
        <v>5659</v>
      </c>
    </row>
    <row r="205" spans="1:16" hidden="1">
      <c r="A205" s="51">
        <v>38991</v>
      </c>
      <c r="B205" s="197">
        <v>146979</v>
      </c>
      <c r="C205" s="141">
        <f t="shared" si="3"/>
        <v>13653</v>
      </c>
      <c r="D205" s="197">
        <v>133326</v>
      </c>
      <c r="E205" s="141">
        <v>14123</v>
      </c>
      <c r="F205" s="141">
        <v>6891</v>
      </c>
      <c r="G205" s="141">
        <v>2758</v>
      </c>
      <c r="H205" s="141">
        <v>561</v>
      </c>
      <c r="I205" s="141">
        <v>1663</v>
      </c>
      <c r="J205" s="141">
        <v>5578</v>
      </c>
      <c r="K205" s="141">
        <v>20832</v>
      </c>
      <c r="L205" s="141">
        <v>7062</v>
      </c>
      <c r="M205" s="141">
        <v>5481</v>
      </c>
      <c r="N205" s="141">
        <v>15558</v>
      </c>
      <c r="O205" s="141">
        <v>5452</v>
      </c>
      <c r="P205" s="141">
        <v>5455</v>
      </c>
    </row>
    <row r="206" spans="1:16" hidden="1">
      <c r="A206" s="51">
        <v>39022</v>
      </c>
      <c r="B206" s="197">
        <v>157062</v>
      </c>
      <c r="C206" s="141">
        <f t="shared" si="3"/>
        <v>13454</v>
      </c>
      <c r="D206" s="197">
        <v>143608</v>
      </c>
      <c r="E206" s="141">
        <v>13791</v>
      </c>
      <c r="F206" s="141">
        <v>6657</v>
      </c>
      <c r="G206" s="141">
        <v>4743</v>
      </c>
      <c r="H206" s="141">
        <v>286</v>
      </c>
      <c r="I206" s="141">
        <v>1937</v>
      </c>
      <c r="J206" s="141">
        <v>6927</v>
      </c>
      <c r="K206" s="141">
        <v>22421</v>
      </c>
      <c r="L206" s="141">
        <v>5043</v>
      </c>
      <c r="M206" s="141">
        <v>4583</v>
      </c>
      <c r="N206" s="141">
        <v>20689</v>
      </c>
      <c r="O206" s="141">
        <v>4369</v>
      </c>
      <c r="P206" s="141">
        <v>4370</v>
      </c>
    </row>
    <row r="207" spans="1:16" hidden="1">
      <c r="A207" s="51">
        <v>39052</v>
      </c>
      <c r="B207" s="197">
        <v>97713</v>
      </c>
      <c r="C207" s="141">
        <f t="shared" si="3"/>
        <v>9641</v>
      </c>
      <c r="D207" s="197">
        <v>88072</v>
      </c>
      <c r="E207" s="141">
        <v>10724</v>
      </c>
      <c r="F207" s="141">
        <v>3458</v>
      </c>
      <c r="G207" s="141">
        <v>2344</v>
      </c>
      <c r="H207" s="141">
        <v>407</v>
      </c>
      <c r="I207" s="141">
        <v>1839</v>
      </c>
      <c r="J207" s="141">
        <v>6968</v>
      </c>
      <c r="K207" s="141">
        <v>12884</v>
      </c>
      <c r="L207" s="141">
        <v>3535</v>
      </c>
      <c r="M207" s="141">
        <v>2811</v>
      </c>
      <c r="N207" s="141">
        <v>9218</v>
      </c>
      <c r="O207" s="141">
        <v>2854</v>
      </c>
      <c r="P207" s="141">
        <v>4197</v>
      </c>
    </row>
    <row r="208" spans="1:16" hidden="1">
      <c r="A208" s="51">
        <v>39083</v>
      </c>
      <c r="B208" s="197">
        <v>115425</v>
      </c>
      <c r="C208" s="141">
        <f t="shared" si="3"/>
        <v>9980</v>
      </c>
      <c r="D208" s="197">
        <v>105445</v>
      </c>
      <c r="E208" s="141">
        <v>8371</v>
      </c>
      <c r="F208" s="141">
        <v>6433</v>
      </c>
      <c r="G208" s="141">
        <v>1344</v>
      </c>
      <c r="H208" s="141">
        <v>769</v>
      </c>
      <c r="I208" s="141">
        <v>1352</v>
      </c>
      <c r="J208" s="141">
        <v>6103</v>
      </c>
      <c r="K208" s="141">
        <v>23196</v>
      </c>
      <c r="L208" s="141">
        <v>3642</v>
      </c>
      <c r="M208" s="141">
        <v>2254</v>
      </c>
      <c r="N208" s="141">
        <v>15662</v>
      </c>
      <c r="O208" s="141">
        <v>1724</v>
      </c>
      <c r="P208" s="141">
        <v>4468</v>
      </c>
    </row>
    <row r="209" spans="1:16" hidden="1">
      <c r="A209" s="51">
        <v>39114</v>
      </c>
      <c r="B209" s="197">
        <v>119530</v>
      </c>
      <c r="C209" s="141">
        <f t="shared" si="3"/>
        <v>10928</v>
      </c>
      <c r="D209" s="197">
        <v>108602</v>
      </c>
      <c r="E209" s="141">
        <v>10319</v>
      </c>
      <c r="F209" s="141">
        <v>6224</v>
      </c>
      <c r="G209" s="141">
        <v>2986</v>
      </c>
      <c r="H209" s="141">
        <v>613</v>
      </c>
      <c r="I209" s="141">
        <v>1531</v>
      </c>
      <c r="J209" s="141">
        <v>6344</v>
      </c>
      <c r="K209" s="141">
        <v>19364</v>
      </c>
      <c r="L209" s="141">
        <v>4457</v>
      </c>
      <c r="M209" s="141">
        <v>6105</v>
      </c>
      <c r="N209" s="141">
        <v>11822</v>
      </c>
      <c r="O209" s="141">
        <v>1006</v>
      </c>
      <c r="P209" s="141">
        <v>4135</v>
      </c>
    </row>
    <row r="210" spans="1:16" hidden="1">
      <c r="A210" s="51">
        <v>39142</v>
      </c>
      <c r="B210" s="197">
        <v>138328</v>
      </c>
      <c r="C210" s="141">
        <f t="shared" si="3"/>
        <v>14134</v>
      </c>
      <c r="D210" s="197">
        <v>124194</v>
      </c>
      <c r="E210" s="141">
        <v>13496</v>
      </c>
      <c r="F210" s="141">
        <v>8365</v>
      </c>
      <c r="G210" s="141">
        <v>3746</v>
      </c>
      <c r="H210" s="141">
        <v>1184</v>
      </c>
      <c r="I210" s="141">
        <v>1700</v>
      </c>
      <c r="J210" s="141">
        <v>9465</v>
      </c>
      <c r="K210" s="141">
        <v>16496</v>
      </c>
      <c r="L210" s="141">
        <v>4552</v>
      </c>
      <c r="M210" s="141">
        <v>6246</v>
      </c>
      <c r="N210" s="141">
        <v>14551</v>
      </c>
      <c r="O210" s="141">
        <v>2305</v>
      </c>
      <c r="P210" s="141">
        <v>4227</v>
      </c>
    </row>
    <row r="211" spans="1:16" hidden="1">
      <c r="A211" s="51">
        <v>39173</v>
      </c>
      <c r="B211" s="197">
        <v>124956</v>
      </c>
      <c r="C211" s="141">
        <f t="shared" si="3"/>
        <v>14254</v>
      </c>
      <c r="D211" s="197">
        <v>110702</v>
      </c>
      <c r="E211" s="141">
        <v>9856</v>
      </c>
      <c r="F211" s="141">
        <v>5285</v>
      </c>
      <c r="G211" s="141">
        <v>3339</v>
      </c>
      <c r="H211" s="141">
        <v>1184</v>
      </c>
      <c r="I211" s="141">
        <v>1843</v>
      </c>
      <c r="J211" s="141">
        <v>8980</v>
      </c>
      <c r="K211" s="141">
        <v>16496</v>
      </c>
      <c r="L211" s="141">
        <v>5396</v>
      </c>
      <c r="M211" s="141">
        <v>5088</v>
      </c>
      <c r="N211" s="141">
        <v>13239</v>
      </c>
      <c r="O211" s="141">
        <v>5083</v>
      </c>
      <c r="P211" s="141">
        <v>3850</v>
      </c>
    </row>
    <row r="212" spans="1:16" hidden="1">
      <c r="A212" s="51">
        <v>39203</v>
      </c>
      <c r="B212" s="197">
        <v>151189</v>
      </c>
      <c r="C212" s="141">
        <f t="shared" si="3"/>
        <v>16532</v>
      </c>
      <c r="D212" s="197">
        <v>134657</v>
      </c>
      <c r="E212" s="141">
        <v>11377</v>
      </c>
      <c r="F212" s="141">
        <v>7011</v>
      </c>
      <c r="G212" s="141">
        <v>5382</v>
      </c>
      <c r="H212" s="141">
        <v>1404</v>
      </c>
      <c r="I212" s="141">
        <v>2473</v>
      </c>
      <c r="J212" s="141">
        <v>5529</v>
      </c>
      <c r="K212" s="141">
        <v>26455</v>
      </c>
      <c r="L212" s="141">
        <v>5962</v>
      </c>
      <c r="M212" s="141">
        <v>2910</v>
      </c>
      <c r="N212" s="141">
        <v>17132</v>
      </c>
      <c r="O212" s="141">
        <v>2861</v>
      </c>
      <c r="P212" s="141">
        <v>4472</v>
      </c>
    </row>
    <row r="213" spans="1:16" hidden="1">
      <c r="A213" s="51">
        <v>39234</v>
      </c>
      <c r="B213" s="197">
        <v>113793</v>
      </c>
      <c r="C213" s="141">
        <f t="shared" si="3"/>
        <v>13048</v>
      </c>
      <c r="D213" s="197">
        <v>100745</v>
      </c>
      <c r="E213" s="141">
        <v>10718</v>
      </c>
      <c r="F213" s="141">
        <v>4625</v>
      </c>
      <c r="G213" s="141">
        <v>5996</v>
      </c>
      <c r="H213" s="141">
        <v>530</v>
      </c>
      <c r="I213" s="141">
        <v>673</v>
      </c>
      <c r="J213" s="141">
        <v>7552</v>
      </c>
      <c r="K213" s="141">
        <v>8658</v>
      </c>
      <c r="L213" s="141">
        <v>3244</v>
      </c>
      <c r="M213" s="141">
        <v>3312</v>
      </c>
      <c r="N213" s="141">
        <v>11542</v>
      </c>
      <c r="O213" s="141">
        <v>4561</v>
      </c>
      <c r="P213" s="141">
        <v>4328</v>
      </c>
    </row>
    <row r="214" spans="1:16" hidden="1">
      <c r="A214" s="51">
        <v>39264</v>
      </c>
      <c r="B214" s="197">
        <v>132910</v>
      </c>
      <c r="C214" s="141">
        <f t="shared" si="3"/>
        <v>11852</v>
      </c>
      <c r="D214" s="197">
        <v>121058</v>
      </c>
      <c r="E214" s="141">
        <v>13884</v>
      </c>
      <c r="F214" s="141">
        <v>5043</v>
      </c>
      <c r="G214" s="141">
        <v>1897</v>
      </c>
      <c r="H214" s="141">
        <v>1036</v>
      </c>
      <c r="I214" s="141">
        <v>2291</v>
      </c>
      <c r="J214" s="141">
        <v>7552</v>
      </c>
      <c r="K214" s="141">
        <v>21580</v>
      </c>
      <c r="L214" s="141">
        <v>6088</v>
      </c>
      <c r="M214" s="141">
        <v>3020</v>
      </c>
      <c r="N214" s="141">
        <v>14911</v>
      </c>
      <c r="O214" s="141">
        <v>3167</v>
      </c>
      <c r="P214" s="141">
        <v>4333</v>
      </c>
    </row>
    <row r="215" spans="1:16" hidden="1">
      <c r="A215" s="51">
        <v>39295</v>
      </c>
      <c r="B215" s="197">
        <v>122395</v>
      </c>
      <c r="C215" s="141">
        <f t="shared" si="3"/>
        <v>11654</v>
      </c>
      <c r="D215" s="197">
        <v>110741</v>
      </c>
      <c r="E215" s="141">
        <v>9282</v>
      </c>
      <c r="F215" s="141">
        <v>5561</v>
      </c>
      <c r="G215" s="141">
        <v>2669</v>
      </c>
      <c r="H215" s="141">
        <v>805</v>
      </c>
      <c r="I215" s="141">
        <v>1242</v>
      </c>
      <c r="J215" s="141">
        <v>5247</v>
      </c>
      <c r="K215" s="141">
        <v>19642</v>
      </c>
      <c r="L215" s="141">
        <v>4758</v>
      </c>
      <c r="M215" s="141">
        <v>4164</v>
      </c>
      <c r="N215" s="141">
        <v>14226</v>
      </c>
      <c r="O215" s="141">
        <v>1998</v>
      </c>
      <c r="P215" s="141">
        <v>4416</v>
      </c>
    </row>
    <row r="216" spans="1:16" hidden="1">
      <c r="A216" s="51">
        <v>39326</v>
      </c>
      <c r="B216" s="197">
        <v>107653</v>
      </c>
      <c r="C216" s="141">
        <f t="shared" si="3"/>
        <v>9150</v>
      </c>
      <c r="D216" s="197">
        <v>98503</v>
      </c>
      <c r="E216" s="141">
        <v>9208</v>
      </c>
      <c r="F216" s="141">
        <v>4864</v>
      </c>
      <c r="G216" s="141">
        <v>2026</v>
      </c>
      <c r="H216" s="141">
        <v>495</v>
      </c>
      <c r="I216" s="141">
        <v>1520</v>
      </c>
      <c r="J216" s="141">
        <v>5433</v>
      </c>
      <c r="K216" s="141">
        <v>17410</v>
      </c>
      <c r="L216" s="141">
        <v>4010</v>
      </c>
      <c r="M216" s="141">
        <v>3010</v>
      </c>
      <c r="N216" s="141">
        <v>11979</v>
      </c>
      <c r="O216" s="141">
        <v>1283</v>
      </c>
      <c r="P216" s="141">
        <v>4291</v>
      </c>
    </row>
    <row r="217" spans="1:16" hidden="1">
      <c r="A217" s="51">
        <v>39356</v>
      </c>
      <c r="B217" s="197">
        <v>129519</v>
      </c>
      <c r="C217" s="141">
        <f t="shared" si="3"/>
        <v>11535</v>
      </c>
      <c r="D217" s="197">
        <v>117984</v>
      </c>
      <c r="E217" s="141">
        <v>9547</v>
      </c>
      <c r="F217" s="141">
        <v>6941</v>
      </c>
      <c r="G217" s="141">
        <v>2299</v>
      </c>
      <c r="H217" s="141">
        <v>494</v>
      </c>
      <c r="I217" s="141">
        <v>1642</v>
      </c>
      <c r="J217" s="141">
        <v>5978</v>
      </c>
      <c r="K217" s="141">
        <v>25097</v>
      </c>
      <c r="L217" s="141">
        <v>4685</v>
      </c>
      <c r="M217" s="141">
        <v>2698</v>
      </c>
      <c r="N217" s="141">
        <v>14355</v>
      </c>
      <c r="O217" s="141">
        <v>1597</v>
      </c>
      <c r="P217" s="141">
        <v>3438</v>
      </c>
    </row>
    <row r="218" spans="1:16" hidden="1">
      <c r="A218" s="51">
        <v>39387</v>
      </c>
      <c r="B218" s="197">
        <v>125596</v>
      </c>
      <c r="C218" s="141">
        <f t="shared" si="3"/>
        <v>10384</v>
      </c>
      <c r="D218" s="197">
        <v>115212</v>
      </c>
      <c r="E218" s="141">
        <v>9640</v>
      </c>
      <c r="F218" s="141">
        <v>5432</v>
      </c>
      <c r="G218" s="141">
        <v>1267</v>
      </c>
      <c r="H218" s="141">
        <v>831</v>
      </c>
      <c r="I218" s="141">
        <v>1123</v>
      </c>
      <c r="J218" s="141">
        <v>6729</v>
      </c>
      <c r="K218" s="141">
        <v>23764</v>
      </c>
      <c r="L218" s="141">
        <v>5165</v>
      </c>
      <c r="M218" s="141">
        <v>3191</v>
      </c>
      <c r="N218" s="141">
        <v>13732</v>
      </c>
      <c r="O218" s="141">
        <v>1441</v>
      </c>
      <c r="P218" s="141">
        <v>3411</v>
      </c>
    </row>
    <row r="219" spans="1:16" hidden="1">
      <c r="A219" s="51">
        <v>39417</v>
      </c>
      <c r="B219" s="197">
        <v>78653</v>
      </c>
      <c r="C219" s="141">
        <f t="shared" si="3"/>
        <v>8069</v>
      </c>
      <c r="D219" s="197">
        <v>70584</v>
      </c>
      <c r="E219" s="141">
        <v>8071</v>
      </c>
      <c r="F219" s="141">
        <v>3580</v>
      </c>
      <c r="G219" s="141">
        <v>1592</v>
      </c>
      <c r="H219" s="141">
        <v>381</v>
      </c>
      <c r="I219" s="141">
        <v>975</v>
      </c>
      <c r="J219" s="141">
        <v>6283</v>
      </c>
      <c r="K219" s="141">
        <v>8811</v>
      </c>
      <c r="L219" s="141">
        <v>2838</v>
      </c>
      <c r="M219" s="141">
        <v>1081</v>
      </c>
      <c r="N219" s="141">
        <v>8826</v>
      </c>
      <c r="O219" s="141">
        <v>616</v>
      </c>
      <c r="P219" s="141">
        <v>3034</v>
      </c>
    </row>
    <row r="220" spans="1:16" hidden="1">
      <c r="A220" s="51">
        <v>39448</v>
      </c>
      <c r="B220" s="197">
        <v>100956</v>
      </c>
      <c r="C220" s="141">
        <f t="shared" si="3"/>
        <v>10255</v>
      </c>
      <c r="D220" s="197">
        <v>90701</v>
      </c>
      <c r="E220" s="141">
        <v>6646</v>
      </c>
      <c r="F220" s="141">
        <v>5430</v>
      </c>
      <c r="G220" s="141">
        <v>1347</v>
      </c>
      <c r="H220" s="141">
        <v>289</v>
      </c>
      <c r="I220" s="141">
        <v>1198</v>
      </c>
      <c r="J220" s="141">
        <v>5573</v>
      </c>
      <c r="K220" s="141">
        <v>10746</v>
      </c>
      <c r="L220" s="141">
        <v>3576</v>
      </c>
      <c r="M220" s="141">
        <v>2008</v>
      </c>
      <c r="N220" s="141">
        <v>15822</v>
      </c>
      <c r="O220" s="141">
        <v>4740</v>
      </c>
      <c r="P220" s="141">
        <v>3234</v>
      </c>
    </row>
    <row r="221" spans="1:16" hidden="1">
      <c r="A221" s="51">
        <v>39479</v>
      </c>
      <c r="B221" s="197">
        <v>113182</v>
      </c>
      <c r="C221" s="141">
        <f t="shared" si="3"/>
        <v>9443</v>
      </c>
      <c r="D221" s="197">
        <v>103739</v>
      </c>
      <c r="E221" s="141">
        <v>9904</v>
      </c>
      <c r="F221" s="141">
        <v>4784</v>
      </c>
      <c r="G221" s="141">
        <v>2306</v>
      </c>
      <c r="H221" s="141">
        <v>454</v>
      </c>
      <c r="I221" s="141">
        <v>1193</v>
      </c>
      <c r="J221" s="141">
        <v>5773</v>
      </c>
      <c r="K221" s="141">
        <v>11600</v>
      </c>
      <c r="L221" s="141">
        <v>4664</v>
      </c>
      <c r="M221" s="141">
        <v>3418</v>
      </c>
      <c r="N221" s="141">
        <v>12385</v>
      </c>
      <c r="O221" s="141">
        <v>3835</v>
      </c>
      <c r="P221" s="141">
        <v>2996</v>
      </c>
    </row>
    <row r="222" spans="1:16" hidden="1">
      <c r="A222" s="51">
        <v>39508</v>
      </c>
      <c r="B222" s="197">
        <v>106179</v>
      </c>
      <c r="C222" s="141">
        <f t="shared" si="3"/>
        <v>10800</v>
      </c>
      <c r="D222" s="197">
        <v>95379</v>
      </c>
      <c r="E222" s="141">
        <v>9891</v>
      </c>
      <c r="F222" s="141">
        <v>4510</v>
      </c>
      <c r="G222" s="141">
        <v>1475</v>
      </c>
      <c r="H222" s="141">
        <v>867</v>
      </c>
      <c r="I222" s="141">
        <v>1525</v>
      </c>
      <c r="J222" s="141">
        <v>6409</v>
      </c>
      <c r="K222" s="141">
        <v>12415</v>
      </c>
      <c r="L222" s="141">
        <v>4972</v>
      </c>
      <c r="M222" s="141">
        <v>2617</v>
      </c>
      <c r="N222" s="141">
        <v>8431</v>
      </c>
      <c r="O222" s="141">
        <v>1550</v>
      </c>
      <c r="P222" s="141">
        <v>3063</v>
      </c>
    </row>
    <row r="223" spans="1:16" hidden="1">
      <c r="A223" s="51">
        <v>39539</v>
      </c>
      <c r="B223" s="197">
        <v>119968</v>
      </c>
      <c r="C223" s="141">
        <f t="shared" si="3"/>
        <v>13076</v>
      </c>
      <c r="D223" s="197">
        <v>106892</v>
      </c>
      <c r="E223" s="141">
        <v>8600</v>
      </c>
      <c r="F223" s="141">
        <v>6745</v>
      </c>
      <c r="G223" s="141">
        <v>1905</v>
      </c>
      <c r="H223" s="141">
        <v>490</v>
      </c>
      <c r="I223" s="141">
        <v>1951</v>
      </c>
      <c r="J223" s="141">
        <v>7008</v>
      </c>
      <c r="K223" s="141">
        <v>18740</v>
      </c>
      <c r="L223" s="141">
        <v>5538</v>
      </c>
      <c r="M223" s="141">
        <v>3013</v>
      </c>
      <c r="N223" s="141">
        <v>10537</v>
      </c>
      <c r="O223" s="141">
        <v>1913</v>
      </c>
      <c r="P223" s="141">
        <v>2802</v>
      </c>
    </row>
    <row r="224" spans="1:16" hidden="1">
      <c r="A224" s="51">
        <v>39569</v>
      </c>
      <c r="B224" s="197">
        <v>123364</v>
      </c>
      <c r="C224" s="141">
        <f t="shared" si="3"/>
        <v>13294</v>
      </c>
      <c r="D224" s="197">
        <v>110070</v>
      </c>
      <c r="E224" s="141">
        <v>9654</v>
      </c>
      <c r="F224" s="141">
        <v>6899</v>
      </c>
      <c r="G224" s="141">
        <v>1787</v>
      </c>
      <c r="H224" s="141">
        <v>629</v>
      </c>
      <c r="I224" s="141">
        <v>1912</v>
      </c>
      <c r="J224" s="141">
        <v>5812</v>
      </c>
      <c r="K224" s="141">
        <v>18625</v>
      </c>
      <c r="L224" s="141">
        <v>5700</v>
      </c>
      <c r="M224" s="141">
        <v>2634</v>
      </c>
      <c r="N224" s="141">
        <v>10551</v>
      </c>
      <c r="O224" s="141">
        <v>2811</v>
      </c>
      <c r="P224" s="141">
        <v>3254</v>
      </c>
    </row>
    <row r="225" spans="1:17" hidden="1">
      <c r="A225" s="51">
        <v>39600</v>
      </c>
      <c r="B225" s="197">
        <v>128770</v>
      </c>
      <c r="C225" s="141">
        <f t="shared" si="3"/>
        <v>15833</v>
      </c>
      <c r="D225" s="197">
        <v>112937</v>
      </c>
      <c r="E225" s="141">
        <v>8960</v>
      </c>
      <c r="F225" s="141">
        <v>6373</v>
      </c>
      <c r="G225" s="141">
        <v>1664</v>
      </c>
      <c r="H225" s="141">
        <v>978</v>
      </c>
      <c r="I225" s="141">
        <v>1641</v>
      </c>
      <c r="J225" s="141">
        <v>5874</v>
      </c>
      <c r="K225" s="141">
        <v>20583</v>
      </c>
      <c r="L225" s="141">
        <v>5792</v>
      </c>
      <c r="M225" s="141">
        <v>2818</v>
      </c>
      <c r="N225" s="141">
        <v>12981</v>
      </c>
      <c r="O225" s="141">
        <v>1966</v>
      </c>
      <c r="P225" s="141">
        <v>3149</v>
      </c>
    </row>
    <row r="226" spans="1:17" hidden="1">
      <c r="A226" s="51">
        <v>39630</v>
      </c>
      <c r="B226" s="197">
        <v>132520</v>
      </c>
      <c r="C226" s="141">
        <f t="shared" si="3"/>
        <v>14142</v>
      </c>
      <c r="D226" s="197">
        <v>118378</v>
      </c>
      <c r="E226" s="141">
        <v>11612</v>
      </c>
      <c r="F226" s="141">
        <v>3525</v>
      </c>
      <c r="G226" s="141">
        <v>1206</v>
      </c>
      <c r="H226" s="141">
        <v>916</v>
      </c>
      <c r="I226" s="141">
        <v>2060</v>
      </c>
      <c r="J226" s="141">
        <v>7770</v>
      </c>
      <c r="K226" s="141">
        <v>23667</v>
      </c>
      <c r="L226" s="141">
        <v>4727</v>
      </c>
      <c r="M226" s="141">
        <v>3080</v>
      </c>
      <c r="N226" s="141">
        <v>12546</v>
      </c>
      <c r="O226" s="141">
        <v>2857</v>
      </c>
      <c r="P226" s="141">
        <v>3154</v>
      </c>
    </row>
    <row r="227" spans="1:17" hidden="1">
      <c r="A227" s="51">
        <v>39661</v>
      </c>
      <c r="B227" s="197">
        <v>125637</v>
      </c>
      <c r="C227" s="141">
        <f t="shared" si="3"/>
        <v>14932</v>
      </c>
      <c r="D227" s="197">
        <v>110705</v>
      </c>
      <c r="E227" s="141">
        <v>10076</v>
      </c>
      <c r="F227" s="141">
        <v>4746</v>
      </c>
      <c r="G227" s="141">
        <v>1244</v>
      </c>
      <c r="H227" s="141">
        <v>527</v>
      </c>
      <c r="I227" s="141">
        <v>1703</v>
      </c>
      <c r="J227" s="141">
        <v>6550</v>
      </c>
      <c r="K227" s="141">
        <v>21139</v>
      </c>
      <c r="L227" s="141">
        <v>4799</v>
      </c>
      <c r="M227" s="141">
        <v>3679</v>
      </c>
      <c r="N227" s="141">
        <v>11740</v>
      </c>
      <c r="O227" s="141">
        <v>2357</v>
      </c>
      <c r="P227" s="141">
        <v>3215</v>
      </c>
    </row>
    <row r="228" spans="1:17" hidden="1">
      <c r="A228" s="51">
        <v>39692</v>
      </c>
      <c r="B228" s="197">
        <v>131506</v>
      </c>
      <c r="C228" s="141">
        <f t="shared" si="3"/>
        <v>36553</v>
      </c>
      <c r="D228" s="197">
        <v>94953</v>
      </c>
      <c r="E228" s="141">
        <v>11472</v>
      </c>
      <c r="F228" s="141">
        <v>3941</v>
      </c>
      <c r="G228" s="141">
        <v>870</v>
      </c>
      <c r="H228" s="141">
        <v>585</v>
      </c>
      <c r="I228" s="141">
        <v>1800</v>
      </c>
      <c r="J228" s="141">
        <v>6654</v>
      </c>
      <c r="K228" s="141">
        <v>23987</v>
      </c>
      <c r="L228" s="141">
        <v>5542</v>
      </c>
      <c r="M228" s="141">
        <v>2969</v>
      </c>
      <c r="N228" s="141">
        <v>15315</v>
      </c>
      <c r="O228" s="141">
        <v>1939</v>
      </c>
      <c r="P228" s="141">
        <v>3123</v>
      </c>
    </row>
    <row r="229" spans="1:17" hidden="1">
      <c r="A229" s="51">
        <v>39722</v>
      </c>
      <c r="B229" s="197">
        <v>137768</v>
      </c>
      <c r="C229" s="141">
        <f t="shared" si="3"/>
        <v>15318</v>
      </c>
      <c r="D229" s="197">
        <v>122450</v>
      </c>
      <c r="E229" s="141">
        <v>13157</v>
      </c>
      <c r="F229" s="141">
        <v>4076</v>
      </c>
      <c r="G229" s="141">
        <v>1633</v>
      </c>
      <c r="H229" s="141">
        <v>427</v>
      </c>
      <c r="I229" s="141">
        <v>2073</v>
      </c>
      <c r="J229" s="141">
        <v>8188</v>
      </c>
      <c r="K229" s="141">
        <v>19605</v>
      </c>
      <c r="L229" s="141">
        <v>6070</v>
      </c>
      <c r="M229" s="141">
        <v>3982</v>
      </c>
      <c r="N229" s="141">
        <v>15615</v>
      </c>
      <c r="O229" s="141">
        <v>2082</v>
      </c>
      <c r="P229" s="141">
        <v>2503</v>
      </c>
    </row>
    <row r="230" spans="1:17" hidden="1">
      <c r="A230" s="51">
        <v>39753</v>
      </c>
      <c r="B230" s="197">
        <v>128970</v>
      </c>
      <c r="C230" s="141">
        <f t="shared" si="3"/>
        <v>13366</v>
      </c>
      <c r="D230" s="197">
        <v>115604</v>
      </c>
      <c r="E230" s="141">
        <v>13175</v>
      </c>
      <c r="F230" s="141">
        <v>3853</v>
      </c>
      <c r="G230" s="141">
        <v>1618</v>
      </c>
      <c r="H230" s="141">
        <v>890</v>
      </c>
      <c r="I230" s="141">
        <v>2161</v>
      </c>
      <c r="J230" s="141">
        <v>8591</v>
      </c>
      <c r="K230" s="141">
        <v>19482</v>
      </c>
      <c r="L230" s="141">
        <v>6013</v>
      </c>
      <c r="M230" s="141">
        <v>3035</v>
      </c>
      <c r="N230" s="141">
        <v>12241</v>
      </c>
      <c r="O230" s="141">
        <v>1450</v>
      </c>
      <c r="P230" s="141">
        <v>2484</v>
      </c>
    </row>
    <row r="231" spans="1:17" hidden="1">
      <c r="A231" s="51">
        <v>39783</v>
      </c>
      <c r="B231" s="197">
        <v>93856</v>
      </c>
      <c r="C231" s="141">
        <f t="shared" si="3"/>
        <v>10503</v>
      </c>
      <c r="D231" s="197">
        <v>83353</v>
      </c>
      <c r="E231" s="141">
        <v>10378</v>
      </c>
      <c r="F231" s="141">
        <v>2546</v>
      </c>
      <c r="G231" s="141">
        <v>1451</v>
      </c>
      <c r="H231" s="141">
        <v>576</v>
      </c>
      <c r="I231" s="141">
        <v>1112</v>
      </c>
      <c r="J231" s="141">
        <v>8125</v>
      </c>
      <c r="K231" s="141">
        <v>16444</v>
      </c>
      <c r="L231" s="141">
        <v>4869</v>
      </c>
      <c r="M231" s="141">
        <v>1968</v>
      </c>
      <c r="N231" s="141">
        <v>7725</v>
      </c>
      <c r="O231" s="141">
        <v>816</v>
      </c>
      <c r="P231" s="141">
        <v>2206</v>
      </c>
    </row>
    <row r="232" spans="1:17">
      <c r="A232" s="51">
        <v>39814</v>
      </c>
      <c r="B232" s="197">
        <v>113879</v>
      </c>
      <c r="C232" s="141">
        <f t="shared" si="3"/>
        <v>11497</v>
      </c>
      <c r="D232" s="197">
        <v>102382</v>
      </c>
      <c r="E232" s="141">
        <v>8353</v>
      </c>
      <c r="F232" s="141">
        <v>1955</v>
      </c>
      <c r="G232" s="141">
        <v>1259</v>
      </c>
      <c r="H232" s="141">
        <v>515</v>
      </c>
      <c r="I232" s="141">
        <v>1713</v>
      </c>
      <c r="J232" s="141">
        <v>7400</v>
      </c>
      <c r="K232" s="141">
        <v>20427</v>
      </c>
      <c r="L232" s="141">
        <v>5126</v>
      </c>
      <c r="M232" s="141">
        <v>2299</v>
      </c>
      <c r="N232" s="141">
        <v>10835</v>
      </c>
      <c r="O232" s="141">
        <v>1265</v>
      </c>
      <c r="P232" s="141">
        <v>4435</v>
      </c>
      <c r="Q232" s="156">
        <v>4435</v>
      </c>
    </row>
    <row r="233" spans="1:17">
      <c r="A233" s="51">
        <v>39845</v>
      </c>
      <c r="B233" s="197">
        <v>134785</v>
      </c>
      <c r="C233" s="141">
        <f t="shared" si="3"/>
        <v>12832</v>
      </c>
      <c r="D233" s="197">
        <v>121953</v>
      </c>
      <c r="E233" s="141">
        <v>10331</v>
      </c>
      <c r="F233" s="141">
        <v>3211</v>
      </c>
      <c r="G233" s="141">
        <v>1619</v>
      </c>
      <c r="H233" s="141">
        <v>795</v>
      </c>
      <c r="I233" s="141">
        <v>1557</v>
      </c>
      <c r="J233" s="141">
        <v>7766</v>
      </c>
      <c r="K233" s="141">
        <v>22126</v>
      </c>
      <c r="L233" s="141">
        <v>5592</v>
      </c>
      <c r="M233" s="141">
        <v>2742</v>
      </c>
      <c r="N233" s="141">
        <v>12559</v>
      </c>
      <c r="O233" s="141">
        <v>1449</v>
      </c>
      <c r="P233" s="141">
        <v>3645</v>
      </c>
      <c r="Q233" s="156">
        <v>3645</v>
      </c>
    </row>
    <row r="234" spans="1:17">
      <c r="A234" s="51">
        <v>39873</v>
      </c>
      <c r="B234" s="197">
        <v>144310</v>
      </c>
      <c r="C234" s="141">
        <f t="shared" si="3"/>
        <v>14279</v>
      </c>
      <c r="D234" s="197">
        <v>130031</v>
      </c>
      <c r="E234" s="141">
        <v>14242</v>
      </c>
      <c r="F234" s="141">
        <v>5191</v>
      </c>
      <c r="G234" s="141">
        <v>1759</v>
      </c>
      <c r="H234" s="141">
        <v>755</v>
      </c>
      <c r="I234" s="141">
        <v>1807</v>
      </c>
      <c r="J234" s="141">
        <v>7604</v>
      </c>
      <c r="K234" s="141">
        <v>20163</v>
      </c>
      <c r="L234" s="141">
        <v>5618</v>
      </c>
      <c r="M234" s="141">
        <v>4660</v>
      </c>
      <c r="N234" s="141">
        <v>14922</v>
      </c>
      <c r="O234" s="141">
        <v>2339</v>
      </c>
      <c r="P234" s="141">
        <v>3728</v>
      </c>
      <c r="Q234" s="156">
        <v>3728</v>
      </c>
    </row>
    <row r="235" spans="1:17">
      <c r="A235" s="51">
        <v>39904</v>
      </c>
      <c r="B235" s="197">
        <v>115919</v>
      </c>
      <c r="C235" s="141">
        <f t="shared" si="3"/>
        <v>12619</v>
      </c>
      <c r="D235" s="197">
        <v>103300</v>
      </c>
      <c r="E235" s="141">
        <v>9791</v>
      </c>
      <c r="F235" s="141">
        <v>3286</v>
      </c>
      <c r="G235" s="141">
        <v>1384</v>
      </c>
      <c r="H235" s="141">
        <v>538</v>
      </c>
      <c r="I235" s="141">
        <v>1403</v>
      </c>
      <c r="J235" s="141">
        <v>7336</v>
      </c>
      <c r="K235" s="141">
        <v>18223</v>
      </c>
      <c r="L235" s="141">
        <v>4108</v>
      </c>
      <c r="M235" s="141">
        <v>2668</v>
      </c>
      <c r="N235" s="141">
        <v>9863</v>
      </c>
      <c r="O235" s="141">
        <v>1671</v>
      </c>
      <c r="P235" s="141">
        <v>2494</v>
      </c>
      <c r="Q235" s="156">
        <v>2494</v>
      </c>
    </row>
    <row r="236" spans="1:17">
      <c r="A236" s="51">
        <v>39934</v>
      </c>
      <c r="B236" s="197">
        <v>129524</v>
      </c>
      <c r="C236" s="141">
        <f t="shared" si="3"/>
        <v>14672</v>
      </c>
      <c r="D236" s="197">
        <v>114852</v>
      </c>
      <c r="E236" s="141">
        <v>11016</v>
      </c>
      <c r="F236" s="141">
        <v>3555</v>
      </c>
      <c r="G236" s="141">
        <v>1439</v>
      </c>
      <c r="H236" s="141">
        <v>641</v>
      </c>
      <c r="I236" s="141">
        <v>1839</v>
      </c>
      <c r="J236" s="141">
        <v>7483</v>
      </c>
      <c r="K236" s="141">
        <v>20872</v>
      </c>
      <c r="L236" s="141">
        <v>4878</v>
      </c>
      <c r="M236" s="141">
        <v>3120</v>
      </c>
      <c r="N236" s="141">
        <v>11931</v>
      </c>
      <c r="O236" s="141">
        <v>3448</v>
      </c>
      <c r="P236" s="141">
        <v>3554</v>
      </c>
      <c r="Q236" s="156">
        <v>3554</v>
      </c>
    </row>
    <row r="237" spans="1:17">
      <c r="A237" s="51">
        <v>39965</v>
      </c>
      <c r="B237" s="197">
        <v>144833</v>
      </c>
      <c r="C237" s="141">
        <f t="shared" si="3"/>
        <v>19141</v>
      </c>
      <c r="D237" s="197">
        <v>125692</v>
      </c>
      <c r="E237" s="141">
        <v>14060</v>
      </c>
      <c r="F237" s="141">
        <v>3298</v>
      </c>
      <c r="G237" s="141">
        <v>2364</v>
      </c>
      <c r="H237" s="141">
        <v>639</v>
      </c>
      <c r="I237" s="141">
        <v>1537</v>
      </c>
      <c r="J237" s="141">
        <v>7470</v>
      </c>
      <c r="K237" s="141">
        <v>24521</v>
      </c>
      <c r="L237" s="141">
        <v>4495</v>
      </c>
      <c r="M237" s="141">
        <v>3063</v>
      </c>
      <c r="N237" s="141">
        <v>12165</v>
      </c>
      <c r="O237" s="141">
        <v>2698</v>
      </c>
      <c r="P237" s="141">
        <v>2670</v>
      </c>
      <c r="Q237" s="156">
        <v>2670</v>
      </c>
    </row>
    <row r="238" spans="1:17">
      <c r="A238" s="51">
        <v>39995</v>
      </c>
      <c r="B238" s="197">
        <v>153482</v>
      </c>
      <c r="C238" s="141">
        <f t="shared" si="3"/>
        <v>17762</v>
      </c>
      <c r="D238" s="197">
        <v>135720</v>
      </c>
      <c r="E238" s="141">
        <v>12682</v>
      </c>
      <c r="F238" s="141">
        <v>4276</v>
      </c>
      <c r="G238" s="141">
        <v>1620</v>
      </c>
      <c r="H238" s="141">
        <v>806</v>
      </c>
      <c r="I238" s="141">
        <v>1895</v>
      </c>
      <c r="J238" s="141">
        <v>7186</v>
      </c>
      <c r="K238" s="141">
        <v>26907</v>
      </c>
      <c r="L238" s="141">
        <v>4373</v>
      </c>
      <c r="M238" s="141">
        <v>3861</v>
      </c>
      <c r="N238" s="141">
        <v>17167</v>
      </c>
      <c r="O238" s="141">
        <v>2629</v>
      </c>
      <c r="P238" s="141">
        <v>3758</v>
      </c>
      <c r="Q238" s="156">
        <v>3758</v>
      </c>
    </row>
    <row r="239" spans="1:17">
      <c r="A239" s="51">
        <v>40026</v>
      </c>
      <c r="B239" s="197">
        <v>146667</v>
      </c>
      <c r="C239" s="141">
        <f t="shared" si="3"/>
        <v>15828</v>
      </c>
      <c r="D239" s="197">
        <v>130839</v>
      </c>
      <c r="E239" s="141">
        <v>10659</v>
      </c>
      <c r="F239" s="141">
        <v>5756</v>
      </c>
      <c r="G239" s="141">
        <v>1721</v>
      </c>
      <c r="H239" s="141">
        <v>871</v>
      </c>
      <c r="I239" s="141">
        <v>1693</v>
      </c>
      <c r="J239" s="141">
        <v>7967</v>
      </c>
      <c r="K239" s="141">
        <v>22448</v>
      </c>
      <c r="L239" s="141">
        <v>3667</v>
      </c>
      <c r="M239" s="141">
        <v>3181</v>
      </c>
      <c r="N239" s="141">
        <v>21921</v>
      </c>
      <c r="O239" s="141">
        <v>2034</v>
      </c>
      <c r="P239" s="141">
        <v>2971</v>
      </c>
      <c r="Q239" s="156">
        <v>2971</v>
      </c>
    </row>
    <row r="240" spans="1:17">
      <c r="A240" s="51">
        <v>40057</v>
      </c>
      <c r="B240" s="197">
        <v>137832</v>
      </c>
      <c r="C240" s="141">
        <f t="shared" si="3"/>
        <v>14790</v>
      </c>
      <c r="D240" s="197">
        <v>123042</v>
      </c>
      <c r="E240" s="141">
        <v>10082</v>
      </c>
      <c r="F240" s="141">
        <v>3067</v>
      </c>
      <c r="G240" s="141">
        <v>1394</v>
      </c>
      <c r="H240" s="141">
        <v>948</v>
      </c>
      <c r="I240" s="141">
        <v>2161</v>
      </c>
      <c r="J240" s="141">
        <v>8227</v>
      </c>
      <c r="K240" s="141">
        <v>25483</v>
      </c>
      <c r="L240" s="141">
        <v>4587</v>
      </c>
      <c r="M240" s="141">
        <v>2890</v>
      </c>
      <c r="N240" s="141">
        <v>11846</v>
      </c>
      <c r="O240" s="141">
        <v>2781</v>
      </c>
      <c r="P240" s="141">
        <v>3056</v>
      </c>
      <c r="Q240" s="156">
        <v>3056</v>
      </c>
    </row>
    <row r="241" spans="1:17">
      <c r="A241" s="51">
        <v>40087</v>
      </c>
      <c r="B241" s="197">
        <v>138837</v>
      </c>
      <c r="C241" s="141">
        <f t="shared" si="3"/>
        <v>15929</v>
      </c>
      <c r="D241" s="197">
        <v>122908</v>
      </c>
      <c r="E241" s="141">
        <v>12376</v>
      </c>
      <c r="F241" s="141">
        <v>3973</v>
      </c>
      <c r="G241" s="141">
        <v>1349</v>
      </c>
      <c r="H241" s="141">
        <v>542</v>
      </c>
      <c r="I241" s="141">
        <v>2478</v>
      </c>
      <c r="J241" s="141">
        <v>7429</v>
      </c>
      <c r="K241" s="141">
        <v>20819</v>
      </c>
      <c r="L241" s="141">
        <v>4981</v>
      </c>
      <c r="M241" s="141">
        <v>3420</v>
      </c>
      <c r="N241" s="141">
        <v>11304</v>
      </c>
      <c r="O241" s="141">
        <v>1589</v>
      </c>
      <c r="P241" s="141">
        <v>3200</v>
      </c>
      <c r="Q241" s="156">
        <v>3200</v>
      </c>
    </row>
    <row r="242" spans="1:17">
      <c r="A242" s="51">
        <v>40118</v>
      </c>
      <c r="B242" s="197">
        <v>136217</v>
      </c>
      <c r="C242" s="141">
        <f t="shared" si="3"/>
        <v>14061</v>
      </c>
      <c r="D242" s="197">
        <v>122156</v>
      </c>
      <c r="E242" s="141">
        <v>12435</v>
      </c>
      <c r="F242" s="141">
        <v>3747</v>
      </c>
      <c r="G242" s="141">
        <v>1395</v>
      </c>
      <c r="H242" s="141">
        <v>537</v>
      </c>
      <c r="I242" s="141">
        <v>2439</v>
      </c>
      <c r="J242" s="141">
        <v>7834</v>
      </c>
      <c r="K242" s="141">
        <v>20688</v>
      </c>
      <c r="L242" s="141">
        <v>4373</v>
      </c>
      <c r="M242" s="141">
        <v>3710</v>
      </c>
      <c r="N242" s="141">
        <v>11049</v>
      </c>
      <c r="O242" s="141">
        <v>1581</v>
      </c>
      <c r="P242" s="141">
        <v>4000</v>
      </c>
      <c r="Q242" s="156">
        <v>4000</v>
      </c>
    </row>
    <row r="243" spans="1:17">
      <c r="A243" s="51">
        <v>40148</v>
      </c>
      <c r="B243" s="197">
        <v>98996</v>
      </c>
      <c r="C243" s="141">
        <f t="shared" si="3"/>
        <v>11556</v>
      </c>
      <c r="D243" s="197">
        <v>87440</v>
      </c>
      <c r="E243" s="141">
        <v>8605</v>
      </c>
      <c r="F243" s="141">
        <v>2101</v>
      </c>
      <c r="G243" s="141">
        <v>777</v>
      </c>
      <c r="H243" s="141">
        <v>439</v>
      </c>
      <c r="I243" s="141">
        <v>1096</v>
      </c>
      <c r="J243" s="141">
        <v>7469</v>
      </c>
      <c r="K243" s="141">
        <v>17460</v>
      </c>
      <c r="L243" s="141">
        <v>2703</v>
      </c>
      <c r="M243" s="141">
        <v>2496</v>
      </c>
      <c r="N243" s="141">
        <v>6799</v>
      </c>
      <c r="O243" s="141">
        <v>818</v>
      </c>
      <c r="P243" s="141">
        <v>3020</v>
      </c>
      <c r="Q243" s="156">
        <v>3020</v>
      </c>
    </row>
    <row r="244" spans="1:17">
      <c r="A244" s="51">
        <v>40179</v>
      </c>
      <c r="B244" s="197">
        <v>111972</v>
      </c>
      <c r="C244" s="141">
        <f t="shared" si="3"/>
        <v>13134</v>
      </c>
      <c r="D244" s="197">
        <v>98838</v>
      </c>
      <c r="E244" s="141">
        <v>8015</v>
      </c>
      <c r="F244" s="141">
        <v>2649</v>
      </c>
      <c r="G244" s="141">
        <v>1179</v>
      </c>
      <c r="H244" s="141">
        <v>469</v>
      </c>
      <c r="I244" s="141">
        <v>1851</v>
      </c>
      <c r="J244" s="141">
        <v>7973</v>
      </c>
      <c r="K244" s="141">
        <v>22543</v>
      </c>
      <c r="L244" s="141">
        <v>3233</v>
      </c>
      <c r="M244" s="141">
        <v>2629</v>
      </c>
      <c r="N244" s="141">
        <v>8470</v>
      </c>
      <c r="O244" s="141">
        <v>1539</v>
      </c>
      <c r="P244" s="141">
        <v>4856</v>
      </c>
      <c r="Q244" s="156">
        <v>4856</v>
      </c>
    </row>
    <row r="245" spans="1:17">
      <c r="A245" s="51">
        <v>40210</v>
      </c>
      <c r="B245" s="197">
        <v>133688</v>
      </c>
      <c r="C245" s="141">
        <f t="shared" si="3"/>
        <v>14722</v>
      </c>
      <c r="D245" s="197">
        <v>118966</v>
      </c>
      <c r="E245" s="141">
        <v>10123</v>
      </c>
      <c r="F245" s="141">
        <v>4177</v>
      </c>
      <c r="G245" s="141">
        <v>1516</v>
      </c>
      <c r="H245" s="141">
        <v>647</v>
      </c>
      <c r="I245" s="141">
        <v>2069</v>
      </c>
      <c r="J245" s="141">
        <v>7669</v>
      </c>
      <c r="K245" s="141">
        <v>19618</v>
      </c>
      <c r="L245" s="141">
        <v>7236</v>
      </c>
      <c r="M245" s="141">
        <v>2819</v>
      </c>
      <c r="N245" s="141">
        <v>11258</v>
      </c>
      <c r="O245" s="141">
        <v>3699</v>
      </c>
      <c r="P245" s="141">
        <v>3991</v>
      </c>
      <c r="Q245" s="156">
        <v>3991</v>
      </c>
    </row>
    <row r="246" spans="1:17">
      <c r="A246" s="51">
        <v>40238</v>
      </c>
      <c r="B246" s="197">
        <v>139872</v>
      </c>
      <c r="C246" s="141">
        <f t="shared" si="3"/>
        <v>14561</v>
      </c>
      <c r="D246" s="197">
        <v>125311</v>
      </c>
      <c r="E246" s="141">
        <v>11883</v>
      </c>
      <c r="F246" s="141">
        <v>3920</v>
      </c>
      <c r="G246" s="141">
        <v>1648</v>
      </c>
      <c r="H246" s="141">
        <v>686</v>
      </c>
      <c r="I246" s="141">
        <v>2312</v>
      </c>
      <c r="J246" s="141">
        <v>6898</v>
      </c>
      <c r="K246" s="141">
        <v>24373</v>
      </c>
      <c r="L246" s="141">
        <v>5272</v>
      </c>
      <c r="M246" s="141">
        <v>2753</v>
      </c>
      <c r="N246" s="141">
        <v>11882</v>
      </c>
      <c r="O246" s="141">
        <v>1540</v>
      </c>
      <c r="P246" s="141">
        <v>5900</v>
      </c>
      <c r="Q246" s="156">
        <v>5900</v>
      </c>
    </row>
    <row r="247" spans="1:17">
      <c r="A247" s="51">
        <v>40269</v>
      </c>
      <c r="B247" s="197">
        <v>123498</v>
      </c>
      <c r="C247" s="141">
        <f t="shared" si="3"/>
        <v>13396</v>
      </c>
      <c r="D247" s="197">
        <v>110102</v>
      </c>
      <c r="E247" s="141">
        <v>11127</v>
      </c>
      <c r="F247" s="141">
        <v>3180</v>
      </c>
      <c r="G247" s="141">
        <v>1802</v>
      </c>
      <c r="H247" s="141">
        <v>413</v>
      </c>
      <c r="I247" s="141">
        <v>1944</v>
      </c>
      <c r="J247" s="141">
        <v>7668</v>
      </c>
      <c r="K247" s="141">
        <v>19616</v>
      </c>
      <c r="L247" s="141">
        <v>4276</v>
      </c>
      <c r="M247" s="141">
        <v>2849</v>
      </c>
      <c r="N247" s="141">
        <v>10033</v>
      </c>
      <c r="O247" s="141">
        <v>1066</v>
      </c>
      <c r="P247" s="141">
        <v>6000</v>
      </c>
      <c r="Q247" s="156">
        <v>6000</v>
      </c>
    </row>
    <row r="248" spans="1:17">
      <c r="A248" s="51">
        <v>40299</v>
      </c>
      <c r="B248" s="197">
        <v>143076</v>
      </c>
      <c r="C248" s="141">
        <f t="shared" si="3"/>
        <v>17145</v>
      </c>
      <c r="D248" s="197">
        <v>125931</v>
      </c>
      <c r="E248" s="141">
        <v>13037</v>
      </c>
      <c r="F248" s="141">
        <v>3004</v>
      </c>
      <c r="G248" s="141">
        <v>2074</v>
      </c>
      <c r="H248" s="141">
        <v>618</v>
      </c>
      <c r="I248" s="141">
        <v>2179</v>
      </c>
      <c r="J248" s="141">
        <v>8162</v>
      </c>
      <c r="K248" s="141">
        <v>20002</v>
      </c>
      <c r="L248" s="141">
        <v>4536</v>
      </c>
      <c r="M248" s="141">
        <v>3295</v>
      </c>
      <c r="N248" s="141">
        <v>20265</v>
      </c>
      <c r="O248" s="141">
        <v>1001</v>
      </c>
      <c r="P248" s="141">
        <v>6500</v>
      </c>
      <c r="Q248" s="156">
        <v>6500</v>
      </c>
    </row>
    <row r="249" spans="1:17">
      <c r="A249" s="51">
        <v>40330</v>
      </c>
      <c r="B249" s="197">
        <v>124007</v>
      </c>
      <c r="C249" s="141">
        <f t="shared" si="3"/>
        <v>14896</v>
      </c>
      <c r="D249" s="197">
        <v>109111</v>
      </c>
      <c r="E249" s="141">
        <v>13991</v>
      </c>
      <c r="F249" s="141">
        <v>3375</v>
      </c>
      <c r="G249" s="141">
        <v>1325</v>
      </c>
      <c r="H249" s="141">
        <v>360</v>
      </c>
      <c r="I249" s="141">
        <v>2148</v>
      </c>
      <c r="J249" s="141">
        <v>8055</v>
      </c>
      <c r="K249" s="141">
        <v>17263</v>
      </c>
      <c r="L249" s="141">
        <v>4381</v>
      </c>
      <c r="M249" s="141">
        <v>2841</v>
      </c>
      <c r="N249" s="141">
        <v>12186</v>
      </c>
      <c r="O249" s="141">
        <v>881</v>
      </c>
      <c r="P249" s="141">
        <v>6000</v>
      </c>
      <c r="Q249" s="156">
        <v>6000</v>
      </c>
    </row>
    <row r="250" spans="1:17">
      <c r="A250" s="51">
        <v>40360</v>
      </c>
      <c r="B250" s="197">
        <v>127366</v>
      </c>
      <c r="C250" s="141">
        <f t="shared" si="3"/>
        <v>12653</v>
      </c>
      <c r="D250" s="197">
        <v>114713</v>
      </c>
      <c r="E250" s="141">
        <v>10630</v>
      </c>
      <c r="F250" s="141">
        <v>2756</v>
      </c>
      <c r="G250" s="141">
        <v>1779</v>
      </c>
      <c r="H250" s="141">
        <v>467</v>
      </c>
      <c r="I250" s="141">
        <v>1911</v>
      </c>
      <c r="J250" s="141">
        <v>8085</v>
      </c>
      <c r="K250" s="141">
        <v>22212</v>
      </c>
      <c r="L250" s="141">
        <v>5041</v>
      </c>
      <c r="M250" s="141">
        <v>2659</v>
      </c>
      <c r="N250" s="141">
        <v>10005</v>
      </c>
      <c r="O250" s="141">
        <v>1658</v>
      </c>
      <c r="P250" s="141">
        <v>5435</v>
      </c>
      <c r="Q250" s="156">
        <v>5435</v>
      </c>
    </row>
    <row r="251" spans="1:17">
      <c r="A251" s="51">
        <v>40391</v>
      </c>
      <c r="B251" s="197">
        <v>124983</v>
      </c>
      <c r="C251" s="141">
        <f t="shared" si="3"/>
        <v>15123</v>
      </c>
      <c r="D251" s="197">
        <v>109860</v>
      </c>
      <c r="E251" s="141">
        <v>10970</v>
      </c>
      <c r="F251" s="141">
        <v>2904</v>
      </c>
      <c r="G251" s="141">
        <v>1205</v>
      </c>
      <c r="H251" s="141">
        <v>353</v>
      </c>
      <c r="I251" s="141">
        <v>759</v>
      </c>
      <c r="J251" s="141">
        <v>7540</v>
      </c>
      <c r="K251" s="141">
        <v>22301</v>
      </c>
      <c r="L251" s="141">
        <v>4559</v>
      </c>
      <c r="M251" s="141">
        <v>3114</v>
      </c>
      <c r="N251" s="141">
        <v>10765</v>
      </c>
      <c r="O251" s="141">
        <v>1574</v>
      </c>
      <c r="P251" s="141">
        <v>6200</v>
      </c>
      <c r="Q251" s="156">
        <v>6200</v>
      </c>
    </row>
    <row r="252" spans="1:17">
      <c r="A252" s="51">
        <v>40422</v>
      </c>
      <c r="B252" s="197">
        <v>136235</v>
      </c>
      <c r="C252" s="141">
        <f t="shared" si="3"/>
        <v>16490</v>
      </c>
      <c r="D252" s="197">
        <v>119745</v>
      </c>
      <c r="E252" s="141">
        <v>9700</v>
      </c>
      <c r="F252" s="141">
        <v>3093</v>
      </c>
      <c r="G252" s="141">
        <v>345</v>
      </c>
      <c r="H252" s="141">
        <v>316</v>
      </c>
      <c r="I252" s="141">
        <v>2883</v>
      </c>
      <c r="J252" s="141">
        <v>7289</v>
      </c>
      <c r="K252" s="141">
        <v>27645</v>
      </c>
      <c r="L252" s="141">
        <v>4516</v>
      </c>
      <c r="M252" s="141">
        <v>3276</v>
      </c>
      <c r="N252" s="141">
        <v>13402</v>
      </c>
      <c r="O252" s="141">
        <v>924</v>
      </c>
      <c r="P252" s="141">
        <v>6800</v>
      </c>
      <c r="Q252" s="156">
        <v>6800</v>
      </c>
    </row>
    <row r="253" spans="1:17">
      <c r="A253" s="51">
        <v>40452</v>
      </c>
      <c r="B253" s="197">
        <v>111097</v>
      </c>
      <c r="C253" s="141">
        <f t="shared" si="3"/>
        <v>13946</v>
      </c>
      <c r="D253" s="197">
        <v>97151</v>
      </c>
      <c r="E253" s="141">
        <v>6673</v>
      </c>
      <c r="F253" s="141">
        <v>2689</v>
      </c>
      <c r="G253" s="141">
        <v>939</v>
      </c>
      <c r="H253" s="141">
        <v>465</v>
      </c>
      <c r="I253" s="141">
        <v>2019</v>
      </c>
      <c r="J253" s="141">
        <v>7278</v>
      </c>
      <c r="K253" s="141">
        <v>16794</v>
      </c>
      <c r="L253" s="141">
        <v>4676</v>
      </c>
      <c r="M253" s="141">
        <v>3102</v>
      </c>
      <c r="N253" s="141">
        <v>12802</v>
      </c>
      <c r="O253" s="141">
        <v>1759</v>
      </c>
      <c r="P253" s="141">
        <v>5925</v>
      </c>
      <c r="Q253" s="156">
        <v>5925</v>
      </c>
    </row>
    <row r="254" spans="1:17">
      <c r="A254" s="51">
        <v>40483</v>
      </c>
      <c r="B254" s="197">
        <v>106415</v>
      </c>
      <c r="C254" s="141">
        <f t="shared" si="3"/>
        <v>14469</v>
      </c>
      <c r="D254" s="197">
        <v>91946</v>
      </c>
      <c r="E254" s="141">
        <v>6983</v>
      </c>
      <c r="F254" s="141">
        <v>3340</v>
      </c>
      <c r="G254" s="141">
        <v>1081</v>
      </c>
      <c r="H254" s="141">
        <v>351</v>
      </c>
      <c r="I254" s="141">
        <v>1594</v>
      </c>
      <c r="J254" s="141">
        <v>7022</v>
      </c>
      <c r="K254" s="141">
        <v>19021</v>
      </c>
      <c r="L254" s="141">
        <v>3961</v>
      </c>
      <c r="M254" s="141">
        <v>2618</v>
      </c>
      <c r="N254" s="141">
        <v>11105</v>
      </c>
      <c r="O254" s="141">
        <v>1159</v>
      </c>
      <c r="P254" s="141">
        <v>4012</v>
      </c>
      <c r="Q254" s="156">
        <v>4012</v>
      </c>
    </row>
    <row r="255" spans="1:17">
      <c r="A255" s="51">
        <v>40513</v>
      </c>
      <c r="B255" s="197">
        <v>87113</v>
      </c>
      <c r="C255" s="141">
        <f t="shared" si="3"/>
        <v>9763</v>
      </c>
      <c r="D255" s="197">
        <v>77350</v>
      </c>
      <c r="E255" s="141">
        <v>4934</v>
      </c>
      <c r="F255" s="141">
        <v>2049</v>
      </c>
      <c r="G255" s="141">
        <v>930</v>
      </c>
      <c r="H255" s="141">
        <v>101</v>
      </c>
      <c r="I255" s="141">
        <v>1167</v>
      </c>
      <c r="J255" s="141">
        <v>7143</v>
      </c>
      <c r="K255" s="141">
        <v>24746</v>
      </c>
      <c r="L255" s="141">
        <v>2679</v>
      </c>
      <c r="M255" s="141">
        <v>2033</v>
      </c>
      <c r="N255" s="141">
        <v>6421</v>
      </c>
      <c r="O255" s="141">
        <v>542</v>
      </c>
      <c r="P255" s="141">
        <v>2640</v>
      </c>
      <c r="Q255" s="156">
        <v>2640</v>
      </c>
    </row>
    <row r="256" spans="1:17">
      <c r="A256" s="51">
        <v>40544</v>
      </c>
      <c r="B256" s="197">
        <v>93452</v>
      </c>
      <c r="C256" s="141">
        <f t="shared" si="3"/>
        <v>10315</v>
      </c>
      <c r="D256" s="197">
        <v>83137</v>
      </c>
      <c r="E256" s="141">
        <v>4253</v>
      </c>
      <c r="F256" s="141">
        <v>2019</v>
      </c>
      <c r="G256" s="141">
        <v>876</v>
      </c>
      <c r="H256" s="141">
        <v>293</v>
      </c>
      <c r="I256" s="141">
        <v>1493</v>
      </c>
      <c r="J256" s="141">
        <v>6512</v>
      </c>
      <c r="K256" s="141">
        <v>22549</v>
      </c>
      <c r="L256" s="141">
        <v>3222</v>
      </c>
      <c r="M256" s="141">
        <v>2516</v>
      </c>
      <c r="N256" s="141">
        <v>8018</v>
      </c>
      <c r="O256" s="141">
        <v>934</v>
      </c>
      <c r="P256" s="141">
        <v>3585</v>
      </c>
      <c r="Q256" s="156">
        <v>3585</v>
      </c>
    </row>
    <row r="257" spans="1:17">
      <c r="A257" s="51">
        <v>40575</v>
      </c>
      <c r="B257" s="197">
        <v>113911</v>
      </c>
      <c r="C257" s="141">
        <f t="shared" si="3"/>
        <v>11727</v>
      </c>
      <c r="D257" s="197">
        <v>102184</v>
      </c>
      <c r="E257" s="141">
        <v>5379</v>
      </c>
      <c r="F257" s="141">
        <v>3184</v>
      </c>
      <c r="G257" s="141">
        <v>1197</v>
      </c>
      <c r="H257" s="141">
        <v>344</v>
      </c>
      <c r="I257" s="141">
        <v>1805</v>
      </c>
      <c r="J257" s="141">
        <v>6343</v>
      </c>
      <c r="K257" s="141">
        <v>28740</v>
      </c>
      <c r="L257" s="141">
        <v>4472</v>
      </c>
      <c r="M257" s="141">
        <v>3473</v>
      </c>
      <c r="N257" s="141">
        <v>9927</v>
      </c>
      <c r="O257" s="141">
        <v>1563</v>
      </c>
      <c r="P257" s="141">
        <v>2946</v>
      </c>
      <c r="Q257" s="156">
        <v>2946</v>
      </c>
    </row>
    <row r="258" spans="1:17">
      <c r="A258" s="51">
        <v>40603</v>
      </c>
      <c r="B258" s="197">
        <v>119961</v>
      </c>
      <c r="C258" s="141">
        <f t="shared" si="3"/>
        <v>12692</v>
      </c>
      <c r="D258" s="197">
        <v>107269</v>
      </c>
      <c r="E258" s="141">
        <v>6907</v>
      </c>
      <c r="F258" s="141">
        <v>4548</v>
      </c>
      <c r="G258" s="141">
        <v>1301</v>
      </c>
      <c r="H258" s="141">
        <v>419</v>
      </c>
      <c r="I258" s="141">
        <v>826</v>
      </c>
      <c r="J258" s="141">
        <v>6034</v>
      </c>
      <c r="K258" s="141">
        <v>24728</v>
      </c>
      <c r="L258" s="141">
        <v>4818</v>
      </c>
      <c r="M258" s="141">
        <v>2831</v>
      </c>
      <c r="N258" s="141">
        <v>8569</v>
      </c>
      <c r="O258" s="141">
        <v>1405</v>
      </c>
      <c r="P258" s="141">
        <v>4354</v>
      </c>
      <c r="Q258" s="156">
        <v>4354</v>
      </c>
    </row>
    <row r="259" spans="1:17">
      <c r="A259" s="51">
        <v>40634</v>
      </c>
      <c r="B259" s="197">
        <v>98125</v>
      </c>
      <c r="C259" s="141">
        <f t="shared" si="3"/>
        <v>10276</v>
      </c>
      <c r="D259" s="197">
        <v>87849</v>
      </c>
      <c r="E259" s="141">
        <v>5317</v>
      </c>
      <c r="F259" s="141">
        <v>3823</v>
      </c>
      <c r="G259" s="141">
        <v>1423</v>
      </c>
      <c r="H259" s="141">
        <v>290</v>
      </c>
      <c r="I259" s="141">
        <v>1581</v>
      </c>
      <c r="J259" s="141">
        <v>6031</v>
      </c>
      <c r="K259" s="141">
        <v>19903</v>
      </c>
      <c r="L259" s="141">
        <v>3398</v>
      </c>
      <c r="M259" s="141">
        <v>2711</v>
      </c>
      <c r="N259" s="141">
        <v>7212</v>
      </c>
      <c r="O259" s="141">
        <v>1016</v>
      </c>
      <c r="P259" s="141">
        <v>4428</v>
      </c>
      <c r="Q259" s="156">
        <v>4428</v>
      </c>
    </row>
    <row r="260" spans="1:17">
      <c r="A260" s="51">
        <v>40664</v>
      </c>
      <c r="B260" s="197">
        <v>107929</v>
      </c>
      <c r="C260" s="141">
        <f t="shared" si="3"/>
        <v>10176</v>
      </c>
      <c r="D260" s="197">
        <v>97753</v>
      </c>
      <c r="E260" s="141">
        <v>5999</v>
      </c>
      <c r="F260" s="141">
        <v>6607</v>
      </c>
      <c r="G260" s="141">
        <v>1430</v>
      </c>
      <c r="H260" s="141">
        <v>351</v>
      </c>
      <c r="I260" s="141">
        <v>1469</v>
      </c>
      <c r="J260" s="141">
        <v>6728</v>
      </c>
      <c r="K260" s="141">
        <v>20295</v>
      </c>
      <c r="L260" s="141">
        <v>3556</v>
      </c>
      <c r="M260" s="141">
        <v>2599</v>
      </c>
      <c r="N260" s="141">
        <v>9172</v>
      </c>
      <c r="O260" s="141">
        <v>1098</v>
      </c>
      <c r="P260" s="141">
        <v>4520</v>
      </c>
      <c r="Q260" s="156">
        <v>4520</v>
      </c>
    </row>
    <row r="261" spans="1:17">
      <c r="A261" s="51">
        <v>40695</v>
      </c>
      <c r="B261" s="197">
        <v>103794</v>
      </c>
      <c r="C261" s="141">
        <f t="shared" ref="C261:C279" si="4">B261-D261</f>
        <v>14639</v>
      </c>
      <c r="D261" s="141">
        <v>89155</v>
      </c>
      <c r="E261" s="141">
        <v>7480</v>
      </c>
      <c r="F261" s="141">
        <v>5207</v>
      </c>
      <c r="G261" s="141">
        <v>975</v>
      </c>
      <c r="H261" s="141">
        <v>374</v>
      </c>
      <c r="I261" s="141">
        <v>1325</v>
      </c>
      <c r="J261" s="141">
        <v>5738</v>
      </c>
      <c r="K261" s="141">
        <v>17516</v>
      </c>
      <c r="L261" s="141">
        <v>3829</v>
      </c>
      <c r="M261" s="141">
        <v>2459</v>
      </c>
      <c r="N261" s="141">
        <v>8132</v>
      </c>
      <c r="O261" s="141">
        <v>1368</v>
      </c>
      <c r="P261" s="141">
        <v>3855</v>
      </c>
      <c r="Q261" s="156">
        <v>3855</v>
      </c>
    </row>
    <row r="262" spans="1:17">
      <c r="A262" s="51">
        <v>40725</v>
      </c>
      <c r="B262" s="197">
        <v>115762</v>
      </c>
      <c r="C262" s="141">
        <f t="shared" si="4"/>
        <v>10441</v>
      </c>
      <c r="D262" s="141">
        <v>105321</v>
      </c>
      <c r="E262" s="141">
        <v>7879</v>
      </c>
      <c r="F262" s="141">
        <v>4502</v>
      </c>
      <c r="G262" s="141">
        <v>1309</v>
      </c>
      <c r="H262" s="141">
        <v>549</v>
      </c>
      <c r="I262" s="141">
        <v>2056</v>
      </c>
      <c r="J262" s="141">
        <v>6124</v>
      </c>
      <c r="K262" s="141">
        <v>17611</v>
      </c>
      <c r="L262" s="141">
        <v>3913</v>
      </c>
      <c r="M262" s="141">
        <v>3476</v>
      </c>
      <c r="N262" s="141">
        <v>7393</v>
      </c>
      <c r="O262" s="141">
        <v>1765</v>
      </c>
      <c r="P262" s="141">
        <v>3492</v>
      </c>
      <c r="Q262" s="156">
        <v>3492</v>
      </c>
    </row>
    <row r="263" spans="1:17">
      <c r="A263" s="51">
        <v>40756</v>
      </c>
      <c r="B263" s="197">
        <v>106579</v>
      </c>
      <c r="C263" s="141">
        <f t="shared" si="4"/>
        <v>18088</v>
      </c>
      <c r="D263" s="141">
        <v>88491</v>
      </c>
      <c r="E263" s="141">
        <v>7482</v>
      </c>
      <c r="F263" s="141">
        <v>6460</v>
      </c>
      <c r="G263" s="141">
        <v>1137</v>
      </c>
      <c r="H263" s="141">
        <v>680</v>
      </c>
      <c r="I263" s="141">
        <v>1268</v>
      </c>
      <c r="J263" s="141">
        <v>4909</v>
      </c>
      <c r="K263" s="141">
        <v>15940</v>
      </c>
      <c r="L263" s="141">
        <v>4581</v>
      </c>
      <c r="M263" s="141">
        <v>3251</v>
      </c>
      <c r="N263" s="141">
        <v>6977</v>
      </c>
      <c r="O263" s="141">
        <v>1448</v>
      </c>
      <c r="P263" s="141">
        <v>3982</v>
      </c>
      <c r="Q263" s="156">
        <v>3982</v>
      </c>
    </row>
    <row r="264" spans="1:17">
      <c r="A264" s="51">
        <v>40787</v>
      </c>
      <c r="B264" s="197">
        <v>107630</v>
      </c>
      <c r="C264" s="141">
        <f t="shared" si="4"/>
        <v>19078</v>
      </c>
      <c r="D264" s="141">
        <v>88552</v>
      </c>
      <c r="E264" s="141">
        <v>7689</v>
      </c>
      <c r="F264" s="141">
        <v>5978</v>
      </c>
      <c r="G264" s="141">
        <v>610</v>
      </c>
      <c r="H264" s="141">
        <v>578</v>
      </c>
      <c r="I264" s="141">
        <v>1740</v>
      </c>
      <c r="J264" s="141">
        <v>4341</v>
      </c>
      <c r="K264" s="141">
        <v>19759</v>
      </c>
      <c r="L264" s="141">
        <v>4414</v>
      </c>
      <c r="M264" s="141">
        <v>3125</v>
      </c>
      <c r="N264" s="141">
        <v>7876</v>
      </c>
      <c r="O264" s="141">
        <v>1070</v>
      </c>
      <c r="P264" s="141">
        <v>3364</v>
      </c>
      <c r="Q264" s="156">
        <v>3364</v>
      </c>
    </row>
    <row r="265" spans="1:17">
      <c r="A265" s="51">
        <v>40817</v>
      </c>
      <c r="B265" s="197">
        <v>96522</v>
      </c>
      <c r="C265" s="141">
        <f t="shared" si="4"/>
        <v>12317</v>
      </c>
      <c r="D265" s="141">
        <v>84205</v>
      </c>
      <c r="E265" s="141">
        <v>6220</v>
      </c>
      <c r="F265" s="141">
        <v>6621</v>
      </c>
      <c r="G265" s="141">
        <v>588</v>
      </c>
      <c r="H265" s="141">
        <v>244</v>
      </c>
      <c r="I265" s="141">
        <v>1141</v>
      </c>
      <c r="J265" s="141">
        <v>3976</v>
      </c>
      <c r="K265" s="141">
        <v>12013</v>
      </c>
      <c r="L265" s="141">
        <v>5438</v>
      </c>
      <c r="M265" s="141">
        <v>3187</v>
      </c>
      <c r="N265" s="141">
        <v>8655</v>
      </c>
      <c r="O265" s="141">
        <v>924</v>
      </c>
      <c r="P265" s="141">
        <v>2893</v>
      </c>
      <c r="Q265" s="156">
        <v>2893</v>
      </c>
    </row>
    <row r="266" spans="1:17">
      <c r="A266" s="51">
        <v>40848</v>
      </c>
      <c r="B266" s="197">
        <v>99198</v>
      </c>
      <c r="C266" s="141">
        <f t="shared" si="4"/>
        <v>13621</v>
      </c>
      <c r="D266" s="141">
        <v>85577</v>
      </c>
      <c r="E266" s="141">
        <v>6482</v>
      </c>
      <c r="F266" s="141">
        <v>7447</v>
      </c>
      <c r="G266" s="141">
        <v>627</v>
      </c>
      <c r="H266" s="141">
        <v>461</v>
      </c>
      <c r="I266" s="141">
        <v>1171</v>
      </c>
      <c r="J266" s="141">
        <v>4410</v>
      </c>
      <c r="K266" s="141">
        <v>13803</v>
      </c>
      <c r="L266" s="141">
        <v>3987</v>
      </c>
      <c r="M266" s="141">
        <v>4811</v>
      </c>
      <c r="N266" s="141">
        <v>8658</v>
      </c>
      <c r="O266" s="141">
        <v>1435</v>
      </c>
      <c r="P266" s="141">
        <v>2488</v>
      </c>
      <c r="Q266" s="156">
        <v>2488</v>
      </c>
    </row>
    <row r="267" spans="1:17">
      <c r="A267" s="51">
        <v>40878</v>
      </c>
      <c r="B267" s="197">
        <v>65211</v>
      </c>
      <c r="C267" s="141">
        <f t="shared" si="4"/>
        <v>10161</v>
      </c>
      <c r="D267" s="141">
        <v>55050</v>
      </c>
      <c r="E267" s="141">
        <v>8376</v>
      </c>
      <c r="F267" s="141">
        <v>3629</v>
      </c>
      <c r="G267" s="141">
        <v>309</v>
      </c>
      <c r="H267" s="141">
        <v>259</v>
      </c>
      <c r="I267" s="141">
        <v>730</v>
      </c>
      <c r="J267" s="141">
        <v>3781</v>
      </c>
      <c r="K267" s="141">
        <v>9662</v>
      </c>
      <c r="L267" s="141">
        <v>2290</v>
      </c>
      <c r="M267" s="141">
        <v>3285</v>
      </c>
      <c r="N267" s="141">
        <v>4402</v>
      </c>
      <c r="O267" s="141">
        <v>571</v>
      </c>
      <c r="P267" s="141">
        <v>1640</v>
      </c>
      <c r="Q267" s="156">
        <v>1640</v>
      </c>
    </row>
    <row r="268" spans="1:17">
      <c r="A268" s="51">
        <v>40909</v>
      </c>
      <c r="B268" s="50">
        <v>77483</v>
      </c>
      <c r="C268" s="141">
        <f t="shared" si="4"/>
        <v>8713</v>
      </c>
      <c r="D268" s="50">
        <v>68770</v>
      </c>
      <c r="E268" s="50">
        <v>6626</v>
      </c>
      <c r="F268" s="50">
        <v>4188</v>
      </c>
      <c r="G268" s="50">
        <v>264</v>
      </c>
      <c r="H268" s="50">
        <v>321</v>
      </c>
      <c r="I268" s="141">
        <v>1251</v>
      </c>
      <c r="J268" s="141">
        <v>3717</v>
      </c>
      <c r="K268" s="50">
        <v>9405</v>
      </c>
      <c r="L268" s="50">
        <v>3477</v>
      </c>
      <c r="M268" s="50">
        <v>4217</v>
      </c>
      <c r="N268" s="50">
        <v>7230</v>
      </c>
      <c r="O268" s="50">
        <v>838</v>
      </c>
      <c r="P268" s="50">
        <v>1590</v>
      </c>
      <c r="Q268" s="156">
        <v>1590</v>
      </c>
    </row>
    <row r="269" spans="1:17">
      <c r="A269" s="51">
        <v>40940</v>
      </c>
      <c r="B269" s="50">
        <v>96618</v>
      </c>
      <c r="C269" s="141">
        <f t="shared" si="4"/>
        <v>10058</v>
      </c>
      <c r="D269" s="50">
        <v>86560</v>
      </c>
      <c r="E269" s="50">
        <v>6421</v>
      </c>
      <c r="F269" s="50">
        <v>6720</v>
      </c>
      <c r="G269" s="50">
        <v>345</v>
      </c>
      <c r="H269" s="50">
        <v>710</v>
      </c>
      <c r="I269" s="141">
        <v>1269</v>
      </c>
      <c r="J269" s="141">
        <v>4068</v>
      </c>
      <c r="K269" s="50">
        <v>12143</v>
      </c>
      <c r="L269" s="50">
        <v>4107</v>
      </c>
      <c r="M269" s="50">
        <v>6091</v>
      </c>
      <c r="N269" s="50">
        <v>7905</v>
      </c>
      <c r="O269" s="50">
        <v>987</v>
      </c>
      <c r="P269" s="50">
        <v>2259</v>
      </c>
      <c r="Q269" s="156">
        <v>2259</v>
      </c>
    </row>
    <row r="270" spans="1:17">
      <c r="A270" s="51">
        <v>40969</v>
      </c>
      <c r="B270" s="50">
        <v>102190</v>
      </c>
      <c r="C270" s="141">
        <f t="shared" si="4"/>
        <v>10187</v>
      </c>
      <c r="D270" s="50">
        <v>92003</v>
      </c>
      <c r="E270" s="50">
        <v>6674</v>
      </c>
      <c r="F270" s="50">
        <v>11178</v>
      </c>
      <c r="G270" s="50">
        <v>160</v>
      </c>
      <c r="H270" s="50">
        <v>423</v>
      </c>
      <c r="I270" s="141">
        <v>2006</v>
      </c>
      <c r="J270" s="141">
        <v>3799</v>
      </c>
      <c r="K270" s="50">
        <v>10661</v>
      </c>
      <c r="L270" s="50">
        <v>5089</v>
      </c>
      <c r="M270" s="50">
        <v>6182</v>
      </c>
      <c r="N270" s="50">
        <v>7524</v>
      </c>
      <c r="O270" s="50">
        <v>1115</v>
      </c>
      <c r="P270" s="50">
        <v>2006</v>
      </c>
      <c r="Q270" s="156">
        <v>2006</v>
      </c>
    </row>
    <row r="271" spans="1:17">
      <c r="A271" s="51">
        <v>41000</v>
      </c>
      <c r="B271" s="50">
        <v>80288</v>
      </c>
      <c r="C271" s="141">
        <f t="shared" si="4"/>
        <v>9249</v>
      </c>
      <c r="D271" s="50">
        <v>71039</v>
      </c>
      <c r="E271" s="50">
        <v>6630</v>
      </c>
      <c r="F271" s="50">
        <v>4986</v>
      </c>
      <c r="G271" s="50">
        <v>152</v>
      </c>
      <c r="H271" s="50">
        <v>350</v>
      </c>
      <c r="I271" s="141">
        <v>1591</v>
      </c>
      <c r="J271" s="141">
        <v>3374</v>
      </c>
      <c r="K271" s="50">
        <v>9428</v>
      </c>
      <c r="L271" s="50">
        <v>3524</v>
      </c>
      <c r="M271" s="50">
        <v>3944</v>
      </c>
      <c r="N271" s="50">
        <v>7098</v>
      </c>
      <c r="O271" s="50">
        <v>1083</v>
      </c>
      <c r="P271" s="50">
        <v>2194</v>
      </c>
      <c r="Q271" s="254">
        <f>I271+J271</f>
        <v>4965</v>
      </c>
    </row>
    <row r="272" spans="1:17">
      <c r="A272" s="51">
        <v>41030</v>
      </c>
      <c r="B272" s="50">
        <v>91247</v>
      </c>
      <c r="C272" s="141">
        <f t="shared" si="4"/>
        <v>10727</v>
      </c>
      <c r="D272" s="50">
        <v>80520</v>
      </c>
      <c r="E272" s="50">
        <v>6931</v>
      </c>
      <c r="F272" s="50">
        <v>4543</v>
      </c>
      <c r="G272" s="50">
        <v>159</v>
      </c>
      <c r="H272" s="50">
        <v>537</v>
      </c>
      <c r="I272" s="141">
        <v>2411</v>
      </c>
      <c r="J272" s="141">
        <v>3355</v>
      </c>
      <c r="K272" s="50">
        <v>14658</v>
      </c>
      <c r="L272" s="50">
        <v>3973</v>
      </c>
      <c r="M272" s="50">
        <v>2492</v>
      </c>
      <c r="N272" s="50">
        <v>7892</v>
      </c>
      <c r="O272" s="50">
        <v>1041</v>
      </c>
      <c r="P272" s="50">
        <v>1891</v>
      </c>
    </row>
    <row r="273" spans="1:16">
      <c r="A273" s="51">
        <v>41061</v>
      </c>
      <c r="B273" s="50">
        <v>84719</v>
      </c>
      <c r="C273" s="141">
        <f t="shared" si="4"/>
        <v>10002</v>
      </c>
      <c r="D273" s="50">
        <v>74717</v>
      </c>
      <c r="E273" s="50">
        <v>6655</v>
      </c>
      <c r="F273" s="50">
        <v>3038</v>
      </c>
      <c r="G273" s="50">
        <v>125</v>
      </c>
      <c r="H273" s="50">
        <v>590</v>
      </c>
      <c r="I273" s="141">
        <v>2048</v>
      </c>
      <c r="J273" s="141">
        <v>3373</v>
      </c>
      <c r="K273" s="50">
        <v>10056</v>
      </c>
      <c r="L273" s="50">
        <v>4548</v>
      </c>
      <c r="M273" s="50">
        <v>2500</v>
      </c>
      <c r="N273" s="50">
        <v>9580</v>
      </c>
      <c r="O273" s="50">
        <v>1079</v>
      </c>
      <c r="P273" s="50">
        <v>1976</v>
      </c>
    </row>
    <row r="274" spans="1:16">
      <c r="A274" s="51">
        <v>41091</v>
      </c>
      <c r="B274" s="50">
        <v>82955</v>
      </c>
      <c r="C274" s="141">
        <f t="shared" si="4"/>
        <v>11069</v>
      </c>
      <c r="D274" s="50">
        <v>71886</v>
      </c>
      <c r="E274" s="50">
        <v>5643</v>
      </c>
      <c r="F274" s="50">
        <v>2626</v>
      </c>
      <c r="G274" s="50">
        <v>268</v>
      </c>
      <c r="H274" s="50">
        <v>297</v>
      </c>
      <c r="I274" s="141">
        <v>2685</v>
      </c>
      <c r="J274" s="141">
        <v>3332</v>
      </c>
      <c r="K274" s="50">
        <v>10834</v>
      </c>
      <c r="L274" s="50">
        <v>4596</v>
      </c>
      <c r="M274" s="50">
        <v>2144</v>
      </c>
      <c r="N274" s="50">
        <v>11884</v>
      </c>
      <c r="O274" s="50">
        <v>911</v>
      </c>
      <c r="P274" s="50">
        <v>1520</v>
      </c>
    </row>
    <row r="275" spans="1:16">
      <c r="A275" s="51">
        <v>41122</v>
      </c>
      <c r="B275" s="50">
        <v>80514</v>
      </c>
      <c r="C275" s="141">
        <f t="shared" si="4"/>
        <v>12982</v>
      </c>
      <c r="D275" s="50">
        <v>67532</v>
      </c>
      <c r="E275" s="50">
        <v>6176</v>
      </c>
      <c r="F275" s="50">
        <v>2522</v>
      </c>
      <c r="G275" s="50">
        <v>193</v>
      </c>
      <c r="H275" s="50">
        <v>414</v>
      </c>
      <c r="I275" s="141">
        <v>2036</v>
      </c>
      <c r="J275" s="141">
        <v>3427</v>
      </c>
      <c r="K275" s="50">
        <v>11463</v>
      </c>
      <c r="L275" s="50">
        <v>3626</v>
      </c>
      <c r="M275" s="50">
        <v>2342</v>
      </c>
      <c r="N275" s="50">
        <v>8474</v>
      </c>
      <c r="O275" s="50">
        <v>1083</v>
      </c>
      <c r="P275" s="50">
        <v>1908</v>
      </c>
    </row>
    <row r="276" spans="1:16">
      <c r="A276" s="51">
        <v>41153</v>
      </c>
      <c r="B276" s="50">
        <v>75358</v>
      </c>
      <c r="C276" s="141">
        <f t="shared" si="4"/>
        <v>13800</v>
      </c>
      <c r="D276" s="50">
        <v>61558</v>
      </c>
      <c r="E276" s="50">
        <v>5865</v>
      </c>
      <c r="F276" s="50">
        <v>1845</v>
      </c>
      <c r="G276" s="50">
        <v>159</v>
      </c>
      <c r="H276" s="50">
        <v>649</v>
      </c>
      <c r="I276" s="141">
        <v>1831</v>
      </c>
      <c r="J276" s="141">
        <v>3407</v>
      </c>
      <c r="K276" s="50">
        <v>12486</v>
      </c>
      <c r="L276" s="50">
        <v>3593</v>
      </c>
      <c r="M276" s="50">
        <v>2282</v>
      </c>
      <c r="N276" s="50">
        <v>7439</v>
      </c>
      <c r="O276" s="50">
        <v>1289</v>
      </c>
      <c r="P276" s="50">
        <v>1516</v>
      </c>
    </row>
    <row r="277" spans="1:16">
      <c r="A277" s="51">
        <v>41183</v>
      </c>
      <c r="B277" s="50">
        <v>78038</v>
      </c>
      <c r="C277" s="141">
        <f t="shared" si="4"/>
        <v>14328</v>
      </c>
      <c r="D277" s="50">
        <v>63710</v>
      </c>
      <c r="E277" s="50">
        <v>5343</v>
      </c>
      <c r="F277" s="50">
        <v>2501</v>
      </c>
      <c r="G277" s="50">
        <v>197</v>
      </c>
      <c r="H277" s="50">
        <v>1053</v>
      </c>
      <c r="I277" s="141">
        <v>1551</v>
      </c>
      <c r="J277" s="141">
        <v>3642</v>
      </c>
      <c r="K277" s="50">
        <v>12909</v>
      </c>
      <c r="L277" s="50">
        <v>4725</v>
      </c>
      <c r="M277" s="50">
        <v>3018</v>
      </c>
      <c r="N277" s="50">
        <v>6855</v>
      </c>
      <c r="O277" s="50">
        <v>603</v>
      </c>
      <c r="P277" s="50">
        <v>1161</v>
      </c>
    </row>
    <row r="278" spans="1:16">
      <c r="A278" s="51">
        <v>41214</v>
      </c>
      <c r="B278" s="50">
        <v>65490</v>
      </c>
      <c r="C278" s="141">
        <f t="shared" si="4"/>
        <v>5242</v>
      </c>
      <c r="D278" s="50">
        <v>60248</v>
      </c>
      <c r="E278" s="50">
        <v>5256</v>
      </c>
      <c r="F278" s="50">
        <v>2663</v>
      </c>
      <c r="G278" s="50">
        <v>184</v>
      </c>
      <c r="H278" s="50">
        <v>1150</v>
      </c>
      <c r="I278" s="141">
        <v>1310</v>
      </c>
      <c r="J278" s="141">
        <v>3490</v>
      </c>
      <c r="K278" s="50">
        <v>11312</v>
      </c>
      <c r="L278" s="50">
        <v>4018</v>
      </c>
      <c r="M278" s="50">
        <v>2393</v>
      </c>
      <c r="N278" s="50">
        <v>6770</v>
      </c>
      <c r="O278" s="50">
        <v>1270</v>
      </c>
      <c r="P278" s="50">
        <v>1400</v>
      </c>
    </row>
    <row r="279" spans="1:16">
      <c r="A279" s="51">
        <v>41244</v>
      </c>
      <c r="B279" s="50">
        <v>43709</v>
      </c>
      <c r="C279" s="141">
        <f t="shared" si="4"/>
        <v>3289</v>
      </c>
      <c r="D279" s="141">
        <v>40420</v>
      </c>
      <c r="E279" s="50">
        <v>4639</v>
      </c>
      <c r="F279" s="50">
        <v>964</v>
      </c>
      <c r="G279" s="50">
        <v>142</v>
      </c>
      <c r="H279" s="50">
        <v>602</v>
      </c>
      <c r="I279" s="141">
        <v>1355</v>
      </c>
      <c r="J279" s="141">
        <v>3484</v>
      </c>
      <c r="K279" s="50">
        <v>6481</v>
      </c>
      <c r="L279" s="50">
        <v>2271</v>
      </c>
      <c r="M279" s="50">
        <v>1745</v>
      </c>
      <c r="N279" s="50">
        <v>3458</v>
      </c>
      <c r="O279" s="50">
        <v>596</v>
      </c>
      <c r="P279" s="50">
        <v>923</v>
      </c>
    </row>
    <row r="280" spans="1:16">
      <c r="A280" s="51">
        <v>41275</v>
      </c>
      <c r="B280" s="50">
        <v>51965</v>
      </c>
      <c r="C280" s="50">
        <f t="shared" ref="C280:C285" si="5">B280-D280</f>
        <v>5285</v>
      </c>
      <c r="D280" s="50">
        <v>46680</v>
      </c>
      <c r="E280" s="50">
        <v>3941</v>
      </c>
      <c r="F280" s="50">
        <v>1788</v>
      </c>
      <c r="G280" s="50">
        <v>123</v>
      </c>
      <c r="H280" s="50">
        <v>209</v>
      </c>
      <c r="I280" s="141">
        <v>1519</v>
      </c>
      <c r="J280" s="141">
        <v>2622</v>
      </c>
      <c r="K280" s="50">
        <v>8551</v>
      </c>
      <c r="L280" s="50">
        <v>3632</v>
      </c>
      <c r="M280" s="50">
        <v>1581</v>
      </c>
      <c r="N280" s="50">
        <v>5478</v>
      </c>
      <c r="O280" s="50">
        <v>548</v>
      </c>
      <c r="P280" s="50">
        <v>895</v>
      </c>
    </row>
    <row r="281" spans="1:16">
      <c r="A281" s="51">
        <v>41306</v>
      </c>
      <c r="B281" s="50">
        <v>56582</v>
      </c>
      <c r="C281" s="50">
        <f t="shared" si="5"/>
        <v>2991</v>
      </c>
      <c r="D281" s="50">
        <v>53591</v>
      </c>
      <c r="E281" s="50">
        <v>4707</v>
      </c>
      <c r="F281" s="50">
        <v>2359</v>
      </c>
      <c r="G281" s="50">
        <v>43</v>
      </c>
      <c r="H281" s="50">
        <v>336</v>
      </c>
      <c r="I281" s="50">
        <v>1434</v>
      </c>
      <c r="J281" s="50">
        <v>2798</v>
      </c>
      <c r="K281" s="50">
        <v>9799</v>
      </c>
      <c r="L281" s="50">
        <v>4119</v>
      </c>
      <c r="M281" s="50">
        <v>2167</v>
      </c>
      <c r="N281" s="50">
        <v>5589</v>
      </c>
      <c r="O281" s="50">
        <v>1434</v>
      </c>
      <c r="P281" s="50">
        <v>1224</v>
      </c>
    </row>
    <row r="282" spans="1:16">
      <c r="A282" s="51">
        <v>41334</v>
      </c>
      <c r="B282" s="50">
        <v>57217</v>
      </c>
      <c r="C282" s="50">
        <f t="shared" si="5"/>
        <v>4878</v>
      </c>
      <c r="D282" s="50">
        <v>52339</v>
      </c>
      <c r="E282" s="50">
        <v>5088</v>
      </c>
      <c r="F282" s="50">
        <v>2289</v>
      </c>
      <c r="G282" s="50">
        <v>205</v>
      </c>
      <c r="H282" s="50">
        <v>260</v>
      </c>
      <c r="I282" s="50">
        <v>1374</v>
      </c>
      <c r="J282" s="50">
        <v>442</v>
      </c>
      <c r="K282" s="50">
        <v>7800</v>
      </c>
      <c r="L282" s="50">
        <v>3360</v>
      </c>
      <c r="M282" s="50">
        <v>1782</v>
      </c>
      <c r="N282" s="50">
        <v>6092</v>
      </c>
      <c r="O282" s="50">
        <v>1033</v>
      </c>
      <c r="P282" s="50">
        <v>1407</v>
      </c>
    </row>
    <row r="283" spans="1:16">
      <c r="A283" s="51">
        <v>41365</v>
      </c>
      <c r="B283" s="50">
        <v>67875</v>
      </c>
      <c r="C283" s="50">
        <f t="shared" si="5"/>
        <v>4540</v>
      </c>
      <c r="D283" s="50">
        <v>63335</v>
      </c>
      <c r="E283" s="50">
        <v>6817</v>
      </c>
      <c r="F283" s="50">
        <v>2425</v>
      </c>
      <c r="G283" s="50">
        <v>105</v>
      </c>
      <c r="H283" s="50">
        <v>325</v>
      </c>
      <c r="I283" s="50">
        <v>1675</v>
      </c>
      <c r="J283" s="50">
        <v>2901</v>
      </c>
      <c r="K283" s="50">
        <v>10481</v>
      </c>
      <c r="L283" s="50">
        <v>3689</v>
      </c>
      <c r="M283" s="50">
        <v>2240</v>
      </c>
      <c r="N283" s="50">
        <v>6435</v>
      </c>
      <c r="O283" s="50">
        <v>689</v>
      </c>
      <c r="P283" s="50">
        <v>1874</v>
      </c>
    </row>
    <row r="284" spans="1:16">
      <c r="A284" s="51">
        <v>41395</v>
      </c>
      <c r="B284" s="50">
        <v>72370</v>
      </c>
      <c r="C284" s="50">
        <f t="shared" si="5"/>
        <v>7157</v>
      </c>
      <c r="D284" s="50">
        <v>65213</v>
      </c>
      <c r="E284" s="50">
        <v>6030</v>
      </c>
      <c r="F284" s="50">
        <v>2970</v>
      </c>
      <c r="G284" s="50">
        <v>85</v>
      </c>
      <c r="H284" s="50">
        <v>549</v>
      </c>
      <c r="I284" s="50">
        <v>1760</v>
      </c>
      <c r="J284" s="50">
        <v>5427</v>
      </c>
      <c r="K284" s="50">
        <v>11188</v>
      </c>
      <c r="L284" s="50">
        <v>3740</v>
      </c>
      <c r="M284" s="50">
        <v>2294</v>
      </c>
      <c r="N284" s="50">
        <v>5873</v>
      </c>
      <c r="O284" s="50">
        <v>1419</v>
      </c>
      <c r="P284" s="50">
        <v>1339</v>
      </c>
    </row>
    <row r="285" spans="1:16">
      <c r="A285" s="51">
        <v>41426</v>
      </c>
      <c r="B285" s="50">
        <v>67575</v>
      </c>
      <c r="C285" s="50">
        <f t="shared" si="5"/>
        <v>9196</v>
      </c>
      <c r="D285" s="50">
        <v>58379</v>
      </c>
      <c r="E285" s="50">
        <v>6039</v>
      </c>
      <c r="F285" s="50">
        <v>2696</v>
      </c>
      <c r="G285" s="50">
        <v>116</v>
      </c>
      <c r="H285" s="50">
        <v>350</v>
      </c>
      <c r="I285" s="50">
        <v>1888</v>
      </c>
      <c r="J285" s="50">
        <v>5456</v>
      </c>
      <c r="K285" s="50">
        <v>9217</v>
      </c>
      <c r="L285" s="50">
        <v>3425</v>
      </c>
      <c r="M285" s="50">
        <v>2401</v>
      </c>
      <c r="N285" s="50">
        <v>4473</v>
      </c>
      <c r="O285" s="50">
        <v>1623</v>
      </c>
      <c r="P285" s="50">
        <v>994</v>
      </c>
    </row>
    <row r="286" spans="1:16">
      <c r="A286" s="57"/>
      <c r="B286" s="54"/>
      <c r="C286" s="54"/>
      <c r="D286" s="54"/>
      <c r="E286" s="54"/>
      <c r="F286" s="54"/>
      <c r="G286" s="54"/>
      <c r="H286" s="54"/>
    </row>
    <row r="287" spans="1:16">
      <c r="A287" s="57" t="s">
        <v>30</v>
      </c>
      <c r="B287" s="54"/>
      <c r="C287" s="54"/>
      <c r="D287" s="54"/>
      <c r="E287" s="54"/>
      <c r="F287" s="54"/>
      <c r="G287" s="54"/>
      <c r="H287" s="54"/>
      <c r="I287" s="54"/>
    </row>
    <row r="288" spans="1:16">
      <c r="A288" s="53" t="s">
        <v>26</v>
      </c>
      <c r="B288" s="55">
        <f>AVERAGE(B4:B15)</f>
        <v>79315</v>
      </c>
      <c r="C288" s="55">
        <f>AVERAGE(C4:C15)</f>
        <v>6921.666666666667</v>
      </c>
      <c r="D288" s="55">
        <f t="shared" ref="D288:I288" si="6">AVERAGE(D4:D15)</f>
        <v>72393.333333333328</v>
      </c>
      <c r="E288" s="55">
        <f t="shared" si="6"/>
        <v>11429.333333333334</v>
      </c>
      <c r="F288" s="55">
        <f t="shared" si="6"/>
        <v>2548.0833333333335</v>
      </c>
      <c r="G288" s="55">
        <f t="shared" si="6"/>
        <v>1138.75</v>
      </c>
      <c r="H288" s="55">
        <f t="shared" si="6"/>
        <v>566.25</v>
      </c>
      <c r="I288" s="60">
        <f t="shared" si="6"/>
        <v>2277.6666666666665</v>
      </c>
      <c r="J288" s="60">
        <f t="shared" ref="J288:P288" si="7">AVERAGE(J4:J15)</f>
        <v>5568.25</v>
      </c>
      <c r="K288" s="55">
        <f t="shared" si="7"/>
        <v>7985.916666666667</v>
      </c>
      <c r="L288" s="55">
        <f t="shared" si="7"/>
        <v>5664.5</v>
      </c>
      <c r="M288" s="55">
        <f t="shared" si="7"/>
        <v>2343.6666666666665</v>
      </c>
      <c r="N288" s="55">
        <f t="shared" si="7"/>
        <v>5816.333333333333</v>
      </c>
      <c r="O288" s="55">
        <f t="shared" si="7"/>
        <v>1587.75</v>
      </c>
      <c r="P288" s="55">
        <f t="shared" si="7"/>
        <v>1859.5</v>
      </c>
    </row>
    <row r="289" spans="1:16">
      <c r="A289" s="53" t="s">
        <v>7</v>
      </c>
      <c r="B289" s="55">
        <f>AVERAGE(B16:B27)</f>
        <v>86516.083333333328</v>
      </c>
      <c r="C289" s="55">
        <f>AVERAGE(C16:C27)</f>
        <v>9461</v>
      </c>
      <c r="D289" s="55">
        <f t="shared" ref="D289:I289" si="8">AVERAGE(D16:D27)</f>
        <v>77055.083333333328</v>
      </c>
      <c r="E289" s="55">
        <f t="shared" si="8"/>
        <v>11168.666666666666</v>
      </c>
      <c r="F289" s="55">
        <f t="shared" si="8"/>
        <v>2810.8333333333335</v>
      </c>
      <c r="G289" s="55">
        <f t="shared" si="8"/>
        <v>1085.0833333333333</v>
      </c>
      <c r="H289" s="55">
        <f t="shared" si="8"/>
        <v>809.75</v>
      </c>
      <c r="I289" s="60">
        <f t="shared" si="8"/>
        <v>2328.6666666666665</v>
      </c>
      <c r="J289" s="60">
        <f t="shared" ref="J289:P289" si="9">AVERAGE(J16:J27)</f>
        <v>5199.166666666667</v>
      </c>
      <c r="K289" s="55">
        <f t="shared" si="9"/>
        <v>10306.166666666666</v>
      </c>
      <c r="L289" s="55">
        <f t="shared" si="9"/>
        <v>5877.333333333333</v>
      </c>
      <c r="M289" s="55">
        <f t="shared" si="9"/>
        <v>2247.9166666666665</v>
      </c>
      <c r="N289" s="55">
        <f t="shared" si="9"/>
        <v>6498.416666666667</v>
      </c>
      <c r="O289" s="55">
        <f t="shared" si="9"/>
        <v>1585.5</v>
      </c>
      <c r="P289" s="55">
        <f t="shared" si="9"/>
        <v>1990.6666666666667</v>
      </c>
    </row>
    <row r="290" spans="1:16">
      <c r="A290" s="53" t="s">
        <v>8</v>
      </c>
      <c r="B290" s="55">
        <f>AVERAGE(B28:B39)</f>
        <v>92245.666666666672</v>
      </c>
      <c r="C290" s="55">
        <f>AVERAGE(C28:C39)</f>
        <v>9591</v>
      </c>
      <c r="D290" s="55">
        <f t="shared" ref="D290:I290" si="10">AVERAGE(D28:D39)</f>
        <v>82654.666666666672</v>
      </c>
      <c r="E290" s="55">
        <f t="shared" si="10"/>
        <v>12845.833333333334</v>
      </c>
      <c r="F290" s="55">
        <f t="shared" si="10"/>
        <v>2867.4166666666665</v>
      </c>
      <c r="G290" s="55">
        <f t="shared" si="10"/>
        <v>1189.4166666666667</v>
      </c>
      <c r="H290" s="55">
        <f t="shared" si="10"/>
        <v>923.66666666666663</v>
      </c>
      <c r="I290" s="60">
        <f t="shared" si="10"/>
        <v>2465.3333333333335</v>
      </c>
      <c r="J290" s="60">
        <f t="shared" ref="J290:P290" si="11">AVERAGE(J28:J39)</f>
        <v>5646.083333333333</v>
      </c>
      <c r="K290" s="55">
        <f t="shared" si="11"/>
        <v>11111.666666666666</v>
      </c>
      <c r="L290" s="55">
        <f t="shared" si="11"/>
        <v>5926.083333333333</v>
      </c>
      <c r="M290" s="55">
        <f t="shared" si="11"/>
        <v>2493.9166666666665</v>
      </c>
      <c r="N290" s="55">
        <f t="shared" si="11"/>
        <v>7213.833333333333</v>
      </c>
      <c r="O290" s="55">
        <f t="shared" si="11"/>
        <v>1571.1666666666667</v>
      </c>
      <c r="P290" s="55">
        <f t="shared" si="11"/>
        <v>2765.3333333333335</v>
      </c>
    </row>
    <row r="291" spans="1:16">
      <c r="A291" s="53" t="s">
        <v>9</v>
      </c>
      <c r="B291" s="55">
        <f>AVERAGE(B40:B51)</f>
        <v>93186.083333333328</v>
      </c>
      <c r="C291" s="55">
        <f>AVERAGE(C40:C51)</f>
        <v>9983.1666666666661</v>
      </c>
      <c r="D291" s="55">
        <f t="shared" ref="D291:I291" si="12">AVERAGE(D40:D51)</f>
        <v>83202.916666666672</v>
      </c>
      <c r="E291" s="55">
        <f t="shared" si="12"/>
        <v>14840.333333333334</v>
      </c>
      <c r="F291" s="55">
        <f t="shared" si="12"/>
        <v>3175.3333333333335</v>
      </c>
      <c r="G291" s="55">
        <f t="shared" si="12"/>
        <v>1394.0833333333333</v>
      </c>
      <c r="H291" s="55">
        <f t="shared" si="12"/>
        <v>701</v>
      </c>
      <c r="I291" s="60">
        <f t="shared" si="12"/>
        <v>2588.8333333333335</v>
      </c>
      <c r="J291" s="60">
        <f t="shared" ref="J291:P291" si="13">AVERAGE(J40:J51)</f>
        <v>7526.583333333333</v>
      </c>
      <c r="K291" s="55">
        <f t="shared" si="13"/>
        <v>11079.25</v>
      </c>
      <c r="L291" s="55">
        <f t="shared" si="13"/>
        <v>5543.333333333333</v>
      </c>
      <c r="M291" s="55">
        <f t="shared" si="13"/>
        <v>2439.6666666666665</v>
      </c>
      <c r="N291" s="55">
        <f t="shared" si="13"/>
        <v>7699.75</v>
      </c>
      <c r="O291" s="55">
        <f t="shared" si="13"/>
        <v>1365.75</v>
      </c>
      <c r="P291" s="55">
        <f t="shared" si="13"/>
        <v>2059.1666666666665</v>
      </c>
    </row>
    <row r="292" spans="1:16">
      <c r="A292" s="53" t="s">
        <v>10</v>
      </c>
      <c r="B292" s="55">
        <f>AVERAGE(B52:B63)</f>
        <v>90465.666666666672</v>
      </c>
      <c r="C292" s="55">
        <f>AVERAGE(C52:C63)</f>
        <v>9414.5833333333339</v>
      </c>
      <c r="D292" s="55">
        <f t="shared" ref="D292:I292" si="14">AVERAGE(D52:D63)</f>
        <v>81051.083333333328</v>
      </c>
      <c r="E292" s="55">
        <f t="shared" si="14"/>
        <v>13318.916666666666</v>
      </c>
      <c r="F292" s="55">
        <f t="shared" si="14"/>
        <v>3347.75</v>
      </c>
      <c r="G292" s="55">
        <f t="shared" si="14"/>
        <v>1363.5833333333333</v>
      </c>
      <c r="H292" s="55">
        <f t="shared" si="14"/>
        <v>684.58333333333337</v>
      </c>
      <c r="I292" s="60">
        <f t="shared" si="14"/>
        <v>2602.3333333333335</v>
      </c>
      <c r="J292" s="60">
        <f t="shared" ref="J292:P292" si="15">AVERAGE(J52:J63)</f>
        <v>7553.833333333333</v>
      </c>
      <c r="K292" s="55">
        <f t="shared" si="15"/>
        <v>10886.25</v>
      </c>
      <c r="L292" s="55">
        <f t="shared" si="15"/>
        <v>4759.166666666667</v>
      </c>
      <c r="M292" s="55">
        <f t="shared" si="15"/>
        <v>2464.0833333333335</v>
      </c>
      <c r="N292" s="55">
        <f t="shared" si="15"/>
        <v>7885.583333333333</v>
      </c>
      <c r="O292" s="55">
        <f t="shared" si="15"/>
        <v>1572</v>
      </c>
      <c r="P292" s="55">
        <f t="shared" si="15"/>
        <v>1823.75</v>
      </c>
    </row>
    <row r="293" spans="1:16">
      <c r="A293" s="53" t="s">
        <v>11</v>
      </c>
      <c r="B293" s="55">
        <f>AVERAGE(B64:B75)</f>
        <v>97114.666666666672</v>
      </c>
      <c r="C293" s="55">
        <f>AVERAGE(C64:C75)</f>
        <v>10105.166666666666</v>
      </c>
      <c r="D293" s="55">
        <f t="shared" ref="D293:I293" si="16">AVERAGE(D64:D75)</f>
        <v>87009.5</v>
      </c>
      <c r="E293" s="55">
        <f t="shared" si="16"/>
        <v>13884.083333333334</v>
      </c>
      <c r="F293" s="55">
        <f t="shared" si="16"/>
        <v>3969.9166666666665</v>
      </c>
      <c r="G293" s="55">
        <f t="shared" si="16"/>
        <v>1287.0833333333333</v>
      </c>
      <c r="H293" s="55">
        <f t="shared" si="16"/>
        <v>901.91666666666663</v>
      </c>
      <c r="I293" s="60">
        <f t="shared" si="16"/>
        <v>2524.1666666666665</v>
      </c>
      <c r="J293" s="60">
        <f t="shared" ref="J293:P293" si="17">AVERAGE(J64:J75)</f>
        <v>7481.333333333333</v>
      </c>
      <c r="K293" s="55">
        <f t="shared" si="17"/>
        <v>11911.916666666666</v>
      </c>
      <c r="L293" s="55">
        <f t="shared" si="17"/>
        <v>5781.666666666667</v>
      </c>
      <c r="M293" s="55">
        <f t="shared" si="17"/>
        <v>2557.5</v>
      </c>
      <c r="N293" s="55">
        <f t="shared" si="17"/>
        <v>8018.833333333333</v>
      </c>
      <c r="O293" s="55">
        <f t="shared" si="17"/>
        <v>1409</v>
      </c>
      <c r="P293" s="55">
        <f t="shared" si="17"/>
        <v>2024.0833333333333</v>
      </c>
    </row>
    <row r="294" spans="1:16">
      <c r="A294" s="53" t="s">
        <v>12</v>
      </c>
      <c r="B294" s="55">
        <f>AVERAGE(B76:B87)</f>
        <v>109131.08333333333</v>
      </c>
      <c r="C294" s="55">
        <f>AVERAGE(C76:C87)</f>
        <v>10276.416666666666</v>
      </c>
      <c r="D294" s="55">
        <f t="shared" ref="D294:I294" si="18">AVERAGE(D76:D87)</f>
        <v>98854.666666666672</v>
      </c>
      <c r="E294" s="55">
        <f t="shared" si="18"/>
        <v>14210.333333333334</v>
      </c>
      <c r="F294" s="55">
        <f t="shared" si="18"/>
        <v>9179.3333333333339</v>
      </c>
      <c r="G294" s="55">
        <f t="shared" si="18"/>
        <v>1543.5833333333333</v>
      </c>
      <c r="H294" s="55">
        <f t="shared" si="18"/>
        <v>726.41666666666663</v>
      </c>
      <c r="I294" s="60">
        <f t="shared" si="18"/>
        <v>2612.25</v>
      </c>
      <c r="J294" s="60">
        <f t="shared" ref="J294:P294" si="19">AVERAGE(J76:J87)</f>
        <v>6705.75</v>
      </c>
      <c r="K294" s="55">
        <f t="shared" si="19"/>
        <v>11948.25</v>
      </c>
      <c r="L294" s="55">
        <f t="shared" si="19"/>
        <v>7056.416666666667</v>
      </c>
      <c r="M294" s="55">
        <f t="shared" si="19"/>
        <v>2609.0833333333335</v>
      </c>
      <c r="N294" s="55">
        <f t="shared" si="19"/>
        <v>8929.6666666666661</v>
      </c>
      <c r="O294" s="55">
        <f t="shared" si="19"/>
        <v>2004.6666666666667</v>
      </c>
      <c r="P294" s="55">
        <f t="shared" si="19"/>
        <v>2085.5</v>
      </c>
    </row>
    <row r="295" spans="1:16">
      <c r="A295" s="53" t="s">
        <v>13</v>
      </c>
      <c r="B295" s="55">
        <f>AVERAGE(B88:B99)</f>
        <v>123013.75</v>
      </c>
      <c r="C295" s="55">
        <f>AVERAGE(C88:C99)</f>
        <v>13296.166666666666</v>
      </c>
      <c r="D295" s="55">
        <f t="shared" ref="D295:I295" si="20">AVERAGE(D88:D99)</f>
        <v>109717.58333333333</v>
      </c>
      <c r="E295" s="55">
        <f t="shared" si="20"/>
        <v>15041.416666666666</v>
      </c>
      <c r="F295" s="55">
        <f t="shared" si="20"/>
        <v>11255.833333333334</v>
      </c>
      <c r="G295" s="55">
        <f t="shared" si="20"/>
        <v>1609.75</v>
      </c>
      <c r="H295" s="55">
        <f t="shared" si="20"/>
        <v>655.16666666666663</v>
      </c>
      <c r="I295" s="60">
        <f t="shared" si="20"/>
        <v>2677.0833333333335</v>
      </c>
      <c r="J295" s="60">
        <f t="shared" ref="J295:P295" si="21">AVERAGE(J88:J99)</f>
        <v>8677.9166666666661</v>
      </c>
      <c r="K295" s="55">
        <f t="shared" si="21"/>
        <v>14275</v>
      </c>
      <c r="L295" s="55">
        <f t="shared" si="21"/>
        <v>8153.083333333333</v>
      </c>
      <c r="M295" s="55">
        <f t="shared" si="21"/>
        <v>3012.6666666666665</v>
      </c>
      <c r="N295" s="55">
        <f t="shared" si="21"/>
        <v>9588.5</v>
      </c>
      <c r="O295" s="55">
        <f t="shared" si="21"/>
        <v>4078.5833333333335</v>
      </c>
      <c r="P295" s="55">
        <f t="shared" si="21"/>
        <v>1659</v>
      </c>
    </row>
    <row r="296" spans="1:16">
      <c r="A296" s="53" t="s">
        <v>14</v>
      </c>
      <c r="B296" s="55">
        <f>AVERAGE(B100:B111)</f>
        <v>125749.91666666667</v>
      </c>
      <c r="C296" s="55">
        <f>AVERAGE(C100:C111)</f>
        <v>11142.666666666666</v>
      </c>
      <c r="D296" s="55">
        <f t="shared" ref="D296:I296" si="22">AVERAGE(D100:D111)</f>
        <v>114607.25</v>
      </c>
      <c r="E296" s="55">
        <f t="shared" si="22"/>
        <v>15085.333333333334</v>
      </c>
      <c r="F296" s="55">
        <f t="shared" si="22"/>
        <v>11973.083333333334</v>
      </c>
      <c r="G296" s="55">
        <f t="shared" si="22"/>
        <v>2307.3333333333335</v>
      </c>
      <c r="H296" s="55">
        <f t="shared" si="22"/>
        <v>659.58333333333337</v>
      </c>
      <c r="I296" s="60">
        <f t="shared" si="22"/>
        <v>2446.8333333333335</v>
      </c>
      <c r="J296" s="60">
        <f t="shared" ref="J296:P296" si="23">AVERAGE(J100:J111)</f>
        <v>9237.1666666666661</v>
      </c>
      <c r="K296" s="55">
        <f t="shared" si="23"/>
        <v>11289.166666666666</v>
      </c>
      <c r="L296" s="55">
        <f t="shared" si="23"/>
        <v>7239.333333333333</v>
      </c>
      <c r="M296" s="55">
        <f t="shared" si="23"/>
        <v>3967.75</v>
      </c>
      <c r="N296" s="55">
        <f t="shared" si="23"/>
        <v>9485.5</v>
      </c>
      <c r="O296" s="55">
        <f t="shared" si="23"/>
        <v>3358.75</v>
      </c>
      <c r="P296" s="55">
        <f t="shared" si="23"/>
        <v>1850.75</v>
      </c>
    </row>
    <row r="297" spans="1:16">
      <c r="A297" s="53" t="s">
        <v>15</v>
      </c>
      <c r="B297" s="55">
        <f>AVERAGE(B113:B123)</f>
        <v>133194.90909090909</v>
      </c>
      <c r="C297" s="55">
        <f>AVERAGE(C113:C123)</f>
        <v>11338.545454545454</v>
      </c>
      <c r="D297" s="55">
        <f t="shared" ref="D297:I297" si="24">AVERAGE(D113:D123)</f>
        <v>121856.36363636363</v>
      </c>
      <c r="E297" s="55">
        <f t="shared" si="24"/>
        <v>15573.454545454546</v>
      </c>
      <c r="F297" s="55">
        <f t="shared" si="24"/>
        <v>10900.636363636364</v>
      </c>
      <c r="G297" s="55">
        <f t="shared" si="24"/>
        <v>3180.6363636363635</v>
      </c>
      <c r="H297" s="55">
        <f t="shared" si="24"/>
        <v>1364.7272727272727</v>
      </c>
      <c r="I297" s="60">
        <f t="shared" si="24"/>
        <v>2836</v>
      </c>
      <c r="J297" s="60">
        <f t="shared" ref="J297:P297" si="25">AVERAGE(J113:J123)</f>
        <v>10059.454545454546</v>
      </c>
      <c r="K297" s="55">
        <f t="shared" si="25"/>
        <v>11008.181818181818</v>
      </c>
      <c r="L297" s="55">
        <f t="shared" si="25"/>
        <v>7553.636363636364</v>
      </c>
      <c r="M297" s="55">
        <f t="shared" si="25"/>
        <v>4022.909090909091</v>
      </c>
      <c r="N297" s="55">
        <f t="shared" si="25"/>
        <v>13221.272727272728</v>
      </c>
      <c r="O297" s="55">
        <f t="shared" si="25"/>
        <v>4610.363636363636</v>
      </c>
      <c r="P297" s="55">
        <f t="shared" si="25"/>
        <v>2518.3636363636365</v>
      </c>
    </row>
    <row r="298" spans="1:16">
      <c r="A298" s="53" t="s">
        <v>16</v>
      </c>
      <c r="B298" s="55">
        <f>AVERAGE(B124:B135)</f>
        <v>146605.75</v>
      </c>
      <c r="C298" s="55">
        <f>AVERAGE(C124:C135)</f>
        <v>14473.166666666666</v>
      </c>
      <c r="D298" s="55">
        <f t="shared" ref="D298:I298" si="26">AVERAGE(D124:D135)</f>
        <v>132132.58333333334</v>
      </c>
      <c r="E298" s="55">
        <f t="shared" si="26"/>
        <v>19018.166666666668</v>
      </c>
      <c r="F298" s="55">
        <f t="shared" si="26"/>
        <v>10275.25</v>
      </c>
      <c r="G298" s="55">
        <f t="shared" si="26"/>
        <v>3248.6666666666665</v>
      </c>
      <c r="H298" s="55">
        <f t="shared" si="26"/>
        <v>1535</v>
      </c>
      <c r="I298" s="60">
        <f t="shared" si="26"/>
        <v>3153.5833333333335</v>
      </c>
      <c r="J298" s="60">
        <f t="shared" ref="J298:P298" si="27">AVERAGE(J124:J135)</f>
        <v>10152.5</v>
      </c>
      <c r="K298" s="55">
        <f t="shared" si="27"/>
        <v>10014</v>
      </c>
      <c r="L298" s="55">
        <f t="shared" si="27"/>
        <v>8288.5833333333339</v>
      </c>
      <c r="M298" s="55">
        <f t="shared" si="27"/>
        <v>3890.1666666666665</v>
      </c>
      <c r="N298" s="55">
        <f t="shared" si="27"/>
        <v>11774.75</v>
      </c>
      <c r="O298" s="55">
        <f t="shared" si="27"/>
        <v>3913.4166666666665</v>
      </c>
      <c r="P298" s="55">
        <f t="shared" si="27"/>
        <v>2950.3333333333335</v>
      </c>
    </row>
    <row r="299" spans="1:16">
      <c r="A299" s="53" t="s">
        <v>17</v>
      </c>
      <c r="B299" s="55">
        <f>AVERAGE(B136:B146)</f>
        <v>154353.45454545456</v>
      </c>
      <c r="C299" s="55">
        <f>AVERAGE(C136:C146)</f>
        <v>13568</v>
      </c>
      <c r="D299" s="55">
        <f t="shared" ref="D299:I299" si="28">AVERAGE(D136:D146)</f>
        <v>140785.45454545456</v>
      </c>
      <c r="E299" s="55">
        <f t="shared" si="28"/>
        <v>18077.18181818182</v>
      </c>
      <c r="F299" s="55">
        <f t="shared" si="28"/>
        <v>11671.636363636364</v>
      </c>
      <c r="G299" s="55">
        <f t="shared" si="28"/>
        <v>2860.090909090909</v>
      </c>
      <c r="H299" s="55">
        <f t="shared" si="28"/>
        <v>1711.8181818181818</v>
      </c>
      <c r="I299" s="60">
        <f t="shared" si="28"/>
        <v>3867</v>
      </c>
      <c r="J299" s="60">
        <f t="shared" ref="J299:P299" si="29">AVERAGE(J136:J146)</f>
        <v>9821.7272727272721</v>
      </c>
      <c r="K299" s="55">
        <f t="shared" si="29"/>
        <v>10583.727272727272</v>
      </c>
      <c r="L299" s="55">
        <f t="shared" si="29"/>
        <v>7667.090909090909</v>
      </c>
      <c r="M299" s="55">
        <f t="shared" si="29"/>
        <v>3927.2727272727275</v>
      </c>
      <c r="N299" s="55">
        <f t="shared" si="29"/>
        <v>16104.818181818182</v>
      </c>
      <c r="O299" s="55">
        <f t="shared" si="29"/>
        <v>3537.818181818182</v>
      </c>
      <c r="P299" s="55">
        <f t="shared" si="29"/>
        <v>3855.181818181818</v>
      </c>
    </row>
    <row r="300" spans="1:16">
      <c r="A300" s="53" t="s">
        <v>18</v>
      </c>
      <c r="B300" s="55">
        <f>AVERAGE(B148:B159)</f>
        <v>147338.08333333334</v>
      </c>
      <c r="C300" s="55">
        <f>AVERAGE(C148:C159)</f>
        <v>12216.083333333334</v>
      </c>
      <c r="D300" s="55">
        <f t="shared" ref="D300:I300" si="30">AVERAGE(D148:D159)</f>
        <v>135122</v>
      </c>
      <c r="E300" s="55">
        <f t="shared" si="30"/>
        <v>17641.166666666668</v>
      </c>
      <c r="F300" s="55">
        <f t="shared" si="30"/>
        <v>8641.0833333333339</v>
      </c>
      <c r="G300" s="55">
        <f t="shared" si="30"/>
        <v>2825.25</v>
      </c>
      <c r="H300" s="55">
        <f t="shared" si="30"/>
        <v>1815.75</v>
      </c>
      <c r="I300" s="60">
        <f t="shared" si="30"/>
        <v>3482.5833333333335</v>
      </c>
      <c r="J300" s="60">
        <f t="shared" ref="J300:P300" si="31">AVERAGE(J148:J159)</f>
        <v>11947.5</v>
      </c>
      <c r="K300" s="55">
        <f t="shared" si="31"/>
        <v>13208.916666666666</v>
      </c>
      <c r="L300" s="55">
        <f t="shared" si="31"/>
        <v>6532.833333333333</v>
      </c>
      <c r="M300" s="55">
        <f t="shared" si="31"/>
        <v>3763.3333333333335</v>
      </c>
      <c r="N300" s="55">
        <f t="shared" si="31"/>
        <v>14317.916666666666</v>
      </c>
      <c r="O300" s="55">
        <f t="shared" si="31"/>
        <v>2595.8333333333335</v>
      </c>
      <c r="P300" s="55">
        <f t="shared" si="31"/>
        <v>3741.25</v>
      </c>
    </row>
    <row r="301" spans="1:16">
      <c r="A301" s="53" t="s">
        <v>19</v>
      </c>
      <c r="B301" s="55">
        <f>AVERAGE(B160:B171)</f>
        <v>150106.08333333334</v>
      </c>
      <c r="C301" s="55">
        <f>AVERAGE(C160:C171)</f>
        <v>10790.25</v>
      </c>
      <c r="D301" s="55">
        <f t="shared" ref="D301:I301" si="32">AVERAGE(D160:D171)</f>
        <v>139315.83333333334</v>
      </c>
      <c r="E301" s="55">
        <f t="shared" si="32"/>
        <v>16208.666666666666</v>
      </c>
      <c r="F301" s="55">
        <f t="shared" si="32"/>
        <v>7636</v>
      </c>
      <c r="G301" s="55">
        <f t="shared" si="32"/>
        <v>3297.4166666666665</v>
      </c>
      <c r="H301" s="55">
        <f t="shared" si="32"/>
        <v>2367.5833333333335</v>
      </c>
      <c r="I301" s="60">
        <f t="shared" si="32"/>
        <v>2649</v>
      </c>
      <c r="J301" s="60">
        <f t="shared" ref="J301:P301" si="33">AVERAGE(J160:J171)</f>
        <v>11588.75</v>
      </c>
      <c r="K301" s="55">
        <f t="shared" si="33"/>
        <v>16117.583333333334</v>
      </c>
      <c r="L301" s="55">
        <f t="shared" si="33"/>
        <v>6906.333333333333</v>
      </c>
      <c r="M301" s="55">
        <f t="shared" si="33"/>
        <v>4662.416666666667</v>
      </c>
      <c r="N301" s="55">
        <f t="shared" si="33"/>
        <v>12760.083333333334</v>
      </c>
      <c r="O301" s="55">
        <f t="shared" si="33"/>
        <v>2971</v>
      </c>
      <c r="P301" s="55">
        <f t="shared" si="33"/>
        <v>6314.916666666667</v>
      </c>
    </row>
    <row r="302" spans="1:16">
      <c r="A302" s="53" t="s">
        <v>20</v>
      </c>
      <c r="B302" s="55">
        <f>AVERAGE(B172:B183)</f>
        <v>132855.91666666666</v>
      </c>
      <c r="C302" s="55">
        <f>AVERAGE(C172:C183)</f>
        <v>10505.5</v>
      </c>
      <c r="D302" s="55">
        <f t="shared" ref="D302:I302" si="34">AVERAGE(D172:D183)</f>
        <v>122350.41666666667</v>
      </c>
      <c r="E302" s="55">
        <f t="shared" si="34"/>
        <v>12575.666666666666</v>
      </c>
      <c r="F302" s="55">
        <f t="shared" si="34"/>
        <v>7151.916666666667</v>
      </c>
      <c r="G302" s="55">
        <f t="shared" si="34"/>
        <v>3283.5</v>
      </c>
      <c r="H302" s="55">
        <f t="shared" si="34"/>
        <v>1145.8333333333333</v>
      </c>
      <c r="I302" s="60">
        <f t="shared" si="34"/>
        <v>1697.4166666666667</v>
      </c>
      <c r="J302" s="60">
        <f t="shared" ref="J302:P302" si="35">AVERAGE(J172:J183)</f>
        <v>10672.5</v>
      </c>
      <c r="K302" s="55">
        <f t="shared" si="35"/>
        <v>14910.083333333334</v>
      </c>
      <c r="L302" s="55">
        <f t="shared" si="35"/>
        <v>7697.5</v>
      </c>
      <c r="M302" s="55">
        <f t="shared" si="35"/>
        <v>4557</v>
      </c>
      <c r="N302" s="55">
        <f t="shared" si="35"/>
        <v>11315.666666666666</v>
      </c>
      <c r="O302" s="55">
        <f t="shared" si="35"/>
        <v>2240.0833333333335</v>
      </c>
      <c r="P302" s="55">
        <f t="shared" si="35"/>
        <v>4905.166666666667</v>
      </c>
    </row>
    <row r="303" spans="1:16">
      <c r="A303" s="53" t="s">
        <v>21</v>
      </c>
      <c r="B303" s="55">
        <f>AVERAGE(B184:B195)</f>
        <v>126176.25</v>
      </c>
      <c r="C303" s="55">
        <f>AVERAGE(C184:C195)</f>
        <v>11757.166666666666</v>
      </c>
      <c r="D303" s="55">
        <f t="shared" ref="D303:I303" si="36">AVERAGE(D184:D195)</f>
        <v>114419.08333333333</v>
      </c>
      <c r="E303" s="55">
        <f t="shared" si="36"/>
        <v>14542.583333333334</v>
      </c>
      <c r="F303" s="55">
        <f t="shared" si="36"/>
        <v>6129.916666666667</v>
      </c>
      <c r="G303" s="55">
        <f t="shared" si="36"/>
        <v>3381.25</v>
      </c>
      <c r="H303" s="55">
        <f t="shared" si="36"/>
        <v>812.41666666666663</v>
      </c>
      <c r="I303" s="60">
        <f t="shared" si="36"/>
        <v>1765.0833333333333</v>
      </c>
      <c r="J303" s="60">
        <f t="shared" ref="J303:P303" si="37">AVERAGE(J184:J195)</f>
        <v>6805.666666666667</v>
      </c>
      <c r="K303" s="55">
        <f t="shared" si="37"/>
        <v>13761.166666666666</v>
      </c>
      <c r="L303" s="55">
        <f t="shared" si="37"/>
        <v>5138.166666666667</v>
      </c>
      <c r="M303" s="55">
        <f t="shared" si="37"/>
        <v>5181.833333333333</v>
      </c>
      <c r="N303" s="55">
        <f t="shared" si="37"/>
        <v>12149.833333333334</v>
      </c>
      <c r="O303" s="55">
        <f t="shared" si="37"/>
        <v>2410.3333333333335</v>
      </c>
      <c r="P303" s="55">
        <f t="shared" si="37"/>
        <v>5215.166666666667</v>
      </c>
    </row>
    <row r="304" spans="1:16">
      <c r="A304" s="53" t="s">
        <v>22</v>
      </c>
      <c r="B304" s="55">
        <f>AVERAGE(B196:B207)</f>
        <v>133642.41666666666</v>
      </c>
      <c r="C304" s="55">
        <f>AVERAGE(C196:C207)</f>
        <v>13443.333333333334</v>
      </c>
      <c r="D304" s="55">
        <f t="shared" ref="D304:I304" si="38">AVERAGE(D196:D207)</f>
        <v>120199.08333333333</v>
      </c>
      <c r="E304" s="55">
        <f t="shared" si="38"/>
        <v>12963.666666666666</v>
      </c>
      <c r="F304" s="55">
        <f t="shared" si="38"/>
        <v>6090.916666666667</v>
      </c>
      <c r="G304" s="55">
        <f t="shared" si="38"/>
        <v>4441.5</v>
      </c>
      <c r="H304" s="55">
        <f t="shared" si="38"/>
        <v>520.25</v>
      </c>
      <c r="I304" s="60">
        <f t="shared" si="38"/>
        <v>1589.75</v>
      </c>
      <c r="J304" s="60">
        <f t="shared" ref="J304:P304" si="39">AVERAGE(J196:J207)</f>
        <v>6105.75</v>
      </c>
      <c r="K304" s="55">
        <f t="shared" si="39"/>
        <v>15970.333333333334</v>
      </c>
      <c r="L304" s="55">
        <f t="shared" si="39"/>
        <v>5690.916666666667</v>
      </c>
      <c r="M304" s="55">
        <f t="shared" si="39"/>
        <v>5261.583333333333</v>
      </c>
      <c r="N304" s="55">
        <f t="shared" si="39"/>
        <v>12483.916666666666</v>
      </c>
      <c r="O304" s="55">
        <f t="shared" si="39"/>
        <v>3506.0833333333335</v>
      </c>
      <c r="P304" s="55">
        <f t="shared" si="39"/>
        <v>5301.333333333333</v>
      </c>
    </row>
    <row r="305" spans="1:16">
      <c r="A305" s="53" t="s">
        <v>23</v>
      </c>
      <c r="B305" s="55">
        <f>AVERAGE(B208:B219)</f>
        <v>121662.25</v>
      </c>
      <c r="C305" s="55">
        <f>AVERAGE(C208:C219)</f>
        <v>11793.333333333334</v>
      </c>
      <c r="D305" s="55">
        <f t="shared" ref="D305:I305" si="40">AVERAGE(D208:D219)</f>
        <v>109868.91666666667</v>
      </c>
      <c r="E305" s="55">
        <f t="shared" si="40"/>
        <v>10314.083333333334</v>
      </c>
      <c r="F305" s="55">
        <f t="shared" si="40"/>
        <v>5780.333333333333</v>
      </c>
      <c r="G305" s="55">
        <f t="shared" si="40"/>
        <v>2878.5833333333335</v>
      </c>
      <c r="H305" s="55">
        <f t="shared" si="40"/>
        <v>810.5</v>
      </c>
      <c r="I305" s="60">
        <f t="shared" si="40"/>
        <v>1530.4166666666667</v>
      </c>
      <c r="J305" s="60">
        <f t="shared" ref="J305:P305" si="41">AVERAGE(J208:J219)</f>
        <v>6766.25</v>
      </c>
      <c r="K305" s="55">
        <f t="shared" si="41"/>
        <v>18914.083333333332</v>
      </c>
      <c r="L305" s="55">
        <f t="shared" si="41"/>
        <v>4566.416666666667</v>
      </c>
      <c r="M305" s="55">
        <f t="shared" si="41"/>
        <v>3589.9166666666665</v>
      </c>
      <c r="N305" s="55">
        <f t="shared" si="41"/>
        <v>13498.083333333334</v>
      </c>
      <c r="O305" s="55">
        <f t="shared" si="41"/>
        <v>2303.5</v>
      </c>
      <c r="P305" s="55">
        <f t="shared" si="41"/>
        <v>4033.5833333333335</v>
      </c>
    </row>
    <row r="306" spans="1:16">
      <c r="A306" s="53" t="s">
        <v>24</v>
      </c>
      <c r="B306" s="55">
        <f>AVERAGE(B220:B231)</f>
        <v>120223</v>
      </c>
      <c r="C306" s="55">
        <f>AVERAGE(C220:C231)</f>
        <v>14792.916666666666</v>
      </c>
      <c r="D306" s="55">
        <f t="shared" ref="D306:I306" si="42">AVERAGE(D220:D231)</f>
        <v>105430.08333333333</v>
      </c>
      <c r="E306" s="55">
        <f t="shared" si="42"/>
        <v>10293.75</v>
      </c>
      <c r="F306" s="55">
        <f t="shared" si="42"/>
        <v>4785.666666666667</v>
      </c>
      <c r="G306" s="55">
        <f t="shared" si="42"/>
        <v>1542.1666666666667</v>
      </c>
      <c r="H306" s="55">
        <f t="shared" si="42"/>
        <v>635.66666666666663</v>
      </c>
      <c r="I306" s="60">
        <f t="shared" si="42"/>
        <v>1694.0833333333333</v>
      </c>
      <c r="J306" s="60">
        <f t="shared" ref="J306:P306" si="43">AVERAGE(J220:J231)</f>
        <v>6860.583333333333</v>
      </c>
      <c r="K306" s="55">
        <f t="shared" si="43"/>
        <v>18086.083333333332</v>
      </c>
      <c r="L306" s="55">
        <f t="shared" si="43"/>
        <v>5188.5</v>
      </c>
      <c r="M306" s="55">
        <f t="shared" si="43"/>
        <v>2935.0833333333335</v>
      </c>
      <c r="N306" s="55">
        <f t="shared" si="43"/>
        <v>12157.416666666666</v>
      </c>
      <c r="O306" s="55">
        <f t="shared" si="43"/>
        <v>2359.6666666666665</v>
      </c>
      <c r="P306" s="55">
        <f t="shared" si="43"/>
        <v>2931.9166666666665</v>
      </c>
    </row>
    <row r="307" spans="1:16">
      <c r="A307" s="53" t="s">
        <v>25</v>
      </c>
      <c r="B307" s="55">
        <f>AVERAGE(B232:B243)</f>
        <v>132940.08333333334</v>
      </c>
      <c r="C307" s="55">
        <f t="shared" ref="C307:P307" si="44">AVERAGE(C232:C243)</f>
        <v>14580.5</v>
      </c>
      <c r="D307" s="55">
        <f t="shared" si="44"/>
        <v>118359.58333333333</v>
      </c>
      <c r="E307" s="55">
        <f t="shared" si="44"/>
        <v>11219.333333333334</v>
      </c>
      <c r="F307" s="55">
        <f t="shared" si="44"/>
        <v>3618</v>
      </c>
      <c r="G307" s="55">
        <f t="shared" si="44"/>
        <v>1506.6666666666667</v>
      </c>
      <c r="H307" s="55">
        <f t="shared" si="44"/>
        <v>668.83333333333337</v>
      </c>
      <c r="I307" s="60">
        <f t="shared" si="44"/>
        <v>1801.5</v>
      </c>
      <c r="J307" s="60">
        <f t="shared" si="44"/>
        <v>7597.583333333333</v>
      </c>
      <c r="K307" s="55">
        <f t="shared" si="44"/>
        <v>21678.083333333332</v>
      </c>
      <c r="L307" s="55">
        <f t="shared" si="44"/>
        <v>4541.75</v>
      </c>
      <c r="M307" s="55">
        <f t="shared" si="44"/>
        <v>3175.8333333333335</v>
      </c>
      <c r="N307" s="55">
        <f t="shared" si="44"/>
        <v>12696.75</v>
      </c>
      <c r="O307" s="55">
        <f t="shared" si="44"/>
        <v>2025.1666666666667</v>
      </c>
      <c r="P307" s="55">
        <f t="shared" si="44"/>
        <v>3377.5833333333335</v>
      </c>
    </row>
    <row r="308" spans="1:16">
      <c r="A308" s="53" t="s">
        <v>418</v>
      </c>
      <c r="B308" s="52">
        <f>AVERAGE(B244:B255)</f>
        <v>122443.5</v>
      </c>
      <c r="C308" s="52">
        <f t="shared" ref="C308:P308" si="45">AVERAGE(C244:C255)</f>
        <v>14191.5</v>
      </c>
      <c r="D308" s="52">
        <f>AVERAGE(D244:D255)</f>
        <v>108252</v>
      </c>
      <c r="E308" s="52">
        <f>AVERAGE(E244:E255)</f>
        <v>9838.8333333333339</v>
      </c>
      <c r="F308" s="52">
        <f t="shared" si="45"/>
        <v>3094.6666666666665</v>
      </c>
      <c r="G308" s="52">
        <f t="shared" si="45"/>
        <v>1318.5833333333333</v>
      </c>
      <c r="H308" s="52">
        <f t="shared" si="45"/>
        <v>437.16666666666669</v>
      </c>
      <c r="I308" s="60">
        <f>AVERAGE(I244:I255)</f>
        <v>1903</v>
      </c>
      <c r="J308" s="60">
        <f t="shared" si="45"/>
        <v>7565.166666666667</v>
      </c>
      <c r="K308" s="52">
        <f t="shared" si="45"/>
        <v>21344.5</v>
      </c>
      <c r="L308" s="52">
        <f t="shared" si="45"/>
        <v>4530.5</v>
      </c>
      <c r="M308" s="52">
        <f t="shared" si="45"/>
        <v>2832.3333333333335</v>
      </c>
      <c r="N308" s="52">
        <f t="shared" si="45"/>
        <v>11549.5</v>
      </c>
      <c r="O308" s="52">
        <f t="shared" si="45"/>
        <v>1445.1666666666667</v>
      </c>
      <c r="P308" s="52">
        <f t="shared" si="45"/>
        <v>5354.916666666667</v>
      </c>
    </row>
    <row r="309" spans="1:16">
      <c r="A309" s="53" t="s">
        <v>451</v>
      </c>
      <c r="B309" s="52">
        <f>AVERAGE(B256:B267)</f>
        <v>102339.5</v>
      </c>
      <c r="C309" s="52">
        <f t="shared" ref="C309:O309" si="46">AVERAGE(C256:C267)</f>
        <v>12794.25</v>
      </c>
      <c r="D309" s="52">
        <f t="shared" si="46"/>
        <v>89545.25</v>
      </c>
      <c r="E309" s="52">
        <f t="shared" si="46"/>
        <v>6621.916666666667</v>
      </c>
      <c r="F309" s="52">
        <f t="shared" si="46"/>
        <v>5002.083333333333</v>
      </c>
      <c r="G309" s="52">
        <f t="shared" si="46"/>
        <v>981.83333333333337</v>
      </c>
      <c r="H309" s="52">
        <f t="shared" si="46"/>
        <v>403.5</v>
      </c>
      <c r="I309" s="60">
        <f t="shared" si="46"/>
        <v>1383.75</v>
      </c>
      <c r="J309" s="60">
        <f t="shared" si="46"/>
        <v>5410.583333333333</v>
      </c>
      <c r="K309" s="52">
        <f t="shared" si="46"/>
        <v>18543.25</v>
      </c>
      <c r="L309" s="52">
        <f t="shared" si="46"/>
        <v>3993.1666666666665</v>
      </c>
      <c r="M309" s="52">
        <f t="shared" si="46"/>
        <v>3143.6666666666665</v>
      </c>
      <c r="N309" s="52">
        <f t="shared" si="46"/>
        <v>7915.916666666667</v>
      </c>
      <c r="O309" s="52">
        <f t="shared" si="46"/>
        <v>1216.4166666666667</v>
      </c>
      <c r="P309" s="52">
        <f>AVERAGE(P256:P267)</f>
        <v>3462.25</v>
      </c>
    </row>
    <row r="310" spans="1:16">
      <c r="A310" s="53" t="s">
        <v>494</v>
      </c>
      <c r="B310" s="274">
        <f t="shared" ref="B310:G310" si="47">AVERAGE(B268:B279)</f>
        <v>79884.083333333328</v>
      </c>
      <c r="C310" s="274">
        <f t="shared" si="47"/>
        <v>9970.5</v>
      </c>
      <c r="D310" s="274">
        <f t="shared" si="47"/>
        <v>69913.583333333328</v>
      </c>
      <c r="E310" s="274">
        <f t="shared" si="47"/>
        <v>6071.583333333333</v>
      </c>
      <c r="F310" s="274">
        <f t="shared" si="47"/>
        <v>3981.1666666666665</v>
      </c>
      <c r="G310" s="274">
        <f t="shared" si="47"/>
        <v>195.66666666666666</v>
      </c>
      <c r="H310" s="274">
        <f>AVERAGE(H268:H279)</f>
        <v>591.33333333333337</v>
      </c>
      <c r="I310" s="60">
        <f>AVERAGE(I268:I279)</f>
        <v>1778.6666666666667</v>
      </c>
      <c r="J310" s="60">
        <f>AVERAGE(J268:J279)</f>
        <v>3539</v>
      </c>
      <c r="K310" s="274">
        <f t="shared" ref="K310:P310" si="48">AVERAGE(K268:K279)</f>
        <v>10986.333333333334</v>
      </c>
      <c r="L310" s="274">
        <f t="shared" si="48"/>
        <v>3962.25</v>
      </c>
      <c r="M310" s="274">
        <f t="shared" si="48"/>
        <v>3279.1666666666665</v>
      </c>
      <c r="N310" s="274">
        <f t="shared" si="48"/>
        <v>7675.75</v>
      </c>
      <c r="O310" s="274">
        <f t="shared" si="48"/>
        <v>991.25</v>
      </c>
      <c r="P310" s="274">
        <f t="shared" si="48"/>
        <v>1695.3333333333333</v>
      </c>
    </row>
    <row r="311" spans="1:16">
      <c r="A311" s="53" t="s">
        <v>519</v>
      </c>
      <c r="B311" s="274">
        <f t="shared" ref="B311:P311" si="49">AVERAGE(B280:B285)</f>
        <v>62264</v>
      </c>
      <c r="C311" s="274">
        <f t="shared" si="49"/>
        <v>5674.5</v>
      </c>
      <c r="D311" s="274">
        <f t="shared" si="49"/>
        <v>56589.5</v>
      </c>
      <c r="E311" s="274">
        <f t="shared" si="49"/>
        <v>5437</v>
      </c>
      <c r="F311" s="274">
        <f t="shared" si="49"/>
        <v>2421.1666666666665</v>
      </c>
      <c r="G311" s="274">
        <f t="shared" si="49"/>
        <v>112.83333333333333</v>
      </c>
      <c r="H311" s="274">
        <f t="shared" si="49"/>
        <v>338.16666666666669</v>
      </c>
      <c r="I311" s="60">
        <f t="shared" si="49"/>
        <v>1608.3333333333333</v>
      </c>
      <c r="J311" s="60">
        <f t="shared" si="49"/>
        <v>3274.3333333333335</v>
      </c>
      <c r="K311" s="274">
        <f t="shared" si="49"/>
        <v>9506</v>
      </c>
      <c r="L311" s="274">
        <f t="shared" si="49"/>
        <v>3660.8333333333335</v>
      </c>
      <c r="M311" s="274">
        <f t="shared" si="49"/>
        <v>2077.5</v>
      </c>
      <c r="N311" s="274">
        <f t="shared" si="49"/>
        <v>5656.666666666667</v>
      </c>
      <c r="O311" s="274">
        <f t="shared" si="49"/>
        <v>1124.3333333333333</v>
      </c>
      <c r="P311" s="274">
        <f t="shared" si="49"/>
        <v>1288.8333333333333</v>
      </c>
    </row>
    <row r="312" spans="1:16">
      <c r="A312" s="53"/>
      <c r="J312" s="52"/>
    </row>
    <row r="313" spans="1:16">
      <c r="A313" s="57" t="s">
        <v>126</v>
      </c>
      <c r="J313" s="52"/>
    </row>
    <row r="314" spans="1:16">
      <c r="A314" s="50" t="s">
        <v>127</v>
      </c>
      <c r="B314" s="56">
        <f>(B289-B288)/B288*100</f>
        <v>9.0790939082561035</v>
      </c>
      <c r="C314" s="56">
        <f>(C289-C288)/C288*100</f>
        <v>36.68673248254273</v>
      </c>
      <c r="D314" s="56">
        <f t="shared" ref="D314:P314" si="50">(D289-D288)/D288*100</f>
        <v>6.4394741688921631</v>
      </c>
      <c r="E314" s="56">
        <f t="shared" si="50"/>
        <v>-2.2806812879141494</v>
      </c>
      <c r="F314" s="56">
        <f t="shared" si="50"/>
        <v>10.311672171893907</v>
      </c>
      <c r="G314" s="56">
        <f t="shared" si="50"/>
        <v>-4.7127698499817123</v>
      </c>
      <c r="H314" s="56">
        <f t="shared" si="50"/>
        <v>43.002207505518761</v>
      </c>
      <c r="I314" s="61">
        <f t="shared" si="50"/>
        <v>2.2391336162739646</v>
      </c>
      <c r="J314" s="61">
        <f t="shared" si="50"/>
        <v>-6.6283542106287081</v>
      </c>
      <c r="K314" s="56">
        <f t="shared" si="50"/>
        <v>29.054272625768267</v>
      </c>
      <c r="L314" s="56">
        <f t="shared" si="50"/>
        <v>3.7573189749021632</v>
      </c>
      <c r="M314" s="56">
        <f t="shared" si="50"/>
        <v>-4.0854785947944814</v>
      </c>
      <c r="N314" s="56">
        <f t="shared" si="50"/>
        <v>11.727033067797594</v>
      </c>
      <c r="O314" s="56">
        <f t="shared" si="50"/>
        <v>-0.14170996693434107</v>
      </c>
      <c r="P314" s="56">
        <f t="shared" si="50"/>
        <v>7.0538675271130264</v>
      </c>
    </row>
    <row r="315" spans="1:16">
      <c r="A315" s="50" t="s">
        <v>128</v>
      </c>
      <c r="B315" s="56">
        <f t="shared" ref="B315:P333" si="51">(B290-B289)/B289*100</f>
        <v>6.6225643979491409</v>
      </c>
      <c r="C315" s="56">
        <f t="shared" ref="C315:C333" si="52">(C290-C289)/C289*100</f>
        <v>1.374061938484304</v>
      </c>
      <c r="D315" s="56">
        <f t="shared" si="51"/>
        <v>7.2669875770687984</v>
      </c>
      <c r="E315" s="56">
        <f t="shared" si="51"/>
        <v>15.016713424461303</v>
      </c>
      <c r="F315" s="56">
        <f t="shared" si="51"/>
        <v>2.0130447672694824</v>
      </c>
      <c r="G315" s="56">
        <f t="shared" si="51"/>
        <v>9.615236924967375</v>
      </c>
      <c r="H315" s="56">
        <f t="shared" si="51"/>
        <v>14.068128023052379</v>
      </c>
      <c r="I315" s="61">
        <f t="shared" si="51"/>
        <v>5.86888061837963</v>
      </c>
      <c r="J315" s="61">
        <f t="shared" si="51"/>
        <v>8.5959288347491469</v>
      </c>
      <c r="K315" s="56">
        <f t="shared" si="51"/>
        <v>7.8157090415123642</v>
      </c>
      <c r="L315" s="56">
        <f t="shared" si="51"/>
        <v>0.82945780399274049</v>
      </c>
      <c r="M315" s="56">
        <f t="shared" si="51"/>
        <v>10.943466172381836</v>
      </c>
      <c r="N315" s="56">
        <f t="shared" si="51"/>
        <v>11.009091958297525</v>
      </c>
      <c r="O315" s="56">
        <f t="shared" si="51"/>
        <v>-0.90402606958897869</v>
      </c>
      <c r="P315" s="56">
        <f t="shared" si="51"/>
        <v>38.914936369725389</v>
      </c>
    </row>
    <row r="316" spans="1:16">
      <c r="A316" s="50" t="s">
        <v>129</v>
      </c>
      <c r="B316" s="56">
        <f t="shared" si="51"/>
        <v>1.0194697492565039</v>
      </c>
      <c r="C316" s="56">
        <f t="shared" si="52"/>
        <v>4.088902790810824</v>
      </c>
      <c r="D316" s="56">
        <f t="shared" si="51"/>
        <v>0.66330193092545686</v>
      </c>
      <c r="E316" s="56">
        <f t="shared" si="51"/>
        <v>15.526435290301654</v>
      </c>
      <c r="F316" s="56">
        <f t="shared" si="51"/>
        <v>10.738469586445417</v>
      </c>
      <c r="G316" s="56">
        <f t="shared" si="51"/>
        <v>17.207314509913811</v>
      </c>
      <c r="H316" s="56">
        <f t="shared" si="51"/>
        <v>-24.106820642367374</v>
      </c>
      <c r="I316" s="61">
        <f t="shared" si="51"/>
        <v>5.0094645754461871</v>
      </c>
      <c r="J316" s="61">
        <f t="shared" si="51"/>
        <v>33.306274260918336</v>
      </c>
      <c r="K316" s="56">
        <f t="shared" si="51"/>
        <v>-0.29173541322933311</v>
      </c>
      <c r="L316" s="56">
        <f t="shared" si="51"/>
        <v>-6.4587346898598001</v>
      </c>
      <c r="M316" s="56">
        <f t="shared" si="51"/>
        <v>-2.1752932134861496</v>
      </c>
      <c r="N316" s="56">
        <f t="shared" si="51"/>
        <v>6.735900931081491</v>
      </c>
      <c r="O316" s="56">
        <f t="shared" si="51"/>
        <v>-13.074148721756659</v>
      </c>
      <c r="P316" s="56">
        <f t="shared" si="51"/>
        <v>-25.536403085824507</v>
      </c>
    </row>
    <row r="317" spans="1:16">
      <c r="A317" s="50" t="s">
        <v>130</v>
      </c>
      <c r="B317" s="56">
        <f t="shared" si="51"/>
        <v>-2.9193379197358587</v>
      </c>
      <c r="C317" s="56">
        <f t="shared" si="52"/>
        <v>-5.6954206247182642</v>
      </c>
      <c r="D317" s="56">
        <f t="shared" si="51"/>
        <v>-2.5862474773019892</v>
      </c>
      <c r="E317" s="56">
        <f t="shared" si="51"/>
        <v>-10.251903596055802</v>
      </c>
      <c r="F317" s="56">
        <f t="shared" si="51"/>
        <v>5.4298761284904424</v>
      </c>
      <c r="G317" s="56">
        <f t="shared" si="51"/>
        <v>-2.1878175623169351</v>
      </c>
      <c r="H317" s="56">
        <f t="shared" si="51"/>
        <v>-2.3418925344745549</v>
      </c>
      <c r="I317" s="61">
        <f t="shared" si="51"/>
        <v>0.52147041782012482</v>
      </c>
      <c r="J317" s="61">
        <f t="shared" si="51"/>
        <v>0.36205006698479836</v>
      </c>
      <c r="K317" s="56">
        <f t="shared" si="51"/>
        <v>-1.7419951711532822</v>
      </c>
      <c r="L317" s="56">
        <f t="shared" si="51"/>
        <v>-14.146121467227889</v>
      </c>
      <c r="M317" s="56">
        <f t="shared" si="51"/>
        <v>1.0008197841235267</v>
      </c>
      <c r="N317" s="56">
        <f t="shared" si="51"/>
        <v>2.4134982737534729</v>
      </c>
      <c r="O317" s="56">
        <f t="shared" si="51"/>
        <v>15.101592531576058</v>
      </c>
      <c r="P317" s="56">
        <f t="shared" si="51"/>
        <v>-11.432618373128282</v>
      </c>
    </row>
    <row r="318" spans="1:16">
      <c r="A318" s="50" t="s">
        <v>131</v>
      </c>
      <c r="B318" s="56">
        <f t="shared" si="51"/>
        <v>7.3497496287726092</v>
      </c>
      <c r="C318" s="56">
        <f t="shared" si="52"/>
        <v>7.3352511617614384</v>
      </c>
      <c r="D318" s="56">
        <f t="shared" si="51"/>
        <v>7.3514337151570119</v>
      </c>
      <c r="E318" s="56">
        <f t="shared" si="51"/>
        <v>4.2433381093307228</v>
      </c>
      <c r="F318" s="56">
        <f t="shared" si="51"/>
        <v>18.584621511960762</v>
      </c>
      <c r="G318" s="56">
        <f t="shared" si="51"/>
        <v>-5.6102181751512559</v>
      </c>
      <c r="H318" s="56">
        <f t="shared" si="51"/>
        <v>31.74680462568471</v>
      </c>
      <c r="I318" s="61">
        <f t="shared" si="51"/>
        <v>-3.0037146150890344</v>
      </c>
      <c r="J318" s="61">
        <f t="shared" si="51"/>
        <v>-0.95977759636387705</v>
      </c>
      <c r="K318" s="56">
        <f t="shared" si="51"/>
        <v>9.4216710682435743</v>
      </c>
      <c r="L318" s="56">
        <f t="shared" si="51"/>
        <v>21.484853790929783</v>
      </c>
      <c r="M318" s="56">
        <f t="shared" si="51"/>
        <v>3.7911326050931655</v>
      </c>
      <c r="N318" s="56">
        <f t="shared" si="51"/>
        <v>1.689792553922242</v>
      </c>
      <c r="O318" s="56">
        <f t="shared" si="51"/>
        <v>-10.368956743002544</v>
      </c>
      <c r="P318" s="56">
        <f t="shared" si="51"/>
        <v>10.984692711903126</v>
      </c>
    </row>
    <row r="319" spans="1:16">
      <c r="A319" s="50" t="s">
        <v>132</v>
      </c>
      <c r="B319" s="56">
        <f t="shared" si="51"/>
        <v>12.373431407545707</v>
      </c>
      <c r="C319" s="56">
        <f t="shared" si="52"/>
        <v>1.6946776401510779</v>
      </c>
      <c r="D319" s="56">
        <f t="shared" si="51"/>
        <v>13.61364755189568</v>
      </c>
      <c r="E319" s="56">
        <f t="shared" si="51"/>
        <v>2.3498130353102171</v>
      </c>
      <c r="F319" s="56">
        <f t="shared" si="51"/>
        <v>131.22231784882138</v>
      </c>
      <c r="G319" s="56">
        <f t="shared" si="51"/>
        <v>19.928779540304305</v>
      </c>
      <c r="H319" s="56">
        <f t="shared" si="51"/>
        <v>-19.458560473066619</v>
      </c>
      <c r="I319" s="61">
        <f t="shared" si="51"/>
        <v>3.4896005282271436</v>
      </c>
      <c r="J319" s="61">
        <f t="shared" si="51"/>
        <v>-10.366913206202099</v>
      </c>
      <c r="K319" s="56">
        <f t="shared" si="51"/>
        <v>0.30501668497233669</v>
      </c>
      <c r="L319" s="56">
        <f t="shared" si="51"/>
        <v>22.048140674545976</v>
      </c>
      <c r="M319" s="56">
        <f t="shared" si="51"/>
        <v>2.0169436298468617</v>
      </c>
      <c r="N319" s="56">
        <f t="shared" si="51"/>
        <v>11.358676449192522</v>
      </c>
      <c r="O319" s="56">
        <f t="shared" si="51"/>
        <v>42.275845753489477</v>
      </c>
      <c r="P319" s="56">
        <f t="shared" si="51"/>
        <v>3.0342953600395277</v>
      </c>
    </row>
    <row r="320" spans="1:16">
      <c r="A320" s="50" t="s">
        <v>133</v>
      </c>
      <c r="B320" s="56">
        <f t="shared" si="51"/>
        <v>12.721093058577113</v>
      </c>
      <c r="C320" s="56">
        <f t="shared" si="52"/>
        <v>29.385242910547614</v>
      </c>
      <c r="D320" s="56">
        <f t="shared" si="51"/>
        <v>10.988774766998006</v>
      </c>
      <c r="E320" s="56">
        <f t="shared" si="51"/>
        <v>5.8484436208392863</v>
      </c>
      <c r="F320" s="56">
        <f t="shared" si="51"/>
        <v>22.621468516232113</v>
      </c>
      <c r="G320" s="56">
        <f t="shared" si="51"/>
        <v>4.2865626518382607</v>
      </c>
      <c r="H320" s="56">
        <f t="shared" si="51"/>
        <v>-9.8084203280945292</v>
      </c>
      <c r="I320" s="61">
        <f t="shared" si="51"/>
        <v>2.4818961942131681</v>
      </c>
      <c r="J320" s="61">
        <f t="shared" si="51"/>
        <v>29.410083386148695</v>
      </c>
      <c r="K320" s="56">
        <f t="shared" si="51"/>
        <v>19.473563074090347</v>
      </c>
      <c r="L320" s="56">
        <f t="shared" si="51"/>
        <v>15.541410300317668</v>
      </c>
      <c r="M320" s="56">
        <f t="shared" si="51"/>
        <v>15.468395668976958</v>
      </c>
      <c r="N320" s="56">
        <f t="shared" si="51"/>
        <v>7.3780282951957963</v>
      </c>
      <c r="O320" s="56">
        <f t="shared" si="51"/>
        <v>103.45443964083805</v>
      </c>
      <c r="P320" s="56">
        <f t="shared" si="51"/>
        <v>-20.450731239510908</v>
      </c>
    </row>
    <row r="321" spans="1:16">
      <c r="A321" s="50" t="s">
        <v>134</v>
      </c>
      <c r="B321" s="56">
        <f t="shared" si="51"/>
        <v>2.2242770963950544</v>
      </c>
      <c r="C321" s="56">
        <f t="shared" si="52"/>
        <v>-16.196397457913935</v>
      </c>
      <c r="D321" s="56">
        <f t="shared" si="51"/>
        <v>4.456593481294024</v>
      </c>
      <c r="E321" s="56">
        <f t="shared" si="51"/>
        <v>0.29197161171654629</v>
      </c>
      <c r="F321" s="56">
        <f t="shared" si="51"/>
        <v>6.3722514251869393</v>
      </c>
      <c r="G321" s="56">
        <f t="shared" si="51"/>
        <v>43.33488636951909</v>
      </c>
      <c r="H321" s="56">
        <f t="shared" si="51"/>
        <v>0.67412872042738381</v>
      </c>
      <c r="I321" s="61">
        <f t="shared" si="51"/>
        <v>-8.6007782101167312</v>
      </c>
      <c r="J321" s="61">
        <f t="shared" si="51"/>
        <v>6.444519133816681</v>
      </c>
      <c r="K321" s="56">
        <f t="shared" si="51"/>
        <v>-20.916520723876246</v>
      </c>
      <c r="L321" s="56">
        <f t="shared" si="51"/>
        <v>-11.207416417101914</v>
      </c>
      <c r="M321" s="56">
        <f t="shared" si="51"/>
        <v>31.702257136534641</v>
      </c>
      <c r="N321" s="56">
        <f t="shared" si="51"/>
        <v>-1.0742034729102572</v>
      </c>
      <c r="O321" s="56">
        <f t="shared" si="51"/>
        <v>-17.649102016631595</v>
      </c>
      <c r="P321" s="56">
        <f t="shared" si="51"/>
        <v>11.558167570825798</v>
      </c>
    </row>
    <row r="322" spans="1:16">
      <c r="A322" s="50" t="s">
        <v>135</v>
      </c>
      <c r="B322" s="56">
        <f t="shared" si="51"/>
        <v>5.9204750361603287</v>
      </c>
      <c r="C322" s="56">
        <f t="shared" si="52"/>
        <v>1.7579166077431017</v>
      </c>
      <c r="D322" s="56">
        <f t="shared" si="51"/>
        <v>6.3251789362048489</v>
      </c>
      <c r="E322" s="56">
        <f t="shared" si="51"/>
        <v>3.2357336847349214</v>
      </c>
      <c r="F322" s="56">
        <f t="shared" si="51"/>
        <v>-8.9571494646767675</v>
      </c>
      <c r="G322" s="56">
        <f t="shared" si="51"/>
        <v>37.84901893829948</v>
      </c>
      <c r="H322" s="56">
        <f t="shared" si="51"/>
        <v>106.90748291506344</v>
      </c>
      <c r="I322" s="61">
        <f t="shared" si="51"/>
        <v>15.90491110959743</v>
      </c>
      <c r="J322" s="61">
        <f t="shared" si="51"/>
        <v>8.901949141560868</v>
      </c>
      <c r="K322" s="56">
        <f t="shared" si="51"/>
        <v>-2.4889777676372455</v>
      </c>
      <c r="L322" s="56">
        <f t="shared" si="51"/>
        <v>4.3416018551850666</v>
      </c>
      <c r="M322" s="56">
        <f t="shared" si="51"/>
        <v>1.3901856444859428</v>
      </c>
      <c r="N322" s="56">
        <f t="shared" si="51"/>
        <v>39.384035920855283</v>
      </c>
      <c r="O322" s="56">
        <f t="shared" si="51"/>
        <v>37.264269039483025</v>
      </c>
      <c r="P322" s="56">
        <f t="shared" si="51"/>
        <v>36.07259956037479</v>
      </c>
    </row>
    <row r="323" spans="1:16">
      <c r="A323" s="50" t="s">
        <v>136</v>
      </c>
      <c r="B323" s="56">
        <f t="shared" si="51"/>
        <v>10.068583702352809</v>
      </c>
      <c r="C323" s="56">
        <f t="shared" si="52"/>
        <v>27.645708390793537</v>
      </c>
      <c r="D323" s="56">
        <f t="shared" si="51"/>
        <v>8.4330595385526053</v>
      </c>
      <c r="E323" s="56">
        <f t="shared" si="51"/>
        <v>22.11912656346075</v>
      </c>
      <c r="F323" s="56">
        <f t="shared" si="51"/>
        <v>-5.7371546281701677</v>
      </c>
      <c r="G323" s="56">
        <f t="shared" si="51"/>
        <v>2.1388896828345758</v>
      </c>
      <c r="H323" s="56">
        <f t="shared" si="51"/>
        <v>12.476685318411935</v>
      </c>
      <c r="I323" s="61">
        <f t="shared" si="51"/>
        <v>11.198283968030093</v>
      </c>
      <c r="J323" s="61">
        <f t="shared" si="51"/>
        <v>0.92495526596417155</v>
      </c>
      <c r="K323" s="56">
        <f t="shared" si="51"/>
        <v>-9.0312990337765289</v>
      </c>
      <c r="L323" s="56">
        <f t="shared" si="51"/>
        <v>9.7297107554057884</v>
      </c>
      <c r="M323" s="56">
        <f t="shared" si="51"/>
        <v>-3.2996625387929792</v>
      </c>
      <c r="N323" s="56">
        <f t="shared" si="51"/>
        <v>-10.940873523385182</v>
      </c>
      <c r="O323" s="56">
        <f t="shared" si="51"/>
        <v>-15.116963100261597</v>
      </c>
      <c r="P323" s="56">
        <f t="shared" si="51"/>
        <v>17.152792818809715</v>
      </c>
    </row>
    <row r="324" spans="1:16">
      <c r="A324" s="50" t="s">
        <v>137</v>
      </c>
      <c r="B324" s="56">
        <f t="shared" si="51"/>
        <v>5.2847207871823301</v>
      </c>
      <c r="C324" s="56">
        <f t="shared" si="52"/>
        <v>-6.2541024194198425</v>
      </c>
      <c r="D324" s="56">
        <f t="shared" si="51"/>
        <v>6.5486278961885249</v>
      </c>
      <c r="E324" s="56">
        <f t="shared" si="51"/>
        <v>-4.9478210228019597</v>
      </c>
      <c r="F324" s="56">
        <f t="shared" si="51"/>
        <v>13.589804273729241</v>
      </c>
      <c r="G324" s="56">
        <f t="shared" si="51"/>
        <v>-11.961084267671584</v>
      </c>
      <c r="H324" s="56">
        <f t="shared" si="51"/>
        <v>11.519099792715423</v>
      </c>
      <c r="I324" s="61">
        <f t="shared" si="51"/>
        <v>22.622413656422584</v>
      </c>
      <c r="J324" s="61">
        <f t="shared" si="51"/>
        <v>-3.2580421302411025</v>
      </c>
      <c r="K324" s="56">
        <f t="shared" si="51"/>
        <v>5.6893076964976235</v>
      </c>
      <c r="L324" s="56">
        <f t="shared" si="51"/>
        <v>-7.4981742868293715</v>
      </c>
      <c r="M324" s="56">
        <f t="shared" si="51"/>
        <v>0.95384243878311037</v>
      </c>
      <c r="N324" s="56">
        <f t="shared" si="51"/>
        <v>36.774183586217809</v>
      </c>
      <c r="O324" s="56">
        <f t="shared" si="51"/>
        <v>-9.5977126087217375</v>
      </c>
      <c r="P324" s="56">
        <f t="shared" si="51"/>
        <v>30.669364529945241</v>
      </c>
    </row>
    <row r="325" spans="1:16">
      <c r="A325" s="50" t="s">
        <v>138</v>
      </c>
      <c r="B325" s="56">
        <f t="shared" si="51"/>
        <v>-4.5450043426500084</v>
      </c>
      <c r="C325" s="56">
        <f t="shared" si="52"/>
        <v>-9.9640084512578575</v>
      </c>
      <c r="D325" s="56">
        <f t="shared" si="51"/>
        <v>-4.022755449943185</v>
      </c>
      <c r="E325" s="56">
        <f t="shared" si="51"/>
        <v>-2.4119641872308488</v>
      </c>
      <c r="F325" s="56">
        <f t="shared" si="51"/>
        <v>-25.965108369421852</v>
      </c>
      <c r="G325" s="56">
        <f t="shared" si="51"/>
        <v>-1.2181748831887071</v>
      </c>
      <c r="H325" s="56">
        <f t="shared" si="51"/>
        <v>6.0714285714285756</v>
      </c>
      <c r="I325" s="61">
        <f t="shared" si="51"/>
        <v>-9.9409533660891274</v>
      </c>
      <c r="J325" s="61">
        <f t="shared" si="51"/>
        <v>21.643573154138792</v>
      </c>
      <c r="K325" s="56">
        <f t="shared" si="51"/>
        <v>24.804015884877586</v>
      </c>
      <c r="L325" s="56">
        <f t="shared" si="51"/>
        <v>-14.793845399859299</v>
      </c>
      <c r="M325" s="56">
        <f t="shared" si="51"/>
        <v>-4.1743827160493838</v>
      </c>
      <c r="N325" s="56">
        <f t="shared" si="51"/>
        <v>-11.095446685445166</v>
      </c>
      <c r="O325" s="56">
        <f t="shared" si="51"/>
        <v>-26.626152053996645</v>
      </c>
      <c r="P325" s="56">
        <f t="shared" si="51"/>
        <v>-2.9552904001697793</v>
      </c>
    </row>
    <row r="326" spans="1:16">
      <c r="A326" s="50" t="s">
        <v>139</v>
      </c>
      <c r="B326" s="56">
        <f t="shared" si="51"/>
        <v>1.8786724636140124</v>
      </c>
      <c r="C326" s="56">
        <f t="shared" si="52"/>
        <v>-11.671771503414218</v>
      </c>
      <c r="D326" s="56">
        <f t="shared" si="51"/>
        <v>3.103738350034297</v>
      </c>
      <c r="E326" s="56">
        <f t="shared" si="51"/>
        <v>-8.1202112483112519</v>
      </c>
      <c r="F326" s="56">
        <f t="shared" si="51"/>
        <v>-11.631450531858473</v>
      </c>
      <c r="G326" s="56">
        <f t="shared" si="51"/>
        <v>16.712385334631147</v>
      </c>
      <c r="H326" s="56">
        <f t="shared" si="51"/>
        <v>30.391481940428665</v>
      </c>
      <c r="I326" s="61">
        <f t="shared" si="51"/>
        <v>-23.935775645473907</v>
      </c>
      <c r="J326" s="61">
        <f t="shared" si="51"/>
        <v>-3.0027202343586525</v>
      </c>
      <c r="K326" s="56">
        <f t="shared" si="51"/>
        <v>22.020478590850885</v>
      </c>
      <c r="L326" s="56">
        <f t="shared" si="51"/>
        <v>5.7172742811949897</v>
      </c>
      <c r="M326" s="56">
        <f t="shared" si="51"/>
        <v>23.890611160318869</v>
      </c>
      <c r="N326" s="56">
        <f t="shared" si="51"/>
        <v>-10.880307307278169</v>
      </c>
      <c r="O326" s="56">
        <f t="shared" si="51"/>
        <v>14.452648475120377</v>
      </c>
      <c r="P326" s="56">
        <f t="shared" si="51"/>
        <v>68.79162490255041</v>
      </c>
    </row>
    <row r="327" spans="1:16">
      <c r="A327" s="50" t="s">
        <v>140</v>
      </c>
      <c r="B327" s="56">
        <f t="shared" si="51"/>
        <v>-11.491983724843498</v>
      </c>
      <c r="C327" s="56">
        <f t="shared" si="52"/>
        <v>-2.6389564653274951</v>
      </c>
      <c r="D327" s="56">
        <f t="shared" si="51"/>
        <v>-12.177665855161237</v>
      </c>
      <c r="E327" s="56">
        <f t="shared" si="51"/>
        <v>-22.413934931929422</v>
      </c>
      <c r="F327" s="56">
        <f t="shared" si="51"/>
        <v>-6.3394883883359485</v>
      </c>
      <c r="G327" s="56">
        <f t="shared" si="51"/>
        <v>-0.42204756248577979</v>
      </c>
      <c r="H327" s="56">
        <f t="shared" si="51"/>
        <v>-51.603252261448041</v>
      </c>
      <c r="I327" s="61">
        <f t="shared" si="51"/>
        <v>-35.922360639234931</v>
      </c>
      <c r="J327" s="61">
        <f t="shared" si="51"/>
        <v>-7.9063747168590233</v>
      </c>
      <c r="K327" s="56">
        <f t="shared" si="51"/>
        <v>-7.4918179421025686</v>
      </c>
      <c r="L327" s="56">
        <f t="shared" si="51"/>
        <v>11.455668709879825</v>
      </c>
      <c r="M327" s="56">
        <f t="shared" si="51"/>
        <v>-2.2609876852133257</v>
      </c>
      <c r="N327" s="56">
        <f t="shared" si="51"/>
        <v>-11.319805905133858</v>
      </c>
      <c r="O327" s="56">
        <f t="shared" si="51"/>
        <v>-24.601705374172553</v>
      </c>
      <c r="P327" s="56">
        <f t="shared" si="51"/>
        <v>-22.324126736958789</v>
      </c>
    </row>
    <row r="328" spans="1:16">
      <c r="A328" s="50" t="s">
        <v>141</v>
      </c>
      <c r="B328" s="56">
        <f t="shared" si="51"/>
        <v>-5.0277524962819928</v>
      </c>
      <c r="C328" s="56">
        <f t="shared" si="52"/>
        <v>11.914394047562382</v>
      </c>
      <c r="D328" s="56">
        <f t="shared" si="51"/>
        <v>-6.4824734965485149</v>
      </c>
      <c r="E328" s="56">
        <f t="shared" si="51"/>
        <v>15.6406552336523</v>
      </c>
      <c r="F328" s="56">
        <f t="shared" si="51"/>
        <v>-14.289875674353029</v>
      </c>
      <c r="G328" s="56">
        <f t="shared" si="51"/>
        <v>2.9770062433379016</v>
      </c>
      <c r="H328" s="56">
        <f t="shared" si="51"/>
        <v>-29.098181818181818</v>
      </c>
      <c r="I328" s="61">
        <f t="shared" si="51"/>
        <v>3.9864499975452801</v>
      </c>
      <c r="J328" s="61">
        <f t="shared" si="51"/>
        <v>-36.231748262668852</v>
      </c>
      <c r="K328" s="56">
        <f t="shared" si="51"/>
        <v>-7.7056354480469116</v>
      </c>
      <c r="L328" s="56">
        <f t="shared" si="51"/>
        <v>-33.248890332358989</v>
      </c>
      <c r="M328" s="56">
        <f t="shared" si="51"/>
        <v>13.711506107819465</v>
      </c>
      <c r="N328" s="56">
        <f t="shared" si="51"/>
        <v>7.3717854302294867</v>
      </c>
      <c r="O328" s="56">
        <f t="shared" si="51"/>
        <v>7.6001636843867404</v>
      </c>
      <c r="P328" s="56">
        <f t="shared" si="51"/>
        <v>6.3198668071081512</v>
      </c>
    </row>
    <row r="329" spans="1:16">
      <c r="A329" s="50" t="s">
        <v>142</v>
      </c>
      <c r="B329" s="56">
        <f t="shared" si="51"/>
        <v>5.9172519920877793</v>
      </c>
      <c r="C329" s="56">
        <f t="shared" si="52"/>
        <v>14.341607246643903</v>
      </c>
      <c r="D329" s="56">
        <f t="shared" si="51"/>
        <v>5.0516048823440736</v>
      </c>
      <c r="E329" s="56">
        <f t="shared" si="51"/>
        <v>-10.857195248437069</v>
      </c>
      <c r="F329" s="56">
        <f t="shared" si="51"/>
        <v>-0.63622398346905207</v>
      </c>
      <c r="G329" s="56">
        <f t="shared" si="51"/>
        <v>31.35674676524954</v>
      </c>
      <c r="H329" s="56">
        <f t="shared" si="51"/>
        <v>-35.962662837214069</v>
      </c>
      <c r="I329" s="61">
        <f t="shared" si="51"/>
        <v>-9.9334309050564151</v>
      </c>
      <c r="J329" s="61">
        <f t="shared" si="51"/>
        <v>-10.28432188862223</v>
      </c>
      <c r="K329" s="56">
        <f t="shared" si="51"/>
        <v>16.053629173883039</v>
      </c>
      <c r="L329" s="56">
        <f t="shared" si="51"/>
        <v>10.757728113140224</v>
      </c>
      <c r="M329" s="56">
        <f t="shared" si="51"/>
        <v>1.5390305876298609</v>
      </c>
      <c r="N329" s="56">
        <f t="shared" si="51"/>
        <v>2.7496947831931751</v>
      </c>
      <c r="O329" s="56">
        <f t="shared" si="51"/>
        <v>45.460517217535603</v>
      </c>
      <c r="P329" s="56">
        <f t="shared" si="51"/>
        <v>1.652232271260095</v>
      </c>
    </row>
    <row r="330" spans="1:16">
      <c r="A330" s="50" t="s">
        <v>143</v>
      </c>
      <c r="B330" s="56">
        <f t="shared" si="51"/>
        <v>-8.964344528839078</v>
      </c>
      <c r="C330" s="56">
        <f t="shared" si="52"/>
        <v>-12.273741631539796</v>
      </c>
      <c r="D330" s="56">
        <f t="shared" si="51"/>
        <v>-8.59421418216583</v>
      </c>
      <c r="E330" s="56">
        <f t="shared" si="51"/>
        <v>-20.438533336761711</v>
      </c>
      <c r="F330" s="56">
        <f t="shared" si="51"/>
        <v>-5.0991230110410406</v>
      </c>
      <c r="G330" s="56">
        <f t="shared" si="51"/>
        <v>-35.188937671207171</v>
      </c>
      <c r="H330" s="56">
        <f t="shared" si="51"/>
        <v>55.79048534358482</v>
      </c>
      <c r="I330" s="61">
        <f t="shared" si="51"/>
        <v>-3.7322430151491273</v>
      </c>
      <c r="J330" s="61">
        <f t="shared" si="51"/>
        <v>10.817671866683044</v>
      </c>
      <c r="K330" s="56">
        <f t="shared" si="51"/>
        <v>18.432614639644328</v>
      </c>
      <c r="L330" s="56">
        <f t="shared" si="51"/>
        <v>-19.759558360545313</v>
      </c>
      <c r="M330" s="56">
        <f t="shared" si="51"/>
        <v>-31.771171542153027</v>
      </c>
      <c r="N330" s="56">
        <f t="shared" si="51"/>
        <v>8.1237859379067832</v>
      </c>
      <c r="O330" s="56">
        <f t="shared" si="51"/>
        <v>-34.299907303971672</v>
      </c>
      <c r="P330" s="56">
        <f t="shared" si="51"/>
        <v>-23.91379527162977</v>
      </c>
    </row>
    <row r="331" spans="1:16">
      <c r="A331" s="50" t="s">
        <v>144</v>
      </c>
      <c r="B331" s="56">
        <f t="shared" si="51"/>
        <v>-1.1829881495698131</v>
      </c>
      <c r="C331" s="56">
        <f t="shared" si="52"/>
        <v>25.434567552289415</v>
      </c>
      <c r="D331" s="56">
        <f t="shared" si="51"/>
        <v>-4.0401175036615689</v>
      </c>
      <c r="E331" s="56">
        <f t="shared" si="51"/>
        <v>-0.19714144898965594</v>
      </c>
      <c r="F331" s="56">
        <f t="shared" si="51"/>
        <v>-17.20777348480479</v>
      </c>
      <c r="G331" s="56">
        <f t="shared" si="51"/>
        <v>-46.426193440060217</v>
      </c>
      <c r="H331" s="56">
        <f t="shared" si="51"/>
        <v>-21.571046679004734</v>
      </c>
      <c r="I331" s="61">
        <f t="shared" si="51"/>
        <v>10.694255377075949</v>
      </c>
      <c r="J331" s="61">
        <f t="shared" si="51"/>
        <v>1.3941745181353487</v>
      </c>
      <c r="K331" s="56">
        <f t="shared" si="51"/>
        <v>-4.3776903453775624</v>
      </c>
      <c r="L331" s="56">
        <f t="shared" si="51"/>
        <v>13.623008558862704</v>
      </c>
      <c r="M331" s="56">
        <f t="shared" si="51"/>
        <v>-18.240906242020465</v>
      </c>
      <c r="N331" s="56">
        <f t="shared" si="51"/>
        <v>-9.9322743352451361</v>
      </c>
      <c r="O331" s="56">
        <f t="shared" si="51"/>
        <v>2.4383185008320605</v>
      </c>
      <c r="P331" s="56">
        <f t="shared" si="51"/>
        <v>-27.312356672107107</v>
      </c>
    </row>
    <row r="332" spans="1:16">
      <c r="A332" s="50" t="s">
        <v>145</v>
      </c>
      <c r="B332" s="56">
        <f t="shared" si="51"/>
        <v>10.577912157684754</v>
      </c>
      <c r="C332" s="56">
        <f t="shared" si="52"/>
        <v>-1.4359349914091726</v>
      </c>
      <c r="D332" s="56">
        <f t="shared" si="51"/>
        <v>12.263577520963736</v>
      </c>
      <c r="E332" s="56">
        <f t="shared" si="51"/>
        <v>8.9917020845982663</v>
      </c>
      <c r="F332" s="56">
        <f t="shared" si="51"/>
        <v>-24.399247753708998</v>
      </c>
      <c r="G332" s="56">
        <f t="shared" si="51"/>
        <v>-2.3019561223387006</v>
      </c>
      <c r="H332" s="56">
        <f t="shared" si="51"/>
        <v>5.2176192973256548</v>
      </c>
      <c r="I332" s="61">
        <f t="shared" si="51"/>
        <v>6.3406955580697577</v>
      </c>
      <c r="J332" s="61">
        <f>(J307-J306)/J306*100</f>
        <v>10.742526753070075</v>
      </c>
      <c r="K332" s="56">
        <f t="shared" si="51"/>
        <v>19.860574198393792</v>
      </c>
      <c r="L332" s="56">
        <f t="shared" si="51"/>
        <v>-12.465066975040957</v>
      </c>
      <c r="M332" s="56">
        <f t="shared" si="51"/>
        <v>8.2024928309815159</v>
      </c>
      <c r="N332" s="56">
        <f t="shared" si="51"/>
        <v>4.4362494773423684</v>
      </c>
      <c r="O332" s="56">
        <f t="shared" si="51"/>
        <v>-14.175731035456977</v>
      </c>
      <c r="P332" s="56">
        <f t="shared" si="51"/>
        <v>15.200522979848232</v>
      </c>
    </row>
    <row r="333" spans="1:16">
      <c r="A333" s="50" t="s">
        <v>420</v>
      </c>
      <c r="B333" s="56">
        <f>(B308-B307)/B307*100</f>
        <v>-7.895724953785578</v>
      </c>
      <c r="C333" s="56">
        <f t="shared" si="52"/>
        <v>-2.6679469154007065</v>
      </c>
      <c r="D333" s="56">
        <f t="shared" si="51"/>
        <v>-8.539725342617654</v>
      </c>
      <c r="E333" s="56">
        <f t="shared" si="51"/>
        <v>-12.304652682868857</v>
      </c>
      <c r="F333" s="56">
        <f t="shared" si="51"/>
        <v>-14.464713469688597</v>
      </c>
      <c r="G333" s="56">
        <f t="shared" ref="G333:P334" si="53">(G308-G307)/G307*100</f>
        <v>-12.483407079646028</v>
      </c>
      <c r="H333" s="56">
        <f t="shared" si="53"/>
        <v>-34.637428357837031</v>
      </c>
      <c r="I333" s="61">
        <f t="shared" si="53"/>
        <v>5.6341937274493477</v>
      </c>
      <c r="J333" s="61">
        <f t="shared" si="53"/>
        <v>-0.42667076153600675</v>
      </c>
      <c r="K333" s="56">
        <f t="shared" si="53"/>
        <v>-1.5388045529855368</v>
      </c>
      <c r="L333" s="56">
        <f t="shared" si="53"/>
        <v>-0.24770187702977928</v>
      </c>
      <c r="M333" s="56">
        <f t="shared" si="53"/>
        <v>-10.816058777223825</v>
      </c>
      <c r="N333" s="56">
        <f t="shared" si="53"/>
        <v>-9.035776872034182</v>
      </c>
      <c r="O333" s="56">
        <f t="shared" si="53"/>
        <v>-28.639618138424822</v>
      </c>
      <c r="P333" s="56">
        <f t="shared" si="53"/>
        <v>58.542843749228993</v>
      </c>
    </row>
    <row r="334" spans="1:16">
      <c r="A334" s="50" t="s">
        <v>458</v>
      </c>
      <c r="B334" s="56">
        <f>(B309-B308)/B308*100</f>
        <v>-16.419001416980077</v>
      </c>
      <c r="C334" s="56">
        <f t="shared" ref="C334:H334" si="54">(C309-C308)/C308*100</f>
        <v>-9.8456822746009927</v>
      </c>
      <c r="D334" s="56">
        <f t="shared" si="54"/>
        <v>-17.280743080959244</v>
      </c>
      <c r="E334" s="56">
        <f t="shared" si="54"/>
        <v>-32.696119119814341</v>
      </c>
      <c r="F334" s="56">
        <f t="shared" si="54"/>
        <v>61.635609651012487</v>
      </c>
      <c r="G334" s="56">
        <f t="shared" si="54"/>
        <v>-25.538772672691646</v>
      </c>
      <c r="H334" s="56">
        <f t="shared" si="54"/>
        <v>-7.701105604269924</v>
      </c>
      <c r="I334" s="61">
        <f t="shared" si="53"/>
        <v>-27.285864424592749</v>
      </c>
      <c r="J334" s="61">
        <f t="shared" si="53"/>
        <v>-28.480315481042506</v>
      </c>
      <c r="K334" s="56">
        <f>(K309-K308)/K308*100</f>
        <v>-13.123989786596081</v>
      </c>
      <c r="L334" s="56">
        <f t="shared" si="53"/>
        <v>-11.860353897656626</v>
      </c>
      <c r="M334" s="56">
        <f t="shared" si="53"/>
        <v>10.992114864069661</v>
      </c>
      <c r="N334" s="56">
        <f t="shared" si="53"/>
        <v>-31.460957905825648</v>
      </c>
      <c r="O334" s="56">
        <f t="shared" si="53"/>
        <v>-15.82862414946373</v>
      </c>
      <c r="P334" s="56">
        <f t="shared" si="53"/>
        <v>-35.344465366719064</v>
      </c>
    </row>
    <row r="335" spans="1:16">
      <c r="A335" s="50" t="s">
        <v>496</v>
      </c>
      <c r="B335" s="56">
        <f>(B310-B309)/B309*100</f>
        <v>-21.94208166608853</v>
      </c>
      <c r="C335" s="56">
        <f t="shared" ref="C335:P336" si="55">(C310-C309)/C309*100</f>
        <v>-22.070461340055104</v>
      </c>
      <c r="D335" s="56">
        <f t="shared" si="55"/>
        <v>-21.923738742888844</v>
      </c>
      <c r="E335" s="56">
        <f t="shared" si="55"/>
        <v>-8.3107861520456154</v>
      </c>
      <c r="F335" s="56">
        <f t="shared" si="55"/>
        <v>-20.409829237817576</v>
      </c>
      <c r="G335" s="56">
        <f t="shared" si="55"/>
        <v>-80.071295196061797</v>
      </c>
      <c r="H335" s="56">
        <f t="shared" si="55"/>
        <v>46.551011978521281</v>
      </c>
      <c r="I335" s="61">
        <f t="shared" si="55"/>
        <v>28.539596507076187</v>
      </c>
      <c r="J335" s="61">
        <f t="shared" si="55"/>
        <v>-34.591156221602724</v>
      </c>
      <c r="K335" s="56">
        <f t="shared" si="55"/>
        <v>-40.752924469371152</v>
      </c>
      <c r="L335" s="56">
        <f t="shared" si="55"/>
        <v>-0.77423932551441677</v>
      </c>
      <c r="M335" s="56">
        <f t="shared" si="55"/>
        <v>4.3102534195737467</v>
      </c>
      <c r="N335" s="56">
        <f t="shared" si="55"/>
        <v>-3.0339716394184748</v>
      </c>
      <c r="O335" s="56">
        <f t="shared" si="55"/>
        <v>-18.5106528738782</v>
      </c>
      <c r="P335" s="56">
        <f t="shared" si="55"/>
        <v>-51.033768984523554</v>
      </c>
    </row>
    <row r="336" spans="1:16">
      <c r="A336" s="50" t="s">
        <v>521</v>
      </c>
      <c r="B336" s="56">
        <f>(B311-B310)/B310*100</f>
        <v>-22.057063933261627</v>
      </c>
      <c r="C336" s="56">
        <f>(C311-C310)/C310*100</f>
        <v>-43.087106965548365</v>
      </c>
      <c r="D336" s="56">
        <f>(D311-D310)/D310*100</f>
        <v>-19.057932233006696</v>
      </c>
      <c r="E336" s="56">
        <f>(E311-E310)/E310*100</f>
        <v>-10.451694368574914</v>
      </c>
      <c r="F336" s="56">
        <f t="shared" ref="F336:L336" si="56">(F311-F310)/F310*100</f>
        <v>-39.18449365763805</v>
      </c>
      <c r="G336" s="56">
        <f t="shared" si="56"/>
        <v>-42.333901192504257</v>
      </c>
      <c r="H336" s="56">
        <f t="shared" si="56"/>
        <v>-42.812852311161222</v>
      </c>
      <c r="I336" s="61">
        <f t="shared" si="56"/>
        <v>-9.5764617691154506</v>
      </c>
      <c r="J336" s="61">
        <f t="shared" si="56"/>
        <v>-7.4785721013468915</v>
      </c>
      <c r="K336" s="56">
        <f t="shared" si="56"/>
        <v>-13.474316575138815</v>
      </c>
      <c r="L336" s="56">
        <f t="shared" si="56"/>
        <v>-7.6072097082886367</v>
      </c>
      <c r="M336" s="56">
        <f t="shared" si="55"/>
        <v>-36.645489199491735</v>
      </c>
      <c r="N336" s="56">
        <f t="shared" si="55"/>
        <v>-26.304704209143509</v>
      </c>
      <c r="O336" s="56">
        <f t="shared" si="55"/>
        <v>13.425809163514074</v>
      </c>
      <c r="P336" s="56">
        <f t="shared" si="55"/>
        <v>-23.977585528902871</v>
      </c>
    </row>
    <row r="337" spans="9:10">
      <c r="I337" s="56"/>
      <c r="J337" s="56"/>
    </row>
    <row r="394" spans="13:14" ht="13.5" thickBot="1">
      <c r="N394" s="50" t="s">
        <v>148</v>
      </c>
    </row>
    <row r="395" spans="13:14" ht="13.5" thickBot="1">
      <c r="M395" s="50" t="s">
        <v>78</v>
      </c>
      <c r="N395" s="59">
        <f>(I288+J288)/SUM(E288:P288)*100</f>
        <v>16.082311865425872</v>
      </c>
    </row>
    <row r="418" spans="13:14" ht="13.5" thickBot="1">
      <c r="N418" s="50" t="s">
        <v>148</v>
      </c>
    </row>
    <row r="419" spans="13:14" ht="13.5" thickBot="1">
      <c r="M419" s="50" t="s">
        <v>78</v>
      </c>
      <c r="N419" s="59">
        <f>(I298+J298)/SUM(E298:P298)*100</f>
        <v>15.083796771691702</v>
      </c>
    </row>
    <row r="441" spans="13:14" ht="13.5" thickBot="1">
      <c r="N441" s="50" t="s">
        <v>148</v>
      </c>
    </row>
    <row r="442" spans="13:14" ht="13.5" thickBot="1">
      <c r="M442" s="50" t="s">
        <v>78</v>
      </c>
      <c r="N442" s="59">
        <f>(I306+J306)/SUM(E306:P306)*100</f>
        <v>12.314084978414122</v>
      </c>
    </row>
    <row r="467" spans="13:14" ht="13.5" thickBot="1">
      <c r="N467" s="50" t="s">
        <v>148</v>
      </c>
    </row>
    <row r="468" spans="13:14" ht="13.5" thickBot="1">
      <c r="M468" s="50" t="s">
        <v>78</v>
      </c>
      <c r="N468" s="59">
        <f>(I307+J307)/SUM(E307:P307)*100</f>
        <v>12.717432361580133</v>
      </c>
    </row>
    <row r="495" spans="13:14" ht="13.5" thickBot="1">
      <c r="N495" s="50" t="s">
        <v>148</v>
      </c>
    </row>
    <row r="496" spans="13:14" ht="13.5" thickBot="1">
      <c r="M496" s="50" t="s">
        <v>78</v>
      </c>
      <c r="N496" s="59">
        <f>(I308+J308)/SUM(E308:P308)*100</f>
        <v>13.295310400996055</v>
      </c>
    </row>
    <row r="523" spans="13:14" ht="13.5" thickBot="1">
      <c r="N523" s="50" t="s">
        <v>148</v>
      </c>
    </row>
    <row r="524" spans="13:14" ht="13.5" thickBot="1">
      <c r="M524" s="50" t="s">
        <v>78</v>
      </c>
      <c r="N524" s="195">
        <f>(I309+J309)/SUM(E309:P309)*100</f>
        <v>11.698568025941976</v>
      </c>
    </row>
    <row r="548" spans="13:14" ht="13.5" thickBot="1">
      <c r="N548" s="50" t="s">
        <v>148</v>
      </c>
    </row>
    <row r="549" spans="13:14" ht="13.5" thickBot="1">
      <c r="M549" s="50" t="s">
        <v>78</v>
      </c>
      <c r="N549" s="195">
        <f>(I310+J310)/SUM(E310:P310)*100</f>
        <v>11.883717898579064</v>
      </c>
    </row>
  </sheetData>
  <mergeCells count="1">
    <mergeCell ref="B1:P1"/>
  </mergeCells>
  <phoneticPr fontId="13" type="noConversion"/>
  <conditionalFormatting sqref="I232:I267">
    <cfRule type="iconSet" priority="31">
      <iconSet iconSet="3Arrows">
        <cfvo type="percent" val="0"/>
        <cfvo type="percent" val="33"/>
        <cfvo type="percent" val="67"/>
      </iconSet>
    </cfRule>
    <cfRule type="iconSet" priority="32">
      <iconSet iconSet="5ArrowsGray">
        <cfvo type="percent" val="0"/>
        <cfvo type="percent" val="20"/>
        <cfvo type="percent" val="40"/>
        <cfvo type="percent" val="60"/>
        <cfvo type="percent" val="80"/>
      </iconSet>
    </cfRule>
  </conditionalFormatting>
  <conditionalFormatting sqref="J232:J267">
    <cfRule type="iconSet" priority="35">
      <iconSet iconSet="3Arrows">
        <cfvo type="percent" val="0"/>
        <cfvo type="percent" val="33"/>
        <cfvo type="percent" val="67"/>
      </iconSet>
    </cfRule>
    <cfRule type="iconSet" priority="36">
      <iconSet iconSet="5ArrowsGray">
        <cfvo type="percent" val="0"/>
        <cfvo type="percent" val="20"/>
        <cfvo type="percent" val="40"/>
        <cfvo type="percent" val="60"/>
        <cfvo type="percent" val="80"/>
      </iconSet>
    </cfRule>
  </conditionalFormatting>
  <conditionalFormatting sqref="I261:I267">
    <cfRule type="iconSet" priority="25">
      <iconSet iconSet="3Arrows">
        <cfvo type="percent" val="0"/>
        <cfvo type="percent" val="33"/>
        <cfvo type="percent" val="67"/>
      </iconSet>
    </cfRule>
    <cfRule type="iconSet" priority="26">
      <iconSet iconSet="5ArrowsGray">
        <cfvo type="percent" val="0"/>
        <cfvo type="percent" val="20"/>
        <cfvo type="percent" val="40"/>
        <cfvo type="percent" val="60"/>
        <cfvo type="percent" val="80"/>
      </iconSet>
    </cfRule>
  </conditionalFormatting>
  <conditionalFormatting sqref="J261:J267">
    <cfRule type="iconSet" priority="23">
      <iconSet iconSet="3Arrows">
        <cfvo type="percent" val="0"/>
        <cfvo type="percent" val="33"/>
        <cfvo type="percent" val="67"/>
      </iconSet>
    </cfRule>
    <cfRule type="iconSet" priority="24">
      <iconSet iconSet="5ArrowsGray">
        <cfvo type="percent" val="0"/>
        <cfvo type="percent" val="20"/>
        <cfvo type="percent" val="40"/>
        <cfvo type="percent" val="60"/>
        <cfvo type="percent" val="80"/>
      </iconSet>
    </cfRule>
  </conditionalFormatting>
  <conditionalFormatting sqref="I268">
    <cfRule type="iconSet" priority="21">
      <iconSet iconSet="3Arrows">
        <cfvo type="percent" val="0"/>
        <cfvo type="percent" val="33"/>
        <cfvo type="percent" val="67"/>
      </iconSet>
    </cfRule>
    <cfRule type="iconSet" priority="22">
      <iconSet iconSet="5ArrowsGray">
        <cfvo type="percent" val="0"/>
        <cfvo type="percent" val="20"/>
        <cfvo type="percent" val="40"/>
        <cfvo type="percent" val="60"/>
        <cfvo type="percent" val="80"/>
      </iconSet>
    </cfRule>
  </conditionalFormatting>
  <conditionalFormatting sqref="I268">
    <cfRule type="iconSet" priority="19">
      <iconSet iconSet="3Arrows">
        <cfvo type="percent" val="0"/>
        <cfvo type="percent" val="33"/>
        <cfvo type="percent" val="67"/>
      </iconSet>
    </cfRule>
    <cfRule type="iconSet" priority="20">
      <iconSet iconSet="5ArrowsGray">
        <cfvo type="percent" val="0"/>
        <cfvo type="percent" val="20"/>
        <cfvo type="percent" val="40"/>
        <cfvo type="percent" val="60"/>
        <cfvo type="percent" val="80"/>
      </iconSet>
    </cfRule>
  </conditionalFormatting>
  <conditionalFormatting sqref="J268">
    <cfRule type="iconSet" priority="17">
      <iconSet iconSet="3Arrows">
        <cfvo type="percent" val="0"/>
        <cfvo type="percent" val="33"/>
        <cfvo type="percent" val="67"/>
      </iconSet>
    </cfRule>
    <cfRule type="iconSet" priority="18">
      <iconSet iconSet="5ArrowsGray">
        <cfvo type="percent" val="0"/>
        <cfvo type="percent" val="20"/>
        <cfvo type="percent" val="40"/>
        <cfvo type="percent" val="60"/>
        <cfvo type="percent" val="80"/>
      </iconSet>
    </cfRule>
  </conditionalFormatting>
  <conditionalFormatting sqref="J268">
    <cfRule type="iconSet" priority="15">
      <iconSet iconSet="3Arrows">
        <cfvo type="percent" val="0"/>
        <cfvo type="percent" val="33"/>
        <cfvo type="percent" val="67"/>
      </iconSet>
    </cfRule>
    <cfRule type="iconSet" priority="16">
      <iconSet iconSet="5ArrowsGray">
        <cfvo type="percent" val="0"/>
        <cfvo type="percent" val="20"/>
        <cfvo type="percent" val="40"/>
        <cfvo type="percent" val="60"/>
        <cfvo type="percent" val="80"/>
      </iconSet>
    </cfRule>
  </conditionalFormatting>
  <conditionalFormatting sqref="I269:J285">
    <cfRule type="iconSet" priority="13">
      <iconSet iconSet="3Arrows">
        <cfvo type="percent" val="0"/>
        <cfvo type="percent" val="33"/>
        <cfvo type="percent" val="67"/>
      </iconSet>
    </cfRule>
    <cfRule type="iconSet" priority="14">
      <iconSet iconSet="5ArrowsGray">
        <cfvo type="percent" val="0"/>
        <cfvo type="percent" val="20"/>
        <cfvo type="percent" val="40"/>
        <cfvo type="percent" val="60"/>
        <cfvo type="percent" val="80"/>
      </iconSet>
    </cfRule>
  </conditionalFormatting>
  <conditionalFormatting sqref="I269:J285">
    <cfRule type="iconSet" priority="11">
      <iconSet iconSet="3Arrows">
        <cfvo type="percent" val="0"/>
        <cfvo type="percent" val="33"/>
        <cfvo type="percent" val="67"/>
      </iconSet>
    </cfRule>
    <cfRule type="iconSet" priority="12">
      <iconSet iconSet="5ArrowsGray">
        <cfvo type="percent" val="0"/>
        <cfvo type="percent" val="20"/>
        <cfvo type="percent" val="40"/>
        <cfvo type="percent" val="60"/>
        <cfvo type="percent" val="80"/>
      </iconSet>
    </cfRule>
  </conditionalFormatting>
  <conditionalFormatting sqref="I279:J279 J278">
    <cfRule type="iconSet" priority="9">
      <iconSet iconSet="3Arrows">
        <cfvo type="percent" val="0"/>
        <cfvo type="percent" val="33"/>
        <cfvo type="percent" val="67"/>
      </iconSet>
    </cfRule>
    <cfRule type="iconSet" priority="10">
      <iconSet iconSet="5ArrowsGray">
        <cfvo type="percent" val="0"/>
        <cfvo type="percent" val="20"/>
        <cfvo type="percent" val="40"/>
        <cfvo type="percent" val="60"/>
        <cfvo type="percent" val="80"/>
      </iconSet>
    </cfRule>
  </conditionalFormatting>
  <conditionalFormatting sqref="I278">
    <cfRule type="iconSet" priority="6">
      <iconSet iconSet="4Arrows">
        <cfvo type="percent" val="0"/>
        <cfvo type="percent" val="25"/>
        <cfvo type="percent" val="50"/>
        <cfvo type="percent" val="75"/>
      </iconSet>
    </cfRule>
  </conditionalFormatting>
  <conditionalFormatting sqref="I286">
    <cfRule type="iconSet" priority="5">
      <iconSet iconSet="4Arrows">
        <cfvo type="percent" val="0"/>
        <cfvo type="percent" val="25"/>
        <cfvo type="percent" val="50"/>
        <cfvo type="percent" val="75"/>
      </iconSet>
    </cfRule>
  </conditionalFormatting>
  <conditionalFormatting sqref="I280:I285">
    <cfRule type="iconSet" priority="4">
      <iconSet iconSet="4Arrows">
        <cfvo type="percent" val="0"/>
        <cfvo type="percent" val="25"/>
        <cfvo type="percent" val="50"/>
        <cfvo type="percent" val="75"/>
      </iconSet>
    </cfRule>
  </conditionalFormatting>
  <conditionalFormatting sqref="K281:K285">
    <cfRule type="iconSet" priority="3">
      <iconSet iconSet="4Arrows">
        <cfvo type="percent" val="0"/>
        <cfvo type="percent" val="25"/>
        <cfvo type="percent" val="50"/>
        <cfvo type="percent" val="75"/>
      </iconSet>
    </cfRule>
  </conditionalFormatting>
  <conditionalFormatting sqref="J280:J285">
    <cfRule type="iconSet" priority="2">
      <iconSet iconSet="4Arrows">
        <cfvo type="percent" val="0"/>
        <cfvo type="percent" val="25"/>
        <cfvo type="percent" val="50"/>
        <cfvo type="percent" val="75"/>
      </iconSet>
    </cfRule>
  </conditionalFormatting>
  <conditionalFormatting sqref="K286">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dimension ref="A1:BG450"/>
  <sheetViews>
    <sheetView zoomScale="90" zoomScaleNormal="90" workbookViewId="0">
      <selection activeCell="B1" sqref="B1:BG1"/>
    </sheetView>
  </sheetViews>
  <sheetFormatPr defaultRowHeight="12.75"/>
  <cols>
    <col min="1" max="1" width="14.5703125" style="1" customWidth="1"/>
    <col min="2" max="10" width="9.140625" style="1"/>
    <col min="11" max="11" width="10.140625" style="1" customWidth="1"/>
    <col min="12" max="12" width="11.7109375" style="1" customWidth="1"/>
    <col min="13" max="13" width="13.28515625" style="1" customWidth="1"/>
    <col min="14" max="14" width="9.140625" style="1"/>
    <col min="15" max="15" width="17.140625" style="1" customWidth="1"/>
    <col min="16" max="17" width="9.140625" style="1" customWidth="1"/>
    <col min="18" max="18" width="11.7109375" style="1" customWidth="1"/>
    <col min="19" max="22" width="8.140625" style="1" customWidth="1"/>
    <col min="23" max="24" width="11" style="1" customWidth="1"/>
    <col min="25" max="25" width="8.42578125" style="1" customWidth="1"/>
    <col min="26" max="27" width="9.140625" style="1" customWidth="1"/>
    <col min="28" max="28" width="12" style="1" customWidth="1"/>
    <col min="29" max="29" width="10.85546875" style="1" customWidth="1"/>
    <col min="30" max="30" width="12.42578125" style="1" customWidth="1"/>
    <col min="31" max="32" width="9.140625" style="1" customWidth="1"/>
    <col min="33" max="33" width="10.140625" style="1" customWidth="1"/>
    <col min="34" max="46" width="9.140625" style="1" customWidth="1"/>
    <col min="47" max="47" width="11.28515625" style="1" customWidth="1"/>
    <col min="48" max="48" width="11.140625" style="1" customWidth="1"/>
    <col min="49" max="51" width="9.140625" style="1" customWidth="1"/>
    <col min="52" max="16384" width="9.140625" style="1"/>
  </cols>
  <sheetData>
    <row r="1" spans="1:59" ht="50.25" customHeight="1" thickBot="1">
      <c r="B1" s="418" t="s">
        <v>535</v>
      </c>
      <c r="C1" s="419"/>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c r="AL1" s="419"/>
      <c r="AM1" s="419"/>
      <c r="AN1" s="419"/>
      <c r="AO1" s="419"/>
      <c r="AP1" s="419"/>
      <c r="AQ1" s="419"/>
      <c r="AR1" s="419"/>
      <c r="AS1" s="419"/>
      <c r="AT1" s="419"/>
      <c r="AU1" s="419"/>
      <c r="AV1" s="419"/>
      <c r="AW1" s="419"/>
      <c r="AX1" s="419"/>
      <c r="AY1" s="419"/>
      <c r="AZ1" s="419"/>
      <c r="BA1" s="419"/>
      <c r="BB1" s="419"/>
      <c r="BC1" s="419"/>
      <c r="BD1" s="419"/>
      <c r="BE1" s="419"/>
      <c r="BF1" s="419"/>
      <c r="BG1" s="420"/>
    </row>
    <row r="2" spans="1:59" ht="66" customHeight="1" thickBot="1">
      <c r="B2" s="295" t="s">
        <v>150</v>
      </c>
      <c r="C2" s="296" t="s">
        <v>151</v>
      </c>
      <c r="D2" s="296" t="s">
        <v>152</v>
      </c>
      <c r="E2" s="296" t="s">
        <v>153</v>
      </c>
      <c r="F2" s="296" t="s">
        <v>154</v>
      </c>
      <c r="G2" s="296" t="s">
        <v>155</v>
      </c>
      <c r="H2" s="296" t="s">
        <v>156</v>
      </c>
      <c r="I2" s="296" t="s">
        <v>157</v>
      </c>
      <c r="J2" s="296" t="s">
        <v>158</v>
      </c>
      <c r="K2" s="296" t="s">
        <v>159</v>
      </c>
      <c r="L2" s="296" t="s">
        <v>160</v>
      </c>
      <c r="M2" s="296" t="s">
        <v>161</v>
      </c>
      <c r="N2" s="297" t="s">
        <v>530</v>
      </c>
      <c r="O2" s="296" t="s">
        <v>531</v>
      </c>
      <c r="P2" s="296" t="s">
        <v>532</v>
      </c>
      <c r="Q2" s="296" t="s">
        <v>162</v>
      </c>
      <c r="R2" s="296" t="s">
        <v>163</v>
      </c>
      <c r="S2" s="296" t="s">
        <v>164</v>
      </c>
      <c r="T2" s="296" t="s">
        <v>165</v>
      </c>
      <c r="U2" s="296" t="s">
        <v>166</v>
      </c>
      <c r="V2" s="296" t="s">
        <v>533</v>
      </c>
      <c r="W2" s="296" t="s">
        <v>167</v>
      </c>
      <c r="X2" s="296" t="s">
        <v>168</v>
      </c>
      <c r="Y2" s="296" t="s">
        <v>169</v>
      </c>
      <c r="Z2" s="296" t="s">
        <v>170</v>
      </c>
      <c r="AA2" s="296" t="s">
        <v>171</v>
      </c>
      <c r="AB2" s="296" t="s">
        <v>172</v>
      </c>
      <c r="AC2" s="296" t="s">
        <v>173</v>
      </c>
      <c r="AD2" s="296" t="s">
        <v>174</v>
      </c>
      <c r="AE2" s="296" t="s">
        <v>175</v>
      </c>
      <c r="AF2" s="296" t="s">
        <v>176</v>
      </c>
      <c r="AG2" s="296" t="s">
        <v>177</v>
      </c>
      <c r="AH2" s="296" t="s">
        <v>178</v>
      </c>
      <c r="AI2" s="296" t="s">
        <v>179</v>
      </c>
      <c r="AJ2" s="296" t="s">
        <v>180</v>
      </c>
      <c r="AK2" s="296" t="s">
        <v>56</v>
      </c>
      <c r="AL2" s="296" t="s">
        <v>181</v>
      </c>
      <c r="AM2" s="296" t="s">
        <v>182</v>
      </c>
      <c r="AN2" s="296" t="s">
        <v>183</v>
      </c>
      <c r="AO2" s="296" t="s">
        <v>184</v>
      </c>
      <c r="AP2" s="296" t="s">
        <v>185</v>
      </c>
      <c r="AQ2" s="296" t="s">
        <v>186</v>
      </c>
      <c r="AR2" s="296" t="s">
        <v>187</v>
      </c>
      <c r="AS2" s="296" t="s">
        <v>188</v>
      </c>
      <c r="AT2" s="296" t="s">
        <v>189</v>
      </c>
      <c r="AU2" s="296" t="s">
        <v>190</v>
      </c>
      <c r="AV2" s="296" t="s">
        <v>191</v>
      </c>
      <c r="AW2" s="296" t="s">
        <v>192</v>
      </c>
      <c r="AX2" s="296" t="s">
        <v>534</v>
      </c>
      <c r="AY2" s="296" t="s">
        <v>193</v>
      </c>
      <c r="AZ2" s="296" t="s">
        <v>194</v>
      </c>
      <c r="BA2" s="296" t="s">
        <v>195</v>
      </c>
      <c r="BB2" s="296" t="s">
        <v>196</v>
      </c>
      <c r="BC2" s="296" t="s">
        <v>197</v>
      </c>
      <c r="BD2" s="296" t="s">
        <v>198</v>
      </c>
      <c r="BE2" s="296" t="s">
        <v>199</v>
      </c>
      <c r="BF2" s="296" t="s">
        <v>200</v>
      </c>
      <c r="BG2" s="298" t="s">
        <v>201</v>
      </c>
    </row>
    <row r="3" spans="1:59" ht="13.5" hidden="1" customHeight="1">
      <c r="A3" s="62">
        <v>39448</v>
      </c>
      <c r="B3" s="1">
        <v>75.5</v>
      </c>
      <c r="C3" s="1">
        <v>70.7</v>
      </c>
      <c r="D3" s="1">
        <v>70.8</v>
      </c>
      <c r="E3" s="1">
        <v>65.3</v>
      </c>
      <c r="F3" s="1">
        <v>76.5</v>
      </c>
      <c r="G3" s="1">
        <v>68.3</v>
      </c>
      <c r="H3" s="1">
        <v>73.2</v>
      </c>
      <c r="I3" s="1">
        <v>67.599999999999994</v>
      </c>
      <c r="J3" s="1">
        <v>96.6</v>
      </c>
      <c r="K3" s="1">
        <v>72.8</v>
      </c>
      <c r="L3" s="1">
        <v>64.900000000000006</v>
      </c>
      <c r="M3" s="1">
        <v>66</v>
      </c>
      <c r="N3" s="1">
        <v>69.400000000000006</v>
      </c>
      <c r="O3" s="1">
        <v>65.099999999999994</v>
      </c>
      <c r="P3" s="1">
        <v>70.599999999999994</v>
      </c>
      <c r="Q3" s="1">
        <v>67</v>
      </c>
      <c r="R3" s="1">
        <v>69.400000000000006</v>
      </c>
      <c r="S3" s="1">
        <v>73.400000000000006</v>
      </c>
      <c r="T3" s="1">
        <v>72.3</v>
      </c>
      <c r="U3" s="1">
        <v>66.5</v>
      </c>
      <c r="V3" s="1">
        <v>63.4</v>
      </c>
      <c r="W3" s="1">
        <v>89.2</v>
      </c>
      <c r="X3" s="1">
        <v>89.3</v>
      </c>
      <c r="Y3" s="1">
        <v>89.1</v>
      </c>
      <c r="Z3" s="1">
        <v>72.400000000000006</v>
      </c>
      <c r="AA3" s="1">
        <v>78.5</v>
      </c>
      <c r="AB3" s="1">
        <v>80.3</v>
      </c>
      <c r="AC3" s="1">
        <v>64.5</v>
      </c>
      <c r="AD3" s="1">
        <v>72.3</v>
      </c>
      <c r="AE3" s="1">
        <v>49.6</v>
      </c>
      <c r="AF3" s="1">
        <v>86.6</v>
      </c>
      <c r="AG3" s="1">
        <v>105</v>
      </c>
      <c r="AH3" s="1">
        <v>88</v>
      </c>
      <c r="AI3" s="1">
        <v>73.900000000000006</v>
      </c>
      <c r="AJ3" s="1">
        <v>70.5</v>
      </c>
      <c r="AK3" s="1">
        <v>78.900000000000006</v>
      </c>
      <c r="AL3" s="1">
        <v>94.8</v>
      </c>
      <c r="AM3" s="1">
        <v>64.8</v>
      </c>
      <c r="AN3" s="1">
        <v>62.2</v>
      </c>
      <c r="AO3" s="1">
        <v>72.2</v>
      </c>
      <c r="AP3" s="1">
        <v>69.400000000000006</v>
      </c>
      <c r="AQ3" s="1">
        <v>104.8</v>
      </c>
      <c r="AR3" s="1">
        <v>96.5</v>
      </c>
      <c r="AS3" s="1">
        <v>260.60000000000002</v>
      </c>
      <c r="AT3" s="1">
        <v>84.5</v>
      </c>
      <c r="AU3" s="1">
        <v>98.3</v>
      </c>
      <c r="AV3" s="1">
        <v>71.900000000000006</v>
      </c>
      <c r="AW3" s="1">
        <v>72.900000000000006</v>
      </c>
      <c r="AY3" s="1">
        <v>69.099999999999994</v>
      </c>
      <c r="AZ3" s="1">
        <v>73.2</v>
      </c>
      <c r="BA3" s="1">
        <v>71</v>
      </c>
      <c r="BB3" s="1">
        <v>75.599999999999994</v>
      </c>
      <c r="BC3" s="1">
        <v>72.5</v>
      </c>
      <c r="BD3" s="1">
        <v>79</v>
      </c>
      <c r="BE3" s="1">
        <v>71.3</v>
      </c>
      <c r="BF3" s="1">
        <v>70.7</v>
      </c>
      <c r="BG3" s="1">
        <v>72.2</v>
      </c>
    </row>
    <row r="4" spans="1:59" ht="13.5" hidden="1" customHeight="1">
      <c r="A4" s="62">
        <v>39479</v>
      </c>
      <c r="B4" s="1">
        <v>75.900000000000006</v>
      </c>
      <c r="C4" s="1">
        <v>71</v>
      </c>
      <c r="D4" s="1">
        <v>71</v>
      </c>
      <c r="E4" s="1">
        <v>67.3</v>
      </c>
      <c r="F4" s="1">
        <v>75.2</v>
      </c>
      <c r="G4" s="1">
        <v>68.5</v>
      </c>
      <c r="H4" s="1">
        <v>74.099999999999994</v>
      </c>
      <c r="I4" s="1">
        <v>69.400000000000006</v>
      </c>
      <c r="J4" s="1">
        <v>94.1</v>
      </c>
      <c r="K4" s="1">
        <v>72.599999999999994</v>
      </c>
      <c r="L4" s="1">
        <v>63.7</v>
      </c>
      <c r="M4" s="1">
        <v>66</v>
      </c>
      <c r="N4" s="1">
        <v>69.3</v>
      </c>
      <c r="O4" s="1">
        <v>65</v>
      </c>
      <c r="P4" s="1">
        <v>70.599999999999994</v>
      </c>
      <c r="Q4" s="1">
        <v>67.7</v>
      </c>
      <c r="R4" s="1">
        <v>70.599999999999994</v>
      </c>
      <c r="S4" s="1">
        <v>73.400000000000006</v>
      </c>
      <c r="T4" s="1">
        <v>72.599999999999994</v>
      </c>
      <c r="U4" s="1">
        <v>68.5</v>
      </c>
      <c r="V4" s="1">
        <v>63.4</v>
      </c>
      <c r="W4" s="1">
        <v>89.3</v>
      </c>
      <c r="X4" s="1">
        <v>89.4</v>
      </c>
      <c r="Y4" s="1">
        <v>89.3</v>
      </c>
      <c r="Z4" s="1">
        <v>72.400000000000006</v>
      </c>
      <c r="AA4" s="1">
        <v>78.5</v>
      </c>
      <c r="AB4" s="1">
        <v>80.3</v>
      </c>
      <c r="AC4" s="1">
        <v>64.5</v>
      </c>
      <c r="AD4" s="1">
        <v>72.3</v>
      </c>
      <c r="AE4" s="1">
        <v>49.6</v>
      </c>
      <c r="AF4" s="1">
        <v>86.6</v>
      </c>
      <c r="AG4" s="1">
        <v>105.3</v>
      </c>
      <c r="AH4" s="1">
        <v>87.9</v>
      </c>
      <c r="AI4" s="1">
        <v>73.8</v>
      </c>
      <c r="AJ4" s="1">
        <v>73.900000000000006</v>
      </c>
      <c r="AK4" s="1">
        <v>79.2</v>
      </c>
      <c r="AL4" s="1">
        <v>94.7</v>
      </c>
      <c r="AM4" s="1">
        <v>65.8</v>
      </c>
      <c r="AN4" s="1">
        <v>63.6</v>
      </c>
      <c r="AO4" s="1">
        <v>72.3</v>
      </c>
      <c r="AP4" s="1">
        <v>69.400000000000006</v>
      </c>
      <c r="AQ4" s="1">
        <v>104.5</v>
      </c>
      <c r="AR4" s="1">
        <v>96.5</v>
      </c>
      <c r="AS4" s="1">
        <v>255.5</v>
      </c>
      <c r="AT4" s="1">
        <v>85.1</v>
      </c>
      <c r="AU4" s="1">
        <v>100</v>
      </c>
      <c r="AV4" s="1">
        <v>71.5</v>
      </c>
      <c r="AW4" s="1">
        <v>72.2</v>
      </c>
      <c r="AY4" s="1">
        <v>69.099999999999994</v>
      </c>
      <c r="AZ4" s="1">
        <v>73.900000000000006</v>
      </c>
      <c r="BA4" s="1">
        <v>71.3</v>
      </c>
      <c r="BB4" s="1">
        <v>76.8</v>
      </c>
      <c r="BC4" s="1">
        <v>74.099999999999994</v>
      </c>
      <c r="BD4" s="1">
        <v>79.400000000000006</v>
      </c>
      <c r="BE4" s="1">
        <v>74.400000000000006</v>
      </c>
      <c r="BF4" s="1">
        <v>70.7</v>
      </c>
      <c r="BG4" s="1">
        <v>72.2</v>
      </c>
    </row>
    <row r="5" spans="1:59" ht="13.5" hidden="1" customHeight="1">
      <c r="A5" s="62">
        <v>39508</v>
      </c>
      <c r="B5" s="1">
        <v>76.5</v>
      </c>
      <c r="C5" s="1">
        <v>71.400000000000006</v>
      </c>
      <c r="D5" s="1">
        <v>71.400000000000006</v>
      </c>
      <c r="E5" s="1">
        <v>69.3</v>
      </c>
      <c r="F5" s="1">
        <v>74.2</v>
      </c>
      <c r="G5" s="1">
        <v>69.5</v>
      </c>
      <c r="H5" s="1">
        <v>76</v>
      </c>
      <c r="I5" s="1">
        <v>79.400000000000006</v>
      </c>
      <c r="J5" s="1">
        <v>85.1</v>
      </c>
      <c r="K5" s="1">
        <v>69.3</v>
      </c>
      <c r="L5" s="1">
        <v>62.8</v>
      </c>
      <c r="M5" s="1">
        <v>67.8</v>
      </c>
      <c r="N5" s="1">
        <v>71.900000000000006</v>
      </c>
      <c r="O5" s="1">
        <v>65.3</v>
      </c>
      <c r="P5" s="1">
        <v>73.8</v>
      </c>
      <c r="Q5" s="1">
        <v>69.5</v>
      </c>
      <c r="R5" s="1">
        <v>71.400000000000006</v>
      </c>
      <c r="S5" s="1">
        <v>74.900000000000006</v>
      </c>
      <c r="T5" s="1">
        <v>74.900000000000006</v>
      </c>
      <c r="U5" s="1">
        <v>68.7</v>
      </c>
      <c r="V5" s="1">
        <v>66.599999999999994</v>
      </c>
      <c r="W5" s="1">
        <v>89.5</v>
      </c>
      <c r="X5" s="1">
        <v>89.8</v>
      </c>
      <c r="Y5" s="1">
        <v>89.3</v>
      </c>
      <c r="Z5" s="1">
        <v>73.5</v>
      </c>
      <c r="AA5" s="1">
        <v>80.400000000000006</v>
      </c>
      <c r="AB5" s="1">
        <v>82.1</v>
      </c>
      <c r="AC5" s="1">
        <v>64.8</v>
      </c>
      <c r="AD5" s="1">
        <v>72.3</v>
      </c>
      <c r="AE5" s="1">
        <v>50</v>
      </c>
      <c r="AF5" s="1">
        <v>87.1</v>
      </c>
      <c r="AG5" s="1">
        <v>104.2</v>
      </c>
      <c r="AH5" s="1">
        <v>89.3</v>
      </c>
      <c r="AI5" s="1">
        <v>75.099999999999994</v>
      </c>
      <c r="AJ5" s="1">
        <v>74</v>
      </c>
      <c r="AK5" s="1">
        <v>78.8</v>
      </c>
      <c r="AL5" s="1">
        <v>94.8</v>
      </c>
      <c r="AM5" s="1">
        <v>70</v>
      </c>
      <c r="AN5" s="1">
        <v>68.8</v>
      </c>
      <c r="AO5" s="1">
        <v>73.400000000000006</v>
      </c>
      <c r="AP5" s="1">
        <v>63.4</v>
      </c>
      <c r="AQ5" s="1">
        <v>104.4</v>
      </c>
      <c r="AR5" s="1">
        <v>96.5</v>
      </c>
      <c r="AS5" s="1">
        <v>252.8</v>
      </c>
      <c r="AT5" s="1">
        <v>85.1</v>
      </c>
      <c r="AU5" s="1">
        <v>99.7</v>
      </c>
      <c r="AV5" s="1">
        <v>71.599999999999994</v>
      </c>
      <c r="AW5" s="1">
        <v>72.7</v>
      </c>
      <c r="AY5" s="1">
        <v>72.7</v>
      </c>
      <c r="AZ5" s="1">
        <v>74.900000000000006</v>
      </c>
      <c r="BA5" s="1">
        <v>71.900000000000006</v>
      </c>
      <c r="BB5" s="1">
        <v>78.400000000000006</v>
      </c>
      <c r="BC5" s="1">
        <v>74.2</v>
      </c>
      <c r="BD5" s="1">
        <v>79.8</v>
      </c>
      <c r="BE5" s="1">
        <v>74.400000000000006</v>
      </c>
      <c r="BF5" s="1">
        <v>70.7</v>
      </c>
      <c r="BG5" s="1">
        <v>72.2</v>
      </c>
    </row>
    <row r="6" spans="1:59" ht="13.5" hidden="1" customHeight="1">
      <c r="A6" s="62">
        <v>39539</v>
      </c>
      <c r="B6" s="1">
        <v>77.2</v>
      </c>
      <c r="C6" s="1">
        <v>72.5</v>
      </c>
      <c r="D6" s="1">
        <v>72.599999999999994</v>
      </c>
      <c r="E6" s="1">
        <v>70.2</v>
      </c>
      <c r="F6" s="1">
        <v>74.599999999999994</v>
      </c>
      <c r="G6" s="1">
        <v>70.5</v>
      </c>
      <c r="H6" s="1">
        <v>77.599999999999994</v>
      </c>
      <c r="I6" s="1">
        <v>85.8</v>
      </c>
      <c r="J6" s="1">
        <v>87.9</v>
      </c>
      <c r="K6" s="1">
        <v>69.3</v>
      </c>
      <c r="L6" s="1">
        <v>64.900000000000006</v>
      </c>
      <c r="M6" s="1">
        <v>68.400000000000006</v>
      </c>
      <c r="N6" s="1">
        <v>72</v>
      </c>
      <c r="O6" s="1">
        <v>65.900000000000006</v>
      </c>
      <c r="P6" s="1">
        <v>73.7</v>
      </c>
      <c r="Q6" s="1">
        <v>70.7</v>
      </c>
      <c r="R6" s="1">
        <v>73.2</v>
      </c>
      <c r="S6" s="1">
        <v>76.8</v>
      </c>
      <c r="T6" s="1">
        <v>75</v>
      </c>
      <c r="U6" s="1">
        <v>70.8</v>
      </c>
      <c r="V6" s="1">
        <v>67.3</v>
      </c>
      <c r="W6" s="1">
        <v>89.7</v>
      </c>
      <c r="X6" s="1">
        <v>89.9</v>
      </c>
      <c r="Y6" s="1">
        <v>89.5</v>
      </c>
      <c r="Z6" s="1">
        <v>73.7</v>
      </c>
      <c r="AA6" s="1">
        <v>80.400000000000006</v>
      </c>
      <c r="AB6" s="1">
        <v>82.1</v>
      </c>
      <c r="AC6" s="1">
        <v>65.099999999999994</v>
      </c>
      <c r="AD6" s="1">
        <v>72.3</v>
      </c>
      <c r="AE6" s="1">
        <v>50.7</v>
      </c>
      <c r="AF6" s="1">
        <v>88</v>
      </c>
      <c r="AG6" s="1">
        <v>105.7</v>
      </c>
      <c r="AH6" s="1">
        <v>89.7</v>
      </c>
      <c r="AI6" s="1">
        <v>75.599999999999994</v>
      </c>
      <c r="AJ6" s="1">
        <v>74</v>
      </c>
      <c r="AK6" s="1">
        <v>80.099999999999994</v>
      </c>
      <c r="AL6" s="1">
        <v>94.6</v>
      </c>
      <c r="AM6" s="1">
        <v>74.400000000000006</v>
      </c>
      <c r="AN6" s="1">
        <v>74.400000000000006</v>
      </c>
      <c r="AO6" s="1">
        <v>74.3</v>
      </c>
      <c r="AP6" s="1">
        <v>63.4</v>
      </c>
      <c r="AQ6" s="1">
        <v>104.3</v>
      </c>
      <c r="AR6" s="1">
        <v>96.1</v>
      </c>
      <c r="AS6" s="1">
        <v>257</v>
      </c>
      <c r="AT6" s="1">
        <v>86.4</v>
      </c>
      <c r="AU6" s="1">
        <v>101.4</v>
      </c>
      <c r="AV6" s="1">
        <v>72.2</v>
      </c>
      <c r="AW6" s="1">
        <v>74.5</v>
      </c>
      <c r="AY6" s="1">
        <v>72.7</v>
      </c>
      <c r="AZ6" s="1">
        <v>75.3</v>
      </c>
      <c r="BA6" s="1">
        <v>72.5</v>
      </c>
      <c r="BB6" s="1">
        <v>78.400000000000006</v>
      </c>
      <c r="BC6" s="1">
        <v>74.7</v>
      </c>
      <c r="BD6" s="1">
        <v>80.599999999999994</v>
      </c>
      <c r="BE6" s="1">
        <v>74.400000000000006</v>
      </c>
      <c r="BF6" s="1">
        <v>70.7</v>
      </c>
      <c r="BG6" s="1">
        <v>73.5</v>
      </c>
    </row>
    <row r="7" spans="1:59" ht="13.5" hidden="1" customHeight="1">
      <c r="A7" s="62">
        <v>39569</v>
      </c>
      <c r="B7" s="1">
        <v>77.7</v>
      </c>
      <c r="C7" s="1">
        <v>74</v>
      </c>
      <c r="D7" s="1">
        <v>74.099999999999994</v>
      </c>
      <c r="E7" s="1">
        <v>74.3</v>
      </c>
      <c r="F7" s="1">
        <v>74.900000000000006</v>
      </c>
      <c r="G7" s="1">
        <v>73.900000000000006</v>
      </c>
      <c r="H7" s="1">
        <v>78.5</v>
      </c>
      <c r="I7" s="1">
        <v>88</v>
      </c>
      <c r="J7" s="1">
        <v>77</v>
      </c>
      <c r="K7" s="1">
        <v>70.099999999999994</v>
      </c>
      <c r="L7" s="1">
        <v>65</v>
      </c>
      <c r="M7" s="1">
        <v>70.3</v>
      </c>
      <c r="N7" s="1">
        <v>72.8</v>
      </c>
      <c r="O7" s="1">
        <v>66.7</v>
      </c>
      <c r="P7" s="1">
        <v>74.5</v>
      </c>
      <c r="Q7" s="1">
        <v>71.2</v>
      </c>
      <c r="R7" s="1">
        <v>73.900000000000006</v>
      </c>
      <c r="S7" s="1">
        <v>77</v>
      </c>
      <c r="T7" s="1">
        <v>76.3</v>
      </c>
      <c r="U7" s="1">
        <v>71.599999999999994</v>
      </c>
      <c r="V7" s="1">
        <v>67.400000000000006</v>
      </c>
      <c r="W7" s="1">
        <v>89.8</v>
      </c>
      <c r="X7" s="1">
        <v>89.9</v>
      </c>
      <c r="Y7" s="1">
        <v>89.8</v>
      </c>
      <c r="Z7" s="1">
        <v>73.8</v>
      </c>
      <c r="AA7" s="1">
        <v>80.400000000000006</v>
      </c>
      <c r="AB7" s="1">
        <v>82.1</v>
      </c>
      <c r="AC7" s="1">
        <v>66.099999999999994</v>
      </c>
      <c r="AD7" s="1">
        <v>72.3</v>
      </c>
      <c r="AE7" s="1">
        <v>51</v>
      </c>
      <c r="AF7" s="1">
        <v>87.9</v>
      </c>
      <c r="AG7" s="1">
        <v>104.2</v>
      </c>
      <c r="AH7" s="1">
        <v>90.9</v>
      </c>
      <c r="AI7" s="1">
        <v>76</v>
      </c>
      <c r="AJ7" s="1">
        <v>74.5</v>
      </c>
      <c r="AK7" s="1">
        <v>81.099999999999994</v>
      </c>
      <c r="AL7" s="1">
        <v>94.3</v>
      </c>
      <c r="AM7" s="1">
        <v>78</v>
      </c>
      <c r="AN7" s="1">
        <v>79.099999999999994</v>
      </c>
      <c r="AO7" s="1">
        <v>74.900000000000006</v>
      </c>
      <c r="AP7" s="1">
        <v>63.4</v>
      </c>
      <c r="AQ7" s="1">
        <v>104.2</v>
      </c>
      <c r="AR7" s="1">
        <v>96.1</v>
      </c>
      <c r="AS7" s="1">
        <v>254.3</v>
      </c>
      <c r="AT7" s="1">
        <v>87.8</v>
      </c>
      <c r="AU7" s="1">
        <v>102.7</v>
      </c>
      <c r="AV7" s="1">
        <v>72.400000000000006</v>
      </c>
      <c r="AW7" s="1">
        <v>77.400000000000006</v>
      </c>
      <c r="AY7" s="1">
        <v>72.7</v>
      </c>
      <c r="AZ7" s="1">
        <v>76</v>
      </c>
      <c r="BA7" s="1">
        <v>73.3</v>
      </c>
      <c r="BB7" s="1">
        <v>79.099999999999994</v>
      </c>
      <c r="BC7" s="1">
        <v>74.7</v>
      </c>
      <c r="BD7" s="1">
        <v>81.099999999999994</v>
      </c>
      <c r="BE7" s="1">
        <v>74.400000000000006</v>
      </c>
      <c r="BF7" s="1">
        <v>70.7</v>
      </c>
      <c r="BG7" s="1">
        <v>73.5</v>
      </c>
    </row>
    <row r="8" spans="1:59" ht="13.5" hidden="1" customHeight="1">
      <c r="A8" s="62">
        <v>39600</v>
      </c>
      <c r="B8" s="1">
        <v>79.2</v>
      </c>
      <c r="C8" s="1">
        <v>75.400000000000006</v>
      </c>
      <c r="D8" s="1">
        <v>75.5</v>
      </c>
      <c r="E8" s="1">
        <v>77.5</v>
      </c>
      <c r="F8" s="1">
        <v>76.099999999999994</v>
      </c>
      <c r="G8" s="1">
        <v>75.8</v>
      </c>
      <c r="H8" s="1">
        <v>79.5</v>
      </c>
      <c r="I8" s="1">
        <v>87.4</v>
      </c>
      <c r="J8" s="1">
        <v>77.5</v>
      </c>
      <c r="K8" s="1">
        <v>70.3</v>
      </c>
      <c r="L8" s="1">
        <v>64.2</v>
      </c>
      <c r="M8" s="1">
        <v>71.400000000000006</v>
      </c>
      <c r="N8" s="1">
        <v>73.5</v>
      </c>
      <c r="O8" s="1">
        <v>68.599999999999994</v>
      </c>
      <c r="P8" s="1">
        <v>74.8</v>
      </c>
      <c r="Q8" s="1">
        <v>71.400000000000006</v>
      </c>
      <c r="R8" s="1">
        <v>74.099999999999994</v>
      </c>
      <c r="S8" s="1">
        <v>77.7</v>
      </c>
      <c r="T8" s="1">
        <v>76.3</v>
      </c>
      <c r="U8" s="1">
        <v>71.5</v>
      </c>
      <c r="V8" s="1">
        <v>67.400000000000006</v>
      </c>
      <c r="W8" s="1">
        <v>89.9</v>
      </c>
      <c r="X8" s="1">
        <v>90</v>
      </c>
      <c r="Y8" s="1">
        <v>89.9</v>
      </c>
      <c r="Z8" s="1">
        <v>75.7</v>
      </c>
      <c r="AA8" s="1">
        <v>83.3</v>
      </c>
      <c r="AB8" s="1">
        <v>85.4</v>
      </c>
      <c r="AC8" s="1">
        <v>67</v>
      </c>
      <c r="AD8" s="1">
        <v>72.3</v>
      </c>
      <c r="AE8" s="1">
        <v>50.7</v>
      </c>
      <c r="AF8" s="1">
        <v>89.3</v>
      </c>
      <c r="AG8" s="1">
        <v>106.5</v>
      </c>
      <c r="AH8" s="1">
        <v>90.8</v>
      </c>
      <c r="AI8" s="1">
        <v>77.3</v>
      </c>
      <c r="AJ8" s="1">
        <v>74.7</v>
      </c>
      <c r="AK8" s="1">
        <v>85</v>
      </c>
      <c r="AL8" s="1">
        <v>95.3</v>
      </c>
      <c r="AM8" s="1">
        <v>81.3</v>
      </c>
      <c r="AN8" s="1">
        <v>83.3</v>
      </c>
      <c r="AO8" s="1">
        <v>75.3</v>
      </c>
      <c r="AP8" s="1">
        <v>72.7</v>
      </c>
      <c r="AQ8" s="1">
        <v>104.1</v>
      </c>
      <c r="AR8" s="1">
        <v>96.1</v>
      </c>
      <c r="AS8" s="1">
        <v>252.5</v>
      </c>
      <c r="AT8" s="1">
        <v>87.9</v>
      </c>
      <c r="AU8" s="1">
        <v>103.6</v>
      </c>
      <c r="AV8" s="1">
        <v>72.7</v>
      </c>
      <c r="AW8" s="1">
        <v>75.8</v>
      </c>
      <c r="AY8" s="1">
        <v>72.7</v>
      </c>
      <c r="AZ8" s="1">
        <v>77.099999999999994</v>
      </c>
      <c r="BA8" s="1">
        <v>74.099999999999994</v>
      </c>
      <c r="BB8" s="1">
        <v>80.400000000000006</v>
      </c>
      <c r="BC8" s="1">
        <v>74.7</v>
      </c>
      <c r="BD8" s="1">
        <v>81.3</v>
      </c>
      <c r="BE8" s="1">
        <v>74.400000000000006</v>
      </c>
      <c r="BF8" s="1">
        <v>70.7</v>
      </c>
      <c r="BG8" s="1">
        <v>73.5</v>
      </c>
    </row>
    <row r="9" spans="1:59" ht="13.5" hidden="1" customHeight="1">
      <c r="A9" s="62">
        <v>39630</v>
      </c>
      <c r="B9" s="1">
        <v>80.599999999999994</v>
      </c>
      <c r="C9" s="1">
        <v>77.2</v>
      </c>
      <c r="D9" s="1">
        <v>77.400000000000006</v>
      </c>
      <c r="E9" s="1">
        <v>80.099999999999994</v>
      </c>
      <c r="F9" s="1">
        <v>77.8</v>
      </c>
      <c r="G9" s="1">
        <v>76.8</v>
      </c>
      <c r="H9" s="1">
        <v>81.099999999999994</v>
      </c>
      <c r="I9" s="1">
        <v>90.3</v>
      </c>
      <c r="J9" s="1">
        <v>77.7</v>
      </c>
      <c r="K9" s="1">
        <v>71</v>
      </c>
      <c r="L9" s="1">
        <v>67.599999999999994</v>
      </c>
      <c r="M9" s="1">
        <v>73.3</v>
      </c>
      <c r="N9" s="1">
        <v>74</v>
      </c>
      <c r="O9" s="1">
        <v>69.099999999999994</v>
      </c>
      <c r="P9" s="1">
        <v>75.400000000000006</v>
      </c>
      <c r="Q9" s="1">
        <v>71.900000000000006</v>
      </c>
      <c r="R9" s="1">
        <v>74.7</v>
      </c>
      <c r="S9" s="1">
        <v>78.099999999999994</v>
      </c>
      <c r="T9" s="1">
        <v>76.8</v>
      </c>
      <c r="U9" s="1">
        <v>72.5</v>
      </c>
      <c r="V9" s="1">
        <v>67.7</v>
      </c>
      <c r="W9" s="1">
        <v>89.8</v>
      </c>
      <c r="X9" s="1">
        <v>89.9</v>
      </c>
      <c r="Y9" s="1">
        <v>89.9</v>
      </c>
      <c r="Z9" s="1">
        <v>78.2</v>
      </c>
      <c r="AA9" s="1">
        <v>83.3</v>
      </c>
      <c r="AB9" s="1">
        <v>85.4</v>
      </c>
      <c r="AC9" s="1">
        <v>67.7</v>
      </c>
      <c r="AD9" s="1">
        <v>76.8</v>
      </c>
      <c r="AE9" s="1">
        <v>60.5</v>
      </c>
      <c r="AF9" s="1">
        <v>90.1</v>
      </c>
      <c r="AG9" s="1">
        <v>107.1</v>
      </c>
      <c r="AH9" s="1">
        <v>92.8</v>
      </c>
      <c r="AI9" s="1">
        <v>77.8</v>
      </c>
      <c r="AJ9" s="1">
        <v>75.099999999999994</v>
      </c>
      <c r="AK9" s="1">
        <v>86.5</v>
      </c>
      <c r="AL9" s="1">
        <v>95.7</v>
      </c>
      <c r="AM9" s="1">
        <v>85.6</v>
      </c>
      <c r="AN9" s="1">
        <v>89.2</v>
      </c>
      <c r="AO9" s="1">
        <v>75.400000000000006</v>
      </c>
      <c r="AP9" s="1">
        <v>73</v>
      </c>
      <c r="AQ9" s="1">
        <v>104</v>
      </c>
      <c r="AR9" s="1">
        <v>96.1</v>
      </c>
      <c r="AS9" s="1">
        <v>250.8</v>
      </c>
      <c r="AT9" s="1">
        <v>88.7</v>
      </c>
      <c r="AU9" s="1">
        <v>105.2</v>
      </c>
      <c r="AV9" s="1">
        <v>72.599999999999994</v>
      </c>
      <c r="AW9" s="1">
        <v>76.2</v>
      </c>
      <c r="AY9" s="1">
        <v>72.7</v>
      </c>
      <c r="AZ9" s="1">
        <v>77.3</v>
      </c>
      <c r="BA9" s="1">
        <v>74.3</v>
      </c>
      <c r="BB9" s="1">
        <v>80.7</v>
      </c>
      <c r="BC9" s="1">
        <v>75.599999999999994</v>
      </c>
      <c r="BD9" s="1">
        <v>81.599999999999994</v>
      </c>
      <c r="BE9" s="1">
        <v>74.599999999999994</v>
      </c>
      <c r="BF9" s="1">
        <v>73</v>
      </c>
      <c r="BG9" s="1">
        <v>75</v>
      </c>
    </row>
    <row r="10" spans="1:59" ht="13.5" hidden="1" customHeight="1">
      <c r="A10" s="62">
        <v>39661</v>
      </c>
      <c r="B10" s="1">
        <v>81.099999999999994</v>
      </c>
      <c r="C10" s="1">
        <v>78.2</v>
      </c>
      <c r="D10" s="1">
        <v>78.599999999999994</v>
      </c>
      <c r="E10" s="1">
        <v>82.4</v>
      </c>
      <c r="F10" s="1">
        <v>77.8</v>
      </c>
      <c r="G10" s="1">
        <v>78.2</v>
      </c>
      <c r="H10" s="1">
        <v>82.9</v>
      </c>
      <c r="I10" s="1">
        <v>91.3</v>
      </c>
      <c r="J10" s="1">
        <v>77.099999999999994</v>
      </c>
      <c r="K10" s="1">
        <v>70.900000000000006</v>
      </c>
      <c r="L10" s="1">
        <v>69.5</v>
      </c>
      <c r="M10" s="1">
        <v>74.3</v>
      </c>
      <c r="N10" s="1">
        <v>74.599999999999994</v>
      </c>
      <c r="O10" s="1">
        <v>70.900000000000006</v>
      </c>
      <c r="P10" s="1">
        <v>75.7</v>
      </c>
      <c r="Q10" s="1">
        <v>72.7</v>
      </c>
      <c r="R10" s="1">
        <v>74.3</v>
      </c>
      <c r="S10" s="1">
        <v>78.099999999999994</v>
      </c>
      <c r="T10" s="1">
        <v>75.5</v>
      </c>
      <c r="U10" s="1">
        <v>71.8</v>
      </c>
      <c r="V10" s="1">
        <v>70.400000000000006</v>
      </c>
      <c r="W10" s="1">
        <v>90.5</v>
      </c>
      <c r="X10" s="1">
        <v>90.4</v>
      </c>
      <c r="Y10" s="1">
        <v>90.5</v>
      </c>
      <c r="Z10" s="1">
        <v>78.5</v>
      </c>
      <c r="AA10" s="1">
        <v>83.3</v>
      </c>
      <c r="AB10" s="1">
        <v>85.4</v>
      </c>
      <c r="AC10" s="1">
        <v>72.3</v>
      </c>
      <c r="AD10" s="1">
        <v>76.8</v>
      </c>
      <c r="AE10" s="1">
        <v>60.5</v>
      </c>
      <c r="AF10" s="1">
        <v>90.8</v>
      </c>
      <c r="AG10" s="1">
        <v>108.7</v>
      </c>
      <c r="AH10" s="1">
        <v>93.8</v>
      </c>
      <c r="AI10" s="1">
        <v>77.8</v>
      </c>
      <c r="AJ10" s="1">
        <v>75</v>
      </c>
      <c r="AK10" s="1">
        <v>85.9</v>
      </c>
      <c r="AL10" s="1">
        <v>95.5</v>
      </c>
      <c r="AM10" s="1">
        <v>83.9</v>
      </c>
      <c r="AN10" s="1">
        <v>86.8</v>
      </c>
      <c r="AO10" s="1">
        <v>75.400000000000006</v>
      </c>
      <c r="AP10" s="1">
        <v>73</v>
      </c>
      <c r="AQ10" s="1">
        <v>105.2</v>
      </c>
      <c r="AR10" s="1">
        <v>97.8</v>
      </c>
      <c r="AS10" s="1">
        <v>245</v>
      </c>
      <c r="AT10" s="1">
        <v>90.7</v>
      </c>
      <c r="AU10" s="1">
        <v>108.5</v>
      </c>
      <c r="AV10" s="1">
        <v>72.8</v>
      </c>
      <c r="AW10" s="1">
        <v>77.599999999999994</v>
      </c>
      <c r="AY10" s="1">
        <v>72.7</v>
      </c>
      <c r="AZ10" s="1">
        <v>79</v>
      </c>
      <c r="BA10" s="1">
        <v>74.900000000000006</v>
      </c>
      <c r="BB10" s="1">
        <v>83.4</v>
      </c>
      <c r="BC10" s="1">
        <v>75.8</v>
      </c>
      <c r="BD10" s="1">
        <v>82.4</v>
      </c>
      <c r="BE10" s="1">
        <v>74.599999999999994</v>
      </c>
      <c r="BF10" s="1">
        <v>74.099999999999994</v>
      </c>
      <c r="BG10" s="1">
        <v>75</v>
      </c>
    </row>
    <row r="11" spans="1:59" ht="13.5" hidden="1" customHeight="1">
      <c r="A11" s="62">
        <v>39692</v>
      </c>
      <c r="B11" s="1">
        <v>81.5</v>
      </c>
      <c r="C11" s="1">
        <v>78.8</v>
      </c>
      <c r="D11" s="1">
        <v>79</v>
      </c>
      <c r="E11" s="1">
        <v>83.5</v>
      </c>
      <c r="F11" s="1">
        <v>77.8</v>
      </c>
      <c r="G11" s="1">
        <v>79.3</v>
      </c>
      <c r="H11" s="1">
        <v>84</v>
      </c>
      <c r="I11" s="1">
        <v>91.6</v>
      </c>
      <c r="J11" s="1">
        <v>80.099999999999994</v>
      </c>
      <c r="K11" s="1">
        <v>69.599999999999994</v>
      </c>
      <c r="L11" s="1">
        <v>69.900000000000006</v>
      </c>
      <c r="M11" s="1">
        <v>75.5</v>
      </c>
      <c r="N11" s="1">
        <v>76</v>
      </c>
      <c r="O11" s="1">
        <v>72.099999999999994</v>
      </c>
      <c r="P11" s="1">
        <v>77</v>
      </c>
      <c r="Q11" s="1">
        <v>73.5</v>
      </c>
      <c r="R11" s="1">
        <v>75.099999999999994</v>
      </c>
      <c r="S11" s="1">
        <v>78.7</v>
      </c>
      <c r="T11" s="1">
        <v>77</v>
      </c>
      <c r="U11" s="1">
        <v>72.7</v>
      </c>
      <c r="V11" s="1">
        <v>71.3</v>
      </c>
      <c r="W11" s="1">
        <v>90.5</v>
      </c>
      <c r="X11" s="1">
        <v>90.6</v>
      </c>
      <c r="Y11" s="1">
        <v>90.7</v>
      </c>
      <c r="Z11" s="1">
        <v>79</v>
      </c>
      <c r="AA11" s="1">
        <v>84.3</v>
      </c>
      <c r="AB11" s="1">
        <v>86.1</v>
      </c>
      <c r="AC11" s="1">
        <v>73.2</v>
      </c>
      <c r="AD11" s="1">
        <v>76.8</v>
      </c>
      <c r="AE11" s="1">
        <v>61</v>
      </c>
      <c r="AF11" s="1">
        <v>91.6</v>
      </c>
      <c r="AG11" s="1">
        <v>108.9</v>
      </c>
      <c r="AH11" s="1">
        <v>94.8</v>
      </c>
      <c r="AI11" s="1">
        <v>79</v>
      </c>
      <c r="AJ11" s="1">
        <v>75</v>
      </c>
      <c r="AK11" s="1">
        <v>85.5</v>
      </c>
      <c r="AL11" s="1">
        <v>96.4</v>
      </c>
      <c r="AM11" s="1">
        <v>79.7</v>
      </c>
      <c r="AN11" s="1">
        <v>80.7</v>
      </c>
      <c r="AO11" s="1">
        <v>76.900000000000006</v>
      </c>
      <c r="AP11" s="1">
        <v>74.599999999999994</v>
      </c>
      <c r="AQ11" s="1">
        <v>105.1</v>
      </c>
      <c r="AR11" s="1">
        <v>97.8</v>
      </c>
      <c r="AS11" s="1">
        <v>243.5</v>
      </c>
      <c r="AT11" s="1">
        <v>91.4</v>
      </c>
      <c r="AU11" s="1">
        <v>110.1</v>
      </c>
      <c r="AV11" s="1">
        <v>74.099999999999994</v>
      </c>
      <c r="AW11" s="1">
        <v>75.8</v>
      </c>
      <c r="AY11" s="1">
        <v>72.7</v>
      </c>
      <c r="AZ11" s="1">
        <v>77.599999999999994</v>
      </c>
      <c r="BA11" s="1">
        <v>74.7</v>
      </c>
      <c r="BB11" s="1">
        <v>80.8</v>
      </c>
      <c r="BC11" s="1">
        <v>76.599999999999994</v>
      </c>
      <c r="BD11" s="1">
        <v>83.7</v>
      </c>
      <c r="BE11" s="1">
        <v>74.599999999999994</v>
      </c>
      <c r="BF11" s="1">
        <v>79.7</v>
      </c>
      <c r="BG11" s="1">
        <v>75</v>
      </c>
    </row>
    <row r="12" spans="1:59" ht="13.5" hidden="1" customHeight="1">
      <c r="A12" s="62">
        <v>39722</v>
      </c>
      <c r="B12" s="1">
        <v>81.900000000000006</v>
      </c>
      <c r="C12" s="1">
        <v>79.8</v>
      </c>
      <c r="D12" s="1">
        <v>80</v>
      </c>
      <c r="E12" s="1">
        <v>84.9</v>
      </c>
      <c r="F12" s="1">
        <v>77.7</v>
      </c>
      <c r="G12" s="1">
        <v>80.599999999999994</v>
      </c>
      <c r="H12" s="1">
        <v>84.5</v>
      </c>
      <c r="I12" s="1">
        <v>92.7</v>
      </c>
      <c r="J12" s="1">
        <v>77.2</v>
      </c>
      <c r="K12" s="1">
        <v>72.900000000000006</v>
      </c>
      <c r="L12" s="1">
        <v>69.900000000000006</v>
      </c>
      <c r="M12" s="1">
        <v>77.099999999999994</v>
      </c>
      <c r="N12" s="1">
        <v>76.5</v>
      </c>
      <c r="O12" s="1">
        <v>73.599999999999994</v>
      </c>
      <c r="P12" s="1">
        <v>77.3</v>
      </c>
      <c r="Q12" s="1">
        <v>73.599999999999994</v>
      </c>
      <c r="R12" s="1">
        <v>74.7</v>
      </c>
      <c r="S12" s="1">
        <v>78.5</v>
      </c>
      <c r="T12" s="1">
        <v>76.900000000000006</v>
      </c>
      <c r="U12" s="1">
        <v>72.099999999999994</v>
      </c>
      <c r="V12" s="1">
        <v>72</v>
      </c>
      <c r="W12" s="1">
        <v>90.9</v>
      </c>
      <c r="X12" s="1">
        <v>91</v>
      </c>
      <c r="Y12" s="1">
        <v>91</v>
      </c>
      <c r="Z12" s="1">
        <v>78.900000000000006</v>
      </c>
      <c r="AA12" s="1">
        <v>84.3</v>
      </c>
      <c r="AB12" s="1">
        <v>86.1</v>
      </c>
      <c r="AC12" s="1">
        <v>73.400000000000006</v>
      </c>
      <c r="AD12" s="1">
        <v>76.8</v>
      </c>
      <c r="AE12" s="1">
        <v>60.6</v>
      </c>
      <c r="AF12" s="1">
        <v>91.9</v>
      </c>
      <c r="AG12" s="1">
        <v>109.4</v>
      </c>
      <c r="AH12" s="1">
        <v>94.5</v>
      </c>
      <c r="AI12" s="1">
        <v>79.3</v>
      </c>
      <c r="AJ12" s="1">
        <v>75</v>
      </c>
      <c r="AK12" s="1">
        <v>85</v>
      </c>
      <c r="AL12" s="1">
        <v>96.4</v>
      </c>
      <c r="AM12" s="1">
        <v>78.2</v>
      </c>
      <c r="AN12" s="1">
        <v>78.5</v>
      </c>
      <c r="AO12" s="1">
        <v>77.2</v>
      </c>
      <c r="AP12" s="1">
        <v>74.599999999999994</v>
      </c>
      <c r="AQ12" s="1">
        <v>105.3</v>
      </c>
      <c r="AR12" s="1">
        <v>97.8</v>
      </c>
      <c r="AS12" s="1">
        <v>246.5</v>
      </c>
      <c r="AT12" s="1">
        <v>91.6</v>
      </c>
      <c r="AU12" s="1">
        <v>110.6</v>
      </c>
      <c r="AV12" s="1">
        <v>74.099999999999994</v>
      </c>
      <c r="AW12" s="1">
        <v>75.5</v>
      </c>
      <c r="AY12" s="1">
        <v>72.7</v>
      </c>
      <c r="AZ12" s="1">
        <v>79.2</v>
      </c>
      <c r="BA12" s="1">
        <v>77.8</v>
      </c>
      <c r="BB12" s="1">
        <v>80.7</v>
      </c>
      <c r="BC12" s="1">
        <v>78.2</v>
      </c>
      <c r="BD12" s="1">
        <v>85.5</v>
      </c>
      <c r="BE12" s="1">
        <v>74.599999999999994</v>
      </c>
      <c r="BF12" s="1">
        <v>79.7</v>
      </c>
      <c r="BG12" s="1">
        <v>80.099999999999994</v>
      </c>
    </row>
    <row r="13" spans="1:59" ht="13.5" hidden="1" customHeight="1">
      <c r="A13" s="62">
        <v>39753</v>
      </c>
      <c r="B13" s="1">
        <v>81.900000000000006</v>
      </c>
      <c r="C13" s="1">
        <v>80.099999999999994</v>
      </c>
      <c r="D13" s="1">
        <v>80.400000000000006</v>
      </c>
      <c r="E13" s="1">
        <v>84.5</v>
      </c>
      <c r="F13" s="1">
        <v>78.400000000000006</v>
      </c>
      <c r="G13" s="1">
        <v>84</v>
      </c>
      <c r="H13" s="1">
        <v>84.5</v>
      </c>
      <c r="I13" s="1">
        <v>91.5</v>
      </c>
      <c r="J13" s="1">
        <v>85.2</v>
      </c>
      <c r="K13" s="1">
        <v>73.8</v>
      </c>
      <c r="L13" s="1">
        <v>69.7</v>
      </c>
      <c r="M13" s="1">
        <v>77.900000000000006</v>
      </c>
      <c r="N13" s="1">
        <v>77.099999999999994</v>
      </c>
      <c r="O13" s="1">
        <v>76.2</v>
      </c>
      <c r="P13" s="1">
        <v>77.5</v>
      </c>
      <c r="Q13" s="1">
        <v>73.8</v>
      </c>
      <c r="R13" s="1">
        <v>75</v>
      </c>
      <c r="S13" s="1">
        <v>79</v>
      </c>
      <c r="T13" s="1">
        <v>76.900000000000006</v>
      </c>
      <c r="U13" s="1">
        <v>72.2</v>
      </c>
      <c r="V13" s="1">
        <v>72.2</v>
      </c>
      <c r="W13" s="1">
        <v>90.7</v>
      </c>
      <c r="X13" s="1">
        <v>90.6</v>
      </c>
      <c r="Y13" s="1">
        <v>91.1</v>
      </c>
      <c r="Z13" s="1">
        <v>79</v>
      </c>
      <c r="AA13" s="1">
        <v>84.3</v>
      </c>
      <c r="AB13" s="1">
        <v>86.1</v>
      </c>
      <c r="AC13" s="1">
        <v>74.3</v>
      </c>
      <c r="AD13" s="1">
        <v>76.8</v>
      </c>
      <c r="AE13" s="1">
        <v>60.6</v>
      </c>
      <c r="AF13" s="1">
        <v>91.8</v>
      </c>
      <c r="AG13" s="1">
        <v>109.1</v>
      </c>
      <c r="AH13" s="1">
        <v>94.5</v>
      </c>
      <c r="AI13" s="1">
        <v>79.3</v>
      </c>
      <c r="AJ13" s="1">
        <v>75.599999999999994</v>
      </c>
      <c r="AK13" s="1">
        <v>84.1</v>
      </c>
      <c r="AL13" s="1">
        <v>96.2</v>
      </c>
      <c r="AM13" s="1">
        <v>75.5</v>
      </c>
      <c r="AN13" s="1">
        <v>74.7</v>
      </c>
      <c r="AO13" s="1">
        <v>77.8</v>
      </c>
      <c r="AP13" s="1">
        <v>74.599999999999994</v>
      </c>
      <c r="AQ13" s="1">
        <v>105.3</v>
      </c>
      <c r="AR13" s="1">
        <v>97.8</v>
      </c>
      <c r="AS13" s="1">
        <v>246.7</v>
      </c>
      <c r="AT13" s="1">
        <v>93.5</v>
      </c>
      <c r="AU13" s="1">
        <v>112.5</v>
      </c>
      <c r="AV13" s="1">
        <v>74.099999999999994</v>
      </c>
      <c r="AW13" s="1">
        <v>80.3</v>
      </c>
      <c r="AY13" s="1">
        <v>72.7</v>
      </c>
      <c r="AZ13" s="1">
        <v>80.3</v>
      </c>
      <c r="BA13" s="1">
        <v>78.099999999999994</v>
      </c>
      <c r="BB13" s="1">
        <v>82.6</v>
      </c>
      <c r="BC13" s="1">
        <v>78.400000000000006</v>
      </c>
      <c r="BD13" s="1">
        <v>86.9</v>
      </c>
      <c r="BE13" s="1">
        <v>74.599999999999994</v>
      </c>
      <c r="BF13" s="1">
        <v>79.900000000000006</v>
      </c>
      <c r="BG13" s="1">
        <v>80.099999999999994</v>
      </c>
    </row>
    <row r="14" spans="1:59" ht="13.5" hidden="1" customHeight="1">
      <c r="A14" s="62">
        <v>39783</v>
      </c>
      <c r="B14" s="1">
        <v>82</v>
      </c>
      <c r="C14" s="1">
        <v>80.8</v>
      </c>
      <c r="D14" s="1">
        <v>81</v>
      </c>
      <c r="E14" s="1">
        <v>85.3</v>
      </c>
      <c r="F14" s="1">
        <v>79.5</v>
      </c>
      <c r="G14" s="1">
        <v>83.8</v>
      </c>
      <c r="H14" s="1">
        <v>84.9</v>
      </c>
      <c r="I14" s="1">
        <v>89.8</v>
      </c>
      <c r="J14" s="1">
        <v>90.3</v>
      </c>
      <c r="K14" s="1">
        <v>75.2</v>
      </c>
      <c r="L14" s="1">
        <v>68.099999999999994</v>
      </c>
      <c r="M14" s="1">
        <v>77.099999999999994</v>
      </c>
      <c r="N14" s="1">
        <v>78</v>
      </c>
      <c r="O14" s="1">
        <v>78.400000000000006</v>
      </c>
      <c r="P14" s="1">
        <v>78</v>
      </c>
      <c r="Q14" s="1">
        <v>73.7</v>
      </c>
      <c r="R14" s="1">
        <v>74.7</v>
      </c>
      <c r="S14" s="1">
        <v>78.2</v>
      </c>
      <c r="T14" s="1">
        <v>76.599999999999994</v>
      </c>
      <c r="U14" s="1">
        <v>72.3</v>
      </c>
      <c r="V14" s="1">
        <v>72.2</v>
      </c>
      <c r="W14" s="1">
        <v>91.2</v>
      </c>
      <c r="X14" s="1">
        <v>91.3</v>
      </c>
      <c r="Y14" s="1">
        <v>91</v>
      </c>
      <c r="Z14" s="1">
        <v>80.2</v>
      </c>
      <c r="AA14" s="1">
        <v>85.9</v>
      </c>
      <c r="AB14" s="1">
        <v>87.9</v>
      </c>
      <c r="AC14" s="1">
        <v>77</v>
      </c>
      <c r="AD14" s="1">
        <v>76.8</v>
      </c>
      <c r="AE14" s="1">
        <v>60.6</v>
      </c>
      <c r="AF14" s="1">
        <v>91.9</v>
      </c>
      <c r="AG14" s="1">
        <v>108.1</v>
      </c>
      <c r="AH14" s="1">
        <v>94</v>
      </c>
      <c r="AI14" s="1">
        <v>80.3</v>
      </c>
      <c r="AJ14" s="1">
        <v>75.5</v>
      </c>
      <c r="AK14" s="1">
        <v>81.7</v>
      </c>
      <c r="AL14" s="1">
        <v>96.5</v>
      </c>
      <c r="AM14" s="1">
        <v>65.8</v>
      </c>
      <c r="AN14" s="1">
        <v>61.1</v>
      </c>
      <c r="AO14" s="1">
        <v>79.400000000000006</v>
      </c>
      <c r="AP14" s="1">
        <v>75.8</v>
      </c>
      <c r="AQ14" s="1">
        <v>105.4</v>
      </c>
      <c r="AR14" s="1">
        <v>97.8</v>
      </c>
      <c r="AS14" s="1">
        <v>250.3</v>
      </c>
      <c r="AT14" s="1">
        <v>92.9</v>
      </c>
      <c r="AU14" s="1">
        <v>111.8</v>
      </c>
      <c r="AV14" s="1">
        <v>74.599999999999994</v>
      </c>
      <c r="AW14" s="1">
        <v>78.3</v>
      </c>
      <c r="AY14" s="1">
        <v>72.7</v>
      </c>
      <c r="AZ14" s="1">
        <v>81.599999999999994</v>
      </c>
      <c r="BA14" s="1">
        <v>78.900000000000006</v>
      </c>
      <c r="BB14" s="1">
        <v>84.5</v>
      </c>
      <c r="BC14" s="1">
        <v>78.400000000000006</v>
      </c>
      <c r="BD14" s="1">
        <v>87.2</v>
      </c>
      <c r="BE14" s="1">
        <v>74.599999999999994</v>
      </c>
      <c r="BF14" s="1">
        <v>79.900000000000006</v>
      </c>
      <c r="BG14" s="1">
        <v>80.099999999999994</v>
      </c>
    </row>
    <row r="15" spans="1:59" ht="13.5" hidden="1" customHeight="1">
      <c r="A15" s="62">
        <v>39814</v>
      </c>
      <c r="B15" s="1">
        <v>82.8</v>
      </c>
      <c r="C15" s="1">
        <v>83.2</v>
      </c>
      <c r="D15" s="1">
        <v>83.6</v>
      </c>
      <c r="E15" s="1">
        <v>84.4</v>
      </c>
      <c r="F15" s="1">
        <v>82</v>
      </c>
      <c r="G15" s="1">
        <v>86.3</v>
      </c>
      <c r="H15" s="1">
        <v>86.2</v>
      </c>
      <c r="I15" s="1">
        <v>89.2</v>
      </c>
      <c r="J15" s="1">
        <v>94.8</v>
      </c>
      <c r="K15" s="1">
        <v>88.6</v>
      </c>
      <c r="L15" s="1">
        <v>69</v>
      </c>
      <c r="M15" s="1">
        <v>78.2</v>
      </c>
      <c r="N15" s="1">
        <v>78.2</v>
      </c>
      <c r="O15" s="1">
        <v>79.099999999999994</v>
      </c>
      <c r="P15" s="1">
        <v>78.099999999999994</v>
      </c>
      <c r="Q15" s="1">
        <v>74.400000000000006</v>
      </c>
      <c r="R15" s="1">
        <v>75.900000000000006</v>
      </c>
      <c r="S15" s="1">
        <v>81.099999999999994</v>
      </c>
      <c r="T15" s="1">
        <v>78.2</v>
      </c>
      <c r="U15" s="1">
        <v>72.5</v>
      </c>
      <c r="V15" s="1">
        <v>72.2</v>
      </c>
      <c r="W15" s="1">
        <v>92</v>
      </c>
      <c r="X15" s="1">
        <v>91.9</v>
      </c>
      <c r="Y15" s="1">
        <v>92.4</v>
      </c>
      <c r="Z15" s="1">
        <v>80.2</v>
      </c>
      <c r="AA15" s="1">
        <v>85.9</v>
      </c>
      <c r="AB15" s="1">
        <v>87.9</v>
      </c>
      <c r="AC15" s="1">
        <v>77</v>
      </c>
      <c r="AD15" s="1">
        <v>76.8</v>
      </c>
      <c r="AE15" s="1">
        <v>60.6</v>
      </c>
      <c r="AF15" s="1">
        <v>92.8</v>
      </c>
      <c r="AG15" s="1">
        <v>109</v>
      </c>
      <c r="AH15" s="1">
        <v>96.6</v>
      </c>
      <c r="AI15" s="1">
        <v>80.8</v>
      </c>
      <c r="AJ15" s="1">
        <v>75.900000000000006</v>
      </c>
      <c r="AK15" s="1">
        <v>79.900000000000006</v>
      </c>
      <c r="AL15" s="1">
        <v>97.1</v>
      </c>
      <c r="AM15" s="1">
        <v>58.6</v>
      </c>
      <c r="AN15" s="1">
        <v>49.5</v>
      </c>
      <c r="AO15" s="1">
        <v>84.7</v>
      </c>
      <c r="AP15" s="1">
        <v>76.099999999999994</v>
      </c>
      <c r="AQ15" s="1">
        <v>105.9</v>
      </c>
      <c r="AR15" s="1">
        <v>97.9</v>
      </c>
      <c r="AS15" s="1">
        <v>254.3</v>
      </c>
      <c r="AT15" s="1">
        <v>93.4</v>
      </c>
      <c r="AU15" s="1">
        <v>112.9</v>
      </c>
      <c r="AV15" s="1">
        <v>75.7</v>
      </c>
      <c r="AW15" s="1">
        <v>77</v>
      </c>
      <c r="AY15" s="1">
        <v>72.7</v>
      </c>
      <c r="AZ15" s="1">
        <v>83.3</v>
      </c>
      <c r="BA15" s="1">
        <v>79.900000000000006</v>
      </c>
      <c r="BB15" s="1">
        <v>87.2</v>
      </c>
      <c r="BC15" s="1">
        <v>81.400000000000006</v>
      </c>
      <c r="BD15" s="1">
        <v>88.1</v>
      </c>
      <c r="BE15" s="1">
        <v>75.5</v>
      </c>
      <c r="BF15" s="1">
        <v>82.9</v>
      </c>
      <c r="BG15" s="1">
        <v>87.5</v>
      </c>
    </row>
    <row r="16" spans="1:59" ht="13.5" hidden="1" customHeight="1">
      <c r="A16" s="62">
        <v>39845</v>
      </c>
      <c r="B16" s="1">
        <v>83.4</v>
      </c>
      <c r="C16" s="1">
        <v>83.1</v>
      </c>
      <c r="D16" s="1">
        <v>83.3</v>
      </c>
      <c r="E16" s="1">
        <v>84</v>
      </c>
      <c r="F16" s="1">
        <v>82.1</v>
      </c>
      <c r="G16" s="1">
        <v>87.2</v>
      </c>
      <c r="H16" s="1">
        <v>86.1</v>
      </c>
      <c r="I16" s="1">
        <v>85.6</v>
      </c>
      <c r="J16" s="1">
        <v>96.1</v>
      </c>
      <c r="K16" s="1">
        <v>87.8</v>
      </c>
      <c r="L16" s="1">
        <v>69.099999999999994</v>
      </c>
      <c r="M16" s="1">
        <v>77.900000000000006</v>
      </c>
      <c r="N16" s="1">
        <v>80.8</v>
      </c>
      <c r="O16" s="1">
        <v>78.8</v>
      </c>
      <c r="P16" s="1">
        <v>81.3</v>
      </c>
      <c r="Q16" s="1">
        <v>74.7</v>
      </c>
      <c r="R16" s="1">
        <v>76.099999999999994</v>
      </c>
      <c r="S16" s="1">
        <v>80.900000000000006</v>
      </c>
      <c r="T16" s="1">
        <v>78.2</v>
      </c>
      <c r="U16" s="1">
        <v>72.8</v>
      </c>
      <c r="V16" s="1">
        <v>72.599999999999994</v>
      </c>
      <c r="W16" s="1">
        <v>92.3</v>
      </c>
      <c r="X16" s="1">
        <v>92.5</v>
      </c>
      <c r="Y16" s="1">
        <v>92.2</v>
      </c>
      <c r="Z16" s="1">
        <v>80.2</v>
      </c>
      <c r="AA16" s="1">
        <v>85.9</v>
      </c>
      <c r="AB16" s="1">
        <v>87.9</v>
      </c>
      <c r="AC16" s="1">
        <v>76.900000000000006</v>
      </c>
      <c r="AD16" s="1">
        <v>76.8</v>
      </c>
      <c r="AE16" s="1">
        <v>60.4</v>
      </c>
      <c r="AF16" s="1">
        <v>93.3</v>
      </c>
      <c r="AG16" s="1">
        <v>109</v>
      </c>
      <c r="AH16" s="1">
        <v>98.6</v>
      </c>
      <c r="AI16" s="1">
        <v>80.900000000000006</v>
      </c>
      <c r="AJ16" s="1">
        <v>80.900000000000006</v>
      </c>
      <c r="AK16" s="1">
        <v>81.2</v>
      </c>
      <c r="AL16" s="1">
        <v>97.6</v>
      </c>
      <c r="AM16" s="1">
        <v>62.5</v>
      </c>
      <c r="AN16" s="1">
        <v>54.7</v>
      </c>
      <c r="AO16" s="1">
        <v>84.7</v>
      </c>
      <c r="AP16" s="1">
        <v>76.099999999999994</v>
      </c>
      <c r="AQ16" s="1">
        <v>105.3</v>
      </c>
      <c r="AR16" s="1">
        <v>97.9</v>
      </c>
      <c r="AS16" s="1">
        <v>245.2</v>
      </c>
      <c r="AT16" s="1">
        <v>94.1</v>
      </c>
      <c r="AU16" s="1">
        <v>113.8</v>
      </c>
      <c r="AV16" s="1">
        <v>75.8</v>
      </c>
      <c r="AW16" s="1">
        <v>77.8</v>
      </c>
      <c r="AY16" s="1">
        <v>72.7</v>
      </c>
      <c r="AZ16" s="1">
        <v>83.6</v>
      </c>
      <c r="BA16" s="1">
        <v>80.5</v>
      </c>
      <c r="BB16" s="1">
        <v>87.1</v>
      </c>
      <c r="BC16" s="1">
        <v>83.7</v>
      </c>
      <c r="BD16" s="1">
        <v>89.2</v>
      </c>
      <c r="BE16" s="1">
        <v>80</v>
      </c>
      <c r="BF16" s="1">
        <v>82.9</v>
      </c>
      <c r="BG16" s="1">
        <v>87.5</v>
      </c>
    </row>
    <row r="17" spans="1:59" ht="13.5" hidden="1" customHeight="1">
      <c r="A17" s="62">
        <v>39873</v>
      </c>
      <c r="B17" s="1">
        <v>84.4</v>
      </c>
      <c r="C17" s="1">
        <v>83.2</v>
      </c>
      <c r="D17" s="1">
        <v>83.4</v>
      </c>
      <c r="E17" s="1">
        <v>84.1</v>
      </c>
      <c r="F17" s="1">
        <v>83.3</v>
      </c>
      <c r="G17" s="1">
        <v>85.3</v>
      </c>
      <c r="H17" s="1">
        <v>88.2</v>
      </c>
      <c r="I17" s="1">
        <v>81.900000000000006</v>
      </c>
      <c r="J17" s="1">
        <v>99.7</v>
      </c>
      <c r="K17" s="1">
        <v>84.9</v>
      </c>
      <c r="L17" s="1">
        <v>70</v>
      </c>
      <c r="M17" s="1">
        <v>79</v>
      </c>
      <c r="N17" s="1">
        <v>81.3</v>
      </c>
      <c r="O17" s="1">
        <v>81.7</v>
      </c>
      <c r="P17" s="1">
        <v>81.099999999999994</v>
      </c>
      <c r="Q17" s="1">
        <v>78.7</v>
      </c>
      <c r="R17" s="1">
        <v>80.7</v>
      </c>
      <c r="S17" s="1">
        <v>85.6</v>
      </c>
      <c r="T17" s="1">
        <v>82.8</v>
      </c>
      <c r="U17" s="1">
        <v>77.400000000000006</v>
      </c>
      <c r="V17" s="1">
        <v>76</v>
      </c>
      <c r="W17" s="1">
        <v>92.8</v>
      </c>
      <c r="X17" s="1">
        <v>92.9</v>
      </c>
      <c r="Y17" s="1">
        <v>92.9</v>
      </c>
      <c r="Z17" s="1">
        <v>80.5</v>
      </c>
      <c r="AA17" s="1">
        <v>86.5</v>
      </c>
      <c r="AB17" s="1">
        <v>88.1</v>
      </c>
      <c r="AC17" s="1">
        <v>76.5</v>
      </c>
      <c r="AD17" s="1">
        <v>76.8</v>
      </c>
      <c r="AE17" s="1">
        <v>61.3</v>
      </c>
      <c r="AF17" s="1">
        <v>94.1</v>
      </c>
      <c r="AG17" s="1">
        <v>107.9</v>
      </c>
      <c r="AH17" s="1">
        <v>100.9</v>
      </c>
      <c r="AI17" s="1">
        <v>82.3</v>
      </c>
      <c r="AJ17" s="1">
        <v>82.4</v>
      </c>
      <c r="AK17" s="1">
        <v>82.1</v>
      </c>
      <c r="AL17" s="1">
        <v>97.8</v>
      </c>
      <c r="AM17" s="1">
        <v>65.8</v>
      </c>
      <c r="AN17" s="1">
        <v>58.6</v>
      </c>
      <c r="AO17" s="1">
        <v>86.9</v>
      </c>
      <c r="AP17" s="1">
        <v>75.099999999999994</v>
      </c>
      <c r="AQ17" s="1">
        <v>105.3</v>
      </c>
      <c r="AR17" s="1">
        <v>97.9</v>
      </c>
      <c r="AS17" s="1">
        <v>245.7</v>
      </c>
      <c r="AT17" s="1">
        <v>98.6</v>
      </c>
      <c r="AU17" s="1">
        <v>116.1</v>
      </c>
      <c r="AV17" s="1">
        <v>84.3</v>
      </c>
      <c r="AW17" s="1">
        <v>81.5</v>
      </c>
      <c r="AY17" s="1">
        <v>77.400000000000006</v>
      </c>
      <c r="AZ17" s="1">
        <v>85.8</v>
      </c>
      <c r="BA17" s="1">
        <v>82.1</v>
      </c>
      <c r="BB17" s="1">
        <v>89.8</v>
      </c>
      <c r="BC17" s="1">
        <v>84.2</v>
      </c>
      <c r="BD17" s="1">
        <v>91.4</v>
      </c>
      <c r="BE17" s="1">
        <v>80</v>
      </c>
      <c r="BF17" s="1">
        <v>84.6</v>
      </c>
      <c r="BG17" s="1">
        <v>87.5</v>
      </c>
    </row>
    <row r="18" spans="1:59" ht="13.5" hidden="1" customHeight="1">
      <c r="A18" s="62">
        <v>39904</v>
      </c>
      <c r="B18" s="1">
        <v>84.9</v>
      </c>
      <c r="C18" s="1">
        <v>83.8</v>
      </c>
      <c r="D18" s="1">
        <v>83.9</v>
      </c>
      <c r="E18" s="1">
        <v>84.5</v>
      </c>
      <c r="F18" s="1">
        <v>83.7</v>
      </c>
      <c r="G18" s="1">
        <v>86.4</v>
      </c>
      <c r="H18" s="1">
        <v>89</v>
      </c>
      <c r="I18" s="1">
        <v>79.400000000000006</v>
      </c>
      <c r="J18" s="1">
        <v>94.4</v>
      </c>
      <c r="K18" s="1">
        <v>85.8</v>
      </c>
      <c r="L18" s="1">
        <v>72.900000000000006</v>
      </c>
      <c r="M18" s="1">
        <v>80.7</v>
      </c>
      <c r="N18" s="1">
        <v>82.7</v>
      </c>
      <c r="O18" s="1">
        <v>84.1</v>
      </c>
      <c r="P18" s="1">
        <v>82.2</v>
      </c>
      <c r="Q18" s="1">
        <v>79.599999999999994</v>
      </c>
      <c r="R18" s="1">
        <v>81.400000000000006</v>
      </c>
      <c r="S18" s="1">
        <v>86.1</v>
      </c>
      <c r="T18" s="1">
        <v>84.7</v>
      </c>
      <c r="U18" s="1">
        <v>78</v>
      </c>
      <c r="V18" s="1">
        <v>77</v>
      </c>
      <c r="W18" s="1">
        <v>92.8</v>
      </c>
      <c r="X18" s="1">
        <v>92.7</v>
      </c>
      <c r="Y18" s="1">
        <v>93.2</v>
      </c>
      <c r="Z18" s="1">
        <v>80.8</v>
      </c>
      <c r="AA18" s="1">
        <v>86.5</v>
      </c>
      <c r="AB18" s="1">
        <v>88.1</v>
      </c>
      <c r="AC18" s="1">
        <v>77.5</v>
      </c>
      <c r="AD18" s="1">
        <v>76.8</v>
      </c>
      <c r="AE18" s="1">
        <v>62.5</v>
      </c>
      <c r="AF18" s="1">
        <v>94.5</v>
      </c>
      <c r="AG18" s="1">
        <v>108.2</v>
      </c>
      <c r="AH18" s="1">
        <v>101.7</v>
      </c>
      <c r="AI18" s="1">
        <v>82.7</v>
      </c>
      <c r="AJ18" s="1">
        <v>83</v>
      </c>
      <c r="AK18" s="1">
        <v>83.1</v>
      </c>
      <c r="AL18" s="1">
        <v>98.6</v>
      </c>
      <c r="AM18" s="1">
        <v>68.099999999999994</v>
      </c>
      <c r="AN18" s="1">
        <v>61.4</v>
      </c>
      <c r="AO18" s="1">
        <v>87.4</v>
      </c>
      <c r="AP18" s="1">
        <v>75.099999999999994</v>
      </c>
      <c r="AQ18" s="1">
        <v>105.3</v>
      </c>
      <c r="AR18" s="1">
        <v>98</v>
      </c>
      <c r="AS18" s="1">
        <v>244</v>
      </c>
      <c r="AT18" s="1">
        <v>100.1</v>
      </c>
      <c r="AU18" s="1">
        <v>117.4</v>
      </c>
      <c r="AV18" s="1">
        <v>85.8</v>
      </c>
      <c r="AW18" s="1">
        <v>83.2</v>
      </c>
      <c r="AY18" s="1">
        <v>77.400000000000006</v>
      </c>
      <c r="AZ18" s="1">
        <v>85</v>
      </c>
      <c r="BA18" s="1">
        <v>82.8</v>
      </c>
      <c r="BB18" s="1">
        <v>87.6</v>
      </c>
      <c r="BC18" s="1">
        <v>84.3</v>
      </c>
      <c r="BD18" s="1">
        <v>92.3</v>
      </c>
      <c r="BE18" s="1">
        <v>80</v>
      </c>
      <c r="BF18" s="1">
        <v>84.6</v>
      </c>
      <c r="BG18" s="1">
        <v>87.5</v>
      </c>
    </row>
    <row r="19" spans="1:59" ht="13.5" hidden="1" customHeight="1">
      <c r="A19" s="62">
        <v>39934</v>
      </c>
      <c r="B19" s="1">
        <v>85</v>
      </c>
      <c r="C19" s="1">
        <v>84.1</v>
      </c>
      <c r="D19" s="1">
        <v>84.1</v>
      </c>
      <c r="E19" s="1">
        <v>84.3</v>
      </c>
      <c r="F19" s="1">
        <v>83.7</v>
      </c>
      <c r="G19" s="1">
        <v>87.3</v>
      </c>
      <c r="H19" s="1">
        <v>90</v>
      </c>
      <c r="I19" s="1">
        <v>78.7</v>
      </c>
      <c r="J19" s="1">
        <v>92.9</v>
      </c>
      <c r="K19" s="1">
        <v>85.9</v>
      </c>
      <c r="L19" s="1">
        <v>74.900000000000006</v>
      </c>
      <c r="M19" s="1">
        <v>81.8</v>
      </c>
      <c r="N19" s="1">
        <v>83.8</v>
      </c>
      <c r="O19" s="1">
        <v>86.2</v>
      </c>
      <c r="P19" s="1">
        <v>83.1</v>
      </c>
      <c r="Q19" s="1">
        <v>79.8</v>
      </c>
      <c r="R19" s="1">
        <v>81.7</v>
      </c>
      <c r="S19" s="1">
        <v>86.8</v>
      </c>
      <c r="T19" s="1">
        <v>84.7</v>
      </c>
      <c r="U19" s="1">
        <v>78.2</v>
      </c>
      <c r="V19" s="1">
        <v>77.099999999999994</v>
      </c>
      <c r="W19" s="1">
        <v>92.7</v>
      </c>
      <c r="X19" s="1">
        <v>92.5</v>
      </c>
      <c r="Y19" s="1">
        <v>93.3</v>
      </c>
      <c r="Z19" s="1">
        <v>80.8</v>
      </c>
      <c r="AA19" s="1">
        <v>86.5</v>
      </c>
      <c r="AB19" s="1">
        <v>88.1</v>
      </c>
      <c r="AC19" s="1">
        <v>77.900000000000006</v>
      </c>
      <c r="AD19" s="1">
        <v>76.8</v>
      </c>
      <c r="AE19" s="1">
        <v>62.3</v>
      </c>
      <c r="AF19" s="1">
        <v>94.9</v>
      </c>
      <c r="AG19" s="1">
        <v>108.2</v>
      </c>
      <c r="AH19" s="1">
        <v>102.3</v>
      </c>
      <c r="AI19" s="1">
        <v>83.3</v>
      </c>
      <c r="AJ19" s="1">
        <v>83.3</v>
      </c>
      <c r="AK19" s="1">
        <v>83.6</v>
      </c>
      <c r="AL19" s="1">
        <v>100</v>
      </c>
      <c r="AM19" s="1">
        <v>67.900000000000006</v>
      </c>
      <c r="AN19" s="1">
        <v>61.1</v>
      </c>
      <c r="AO19" s="1">
        <v>87.5</v>
      </c>
      <c r="AP19" s="1">
        <v>75.099999999999994</v>
      </c>
      <c r="AQ19" s="1">
        <v>105.2</v>
      </c>
      <c r="AR19" s="1">
        <v>98</v>
      </c>
      <c r="AS19" s="1">
        <v>240.7</v>
      </c>
      <c r="AT19" s="1">
        <v>101.2</v>
      </c>
      <c r="AU19" s="1">
        <v>119.8</v>
      </c>
      <c r="AV19" s="1">
        <v>85.8</v>
      </c>
      <c r="AW19" s="1">
        <v>82.9</v>
      </c>
      <c r="AY19" s="1">
        <v>77.400000000000006</v>
      </c>
      <c r="AZ19" s="1">
        <v>84.7</v>
      </c>
      <c r="BA19" s="1">
        <v>82.7</v>
      </c>
      <c r="BB19" s="1">
        <v>86.9</v>
      </c>
      <c r="BC19" s="1">
        <v>84.3</v>
      </c>
      <c r="BD19" s="1">
        <v>92.6</v>
      </c>
      <c r="BE19" s="1">
        <v>80</v>
      </c>
      <c r="BF19" s="1">
        <v>84.6</v>
      </c>
      <c r="BG19" s="1">
        <v>87.5</v>
      </c>
    </row>
    <row r="20" spans="1:59" ht="13.5" hidden="1" customHeight="1">
      <c r="A20" s="62">
        <v>39965</v>
      </c>
      <c r="B20" s="1">
        <v>85.3</v>
      </c>
      <c r="C20" s="1">
        <v>83.6</v>
      </c>
      <c r="D20" s="1">
        <v>83.7</v>
      </c>
      <c r="E20" s="1">
        <v>84</v>
      </c>
      <c r="F20" s="1">
        <v>83.5</v>
      </c>
      <c r="G20" s="1">
        <v>87.1</v>
      </c>
      <c r="H20" s="1">
        <v>90.3</v>
      </c>
      <c r="I20" s="1">
        <v>78.3</v>
      </c>
      <c r="J20" s="1">
        <v>86.6</v>
      </c>
      <c r="K20" s="1">
        <v>84.7</v>
      </c>
      <c r="L20" s="1">
        <v>74.7</v>
      </c>
      <c r="M20" s="1">
        <v>82.3</v>
      </c>
      <c r="N20" s="1">
        <v>83.4</v>
      </c>
      <c r="O20" s="1">
        <v>87</v>
      </c>
      <c r="P20" s="1">
        <v>82.3</v>
      </c>
      <c r="Q20" s="1">
        <v>79.7</v>
      </c>
      <c r="R20" s="1">
        <v>81.599999999999994</v>
      </c>
      <c r="S20" s="1">
        <v>86</v>
      </c>
      <c r="T20" s="1">
        <v>83.9</v>
      </c>
      <c r="U20" s="1">
        <v>78.5</v>
      </c>
      <c r="V20" s="1">
        <v>77.099999999999994</v>
      </c>
      <c r="W20" s="1">
        <v>92.8</v>
      </c>
      <c r="X20" s="1">
        <v>92.6</v>
      </c>
      <c r="Y20" s="1">
        <v>93.5</v>
      </c>
      <c r="Z20" s="1">
        <v>81.400000000000006</v>
      </c>
      <c r="AA20" s="1">
        <v>87.5</v>
      </c>
      <c r="AB20" s="1">
        <v>89.3</v>
      </c>
      <c r="AC20" s="1">
        <v>78.7</v>
      </c>
      <c r="AD20" s="1">
        <v>76.8</v>
      </c>
      <c r="AE20" s="1">
        <v>62.2</v>
      </c>
      <c r="AF20" s="1">
        <v>95.5</v>
      </c>
      <c r="AG20" s="1">
        <v>107.1</v>
      </c>
      <c r="AH20" s="1">
        <v>102.8</v>
      </c>
      <c r="AI20" s="1">
        <v>85.1</v>
      </c>
      <c r="AJ20" s="1">
        <v>83.5</v>
      </c>
      <c r="AK20" s="1">
        <v>84.1</v>
      </c>
      <c r="AL20" s="1">
        <v>100.1</v>
      </c>
      <c r="AM20" s="1">
        <v>68.900000000000006</v>
      </c>
      <c r="AN20" s="1">
        <v>62.5</v>
      </c>
      <c r="AO20" s="1">
        <v>87.6</v>
      </c>
      <c r="AP20" s="1">
        <v>75.8</v>
      </c>
      <c r="AQ20" s="1">
        <v>105</v>
      </c>
      <c r="AR20" s="1">
        <v>98</v>
      </c>
      <c r="AS20" s="1">
        <v>236.7</v>
      </c>
      <c r="AT20" s="1">
        <v>100.7</v>
      </c>
      <c r="AU20" s="1">
        <v>120</v>
      </c>
      <c r="AV20" s="1">
        <v>85.8</v>
      </c>
      <c r="AW20" s="1">
        <v>80.7</v>
      </c>
      <c r="AY20" s="1">
        <v>77.400000000000006</v>
      </c>
      <c r="AZ20" s="1">
        <v>85.7</v>
      </c>
      <c r="BA20" s="1">
        <v>84.4</v>
      </c>
      <c r="BB20" s="1">
        <v>87.2</v>
      </c>
      <c r="BC20" s="1">
        <v>84.6</v>
      </c>
      <c r="BD20" s="1">
        <v>94</v>
      </c>
      <c r="BE20" s="1">
        <v>80</v>
      </c>
      <c r="BF20" s="1">
        <v>84.9</v>
      </c>
      <c r="BG20" s="1">
        <v>87.5</v>
      </c>
    </row>
    <row r="21" spans="1:59" ht="13.5" hidden="1" customHeight="1">
      <c r="A21" s="62">
        <v>39995</v>
      </c>
      <c r="B21" s="1">
        <v>85.9</v>
      </c>
      <c r="C21" s="1">
        <v>82.9</v>
      </c>
      <c r="D21" s="1">
        <v>82.8</v>
      </c>
      <c r="E21" s="1">
        <v>83.3</v>
      </c>
      <c r="F21" s="1">
        <v>82.1</v>
      </c>
      <c r="G21" s="1">
        <v>88.6</v>
      </c>
      <c r="H21" s="1">
        <v>89</v>
      </c>
      <c r="I21" s="1">
        <v>78</v>
      </c>
      <c r="J21" s="1">
        <v>86.6</v>
      </c>
      <c r="K21" s="1">
        <v>82.9</v>
      </c>
      <c r="L21" s="1">
        <v>74.900000000000006</v>
      </c>
      <c r="M21" s="1">
        <v>83.1</v>
      </c>
      <c r="N21" s="1">
        <v>83.9</v>
      </c>
      <c r="O21" s="1">
        <v>85.6</v>
      </c>
      <c r="P21" s="1">
        <v>83.4</v>
      </c>
      <c r="Q21" s="1">
        <v>80.099999999999994</v>
      </c>
      <c r="R21" s="1">
        <v>81.7</v>
      </c>
      <c r="S21" s="1">
        <v>86</v>
      </c>
      <c r="T21" s="1">
        <v>84.8</v>
      </c>
      <c r="U21" s="1">
        <v>78.7</v>
      </c>
      <c r="V21" s="1">
        <v>77.7</v>
      </c>
      <c r="W21" s="1">
        <v>93.1</v>
      </c>
      <c r="X21" s="1">
        <v>92.8</v>
      </c>
      <c r="Y21" s="1">
        <v>94.1</v>
      </c>
      <c r="Z21" s="1">
        <v>83.7</v>
      </c>
      <c r="AA21" s="1">
        <v>87.5</v>
      </c>
      <c r="AB21" s="1">
        <v>89.3</v>
      </c>
      <c r="AC21" s="1">
        <v>79.5</v>
      </c>
      <c r="AD21" s="1">
        <v>80</v>
      </c>
      <c r="AE21" s="1">
        <v>71.8</v>
      </c>
      <c r="AF21" s="1">
        <v>95.4</v>
      </c>
      <c r="AG21" s="1">
        <v>107.2</v>
      </c>
      <c r="AH21" s="1">
        <v>102.2</v>
      </c>
      <c r="AI21" s="1">
        <v>85</v>
      </c>
      <c r="AJ21" s="1">
        <v>83.6</v>
      </c>
      <c r="AK21" s="1">
        <v>84.8</v>
      </c>
      <c r="AL21" s="1">
        <v>99.6</v>
      </c>
      <c r="AM21" s="1">
        <v>71.7</v>
      </c>
      <c r="AN21" s="1">
        <v>65.7</v>
      </c>
      <c r="AO21" s="1">
        <v>88.9</v>
      </c>
      <c r="AP21" s="1">
        <v>75.8</v>
      </c>
      <c r="AQ21" s="1">
        <v>105.1</v>
      </c>
      <c r="AR21" s="1">
        <v>98</v>
      </c>
      <c r="AS21" s="1">
        <v>238.2</v>
      </c>
      <c r="AT21" s="1">
        <v>101.7</v>
      </c>
      <c r="AU21" s="1">
        <v>120.8</v>
      </c>
      <c r="AV21" s="1">
        <v>85.8</v>
      </c>
      <c r="AW21" s="1">
        <v>83.3</v>
      </c>
      <c r="AY21" s="1">
        <v>77.400000000000006</v>
      </c>
      <c r="AZ21" s="1">
        <v>85.9</v>
      </c>
      <c r="BA21" s="1">
        <v>84.7</v>
      </c>
      <c r="BB21" s="1">
        <v>87.3</v>
      </c>
      <c r="BC21" s="1">
        <v>85.9</v>
      </c>
      <c r="BD21" s="1">
        <v>94.2</v>
      </c>
      <c r="BE21" s="1">
        <v>82.3</v>
      </c>
      <c r="BF21" s="1">
        <v>86</v>
      </c>
      <c r="BG21" s="1">
        <v>87.5</v>
      </c>
    </row>
    <row r="22" spans="1:59" ht="13.5" hidden="1" customHeight="1">
      <c r="A22" s="62">
        <v>40026</v>
      </c>
      <c r="B22" s="1">
        <v>86</v>
      </c>
      <c r="C22" s="1">
        <v>82.9</v>
      </c>
      <c r="D22" s="1">
        <v>82.8</v>
      </c>
      <c r="E22" s="1">
        <v>82.4</v>
      </c>
      <c r="F22" s="1">
        <v>81.599999999999994</v>
      </c>
      <c r="G22" s="1">
        <v>88.7</v>
      </c>
      <c r="H22" s="1">
        <v>89.9</v>
      </c>
      <c r="I22" s="1">
        <v>77.099999999999994</v>
      </c>
      <c r="J22" s="1">
        <v>86.8</v>
      </c>
      <c r="K22" s="1">
        <v>84.3</v>
      </c>
      <c r="L22" s="1">
        <v>75.3</v>
      </c>
      <c r="M22" s="1">
        <v>83.4</v>
      </c>
      <c r="N22" s="1">
        <v>85.6</v>
      </c>
      <c r="O22" s="1">
        <v>89.3</v>
      </c>
      <c r="P22" s="1">
        <v>84.6</v>
      </c>
      <c r="Q22" s="1">
        <v>82</v>
      </c>
      <c r="R22" s="1">
        <v>81.599999999999994</v>
      </c>
      <c r="S22" s="1">
        <v>86.3</v>
      </c>
      <c r="T22" s="1">
        <v>84.4</v>
      </c>
      <c r="U22" s="1">
        <v>78.2</v>
      </c>
      <c r="V22" s="1">
        <v>82.8</v>
      </c>
      <c r="W22" s="1">
        <v>93.4</v>
      </c>
      <c r="X22" s="1">
        <v>93.1</v>
      </c>
      <c r="Y22" s="1">
        <v>94.5</v>
      </c>
      <c r="Z22" s="1">
        <v>83.6</v>
      </c>
      <c r="AA22" s="1">
        <v>87.5</v>
      </c>
      <c r="AB22" s="1">
        <v>89.3</v>
      </c>
      <c r="AC22" s="1">
        <v>80.3</v>
      </c>
      <c r="AD22" s="1">
        <v>80</v>
      </c>
      <c r="AE22" s="1">
        <v>71</v>
      </c>
      <c r="AF22" s="1">
        <v>95.1</v>
      </c>
      <c r="AG22" s="1">
        <v>105.8</v>
      </c>
      <c r="AH22" s="1">
        <v>102.8</v>
      </c>
      <c r="AI22" s="1">
        <v>84.9</v>
      </c>
      <c r="AJ22" s="1">
        <v>83.8</v>
      </c>
      <c r="AK22" s="1">
        <v>84.6</v>
      </c>
      <c r="AL22" s="1">
        <v>100.2</v>
      </c>
      <c r="AM22" s="1">
        <v>70.400000000000006</v>
      </c>
      <c r="AN22" s="1">
        <v>63.9</v>
      </c>
      <c r="AO22" s="1">
        <v>89.2</v>
      </c>
      <c r="AP22" s="1">
        <v>75.8</v>
      </c>
      <c r="AQ22" s="1">
        <v>106.7</v>
      </c>
      <c r="AR22" s="1">
        <v>100.4</v>
      </c>
      <c r="AS22" s="1">
        <v>224.6</v>
      </c>
      <c r="AT22" s="1">
        <v>101.4</v>
      </c>
      <c r="AU22" s="1">
        <v>119.7</v>
      </c>
      <c r="AV22" s="1">
        <v>86.7</v>
      </c>
      <c r="AW22" s="1">
        <v>83.3</v>
      </c>
      <c r="AY22" s="1">
        <v>77.400000000000006</v>
      </c>
      <c r="AZ22" s="1">
        <v>86.5</v>
      </c>
      <c r="BA22" s="1">
        <v>85.6</v>
      </c>
      <c r="BB22" s="1">
        <v>87.5</v>
      </c>
      <c r="BC22" s="1">
        <v>85.9</v>
      </c>
      <c r="BD22" s="1">
        <v>95.1</v>
      </c>
      <c r="BE22" s="1">
        <v>82.3</v>
      </c>
      <c r="BF22" s="1">
        <v>86</v>
      </c>
      <c r="BG22" s="1">
        <v>87.5</v>
      </c>
    </row>
    <row r="23" spans="1:59" ht="13.5" hidden="1" customHeight="1">
      <c r="A23" s="62">
        <v>40057</v>
      </c>
      <c r="B23" s="1">
        <v>86.2</v>
      </c>
      <c r="C23" s="1">
        <v>82.9</v>
      </c>
      <c r="D23" s="1">
        <v>82.8</v>
      </c>
      <c r="E23" s="1">
        <v>82.5</v>
      </c>
      <c r="F23" s="1">
        <v>81</v>
      </c>
      <c r="G23" s="1">
        <v>88.9</v>
      </c>
      <c r="H23" s="1">
        <v>90.2</v>
      </c>
      <c r="I23" s="1">
        <v>76.8</v>
      </c>
      <c r="J23" s="1">
        <v>84.3</v>
      </c>
      <c r="K23" s="1">
        <v>85.3</v>
      </c>
      <c r="L23" s="1">
        <v>75.599999999999994</v>
      </c>
      <c r="M23" s="1">
        <v>84.2</v>
      </c>
      <c r="N23" s="1">
        <v>85</v>
      </c>
      <c r="O23" s="1">
        <v>86.6</v>
      </c>
      <c r="P23" s="1">
        <v>84.4</v>
      </c>
      <c r="Q23" s="1">
        <v>82.4</v>
      </c>
      <c r="R23" s="1">
        <v>81.900000000000006</v>
      </c>
      <c r="S23" s="1">
        <v>86.5</v>
      </c>
      <c r="T23" s="1">
        <v>84.2</v>
      </c>
      <c r="U23" s="1">
        <v>78.7</v>
      </c>
      <c r="V23" s="1">
        <v>83.3</v>
      </c>
      <c r="W23" s="1">
        <v>93.7</v>
      </c>
      <c r="X23" s="1">
        <v>93.3</v>
      </c>
      <c r="Y23" s="1">
        <v>94.7</v>
      </c>
      <c r="Z23" s="1">
        <v>84.1</v>
      </c>
      <c r="AA23" s="1">
        <v>88.2</v>
      </c>
      <c r="AB23" s="1">
        <v>90.1</v>
      </c>
      <c r="AC23" s="1">
        <v>80.599999999999994</v>
      </c>
      <c r="AD23" s="1">
        <v>80</v>
      </c>
      <c r="AE23" s="1">
        <v>71.5</v>
      </c>
      <c r="AF23" s="1">
        <v>95.1</v>
      </c>
      <c r="AG23" s="1">
        <v>105.2</v>
      </c>
      <c r="AH23" s="1">
        <v>102</v>
      </c>
      <c r="AI23" s="1">
        <v>85.7</v>
      </c>
      <c r="AJ23" s="1">
        <v>83.8</v>
      </c>
      <c r="AK23" s="1">
        <v>85.3</v>
      </c>
      <c r="AL23" s="1">
        <v>99.9</v>
      </c>
      <c r="AM23" s="1">
        <v>72.8</v>
      </c>
      <c r="AN23" s="1">
        <v>67</v>
      </c>
      <c r="AO23" s="1">
        <v>89.5</v>
      </c>
      <c r="AP23" s="1">
        <v>75.900000000000006</v>
      </c>
      <c r="AQ23" s="1">
        <v>105.9</v>
      </c>
      <c r="AR23" s="1">
        <v>100</v>
      </c>
      <c r="AS23" s="1">
        <v>216.1</v>
      </c>
      <c r="AT23" s="1">
        <v>101.7</v>
      </c>
      <c r="AU23" s="1">
        <v>118.3</v>
      </c>
      <c r="AV23" s="1">
        <v>87.2</v>
      </c>
      <c r="AW23" s="1">
        <v>86.4</v>
      </c>
      <c r="AY23" s="1">
        <v>77.400000000000006</v>
      </c>
      <c r="AZ23" s="1">
        <v>86.6</v>
      </c>
      <c r="BA23" s="1">
        <v>85.6</v>
      </c>
      <c r="BB23" s="1">
        <v>87.7</v>
      </c>
      <c r="BC23" s="1">
        <v>86</v>
      </c>
      <c r="BD23" s="1">
        <v>95.4</v>
      </c>
      <c r="BE23" s="1">
        <v>82.3</v>
      </c>
      <c r="BF23" s="1">
        <v>86</v>
      </c>
      <c r="BG23" s="1">
        <v>87.5</v>
      </c>
    </row>
    <row r="24" spans="1:59" ht="13.5" hidden="1" customHeight="1">
      <c r="A24" s="62">
        <v>40087</v>
      </c>
      <c r="B24" s="1">
        <v>86.3</v>
      </c>
      <c r="C24" s="1">
        <v>83.5</v>
      </c>
      <c r="D24" s="1">
        <v>83.4</v>
      </c>
      <c r="E24" s="1">
        <v>81.8</v>
      </c>
      <c r="F24" s="1">
        <v>81.400000000000006</v>
      </c>
      <c r="G24" s="1">
        <v>89.7</v>
      </c>
      <c r="H24" s="1">
        <v>89.8</v>
      </c>
      <c r="I24" s="1">
        <v>76.8</v>
      </c>
      <c r="J24" s="1">
        <v>85.7</v>
      </c>
      <c r="K24" s="1">
        <v>90.5</v>
      </c>
      <c r="L24" s="1">
        <v>75.2</v>
      </c>
      <c r="M24" s="1">
        <v>84.9</v>
      </c>
      <c r="N24" s="1">
        <v>85.8</v>
      </c>
      <c r="O24" s="1">
        <v>87.6</v>
      </c>
      <c r="P24" s="1">
        <v>85.3</v>
      </c>
      <c r="Q24" s="1">
        <v>82.6</v>
      </c>
      <c r="R24" s="1">
        <v>82</v>
      </c>
      <c r="S24" s="1">
        <v>86.2</v>
      </c>
      <c r="T24" s="1">
        <v>84.4</v>
      </c>
      <c r="U24" s="1">
        <v>79.099999999999994</v>
      </c>
      <c r="V24" s="1">
        <v>83.4</v>
      </c>
      <c r="W24" s="1">
        <v>94</v>
      </c>
      <c r="X24" s="1">
        <v>93.7</v>
      </c>
      <c r="Y24" s="1">
        <v>94.9</v>
      </c>
      <c r="Z24" s="1">
        <v>84.2</v>
      </c>
      <c r="AA24" s="1">
        <v>88.2</v>
      </c>
      <c r="AB24" s="1">
        <v>90.1</v>
      </c>
      <c r="AC24" s="1">
        <v>81.099999999999994</v>
      </c>
      <c r="AD24" s="1">
        <v>80</v>
      </c>
      <c r="AE24" s="1">
        <v>71.900000000000006</v>
      </c>
      <c r="AF24" s="1">
        <v>94.8</v>
      </c>
      <c r="AG24" s="1">
        <v>105.4</v>
      </c>
      <c r="AH24" s="1">
        <v>100.9</v>
      </c>
      <c r="AI24" s="1">
        <v>85.4</v>
      </c>
      <c r="AJ24" s="1">
        <v>83.6</v>
      </c>
      <c r="AK24" s="1">
        <v>84.5</v>
      </c>
      <c r="AL24" s="1">
        <v>99.8</v>
      </c>
      <c r="AM24" s="1">
        <v>70.2</v>
      </c>
      <c r="AN24" s="1">
        <v>63.6</v>
      </c>
      <c r="AO24" s="1">
        <v>88.9</v>
      </c>
      <c r="AP24" s="1">
        <v>75.900000000000006</v>
      </c>
      <c r="AQ24" s="1">
        <v>105.3</v>
      </c>
      <c r="AR24" s="1">
        <v>100</v>
      </c>
      <c r="AS24" s="1">
        <v>204.5</v>
      </c>
      <c r="AT24" s="1">
        <v>100.4</v>
      </c>
      <c r="AU24" s="1">
        <v>115.8</v>
      </c>
      <c r="AV24" s="1">
        <v>87.2</v>
      </c>
      <c r="AW24" s="1">
        <v>86.3</v>
      </c>
      <c r="AY24" s="1">
        <v>77.400000000000006</v>
      </c>
      <c r="AZ24" s="1">
        <v>87.3</v>
      </c>
      <c r="BA24" s="1">
        <v>86.8</v>
      </c>
      <c r="BB24" s="1">
        <v>87.7</v>
      </c>
      <c r="BC24" s="1">
        <v>86.3</v>
      </c>
      <c r="BD24" s="1">
        <v>95</v>
      </c>
      <c r="BE24" s="1">
        <v>82.3</v>
      </c>
      <c r="BF24" s="1">
        <v>86</v>
      </c>
      <c r="BG24" s="1">
        <v>88.9</v>
      </c>
    </row>
    <row r="25" spans="1:59" ht="13.5" hidden="1" customHeight="1">
      <c r="A25" s="62">
        <v>40118</v>
      </c>
      <c r="B25" s="1">
        <v>86.2</v>
      </c>
      <c r="C25" s="1">
        <v>83</v>
      </c>
      <c r="D25" s="1">
        <v>82.8</v>
      </c>
      <c r="E25" s="1">
        <v>81.3</v>
      </c>
      <c r="F25" s="1">
        <v>81.900000000000006</v>
      </c>
      <c r="G25" s="1">
        <v>88</v>
      </c>
      <c r="H25" s="1">
        <v>90.1</v>
      </c>
      <c r="I25" s="1">
        <v>74.099999999999994</v>
      </c>
      <c r="J25" s="1">
        <v>90.3</v>
      </c>
      <c r="K25" s="1">
        <v>86.1</v>
      </c>
      <c r="L25" s="1">
        <v>75.7</v>
      </c>
      <c r="M25" s="1">
        <v>84.9</v>
      </c>
      <c r="N25" s="1">
        <v>86.7</v>
      </c>
      <c r="O25" s="1">
        <v>87.8</v>
      </c>
      <c r="P25" s="1">
        <v>86.3</v>
      </c>
      <c r="Q25" s="1">
        <v>82.8</v>
      </c>
      <c r="R25" s="1">
        <v>82</v>
      </c>
      <c r="S25" s="1">
        <v>86.5</v>
      </c>
      <c r="T25" s="1">
        <v>84.9</v>
      </c>
      <c r="U25" s="1">
        <v>78.900000000000006</v>
      </c>
      <c r="V25" s="1">
        <v>83.9</v>
      </c>
      <c r="W25" s="1">
        <v>94.1</v>
      </c>
      <c r="X25" s="1">
        <v>93.7</v>
      </c>
      <c r="Y25" s="1">
        <v>95</v>
      </c>
      <c r="Z25" s="1">
        <v>84.3</v>
      </c>
      <c r="AA25" s="1">
        <v>88.2</v>
      </c>
      <c r="AB25" s="1">
        <v>90.1</v>
      </c>
      <c r="AC25" s="1">
        <v>81.8</v>
      </c>
      <c r="AD25" s="1">
        <v>80</v>
      </c>
      <c r="AE25" s="1">
        <v>72</v>
      </c>
      <c r="AF25" s="1">
        <v>94.6</v>
      </c>
      <c r="AG25" s="1">
        <v>105.4</v>
      </c>
      <c r="AH25" s="1">
        <v>100.4</v>
      </c>
      <c r="AI25" s="1">
        <v>85.4</v>
      </c>
      <c r="AJ25" s="1">
        <v>83.9</v>
      </c>
      <c r="AK25" s="1">
        <v>84.4</v>
      </c>
      <c r="AL25" s="1">
        <v>99.8</v>
      </c>
      <c r="AM25" s="1">
        <v>70.099999999999994</v>
      </c>
      <c r="AN25" s="1">
        <v>63.6</v>
      </c>
      <c r="AO25" s="1">
        <v>88.4</v>
      </c>
      <c r="AP25" s="1">
        <v>75.900000000000006</v>
      </c>
      <c r="AQ25" s="1">
        <v>105.1</v>
      </c>
      <c r="AR25" s="1">
        <v>100</v>
      </c>
      <c r="AS25" s="1">
        <v>201.8</v>
      </c>
      <c r="AT25" s="1">
        <v>101.2</v>
      </c>
      <c r="AU25" s="1">
        <v>116.8</v>
      </c>
      <c r="AV25" s="1">
        <v>87.2</v>
      </c>
      <c r="AW25" s="1">
        <v>88</v>
      </c>
      <c r="AY25" s="1">
        <v>77.400000000000006</v>
      </c>
      <c r="AZ25" s="1">
        <v>87.4</v>
      </c>
      <c r="BA25" s="1">
        <v>87</v>
      </c>
      <c r="BB25" s="1">
        <v>87.7</v>
      </c>
      <c r="BC25" s="1">
        <v>86.4</v>
      </c>
      <c r="BD25" s="1">
        <v>95.5</v>
      </c>
      <c r="BE25" s="1">
        <v>82.3</v>
      </c>
      <c r="BF25" s="1">
        <v>86</v>
      </c>
      <c r="BG25" s="1">
        <v>88.9</v>
      </c>
    </row>
    <row r="26" spans="1:59" ht="13.5" hidden="1" customHeight="1">
      <c r="A26" s="62">
        <v>40148</v>
      </c>
      <c r="B26" s="1">
        <v>86.5</v>
      </c>
      <c r="C26" s="1">
        <v>82.9</v>
      </c>
      <c r="D26" s="1">
        <v>82.6</v>
      </c>
      <c r="E26" s="1">
        <v>81</v>
      </c>
      <c r="F26" s="1">
        <v>82.6</v>
      </c>
      <c r="G26" s="1">
        <v>88</v>
      </c>
      <c r="H26" s="1">
        <v>89.7</v>
      </c>
      <c r="I26" s="1">
        <v>73.7</v>
      </c>
      <c r="J26" s="1">
        <v>92.7</v>
      </c>
      <c r="K26" s="1">
        <v>84.1</v>
      </c>
      <c r="L26" s="1">
        <v>76.099999999999994</v>
      </c>
      <c r="M26" s="1">
        <v>83.9</v>
      </c>
      <c r="N26" s="1">
        <v>86.9</v>
      </c>
      <c r="O26" s="1">
        <v>87.5</v>
      </c>
      <c r="P26" s="1">
        <v>86.7</v>
      </c>
      <c r="Q26" s="1">
        <v>82.8</v>
      </c>
      <c r="R26" s="1">
        <v>82.1</v>
      </c>
      <c r="S26" s="1">
        <v>85.5</v>
      </c>
      <c r="T26" s="1">
        <v>85.1</v>
      </c>
      <c r="U26" s="1">
        <v>79.400000000000006</v>
      </c>
      <c r="V26" s="1">
        <v>83.9</v>
      </c>
      <c r="W26" s="1">
        <v>94.2</v>
      </c>
      <c r="X26" s="1">
        <v>93.9</v>
      </c>
      <c r="Y26" s="1">
        <v>95.3</v>
      </c>
      <c r="Z26" s="1">
        <v>84.8</v>
      </c>
      <c r="AA26" s="1">
        <v>89.3</v>
      </c>
      <c r="AB26" s="1">
        <v>90.9</v>
      </c>
      <c r="AC26" s="1">
        <v>81.7</v>
      </c>
      <c r="AD26" s="1">
        <v>80</v>
      </c>
      <c r="AE26" s="1">
        <v>71.900000000000006</v>
      </c>
      <c r="AF26" s="1">
        <v>94.6</v>
      </c>
      <c r="AG26" s="1">
        <v>105</v>
      </c>
      <c r="AH26" s="1">
        <v>100</v>
      </c>
      <c r="AI26" s="1">
        <v>85.7</v>
      </c>
      <c r="AJ26" s="1">
        <v>83.9</v>
      </c>
      <c r="AK26" s="1">
        <v>85.1</v>
      </c>
      <c r="AL26" s="1">
        <v>99.6</v>
      </c>
      <c r="AM26" s="1">
        <v>72</v>
      </c>
      <c r="AN26" s="1">
        <v>65.900000000000006</v>
      </c>
      <c r="AO26" s="1">
        <v>89.6</v>
      </c>
      <c r="AP26" s="1">
        <v>76.5</v>
      </c>
      <c r="AQ26" s="1">
        <v>105.1</v>
      </c>
      <c r="AR26" s="1">
        <v>100</v>
      </c>
      <c r="AS26" s="1">
        <v>201</v>
      </c>
      <c r="AT26" s="1">
        <v>101.8</v>
      </c>
      <c r="AU26" s="1">
        <v>117.2</v>
      </c>
      <c r="AV26" s="1">
        <v>87.2</v>
      </c>
      <c r="AW26" s="1">
        <v>89.1</v>
      </c>
      <c r="AY26" s="1">
        <v>77.400000000000006</v>
      </c>
      <c r="AZ26" s="1">
        <v>88.4</v>
      </c>
      <c r="BA26" s="1">
        <v>88.9</v>
      </c>
      <c r="BB26" s="1">
        <v>87.7</v>
      </c>
      <c r="BC26" s="1">
        <v>86.4</v>
      </c>
      <c r="BD26" s="1">
        <v>95.3</v>
      </c>
      <c r="BE26" s="1">
        <v>82.3</v>
      </c>
      <c r="BF26" s="1">
        <v>86</v>
      </c>
      <c r="BG26" s="1">
        <v>88.9</v>
      </c>
    </row>
    <row r="27" spans="1:59" ht="13.5" hidden="1" customHeight="1">
      <c r="A27" s="62">
        <v>40179</v>
      </c>
      <c r="B27" s="1">
        <v>86.8</v>
      </c>
      <c r="C27" s="1">
        <v>83.2</v>
      </c>
      <c r="D27" s="1">
        <v>83.1</v>
      </c>
      <c r="E27" s="1">
        <v>81</v>
      </c>
      <c r="F27" s="1">
        <v>82.7</v>
      </c>
      <c r="G27" s="1">
        <v>89.5</v>
      </c>
      <c r="H27" s="1">
        <v>89.9</v>
      </c>
      <c r="I27" s="1">
        <v>75.2</v>
      </c>
      <c r="J27" s="1">
        <v>96.4</v>
      </c>
      <c r="K27" s="1">
        <v>85.6</v>
      </c>
      <c r="L27" s="1">
        <v>76.3</v>
      </c>
      <c r="M27" s="1">
        <v>84.6</v>
      </c>
      <c r="N27" s="1">
        <v>86.6</v>
      </c>
      <c r="O27" s="1">
        <v>87.6</v>
      </c>
      <c r="P27" s="1">
        <v>86.3</v>
      </c>
      <c r="Q27" s="1">
        <v>83.2</v>
      </c>
      <c r="R27" s="1">
        <v>82.7</v>
      </c>
      <c r="S27" s="1">
        <v>86.3</v>
      </c>
      <c r="T27" s="1">
        <v>85.3</v>
      </c>
      <c r="U27" s="1">
        <v>80.099999999999994</v>
      </c>
      <c r="V27" s="1">
        <v>84</v>
      </c>
      <c r="W27" s="1">
        <v>94.3</v>
      </c>
      <c r="X27" s="1">
        <v>94</v>
      </c>
      <c r="Y27" s="1">
        <v>95.3</v>
      </c>
      <c r="Z27" s="1">
        <v>84.8</v>
      </c>
      <c r="AA27" s="1">
        <v>89.3</v>
      </c>
      <c r="AB27" s="1">
        <v>90.9</v>
      </c>
      <c r="AC27" s="1">
        <v>82</v>
      </c>
      <c r="AD27" s="1">
        <v>80</v>
      </c>
      <c r="AE27" s="1">
        <v>71.900000000000006</v>
      </c>
      <c r="AF27" s="1">
        <v>94.4</v>
      </c>
      <c r="AG27" s="1">
        <v>104.2</v>
      </c>
      <c r="AH27" s="1">
        <v>100.5</v>
      </c>
      <c r="AI27" s="1">
        <v>85.6</v>
      </c>
      <c r="AJ27" s="1">
        <v>83.9</v>
      </c>
      <c r="AK27" s="1">
        <v>85</v>
      </c>
      <c r="AL27" s="1">
        <v>99.3</v>
      </c>
      <c r="AM27" s="1">
        <v>71.7</v>
      </c>
      <c r="AN27" s="1">
        <v>65.3</v>
      </c>
      <c r="AO27" s="1">
        <v>90.3</v>
      </c>
      <c r="AP27" s="1">
        <v>76.7</v>
      </c>
      <c r="AQ27" s="1">
        <v>104.9</v>
      </c>
      <c r="AR27" s="1">
        <v>100.2</v>
      </c>
      <c r="AS27" s="1">
        <v>194.7</v>
      </c>
      <c r="AT27" s="1">
        <v>100.5</v>
      </c>
      <c r="AU27" s="1">
        <v>116.5</v>
      </c>
      <c r="AV27" s="1">
        <v>88.3</v>
      </c>
      <c r="AW27" s="1">
        <v>83.5</v>
      </c>
      <c r="AY27" s="1">
        <v>77.400000000000006</v>
      </c>
      <c r="AZ27" s="1">
        <v>90.2</v>
      </c>
      <c r="BA27" s="1">
        <v>90</v>
      </c>
      <c r="BB27" s="1">
        <v>90.4</v>
      </c>
      <c r="BC27" s="1">
        <v>88</v>
      </c>
      <c r="BD27" s="1">
        <v>95.6</v>
      </c>
      <c r="BE27" s="1">
        <v>83.3</v>
      </c>
      <c r="BF27" s="1">
        <v>88.6</v>
      </c>
      <c r="BG27" s="1">
        <v>91.9</v>
      </c>
    </row>
    <row r="28" spans="1:59" ht="13.5" hidden="1" customHeight="1">
      <c r="A28" s="62">
        <v>40210</v>
      </c>
      <c r="B28" s="1">
        <v>87.1</v>
      </c>
      <c r="C28" s="1">
        <v>82.6</v>
      </c>
      <c r="D28" s="1">
        <v>82.3</v>
      </c>
      <c r="E28" s="1">
        <v>80.400000000000006</v>
      </c>
      <c r="F28" s="1">
        <v>82.1</v>
      </c>
      <c r="G28" s="1">
        <v>88.6</v>
      </c>
      <c r="H28" s="1">
        <v>89.7</v>
      </c>
      <c r="I28" s="1">
        <v>74.2</v>
      </c>
      <c r="J28" s="1">
        <v>100</v>
      </c>
      <c r="K28" s="1">
        <v>82.6</v>
      </c>
      <c r="L28" s="1">
        <v>76.400000000000006</v>
      </c>
      <c r="M28" s="1">
        <v>84.5</v>
      </c>
      <c r="N28" s="1">
        <v>88.3</v>
      </c>
      <c r="O28" s="1">
        <v>88.3</v>
      </c>
      <c r="P28" s="1">
        <v>88.2</v>
      </c>
      <c r="Q28" s="1">
        <v>83.2</v>
      </c>
      <c r="R28" s="1">
        <v>82.7</v>
      </c>
      <c r="S28" s="1">
        <v>86.5</v>
      </c>
      <c r="T28" s="1">
        <v>85.6</v>
      </c>
      <c r="U28" s="1">
        <v>79.900000000000006</v>
      </c>
      <c r="V28" s="1">
        <v>83.9</v>
      </c>
      <c r="W28" s="1">
        <v>94.3</v>
      </c>
      <c r="X28" s="1">
        <v>94</v>
      </c>
      <c r="Y28" s="1">
        <v>95.3</v>
      </c>
      <c r="Z28" s="1">
        <v>84.9</v>
      </c>
      <c r="AA28" s="1">
        <v>89.3</v>
      </c>
      <c r="AB28" s="1">
        <v>90.9</v>
      </c>
      <c r="AC28" s="1">
        <v>82.2</v>
      </c>
      <c r="AD28" s="1">
        <v>80</v>
      </c>
      <c r="AE28" s="1">
        <v>72</v>
      </c>
      <c r="AF28" s="1">
        <v>94.5</v>
      </c>
      <c r="AG28" s="1">
        <v>104.9</v>
      </c>
      <c r="AH28" s="1">
        <v>100</v>
      </c>
      <c r="AI28" s="1">
        <v>85.6</v>
      </c>
      <c r="AJ28" s="1">
        <v>88.4</v>
      </c>
      <c r="AK28" s="1">
        <v>85.5</v>
      </c>
      <c r="AL28" s="1">
        <v>99.8</v>
      </c>
      <c r="AM28" s="1">
        <v>72.8</v>
      </c>
      <c r="AN28" s="1">
        <v>66.8</v>
      </c>
      <c r="AO28" s="1">
        <v>90.3</v>
      </c>
      <c r="AP28" s="1">
        <v>76.7</v>
      </c>
      <c r="AQ28" s="1">
        <v>104.9</v>
      </c>
      <c r="AR28" s="1">
        <v>100.2</v>
      </c>
      <c r="AS28" s="1">
        <v>193.7</v>
      </c>
      <c r="AT28" s="1">
        <v>99.9</v>
      </c>
      <c r="AU28" s="1">
        <v>115.4</v>
      </c>
      <c r="AV28" s="1">
        <v>88.4</v>
      </c>
      <c r="AW28" s="1">
        <v>83</v>
      </c>
      <c r="AY28" s="1">
        <v>77.400000000000006</v>
      </c>
      <c r="AZ28" s="1">
        <v>90.4</v>
      </c>
      <c r="BA28" s="1">
        <v>89.8</v>
      </c>
      <c r="BB28" s="1">
        <v>91</v>
      </c>
      <c r="BC28" s="1">
        <v>90.5</v>
      </c>
      <c r="BD28" s="1">
        <v>95.6</v>
      </c>
      <c r="BE28" s="1">
        <v>88.4</v>
      </c>
      <c r="BF28" s="1">
        <v>88.6</v>
      </c>
      <c r="BG28" s="1">
        <v>91.9</v>
      </c>
    </row>
    <row r="29" spans="1:59" ht="13.5" hidden="1" customHeight="1">
      <c r="A29" s="62">
        <v>40238</v>
      </c>
      <c r="B29" s="1">
        <v>87.7</v>
      </c>
      <c r="C29" s="1">
        <v>82.8</v>
      </c>
      <c r="D29" s="1">
        <v>82.4</v>
      </c>
      <c r="E29" s="1">
        <v>80.599999999999994</v>
      </c>
      <c r="F29" s="1">
        <v>82.4</v>
      </c>
      <c r="G29" s="1">
        <v>89</v>
      </c>
      <c r="H29" s="1">
        <v>90.3</v>
      </c>
      <c r="I29" s="1">
        <v>74.7</v>
      </c>
      <c r="J29" s="1">
        <v>101.8</v>
      </c>
      <c r="K29" s="1">
        <v>79.900000000000006</v>
      </c>
      <c r="L29" s="1">
        <v>78.599999999999994</v>
      </c>
      <c r="M29" s="1">
        <v>85</v>
      </c>
      <c r="N29" s="1">
        <v>88.7</v>
      </c>
      <c r="O29" s="1">
        <v>89.5</v>
      </c>
      <c r="P29" s="1">
        <v>88.5</v>
      </c>
      <c r="Q29" s="1">
        <v>87.1</v>
      </c>
      <c r="R29" s="1">
        <v>86</v>
      </c>
      <c r="S29" s="1">
        <v>89.6</v>
      </c>
      <c r="T29" s="1">
        <v>88</v>
      </c>
      <c r="U29" s="1">
        <v>83.4</v>
      </c>
      <c r="V29" s="1">
        <v>88.8</v>
      </c>
      <c r="W29" s="1">
        <v>94.4</v>
      </c>
      <c r="X29" s="1">
        <v>94</v>
      </c>
      <c r="Y29" s="1">
        <v>95.5</v>
      </c>
      <c r="Z29" s="1">
        <v>85.1</v>
      </c>
      <c r="AA29" s="1">
        <v>89.6</v>
      </c>
      <c r="AB29" s="1">
        <v>91.5</v>
      </c>
      <c r="AC29" s="1">
        <v>82.3</v>
      </c>
      <c r="AD29" s="1">
        <v>80</v>
      </c>
      <c r="AE29" s="1">
        <v>72</v>
      </c>
      <c r="AF29" s="1">
        <v>95.2</v>
      </c>
      <c r="AG29" s="1">
        <v>105.8</v>
      </c>
      <c r="AH29" s="1">
        <v>100.2</v>
      </c>
      <c r="AI29" s="1">
        <v>86.3</v>
      </c>
      <c r="AJ29" s="1">
        <v>88.6</v>
      </c>
      <c r="AK29" s="1">
        <v>85.9</v>
      </c>
      <c r="AL29" s="1">
        <v>100.1</v>
      </c>
      <c r="AM29" s="1">
        <v>73.400000000000006</v>
      </c>
      <c r="AN29" s="1">
        <v>67.3</v>
      </c>
      <c r="AO29" s="1">
        <v>90.7</v>
      </c>
      <c r="AP29" s="1">
        <v>77</v>
      </c>
      <c r="AQ29" s="1">
        <v>103.7</v>
      </c>
      <c r="AR29" s="1">
        <v>99.4</v>
      </c>
      <c r="AS29" s="1">
        <v>184.2</v>
      </c>
      <c r="AT29" s="1">
        <v>101.2</v>
      </c>
      <c r="AU29" s="1">
        <v>114.6</v>
      </c>
      <c r="AV29" s="1">
        <v>88.4</v>
      </c>
      <c r="AW29" s="1">
        <v>90</v>
      </c>
      <c r="AY29" s="1">
        <v>84.8</v>
      </c>
      <c r="AZ29" s="1">
        <v>91.6</v>
      </c>
      <c r="BA29" s="1">
        <v>90.3</v>
      </c>
      <c r="BB29" s="1">
        <v>93</v>
      </c>
      <c r="BC29" s="1">
        <v>90.4</v>
      </c>
      <c r="BD29" s="1">
        <v>95.2</v>
      </c>
      <c r="BE29" s="1">
        <v>88.4</v>
      </c>
      <c r="BF29" s="1">
        <v>88.6</v>
      </c>
      <c r="BG29" s="1">
        <v>91.9</v>
      </c>
    </row>
    <row r="30" spans="1:59" ht="13.5" hidden="1" customHeight="1">
      <c r="A30" s="62">
        <v>40269</v>
      </c>
      <c r="B30" s="1">
        <v>87.8</v>
      </c>
      <c r="C30" s="1">
        <v>82.8</v>
      </c>
      <c r="D30" s="1">
        <v>82.4</v>
      </c>
      <c r="E30" s="1">
        <v>80.599999999999994</v>
      </c>
      <c r="F30" s="1">
        <v>82.3</v>
      </c>
      <c r="G30" s="1">
        <v>89.2</v>
      </c>
      <c r="H30" s="1">
        <v>89.5</v>
      </c>
      <c r="I30" s="1">
        <v>73.7</v>
      </c>
      <c r="J30" s="1">
        <v>98.4</v>
      </c>
      <c r="K30" s="1">
        <v>81</v>
      </c>
      <c r="L30" s="1">
        <v>80.5</v>
      </c>
      <c r="M30" s="1">
        <v>84.5</v>
      </c>
      <c r="N30" s="1">
        <v>88.7</v>
      </c>
      <c r="O30" s="1">
        <v>89.3</v>
      </c>
      <c r="P30" s="1">
        <v>88.5</v>
      </c>
      <c r="Q30" s="1">
        <v>88.1</v>
      </c>
      <c r="R30" s="1">
        <v>87.1</v>
      </c>
      <c r="S30" s="1">
        <v>90.1</v>
      </c>
      <c r="T30" s="1">
        <v>88.7</v>
      </c>
      <c r="U30" s="1">
        <v>84.9</v>
      </c>
      <c r="V30" s="1">
        <v>89.7</v>
      </c>
      <c r="W30" s="1">
        <v>94.4</v>
      </c>
      <c r="X30" s="1">
        <v>94</v>
      </c>
      <c r="Y30" s="1">
        <v>95.5</v>
      </c>
      <c r="Z30" s="1">
        <v>85.1</v>
      </c>
      <c r="AA30" s="1">
        <v>89.6</v>
      </c>
      <c r="AB30" s="1">
        <v>91.5</v>
      </c>
      <c r="AC30" s="1">
        <v>82.6</v>
      </c>
      <c r="AD30" s="1">
        <v>80</v>
      </c>
      <c r="AE30" s="1">
        <v>72</v>
      </c>
      <c r="AF30" s="1">
        <v>94.9</v>
      </c>
      <c r="AG30" s="1">
        <v>105.2</v>
      </c>
      <c r="AH30" s="1">
        <v>99.1</v>
      </c>
      <c r="AI30" s="1">
        <v>86.4</v>
      </c>
      <c r="AJ30" s="1">
        <v>88.8</v>
      </c>
      <c r="AK30" s="1">
        <v>86.7</v>
      </c>
      <c r="AL30" s="1">
        <v>100</v>
      </c>
      <c r="AM30" s="1">
        <v>76.400000000000006</v>
      </c>
      <c r="AN30" s="1">
        <v>71.400000000000006</v>
      </c>
      <c r="AO30" s="1">
        <v>91</v>
      </c>
      <c r="AP30" s="1">
        <v>77</v>
      </c>
      <c r="AQ30" s="1">
        <v>103.6</v>
      </c>
      <c r="AR30" s="1">
        <v>99.4</v>
      </c>
      <c r="AS30" s="1">
        <v>180.2</v>
      </c>
      <c r="AT30" s="1">
        <v>98.6</v>
      </c>
      <c r="AU30" s="1">
        <v>111.3</v>
      </c>
      <c r="AV30" s="1">
        <v>89</v>
      </c>
      <c r="AW30" s="1">
        <v>84.8</v>
      </c>
      <c r="AY30" s="1">
        <v>84.8</v>
      </c>
      <c r="AZ30" s="1">
        <v>92.4</v>
      </c>
      <c r="BA30" s="1">
        <v>91.8</v>
      </c>
      <c r="BB30" s="1">
        <v>93</v>
      </c>
      <c r="BC30" s="1">
        <v>90.5</v>
      </c>
      <c r="BD30" s="1">
        <v>95.2</v>
      </c>
      <c r="BE30" s="1">
        <v>88.6</v>
      </c>
      <c r="BF30" s="1">
        <v>88.6</v>
      </c>
      <c r="BG30" s="1">
        <v>91.9</v>
      </c>
    </row>
    <row r="31" spans="1:59" ht="13.5" hidden="1" customHeight="1">
      <c r="A31" s="62">
        <v>40299</v>
      </c>
      <c r="B31" s="1">
        <v>88</v>
      </c>
      <c r="C31" s="1">
        <v>83.1</v>
      </c>
      <c r="D31" s="1">
        <v>82.8</v>
      </c>
      <c r="E31" s="1">
        <v>80.400000000000006</v>
      </c>
      <c r="F31" s="1">
        <v>82.3</v>
      </c>
      <c r="G31" s="1">
        <v>89.5</v>
      </c>
      <c r="H31" s="1">
        <v>89.9</v>
      </c>
      <c r="I31" s="1">
        <v>74.2</v>
      </c>
      <c r="J31" s="1">
        <v>91.2</v>
      </c>
      <c r="K31" s="1">
        <v>84</v>
      </c>
      <c r="L31" s="1">
        <v>81.8</v>
      </c>
      <c r="M31" s="1">
        <v>84.1</v>
      </c>
      <c r="N31" s="1">
        <v>88.8</v>
      </c>
      <c r="O31" s="1">
        <v>88.3</v>
      </c>
      <c r="P31" s="1">
        <v>88.9</v>
      </c>
      <c r="Q31" s="1">
        <v>88.2</v>
      </c>
      <c r="R31" s="1">
        <v>87.3</v>
      </c>
      <c r="S31" s="1">
        <v>90.1</v>
      </c>
      <c r="T31" s="1">
        <v>89.6</v>
      </c>
      <c r="U31" s="1">
        <v>85.2</v>
      </c>
      <c r="V31" s="1">
        <v>89.6</v>
      </c>
      <c r="W31" s="1">
        <v>94.4</v>
      </c>
      <c r="X31" s="1">
        <v>94</v>
      </c>
      <c r="Y31" s="1">
        <v>95.4</v>
      </c>
      <c r="Z31" s="1">
        <v>85.1</v>
      </c>
      <c r="AA31" s="1">
        <v>89.6</v>
      </c>
      <c r="AB31" s="1">
        <v>91.5</v>
      </c>
      <c r="AC31" s="1">
        <v>82.9</v>
      </c>
      <c r="AD31" s="1">
        <v>80</v>
      </c>
      <c r="AE31" s="1">
        <v>71.8</v>
      </c>
      <c r="AF31" s="1">
        <v>95.3</v>
      </c>
      <c r="AG31" s="1">
        <v>105.7</v>
      </c>
      <c r="AH31" s="1">
        <v>99.7</v>
      </c>
      <c r="AI31" s="1">
        <v>86.7</v>
      </c>
      <c r="AJ31" s="1">
        <v>88.8</v>
      </c>
      <c r="AK31" s="1">
        <v>87</v>
      </c>
      <c r="AL31" s="1">
        <v>100</v>
      </c>
      <c r="AM31" s="1">
        <v>77.5</v>
      </c>
      <c r="AN31" s="1">
        <v>72.599999999999994</v>
      </c>
      <c r="AO31" s="1">
        <v>91.6</v>
      </c>
      <c r="AP31" s="1">
        <v>77</v>
      </c>
      <c r="AQ31" s="1">
        <v>103.1</v>
      </c>
      <c r="AR31" s="1">
        <v>99.4</v>
      </c>
      <c r="AS31" s="1">
        <v>173.1</v>
      </c>
      <c r="AT31" s="1">
        <v>99</v>
      </c>
      <c r="AU31" s="1">
        <v>112.5</v>
      </c>
      <c r="AV31" s="1">
        <v>89</v>
      </c>
      <c r="AW31" s="1">
        <v>84.1</v>
      </c>
      <c r="AY31" s="1">
        <v>84.8</v>
      </c>
      <c r="AZ31" s="1">
        <v>92.5</v>
      </c>
      <c r="BA31" s="1">
        <v>92</v>
      </c>
      <c r="BB31" s="1">
        <v>93.1</v>
      </c>
      <c r="BC31" s="1">
        <v>90.7</v>
      </c>
      <c r="BD31" s="1">
        <v>97</v>
      </c>
      <c r="BE31" s="1">
        <v>88.6</v>
      </c>
      <c r="BF31" s="1">
        <v>88.6</v>
      </c>
      <c r="BG31" s="1">
        <v>91.9</v>
      </c>
    </row>
    <row r="32" spans="1:59" ht="13.5" hidden="1" customHeight="1">
      <c r="A32" s="62">
        <v>40330</v>
      </c>
      <c r="B32" s="1">
        <v>88</v>
      </c>
      <c r="C32" s="1">
        <v>83</v>
      </c>
      <c r="D32" s="1">
        <v>82.7</v>
      </c>
      <c r="E32" s="1">
        <v>80</v>
      </c>
      <c r="F32" s="1">
        <v>82.3</v>
      </c>
      <c r="G32" s="1">
        <v>89.6</v>
      </c>
      <c r="H32" s="1">
        <v>89.7</v>
      </c>
      <c r="I32" s="1">
        <v>73.7</v>
      </c>
      <c r="J32" s="1">
        <v>89.9</v>
      </c>
      <c r="K32" s="1">
        <v>84.9</v>
      </c>
      <c r="L32" s="1">
        <v>81.900000000000006</v>
      </c>
      <c r="M32" s="1">
        <v>84</v>
      </c>
      <c r="N32" s="1">
        <v>88.3</v>
      </c>
      <c r="O32" s="1">
        <v>88</v>
      </c>
      <c r="P32" s="1">
        <v>88.5</v>
      </c>
      <c r="Q32" s="1">
        <v>87.8</v>
      </c>
      <c r="R32" s="1">
        <v>86.7</v>
      </c>
      <c r="S32" s="1">
        <v>89.2</v>
      </c>
      <c r="T32" s="1">
        <v>89.3</v>
      </c>
      <c r="U32" s="1">
        <v>84.8</v>
      </c>
      <c r="V32" s="1">
        <v>89.5</v>
      </c>
      <c r="W32" s="1">
        <v>94.3</v>
      </c>
      <c r="X32" s="1">
        <v>94</v>
      </c>
      <c r="Y32" s="1">
        <v>95.4</v>
      </c>
      <c r="Z32" s="1">
        <v>85.2</v>
      </c>
      <c r="AA32" s="1">
        <v>90</v>
      </c>
      <c r="AB32" s="1">
        <v>91.4</v>
      </c>
      <c r="AC32" s="1">
        <v>82.8</v>
      </c>
      <c r="AD32" s="1">
        <v>80</v>
      </c>
      <c r="AE32" s="1">
        <v>71.8</v>
      </c>
      <c r="AF32" s="1">
        <v>96.1</v>
      </c>
      <c r="AG32" s="1">
        <v>105.7</v>
      </c>
      <c r="AH32" s="1">
        <v>100</v>
      </c>
      <c r="AI32" s="1">
        <v>88.2</v>
      </c>
      <c r="AJ32" s="1">
        <v>89.4</v>
      </c>
      <c r="AK32" s="1">
        <v>86.4</v>
      </c>
      <c r="AL32" s="1">
        <v>99.8</v>
      </c>
      <c r="AM32" s="1">
        <v>75.7</v>
      </c>
      <c r="AN32" s="1">
        <v>70.3</v>
      </c>
      <c r="AO32" s="1">
        <v>91</v>
      </c>
      <c r="AP32" s="1">
        <v>77.3</v>
      </c>
      <c r="AQ32" s="1">
        <v>102.7</v>
      </c>
      <c r="AR32" s="1">
        <v>99.4</v>
      </c>
      <c r="AS32" s="1">
        <v>164.8</v>
      </c>
      <c r="AT32" s="1">
        <v>98.6</v>
      </c>
      <c r="AU32" s="1">
        <v>111.8</v>
      </c>
      <c r="AV32" s="1">
        <v>89</v>
      </c>
      <c r="AW32" s="1">
        <v>83.8</v>
      </c>
      <c r="AY32" s="1">
        <v>84.8</v>
      </c>
      <c r="AZ32" s="1">
        <v>96.1</v>
      </c>
      <c r="BA32" s="1">
        <v>92</v>
      </c>
      <c r="BB32" s="1">
        <v>100.7</v>
      </c>
      <c r="BC32" s="1">
        <v>90.5</v>
      </c>
      <c r="BD32" s="1">
        <v>95.8</v>
      </c>
      <c r="BE32" s="1">
        <v>88.6</v>
      </c>
      <c r="BF32" s="1">
        <v>88.6</v>
      </c>
      <c r="BG32" s="1">
        <v>91.9</v>
      </c>
    </row>
    <row r="33" spans="1:59" ht="13.5" hidden="1" customHeight="1">
      <c r="A33" s="62">
        <v>40360</v>
      </c>
      <c r="B33" s="1">
        <v>88.4</v>
      </c>
      <c r="C33" s="1">
        <v>83.3</v>
      </c>
      <c r="D33" s="1">
        <v>83</v>
      </c>
      <c r="E33" s="1">
        <v>80</v>
      </c>
      <c r="F33" s="1">
        <v>82.2</v>
      </c>
      <c r="G33" s="1">
        <v>88.9</v>
      </c>
      <c r="H33" s="1">
        <v>89.2</v>
      </c>
      <c r="I33" s="1">
        <v>73.400000000000006</v>
      </c>
      <c r="J33" s="1">
        <v>91.5</v>
      </c>
      <c r="K33" s="1">
        <v>88</v>
      </c>
      <c r="L33" s="1">
        <v>81.099999999999994</v>
      </c>
      <c r="M33" s="1">
        <v>83.8</v>
      </c>
      <c r="N33" s="1">
        <v>88.1</v>
      </c>
      <c r="O33" s="1">
        <v>88.8</v>
      </c>
      <c r="P33" s="1">
        <v>87.9</v>
      </c>
      <c r="Q33" s="1">
        <v>88.1</v>
      </c>
      <c r="R33" s="1">
        <v>87.2</v>
      </c>
      <c r="S33" s="1">
        <v>89.8</v>
      </c>
      <c r="T33" s="1">
        <v>90.2</v>
      </c>
      <c r="U33" s="1">
        <v>85</v>
      </c>
      <c r="V33" s="1">
        <v>89.5</v>
      </c>
      <c r="W33" s="1">
        <v>94.3</v>
      </c>
      <c r="X33" s="1">
        <v>94</v>
      </c>
      <c r="Y33" s="1">
        <v>95.3</v>
      </c>
      <c r="Z33" s="1">
        <v>87.4</v>
      </c>
      <c r="AA33" s="1">
        <v>90</v>
      </c>
      <c r="AB33" s="1">
        <v>91.4</v>
      </c>
      <c r="AC33" s="1">
        <v>83</v>
      </c>
      <c r="AD33" s="1">
        <v>84.6</v>
      </c>
      <c r="AE33" s="1">
        <v>79.8</v>
      </c>
      <c r="AF33" s="1">
        <v>95.9</v>
      </c>
      <c r="AG33" s="1">
        <v>105.4</v>
      </c>
      <c r="AH33" s="1">
        <v>99.3</v>
      </c>
      <c r="AI33" s="1">
        <v>88.3</v>
      </c>
      <c r="AJ33" s="1">
        <v>89.7</v>
      </c>
      <c r="AK33" s="1">
        <v>86.2</v>
      </c>
      <c r="AL33" s="1">
        <v>99.7</v>
      </c>
      <c r="AM33" s="1">
        <v>74.900000000000006</v>
      </c>
      <c r="AN33" s="1">
        <v>68.900000000000006</v>
      </c>
      <c r="AO33" s="1">
        <v>92.2</v>
      </c>
      <c r="AP33" s="1">
        <v>77.3</v>
      </c>
      <c r="AQ33" s="1">
        <v>102.4</v>
      </c>
      <c r="AR33" s="1">
        <v>99.4</v>
      </c>
      <c r="AS33" s="1">
        <v>158.5</v>
      </c>
      <c r="AT33" s="1">
        <v>97.2</v>
      </c>
      <c r="AU33" s="1">
        <v>109.2</v>
      </c>
      <c r="AV33" s="1">
        <v>89.4</v>
      </c>
      <c r="AW33" s="1">
        <v>83</v>
      </c>
      <c r="AY33" s="1">
        <v>84.8</v>
      </c>
      <c r="AZ33" s="1">
        <v>92.1</v>
      </c>
      <c r="BA33" s="1">
        <v>92.5</v>
      </c>
      <c r="BB33" s="1">
        <v>91.6</v>
      </c>
      <c r="BC33" s="1">
        <v>90.9</v>
      </c>
      <c r="BD33" s="1">
        <v>94.6</v>
      </c>
      <c r="BE33" s="1">
        <v>88.3</v>
      </c>
      <c r="BF33" s="1">
        <v>89.5</v>
      </c>
      <c r="BG33" s="1">
        <v>94</v>
      </c>
    </row>
    <row r="34" spans="1:59" ht="13.5" hidden="1" customHeight="1">
      <c r="A34" s="62">
        <v>40391</v>
      </c>
      <c r="B34" s="1">
        <v>88.4</v>
      </c>
      <c r="C34" s="1">
        <v>83.5</v>
      </c>
      <c r="D34" s="1">
        <v>83.3</v>
      </c>
      <c r="E34" s="1">
        <v>80.2</v>
      </c>
      <c r="F34" s="1">
        <v>82.7</v>
      </c>
      <c r="G34" s="1">
        <v>88.5</v>
      </c>
      <c r="H34" s="1">
        <v>90</v>
      </c>
      <c r="I34" s="1">
        <v>73.400000000000006</v>
      </c>
      <c r="J34" s="1">
        <v>91.6</v>
      </c>
      <c r="K34" s="1">
        <v>88.5</v>
      </c>
      <c r="L34" s="1">
        <v>80.400000000000006</v>
      </c>
      <c r="M34" s="1">
        <v>84.2</v>
      </c>
      <c r="N34" s="1">
        <v>88.3</v>
      </c>
      <c r="O34" s="1">
        <v>86.7</v>
      </c>
      <c r="P34" s="1">
        <v>88.7</v>
      </c>
      <c r="Q34" s="1">
        <v>88.3</v>
      </c>
      <c r="R34" s="1">
        <v>87.5</v>
      </c>
      <c r="S34" s="1">
        <v>90.2</v>
      </c>
      <c r="T34" s="1">
        <v>89.9</v>
      </c>
      <c r="U34" s="1">
        <v>85.5</v>
      </c>
      <c r="V34" s="1">
        <v>89.4</v>
      </c>
      <c r="W34" s="1">
        <v>94.3</v>
      </c>
      <c r="X34" s="1">
        <v>93.9</v>
      </c>
      <c r="Y34" s="1">
        <v>95.6</v>
      </c>
      <c r="Z34" s="1">
        <v>87.6</v>
      </c>
      <c r="AA34" s="1">
        <v>90</v>
      </c>
      <c r="AB34" s="1">
        <v>91.4</v>
      </c>
      <c r="AC34" s="1">
        <v>84.6</v>
      </c>
      <c r="AD34" s="1">
        <v>84.6</v>
      </c>
      <c r="AE34" s="1">
        <v>79.900000000000006</v>
      </c>
      <c r="AF34" s="1">
        <v>95</v>
      </c>
      <c r="AG34" s="1">
        <v>102.7</v>
      </c>
      <c r="AH34" s="1">
        <v>99.3</v>
      </c>
      <c r="AI34" s="1">
        <v>88.3</v>
      </c>
      <c r="AJ34" s="1">
        <v>90</v>
      </c>
      <c r="AK34" s="1">
        <v>86</v>
      </c>
      <c r="AL34" s="1">
        <v>99.6</v>
      </c>
      <c r="AM34" s="1">
        <v>74.099999999999994</v>
      </c>
      <c r="AN34" s="1">
        <v>68</v>
      </c>
      <c r="AO34" s="1">
        <v>91.5</v>
      </c>
      <c r="AP34" s="1">
        <v>77.3</v>
      </c>
      <c r="AQ34" s="1">
        <v>102.8</v>
      </c>
      <c r="AR34" s="1">
        <v>99.9</v>
      </c>
      <c r="AS34" s="1">
        <v>157.30000000000001</v>
      </c>
      <c r="AT34" s="1">
        <v>97.9</v>
      </c>
      <c r="AU34" s="1">
        <v>108.2</v>
      </c>
      <c r="AV34" s="1">
        <v>91.5</v>
      </c>
      <c r="AW34" s="1">
        <v>84.9</v>
      </c>
      <c r="AY34" s="1">
        <v>84.8</v>
      </c>
      <c r="AZ34" s="1">
        <v>91.4</v>
      </c>
      <c r="BA34" s="1">
        <v>92.4</v>
      </c>
      <c r="BB34" s="1">
        <v>90.2</v>
      </c>
      <c r="BC34" s="1">
        <v>91</v>
      </c>
      <c r="BD34" s="1">
        <v>95.1</v>
      </c>
      <c r="BE34" s="1">
        <v>88.3</v>
      </c>
      <c r="BF34" s="1">
        <v>89.5</v>
      </c>
      <c r="BG34" s="1">
        <v>94</v>
      </c>
    </row>
    <row r="35" spans="1:59" ht="13.5" hidden="1" customHeight="1">
      <c r="A35" s="62">
        <v>40422</v>
      </c>
      <c r="B35" s="1">
        <v>88.4</v>
      </c>
      <c r="C35" s="1">
        <v>83.3</v>
      </c>
      <c r="D35" s="1">
        <v>83</v>
      </c>
      <c r="E35" s="1">
        <v>80.099999999999994</v>
      </c>
      <c r="F35" s="1">
        <v>82.3</v>
      </c>
      <c r="G35" s="1">
        <v>88.9</v>
      </c>
      <c r="H35" s="1">
        <v>88.7</v>
      </c>
      <c r="I35" s="1">
        <v>74.7</v>
      </c>
      <c r="J35" s="1">
        <v>90.5</v>
      </c>
      <c r="K35" s="1">
        <v>87.6</v>
      </c>
      <c r="L35" s="1">
        <v>80.400000000000006</v>
      </c>
      <c r="M35" s="1">
        <v>84.5</v>
      </c>
      <c r="N35" s="1">
        <v>88.5</v>
      </c>
      <c r="O35" s="1">
        <v>88.2</v>
      </c>
      <c r="P35" s="1">
        <v>88.6</v>
      </c>
      <c r="Q35" s="1">
        <v>88.4</v>
      </c>
      <c r="R35" s="1">
        <v>87.2</v>
      </c>
      <c r="S35" s="1">
        <v>89.6</v>
      </c>
      <c r="T35" s="1">
        <v>88.3</v>
      </c>
      <c r="U35" s="1">
        <v>85.5</v>
      </c>
      <c r="V35" s="1">
        <v>90.3</v>
      </c>
      <c r="W35" s="1">
        <v>94.3</v>
      </c>
      <c r="X35" s="1">
        <v>93.9</v>
      </c>
      <c r="Y35" s="1">
        <v>95.8</v>
      </c>
      <c r="Z35" s="1">
        <v>87.6</v>
      </c>
      <c r="AA35" s="1">
        <v>90.7</v>
      </c>
      <c r="AB35" s="1">
        <v>91.1</v>
      </c>
      <c r="AC35" s="1">
        <v>85.5</v>
      </c>
      <c r="AD35" s="1">
        <v>84.6</v>
      </c>
      <c r="AE35" s="1">
        <v>79.900000000000006</v>
      </c>
      <c r="AF35" s="1">
        <v>95.5</v>
      </c>
      <c r="AG35" s="1">
        <v>103.5</v>
      </c>
      <c r="AH35" s="1">
        <v>99</v>
      </c>
      <c r="AI35" s="1">
        <v>88.9</v>
      </c>
      <c r="AJ35" s="1">
        <v>90</v>
      </c>
      <c r="AK35" s="1">
        <v>85.8</v>
      </c>
      <c r="AL35" s="1">
        <v>99.4</v>
      </c>
      <c r="AM35" s="1">
        <v>73.7</v>
      </c>
      <c r="AN35" s="1">
        <v>67.2</v>
      </c>
      <c r="AO35" s="1">
        <v>92.5</v>
      </c>
      <c r="AP35" s="1">
        <v>77.3</v>
      </c>
      <c r="AQ35" s="1">
        <v>102.6</v>
      </c>
      <c r="AR35" s="1">
        <v>99.9</v>
      </c>
      <c r="AS35" s="1">
        <v>152.30000000000001</v>
      </c>
      <c r="AT35" s="1">
        <v>97.7</v>
      </c>
      <c r="AU35" s="1">
        <v>107.7</v>
      </c>
      <c r="AV35" s="1">
        <v>92.1</v>
      </c>
      <c r="AW35" s="1">
        <v>84.3</v>
      </c>
      <c r="AY35" s="1">
        <v>84.8</v>
      </c>
      <c r="AZ35" s="1">
        <v>91.8</v>
      </c>
      <c r="BA35" s="1">
        <v>92.5</v>
      </c>
      <c r="BB35" s="1">
        <v>90.9</v>
      </c>
      <c r="BC35" s="1">
        <v>91</v>
      </c>
      <c r="BD35" s="1">
        <v>95</v>
      </c>
      <c r="BE35" s="1">
        <v>88.3</v>
      </c>
      <c r="BF35" s="1">
        <v>89.5</v>
      </c>
      <c r="BG35" s="1">
        <v>94</v>
      </c>
    </row>
    <row r="36" spans="1:59" ht="13.5" hidden="1" customHeight="1">
      <c r="A36" s="62">
        <v>40452</v>
      </c>
      <c r="B36" s="1">
        <v>88.5</v>
      </c>
      <c r="C36" s="1">
        <v>83.6</v>
      </c>
      <c r="D36" s="1">
        <v>83.4</v>
      </c>
      <c r="E36" s="1">
        <v>80.900000000000006</v>
      </c>
      <c r="F36" s="1">
        <v>82.6</v>
      </c>
      <c r="G36" s="1">
        <v>87.3</v>
      </c>
      <c r="H36" s="1">
        <v>88.6</v>
      </c>
      <c r="I36" s="1">
        <v>75.3</v>
      </c>
      <c r="J36" s="1">
        <v>92</v>
      </c>
      <c r="K36" s="1">
        <v>87.3</v>
      </c>
      <c r="L36" s="1">
        <v>80.5</v>
      </c>
      <c r="M36" s="1">
        <v>85.3</v>
      </c>
      <c r="N36" s="1">
        <v>88.9</v>
      </c>
      <c r="O36" s="1">
        <v>87.9</v>
      </c>
      <c r="P36" s="1">
        <v>89.3</v>
      </c>
      <c r="Q36" s="1">
        <v>88.4</v>
      </c>
      <c r="R36" s="1">
        <v>87.3</v>
      </c>
      <c r="S36" s="1">
        <v>90.1</v>
      </c>
      <c r="T36" s="1">
        <v>88.6</v>
      </c>
      <c r="U36" s="1">
        <v>85.5</v>
      </c>
      <c r="V36" s="1">
        <v>90.2</v>
      </c>
      <c r="W36" s="1">
        <v>94.4</v>
      </c>
      <c r="X36" s="1">
        <v>94</v>
      </c>
      <c r="Y36" s="1">
        <v>95.8</v>
      </c>
      <c r="Z36" s="1">
        <v>87.6</v>
      </c>
      <c r="AA36" s="1">
        <v>90.7</v>
      </c>
      <c r="AB36" s="1">
        <v>91.1</v>
      </c>
      <c r="AC36" s="1">
        <v>85.7</v>
      </c>
      <c r="AD36" s="1">
        <v>84.6</v>
      </c>
      <c r="AE36" s="1">
        <v>79.8</v>
      </c>
      <c r="AF36" s="1">
        <v>95.6</v>
      </c>
      <c r="AG36" s="1">
        <v>103.3</v>
      </c>
      <c r="AH36" s="1">
        <v>98.9</v>
      </c>
      <c r="AI36" s="1">
        <v>89.2</v>
      </c>
      <c r="AJ36" s="1">
        <v>89.8</v>
      </c>
      <c r="AK36" s="1">
        <v>86.1</v>
      </c>
      <c r="AL36" s="1">
        <v>100.4</v>
      </c>
      <c r="AM36" s="1">
        <v>73.7</v>
      </c>
      <c r="AN36" s="1">
        <v>67.599999999999994</v>
      </c>
      <c r="AO36" s="1">
        <v>91.4</v>
      </c>
      <c r="AP36" s="1">
        <v>77.3</v>
      </c>
      <c r="AQ36" s="1">
        <v>102.5</v>
      </c>
      <c r="AR36" s="1">
        <v>99.9</v>
      </c>
      <c r="AS36" s="1">
        <v>151</v>
      </c>
      <c r="AT36" s="1">
        <v>98.7</v>
      </c>
      <c r="AU36" s="1">
        <v>108</v>
      </c>
      <c r="AV36" s="1">
        <v>92.1</v>
      </c>
      <c r="AW36" s="1">
        <v>88</v>
      </c>
      <c r="AY36" s="1">
        <v>84.8</v>
      </c>
      <c r="AZ36" s="1">
        <v>92.3</v>
      </c>
      <c r="BA36" s="1">
        <v>92.4</v>
      </c>
      <c r="BB36" s="1">
        <v>92.1</v>
      </c>
      <c r="BC36" s="1">
        <v>91</v>
      </c>
      <c r="BD36" s="1">
        <v>94.6</v>
      </c>
      <c r="BE36" s="1">
        <v>88.3</v>
      </c>
      <c r="BF36" s="1">
        <v>89.5</v>
      </c>
      <c r="BG36" s="1">
        <v>94.3</v>
      </c>
    </row>
    <row r="37" spans="1:59" ht="13.5" hidden="1" customHeight="1">
      <c r="A37" s="62">
        <v>40483</v>
      </c>
      <c r="B37" s="1">
        <v>88.7</v>
      </c>
      <c r="C37" s="1">
        <v>84.2</v>
      </c>
      <c r="D37" s="1">
        <v>84</v>
      </c>
      <c r="E37" s="1">
        <v>83</v>
      </c>
      <c r="F37" s="1">
        <v>83.1</v>
      </c>
      <c r="G37" s="1">
        <v>87</v>
      </c>
      <c r="H37" s="1">
        <v>88.3</v>
      </c>
      <c r="I37" s="1">
        <v>76.599999999999994</v>
      </c>
      <c r="J37" s="1">
        <v>95.9</v>
      </c>
      <c r="K37" s="1">
        <v>85.2</v>
      </c>
      <c r="L37" s="1">
        <v>81.3</v>
      </c>
      <c r="M37" s="1">
        <v>85.9</v>
      </c>
      <c r="N37" s="1">
        <v>88.6</v>
      </c>
      <c r="O37" s="1">
        <v>86.3</v>
      </c>
      <c r="P37" s="1">
        <v>89.4</v>
      </c>
      <c r="Q37" s="1">
        <v>88.7</v>
      </c>
      <c r="R37" s="1">
        <v>87.3</v>
      </c>
      <c r="S37" s="1">
        <v>90.1</v>
      </c>
      <c r="T37" s="1">
        <v>89.3</v>
      </c>
      <c r="U37" s="1">
        <v>85.4</v>
      </c>
      <c r="V37" s="1">
        <v>90.8</v>
      </c>
      <c r="W37" s="1">
        <v>94.6</v>
      </c>
      <c r="X37" s="1">
        <v>94.1</v>
      </c>
      <c r="Y37" s="1">
        <v>95.9</v>
      </c>
      <c r="Z37" s="1">
        <v>87.6</v>
      </c>
      <c r="AA37" s="1">
        <v>90.7</v>
      </c>
      <c r="AB37" s="1">
        <v>91.1</v>
      </c>
      <c r="AC37" s="1">
        <v>86.1</v>
      </c>
      <c r="AD37" s="1">
        <v>84.6</v>
      </c>
      <c r="AE37" s="1">
        <v>79.900000000000006</v>
      </c>
      <c r="AF37" s="1">
        <v>95.3</v>
      </c>
      <c r="AG37" s="1">
        <v>102.7</v>
      </c>
      <c r="AH37" s="1">
        <v>98.4</v>
      </c>
      <c r="AI37" s="1">
        <v>89.2</v>
      </c>
      <c r="AJ37" s="1">
        <v>90.1</v>
      </c>
      <c r="AK37" s="1">
        <v>86.4</v>
      </c>
      <c r="AL37" s="1">
        <v>99.9</v>
      </c>
      <c r="AM37" s="1">
        <v>74.900000000000006</v>
      </c>
      <c r="AN37" s="1">
        <v>69.3</v>
      </c>
      <c r="AO37" s="1">
        <v>91.3</v>
      </c>
      <c r="AP37" s="1">
        <v>77.3</v>
      </c>
      <c r="AQ37" s="1">
        <v>102.2</v>
      </c>
      <c r="AR37" s="1">
        <v>100</v>
      </c>
      <c r="AS37" s="1">
        <v>143.69999999999999</v>
      </c>
      <c r="AT37" s="1">
        <v>98.9</v>
      </c>
      <c r="AU37" s="1">
        <v>108</v>
      </c>
      <c r="AV37" s="1">
        <v>92.1</v>
      </c>
      <c r="AW37" s="1">
        <v>89.2</v>
      </c>
      <c r="AY37" s="1">
        <v>84.8</v>
      </c>
      <c r="AZ37" s="1">
        <v>92.1</v>
      </c>
      <c r="BA37" s="1">
        <v>93.1</v>
      </c>
      <c r="BB37" s="1">
        <v>91.1</v>
      </c>
      <c r="BC37" s="1">
        <v>91.1</v>
      </c>
      <c r="BD37" s="1">
        <v>95.2</v>
      </c>
      <c r="BE37" s="1">
        <v>88.3</v>
      </c>
      <c r="BF37" s="1">
        <v>89.5</v>
      </c>
      <c r="BG37" s="1">
        <v>94.3</v>
      </c>
    </row>
    <row r="38" spans="1:59" ht="13.5" hidden="1" customHeight="1">
      <c r="A38" s="62">
        <v>40513</v>
      </c>
      <c r="B38" s="1">
        <v>88.8</v>
      </c>
      <c r="C38" s="1">
        <v>84.2</v>
      </c>
      <c r="D38" s="1">
        <v>83.9</v>
      </c>
      <c r="E38" s="1">
        <v>82.9</v>
      </c>
      <c r="F38" s="1">
        <v>83.7</v>
      </c>
      <c r="G38" s="1">
        <v>85.4</v>
      </c>
      <c r="H38" s="1">
        <v>87.8</v>
      </c>
      <c r="I38" s="1">
        <v>79.599999999999994</v>
      </c>
      <c r="J38" s="1">
        <v>103.5</v>
      </c>
      <c r="K38" s="1">
        <v>82.4</v>
      </c>
      <c r="L38" s="1">
        <v>80.400000000000006</v>
      </c>
      <c r="M38" s="1">
        <v>85.7</v>
      </c>
      <c r="N38" s="1">
        <v>89</v>
      </c>
      <c r="O38" s="1">
        <v>86.3</v>
      </c>
      <c r="P38" s="1">
        <v>89.7</v>
      </c>
      <c r="Q38" s="1">
        <v>88.4</v>
      </c>
      <c r="R38" s="1">
        <v>86.8</v>
      </c>
      <c r="S38" s="1">
        <v>89.4</v>
      </c>
      <c r="T38" s="1">
        <v>86.9</v>
      </c>
      <c r="U38" s="1">
        <v>85.3</v>
      </c>
      <c r="V38" s="1">
        <v>91</v>
      </c>
      <c r="W38" s="1">
        <v>94.7</v>
      </c>
      <c r="X38" s="1">
        <v>94.2</v>
      </c>
      <c r="Y38" s="1">
        <v>95.9</v>
      </c>
      <c r="Z38" s="1">
        <v>87.9</v>
      </c>
      <c r="AA38" s="1">
        <v>91.1</v>
      </c>
      <c r="AB38" s="1">
        <v>91.7</v>
      </c>
      <c r="AC38" s="1">
        <v>86</v>
      </c>
      <c r="AD38" s="1">
        <v>84.6</v>
      </c>
      <c r="AE38" s="1">
        <v>79.900000000000006</v>
      </c>
      <c r="AF38" s="1">
        <v>95.8</v>
      </c>
      <c r="AG38" s="1">
        <v>102.8</v>
      </c>
      <c r="AH38" s="1">
        <v>98.7</v>
      </c>
      <c r="AI38" s="1">
        <v>90.1</v>
      </c>
      <c r="AJ38" s="1">
        <v>90.2</v>
      </c>
      <c r="AK38" s="1">
        <v>86.7</v>
      </c>
      <c r="AL38" s="1">
        <v>99.7</v>
      </c>
      <c r="AM38" s="1">
        <v>75.8</v>
      </c>
      <c r="AN38" s="1">
        <v>70.400000000000006</v>
      </c>
      <c r="AO38" s="1">
        <v>91.4</v>
      </c>
      <c r="AP38" s="1">
        <v>78</v>
      </c>
      <c r="AQ38" s="1">
        <v>102.1</v>
      </c>
      <c r="AR38" s="1">
        <v>100</v>
      </c>
      <c r="AS38" s="1">
        <v>141.19999999999999</v>
      </c>
      <c r="AT38" s="1">
        <v>98.8</v>
      </c>
      <c r="AU38" s="1">
        <v>107.2</v>
      </c>
      <c r="AV38" s="1">
        <v>92.3</v>
      </c>
      <c r="AW38" s="1">
        <v>90.4</v>
      </c>
      <c r="AY38" s="1">
        <v>84.8</v>
      </c>
      <c r="AZ38" s="1">
        <v>92</v>
      </c>
      <c r="BA38" s="1">
        <v>93.1</v>
      </c>
      <c r="BB38" s="1">
        <v>90.7</v>
      </c>
      <c r="BC38" s="1">
        <v>91</v>
      </c>
      <c r="BD38" s="1">
        <v>94.7</v>
      </c>
      <c r="BE38" s="1">
        <v>88.3</v>
      </c>
      <c r="BF38" s="1">
        <v>89.5</v>
      </c>
      <c r="BG38" s="1">
        <v>94.3</v>
      </c>
    </row>
    <row r="39" spans="1:59" ht="13.5" hidden="1" customHeight="1">
      <c r="A39" s="62">
        <v>40544</v>
      </c>
      <c r="B39" s="1">
        <v>89.3</v>
      </c>
      <c r="C39" s="1">
        <v>85.8</v>
      </c>
      <c r="D39" s="1">
        <v>85.6</v>
      </c>
      <c r="E39" s="1">
        <v>83.2</v>
      </c>
      <c r="F39" s="1">
        <v>86.4</v>
      </c>
      <c r="G39" s="1">
        <v>87.4</v>
      </c>
      <c r="H39" s="1">
        <v>88.7</v>
      </c>
      <c r="I39" s="1">
        <v>80.900000000000006</v>
      </c>
      <c r="J39" s="1">
        <v>112.2</v>
      </c>
      <c r="K39" s="1">
        <v>85.3</v>
      </c>
      <c r="L39" s="1">
        <v>81.5</v>
      </c>
      <c r="M39" s="1">
        <v>86.2</v>
      </c>
      <c r="N39" s="1">
        <v>90</v>
      </c>
      <c r="O39" s="1">
        <v>90</v>
      </c>
      <c r="P39" s="1">
        <v>90</v>
      </c>
      <c r="Q39" s="1">
        <v>88.9</v>
      </c>
      <c r="R39" s="1">
        <v>87.4</v>
      </c>
      <c r="S39" s="1">
        <v>90.3</v>
      </c>
      <c r="T39" s="1">
        <v>89.6</v>
      </c>
      <c r="U39" s="1">
        <v>85.4</v>
      </c>
      <c r="V39" s="1">
        <v>91</v>
      </c>
      <c r="W39" s="1">
        <v>95</v>
      </c>
      <c r="X39" s="1">
        <v>94.6</v>
      </c>
      <c r="Y39" s="1">
        <v>96</v>
      </c>
      <c r="Z39" s="1">
        <v>87.9</v>
      </c>
      <c r="AA39" s="1">
        <v>91.1</v>
      </c>
      <c r="AB39" s="1">
        <v>91.7</v>
      </c>
      <c r="AC39" s="1">
        <v>87.3</v>
      </c>
      <c r="AD39" s="1">
        <v>84.6</v>
      </c>
      <c r="AE39" s="1">
        <v>79.8</v>
      </c>
      <c r="AF39" s="1">
        <v>95.4</v>
      </c>
      <c r="AG39" s="1">
        <v>102.4</v>
      </c>
      <c r="AH39" s="1">
        <v>98.5</v>
      </c>
      <c r="AI39" s="1">
        <v>89.7</v>
      </c>
      <c r="AJ39" s="1">
        <v>90.3</v>
      </c>
      <c r="AK39" s="1">
        <v>87.5</v>
      </c>
      <c r="AL39" s="1">
        <v>99.8</v>
      </c>
      <c r="AM39" s="1">
        <v>78.7</v>
      </c>
      <c r="AN39" s="1">
        <v>72.8</v>
      </c>
      <c r="AO39" s="1">
        <v>95.6</v>
      </c>
      <c r="AP39" s="1">
        <v>78</v>
      </c>
      <c r="AQ39" s="1">
        <v>101.7</v>
      </c>
      <c r="AR39" s="1">
        <v>100.1</v>
      </c>
      <c r="AS39" s="1">
        <v>131.69999999999999</v>
      </c>
      <c r="AT39" s="1">
        <v>97.5</v>
      </c>
      <c r="AU39" s="1">
        <v>105</v>
      </c>
      <c r="AV39" s="1">
        <v>92.9</v>
      </c>
      <c r="AW39" s="1">
        <v>88</v>
      </c>
      <c r="AY39" s="1">
        <v>84.8</v>
      </c>
      <c r="AZ39" s="1">
        <v>91.9</v>
      </c>
      <c r="BA39" s="1">
        <v>93.2</v>
      </c>
      <c r="BB39" s="1">
        <v>90.3</v>
      </c>
      <c r="BC39" s="1">
        <v>91.3</v>
      </c>
      <c r="BD39" s="1">
        <v>94.4</v>
      </c>
      <c r="BE39" s="1">
        <v>88.6</v>
      </c>
      <c r="BF39" s="1">
        <v>91.5</v>
      </c>
      <c r="BG39" s="1">
        <v>94.3</v>
      </c>
    </row>
    <row r="40" spans="1:59" ht="13.5" hidden="1" customHeight="1">
      <c r="A40" s="62">
        <v>40575</v>
      </c>
      <c r="B40" s="1">
        <v>89.9</v>
      </c>
      <c r="C40" s="1">
        <v>86.1</v>
      </c>
      <c r="D40" s="1">
        <v>85.8</v>
      </c>
      <c r="E40" s="1">
        <v>83.3</v>
      </c>
      <c r="F40" s="1">
        <v>85.7</v>
      </c>
      <c r="G40" s="1">
        <v>87</v>
      </c>
      <c r="H40" s="1">
        <v>88.1</v>
      </c>
      <c r="I40" s="1">
        <v>84.8</v>
      </c>
      <c r="J40" s="1">
        <v>108.5</v>
      </c>
      <c r="K40" s="1">
        <v>85.9</v>
      </c>
      <c r="L40" s="1">
        <v>84.8</v>
      </c>
      <c r="M40" s="1">
        <v>87</v>
      </c>
      <c r="N40" s="1">
        <v>90.9</v>
      </c>
      <c r="O40" s="1">
        <v>83.8</v>
      </c>
      <c r="P40" s="1">
        <v>92.9</v>
      </c>
      <c r="Q40" s="1">
        <v>88.9</v>
      </c>
      <c r="R40" s="1">
        <v>87.4</v>
      </c>
      <c r="S40" s="1">
        <v>89.8</v>
      </c>
      <c r="T40" s="1">
        <v>90.2</v>
      </c>
      <c r="U40" s="1">
        <v>85.5</v>
      </c>
      <c r="V40" s="1">
        <v>91</v>
      </c>
      <c r="W40" s="1">
        <v>95</v>
      </c>
      <c r="X40" s="1">
        <v>94.7</v>
      </c>
      <c r="Y40" s="1">
        <v>96</v>
      </c>
      <c r="Z40" s="1">
        <v>87.9</v>
      </c>
      <c r="AA40" s="1">
        <v>91.1</v>
      </c>
      <c r="AB40" s="1">
        <v>91.7</v>
      </c>
      <c r="AC40" s="1">
        <v>87.3</v>
      </c>
      <c r="AD40" s="1">
        <v>84.6</v>
      </c>
      <c r="AE40" s="1">
        <v>79.8</v>
      </c>
      <c r="AF40" s="1">
        <v>95.2</v>
      </c>
      <c r="AG40" s="1">
        <v>101.8</v>
      </c>
      <c r="AH40" s="1">
        <v>97.4</v>
      </c>
      <c r="AI40" s="1">
        <v>89.9</v>
      </c>
      <c r="AJ40" s="1">
        <v>94.3</v>
      </c>
      <c r="AK40" s="1">
        <v>88.1</v>
      </c>
      <c r="AL40" s="1">
        <v>99.6</v>
      </c>
      <c r="AM40" s="1">
        <v>80.8</v>
      </c>
      <c r="AN40" s="1">
        <v>75</v>
      </c>
      <c r="AO40" s="1">
        <v>97.4</v>
      </c>
      <c r="AP40" s="1">
        <v>78</v>
      </c>
      <c r="AQ40" s="1">
        <v>101.7</v>
      </c>
      <c r="AR40" s="1">
        <v>100.1</v>
      </c>
      <c r="AS40" s="1">
        <v>132.19999999999999</v>
      </c>
      <c r="AT40" s="1">
        <v>97.7</v>
      </c>
      <c r="AU40" s="1">
        <v>104</v>
      </c>
      <c r="AV40" s="1">
        <v>93.1</v>
      </c>
      <c r="AW40" s="1">
        <v>90.6</v>
      </c>
      <c r="AY40" s="1">
        <v>84.8</v>
      </c>
      <c r="AZ40" s="1">
        <v>92.4</v>
      </c>
      <c r="BA40" s="1">
        <v>94.1</v>
      </c>
      <c r="BB40" s="1">
        <v>90.3</v>
      </c>
      <c r="BC40" s="1">
        <v>93.6</v>
      </c>
      <c r="BD40" s="1">
        <v>95.4</v>
      </c>
      <c r="BE40" s="1">
        <v>93.1</v>
      </c>
      <c r="BF40" s="1">
        <v>91.5</v>
      </c>
      <c r="BG40" s="1">
        <v>94.3</v>
      </c>
    </row>
    <row r="41" spans="1:59" ht="13.5" hidden="1" customHeight="1">
      <c r="A41" s="62">
        <v>40603</v>
      </c>
      <c r="B41" s="1">
        <v>90.7</v>
      </c>
      <c r="C41" s="1">
        <v>86.9</v>
      </c>
      <c r="D41" s="1">
        <v>86.6</v>
      </c>
      <c r="E41" s="1">
        <v>84.1</v>
      </c>
      <c r="F41" s="1">
        <v>86.5</v>
      </c>
      <c r="G41" s="1">
        <v>87.5</v>
      </c>
      <c r="H41" s="1">
        <v>89.6</v>
      </c>
      <c r="I41" s="1">
        <v>88.9</v>
      </c>
      <c r="J41" s="1">
        <v>104.2</v>
      </c>
      <c r="K41" s="1">
        <v>86.2</v>
      </c>
      <c r="L41" s="1">
        <v>85.7</v>
      </c>
      <c r="M41" s="1">
        <v>87</v>
      </c>
      <c r="N41" s="1">
        <v>92</v>
      </c>
      <c r="O41" s="1">
        <v>90</v>
      </c>
      <c r="P41" s="1">
        <v>92.7</v>
      </c>
      <c r="Q41" s="1">
        <v>91.6</v>
      </c>
      <c r="R41" s="1">
        <v>90.5</v>
      </c>
      <c r="S41" s="1">
        <v>92.5</v>
      </c>
      <c r="T41" s="1">
        <v>92.3</v>
      </c>
      <c r="U41" s="1">
        <v>89.1</v>
      </c>
      <c r="V41" s="1">
        <v>93.4</v>
      </c>
      <c r="W41" s="1">
        <v>95</v>
      </c>
      <c r="X41" s="1">
        <v>94.8</v>
      </c>
      <c r="Y41" s="1">
        <v>95.9</v>
      </c>
      <c r="Z41" s="1">
        <v>88.6</v>
      </c>
      <c r="AA41" s="1">
        <v>92.3</v>
      </c>
      <c r="AB41" s="1">
        <v>92.8</v>
      </c>
      <c r="AC41" s="1">
        <v>88.1</v>
      </c>
      <c r="AD41" s="1">
        <v>84.6</v>
      </c>
      <c r="AE41" s="1">
        <v>79.8</v>
      </c>
      <c r="AF41" s="1">
        <v>95.8</v>
      </c>
      <c r="AG41" s="1">
        <v>101.5</v>
      </c>
      <c r="AH41" s="1">
        <v>98.2</v>
      </c>
      <c r="AI41" s="1">
        <v>91.1</v>
      </c>
      <c r="AJ41" s="1">
        <v>94.5</v>
      </c>
      <c r="AK41" s="1">
        <v>88.8</v>
      </c>
      <c r="AL41" s="1">
        <v>99.9</v>
      </c>
      <c r="AM41" s="1">
        <v>83.6</v>
      </c>
      <c r="AN41" s="1">
        <v>78.599999999999994</v>
      </c>
      <c r="AO41" s="1">
        <v>97.9</v>
      </c>
      <c r="AP41" s="1">
        <v>77.099999999999994</v>
      </c>
      <c r="AQ41" s="1">
        <v>101.8</v>
      </c>
      <c r="AR41" s="1">
        <v>100.1</v>
      </c>
      <c r="AS41" s="1">
        <v>132.69999999999999</v>
      </c>
      <c r="AT41" s="1">
        <v>98.9</v>
      </c>
      <c r="AU41" s="1">
        <v>105.4</v>
      </c>
      <c r="AV41" s="1">
        <v>93.4</v>
      </c>
      <c r="AW41" s="1">
        <v>92.9</v>
      </c>
      <c r="AY41" s="1">
        <v>91.7</v>
      </c>
      <c r="AZ41" s="1">
        <v>93.4</v>
      </c>
      <c r="BA41" s="1">
        <v>94.3</v>
      </c>
      <c r="BB41" s="1">
        <v>92.5</v>
      </c>
      <c r="BC41" s="1">
        <v>93.7</v>
      </c>
      <c r="BD41" s="1">
        <v>95.8</v>
      </c>
      <c r="BE41" s="1">
        <v>93.1</v>
      </c>
      <c r="BF41" s="1">
        <v>92.5</v>
      </c>
      <c r="BG41" s="1">
        <v>94.3</v>
      </c>
    </row>
    <row r="42" spans="1:59" ht="13.5" hidden="1" customHeight="1">
      <c r="A42" s="62">
        <v>40634</v>
      </c>
      <c r="B42" s="1">
        <v>91</v>
      </c>
      <c r="C42" s="1">
        <v>86.7</v>
      </c>
      <c r="D42" s="1">
        <v>86.4</v>
      </c>
      <c r="E42" s="1">
        <v>83.9</v>
      </c>
      <c r="F42" s="1">
        <v>86.3</v>
      </c>
      <c r="G42" s="1">
        <v>86.1</v>
      </c>
      <c r="H42" s="1">
        <v>90.2</v>
      </c>
      <c r="I42" s="1">
        <v>89.5</v>
      </c>
      <c r="J42" s="1">
        <v>100</v>
      </c>
      <c r="K42" s="1">
        <v>85.6</v>
      </c>
      <c r="L42" s="1">
        <v>86.8</v>
      </c>
      <c r="M42" s="1">
        <v>87</v>
      </c>
      <c r="N42" s="1">
        <v>91.6</v>
      </c>
      <c r="O42" s="1">
        <v>88</v>
      </c>
      <c r="P42" s="1">
        <v>92.7</v>
      </c>
      <c r="Q42" s="1">
        <v>92.7</v>
      </c>
      <c r="R42" s="1">
        <v>92.2</v>
      </c>
      <c r="S42" s="1">
        <v>93.3</v>
      </c>
      <c r="T42" s="1">
        <v>93.6</v>
      </c>
      <c r="U42" s="1">
        <v>91.3</v>
      </c>
      <c r="V42" s="1">
        <v>93.6</v>
      </c>
      <c r="W42" s="1">
        <v>95.3</v>
      </c>
      <c r="X42" s="1">
        <v>95.1</v>
      </c>
      <c r="Y42" s="1">
        <v>96</v>
      </c>
      <c r="Z42" s="1">
        <v>88.6</v>
      </c>
      <c r="AA42" s="1">
        <v>92.3</v>
      </c>
      <c r="AB42" s="1">
        <v>92.8</v>
      </c>
      <c r="AC42" s="1">
        <v>88.2</v>
      </c>
      <c r="AD42" s="1">
        <v>84.6</v>
      </c>
      <c r="AE42" s="1">
        <v>79.900000000000006</v>
      </c>
      <c r="AF42" s="1">
        <v>95.9</v>
      </c>
      <c r="AG42" s="1">
        <v>101.6</v>
      </c>
      <c r="AH42" s="1">
        <v>98.3</v>
      </c>
      <c r="AI42" s="1">
        <v>91.2</v>
      </c>
      <c r="AJ42" s="1">
        <v>94.6</v>
      </c>
      <c r="AK42" s="1">
        <v>89.9</v>
      </c>
      <c r="AL42" s="1">
        <v>100</v>
      </c>
      <c r="AM42" s="1">
        <v>87</v>
      </c>
      <c r="AN42" s="1">
        <v>83.1</v>
      </c>
      <c r="AO42" s="1">
        <v>98.1</v>
      </c>
      <c r="AP42" s="1">
        <v>77.3</v>
      </c>
      <c r="AQ42" s="1">
        <v>101.5</v>
      </c>
      <c r="AR42" s="1">
        <v>100.1</v>
      </c>
      <c r="AS42" s="1">
        <v>127.4</v>
      </c>
      <c r="AT42" s="1">
        <v>99.2</v>
      </c>
      <c r="AU42" s="1">
        <v>103.9</v>
      </c>
      <c r="AV42" s="1">
        <v>94.8</v>
      </c>
      <c r="AW42" s="1">
        <v>95.2</v>
      </c>
      <c r="AY42" s="1">
        <v>91.7</v>
      </c>
      <c r="AZ42" s="1">
        <v>93.8</v>
      </c>
      <c r="BA42" s="1">
        <v>94.5</v>
      </c>
      <c r="BB42" s="1">
        <v>92.9</v>
      </c>
      <c r="BC42" s="1">
        <v>93.9</v>
      </c>
      <c r="BD42" s="1">
        <v>95.4</v>
      </c>
      <c r="BE42" s="1">
        <v>93.1</v>
      </c>
      <c r="BF42" s="1">
        <v>92.5</v>
      </c>
      <c r="BG42" s="1">
        <v>95</v>
      </c>
    </row>
    <row r="43" spans="1:59" ht="13.5" hidden="1" customHeight="1">
      <c r="A43" s="62">
        <v>40664</v>
      </c>
      <c r="B43" s="1">
        <v>91.4</v>
      </c>
      <c r="C43" s="1">
        <v>87.9</v>
      </c>
      <c r="D43" s="1">
        <v>87.6</v>
      </c>
      <c r="E43" s="1">
        <v>85.7</v>
      </c>
      <c r="F43" s="1">
        <v>87</v>
      </c>
      <c r="G43" s="1">
        <v>87.4</v>
      </c>
      <c r="H43" s="1">
        <v>90.4</v>
      </c>
      <c r="I43" s="1">
        <v>91.6</v>
      </c>
      <c r="J43" s="1">
        <v>94.6</v>
      </c>
      <c r="K43" s="1">
        <v>88.6</v>
      </c>
      <c r="L43" s="1">
        <v>86.9</v>
      </c>
      <c r="M43" s="1">
        <v>87.4</v>
      </c>
      <c r="N43" s="1">
        <v>92.9</v>
      </c>
      <c r="O43" s="1">
        <v>93.7</v>
      </c>
      <c r="P43" s="1">
        <v>92.7</v>
      </c>
      <c r="Q43" s="1">
        <v>93</v>
      </c>
      <c r="R43" s="1">
        <v>92.2</v>
      </c>
      <c r="S43" s="1">
        <v>93.5</v>
      </c>
      <c r="T43" s="1">
        <v>93.5</v>
      </c>
      <c r="U43" s="1">
        <v>91.3</v>
      </c>
      <c r="V43" s="1">
        <v>94.2</v>
      </c>
      <c r="W43" s="1">
        <v>95.4</v>
      </c>
      <c r="X43" s="1">
        <v>95.1</v>
      </c>
      <c r="Y43" s="1">
        <v>96.1</v>
      </c>
      <c r="Z43" s="1">
        <v>88.7</v>
      </c>
      <c r="AA43" s="1">
        <v>92.3</v>
      </c>
      <c r="AB43" s="1">
        <v>92.8</v>
      </c>
      <c r="AC43" s="1">
        <v>88.8</v>
      </c>
      <c r="AD43" s="1">
        <v>84.6</v>
      </c>
      <c r="AE43" s="1">
        <v>79.900000000000006</v>
      </c>
      <c r="AF43" s="1">
        <v>96.4</v>
      </c>
      <c r="AG43" s="1">
        <v>102.8</v>
      </c>
      <c r="AH43" s="1">
        <v>98.1</v>
      </c>
      <c r="AI43" s="1">
        <v>91.7</v>
      </c>
      <c r="AJ43" s="1">
        <v>94.8</v>
      </c>
      <c r="AK43" s="1">
        <v>90.3</v>
      </c>
      <c r="AL43" s="1">
        <v>99.9</v>
      </c>
      <c r="AM43" s="1">
        <v>88.6</v>
      </c>
      <c r="AN43" s="1">
        <v>85.5</v>
      </c>
      <c r="AO43" s="1">
        <v>97.4</v>
      </c>
      <c r="AP43" s="1">
        <v>77.3</v>
      </c>
      <c r="AQ43" s="1">
        <v>101.2</v>
      </c>
      <c r="AR43" s="1">
        <v>100.1</v>
      </c>
      <c r="AS43" s="1">
        <v>120.9</v>
      </c>
      <c r="AT43" s="1">
        <v>99.3</v>
      </c>
      <c r="AU43" s="1">
        <v>104.7</v>
      </c>
      <c r="AV43" s="1">
        <v>94.8</v>
      </c>
      <c r="AW43" s="1">
        <v>93.9</v>
      </c>
      <c r="AY43" s="1">
        <v>91.7</v>
      </c>
      <c r="AZ43" s="1">
        <v>94.2</v>
      </c>
      <c r="BA43" s="1">
        <v>94.7</v>
      </c>
      <c r="BB43" s="1">
        <v>93.7</v>
      </c>
      <c r="BC43" s="1">
        <v>94.2</v>
      </c>
      <c r="BD43" s="1">
        <v>97.3</v>
      </c>
      <c r="BE43" s="1">
        <v>93.1</v>
      </c>
      <c r="BF43" s="1">
        <v>92.5</v>
      </c>
      <c r="BG43" s="1">
        <v>95</v>
      </c>
    </row>
    <row r="44" spans="1:59" ht="13.5" hidden="1" customHeight="1">
      <c r="A44" s="62">
        <v>40695</v>
      </c>
      <c r="B44" s="1">
        <v>91.9</v>
      </c>
      <c r="C44" s="1">
        <v>88.7</v>
      </c>
      <c r="D44" s="1">
        <v>88.4</v>
      </c>
      <c r="E44" s="1">
        <v>87.1</v>
      </c>
      <c r="F44" s="1">
        <v>88.3</v>
      </c>
      <c r="G44" s="1">
        <v>87.3</v>
      </c>
      <c r="H44" s="1">
        <v>90.7</v>
      </c>
      <c r="I44" s="1">
        <v>91.4</v>
      </c>
      <c r="J44" s="1">
        <v>87.8</v>
      </c>
      <c r="K44" s="1">
        <v>90</v>
      </c>
      <c r="L44" s="1">
        <v>87</v>
      </c>
      <c r="M44" s="1">
        <v>88.4</v>
      </c>
      <c r="N44" s="1">
        <v>93.2</v>
      </c>
      <c r="O44" s="1">
        <v>93.7</v>
      </c>
      <c r="P44" s="1">
        <v>93.1</v>
      </c>
      <c r="Q44" s="1">
        <v>93</v>
      </c>
      <c r="R44" s="1">
        <v>92.1</v>
      </c>
      <c r="S44" s="1">
        <v>93.3</v>
      </c>
      <c r="T44" s="1">
        <v>93.5</v>
      </c>
      <c r="U44" s="1">
        <v>91.3</v>
      </c>
      <c r="V44" s="1">
        <v>94.3</v>
      </c>
      <c r="W44" s="1">
        <v>95.5</v>
      </c>
      <c r="X44" s="1">
        <v>95.2</v>
      </c>
      <c r="Y44" s="1">
        <v>96.2</v>
      </c>
      <c r="Z44" s="1">
        <v>89.4</v>
      </c>
      <c r="AA44" s="1">
        <v>93.1</v>
      </c>
      <c r="AB44" s="1">
        <v>93.7</v>
      </c>
      <c r="AC44" s="1">
        <v>91.1</v>
      </c>
      <c r="AD44" s="1">
        <v>84.6</v>
      </c>
      <c r="AE44" s="1">
        <v>80.5</v>
      </c>
      <c r="AF44" s="1">
        <v>96.8</v>
      </c>
      <c r="AG44" s="1">
        <v>101.9</v>
      </c>
      <c r="AH44" s="1">
        <v>97.4</v>
      </c>
      <c r="AI44" s="1">
        <v>93.1</v>
      </c>
      <c r="AJ44" s="1">
        <v>94.5</v>
      </c>
      <c r="AK44" s="1">
        <v>91.6</v>
      </c>
      <c r="AL44" s="1">
        <v>99.3</v>
      </c>
      <c r="AM44" s="1">
        <v>88.4</v>
      </c>
      <c r="AN44" s="1">
        <v>85.3</v>
      </c>
      <c r="AO44" s="1">
        <v>97.4</v>
      </c>
      <c r="AP44" s="1">
        <v>82.8</v>
      </c>
      <c r="AQ44" s="1">
        <v>101.2</v>
      </c>
      <c r="AR44" s="1">
        <v>100.2</v>
      </c>
      <c r="AS44" s="1">
        <v>120.4</v>
      </c>
      <c r="AT44" s="1">
        <v>97.9</v>
      </c>
      <c r="AU44" s="1">
        <v>102.1</v>
      </c>
      <c r="AV44" s="1">
        <v>94.8</v>
      </c>
      <c r="AW44" s="1">
        <v>93</v>
      </c>
      <c r="AY44" s="1">
        <v>91.7</v>
      </c>
      <c r="AZ44" s="1">
        <v>94.1</v>
      </c>
      <c r="BA44" s="1">
        <v>94.6</v>
      </c>
      <c r="BB44" s="1">
        <v>93.7</v>
      </c>
      <c r="BC44" s="1">
        <v>94.2</v>
      </c>
      <c r="BD44" s="1">
        <v>97.3</v>
      </c>
      <c r="BE44" s="1">
        <v>93.1</v>
      </c>
      <c r="BF44" s="1">
        <v>92.5</v>
      </c>
      <c r="BG44" s="1">
        <v>95</v>
      </c>
    </row>
    <row r="45" spans="1:59" ht="13.5" hidden="1" customHeight="1">
      <c r="A45" s="62">
        <v>40725</v>
      </c>
      <c r="B45" s="1">
        <v>92.6</v>
      </c>
      <c r="C45" s="1">
        <v>88.8</v>
      </c>
      <c r="D45" s="1">
        <v>88.4</v>
      </c>
      <c r="E45" s="1">
        <v>87.1</v>
      </c>
      <c r="F45" s="1">
        <v>89</v>
      </c>
      <c r="G45" s="1">
        <v>87.7</v>
      </c>
      <c r="H45" s="1">
        <v>90.2</v>
      </c>
      <c r="I45" s="1">
        <v>91.5</v>
      </c>
      <c r="J45" s="1">
        <v>88.6</v>
      </c>
      <c r="K45" s="1">
        <v>89.1</v>
      </c>
      <c r="L45" s="1">
        <v>86.7</v>
      </c>
      <c r="M45" s="1">
        <v>89</v>
      </c>
      <c r="N45" s="1">
        <v>94.1</v>
      </c>
      <c r="O45" s="1">
        <v>94.9</v>
      </c>
      <c r="P45" s="1">
        <v>93.9</v>
      </c>
      <c r="Q45" s="1">
        <v>92.9</v>
      </c>
      <c r="R45" s="1">
        <v>92.1</v>
      </c>
      <c r="S45" s="1">
        <v>93.8</v>
      </c>
      <c r="T45" s="1">
        <v>92.9</v>
      </c>
      <c r="U45" s="1">
        <v>91</v>
      </c>
      <c r="V45" s="1">
        <v>94.2</v>
      </c>
      <c r="W45" s="1">
        <v>95.7</v>
      </c>
      <c r="X45" s="1">
        <v>95.6</v>
      </c>
      <c r="Y45" s="1">
        <v>96.2</v>
      </c>
      <c r="Z45" s="1">
        <v>92.9</v>
      </c>
      <c r="AA45" s="1">
        <v>93.1</v>
      </c>
      <c r="AB45" s="1">
        <v>93.7</v>
      </c>
      <c r="AC45" s="1">
        <v>91.4</v>
      </c>
      <c r="AD45" s="1">
        <v>93.3</v>
      </c>
      <c r="AE45" s="1">
        <v>90.9</v>
      </c>
      <c r="AF45" s="1">
        <v>96.7</v>
      </c>
      <c r="AG45" s="1">
        <v>101.2</v>
      </c>
      <c r="AH45" s="1">
        <v>97.9</v>
      </c>
      <c r="AI45" s="1">
        <v>93.4</v>
      </c>
      <c r="AJ45" s="1">
        <v>94.7</v>
      </c>
      <c r="AK45" s="1">
        <v>91.2</v>
      </c>
      <c r="AL45" s="1">
        <v>99.7</v>
      </c>
      <c r="AM45" s="1">
        <v>86.5</v>
      </c>
      <c r="AN45" s="1">
        <v>82.6</v>
      </c>
      <c r="AO45" s="1">
        <v>97.4</v>
      </c>
      <c r="AP45" s="1">
        <v>82.8</v>
      </c>
      <c r="AQ45" s="1">
        <v>101</v>
      </c>
      <c r="AR45" s="1">
        <v>100.2</v>
      </c>
      <c r="AS45" s="1">
        <v>118.6</v>
      </c>
      <c r="AT45" s="1">
        <v>97.7</v>
      </c>
      <c r="AU45" s="1">
        <v>102.6</v>
      </c>
      <c r="AV45" s="1">
        <v>94.8</v>
      </c>
      <c r="AW45" s="1">
        <v>91.3</v>
      </c>
      <c r="AY45" s="1">
        <v>91.7</v>
      </c>
      <c r="AZ45" s="1">
        <v>94.3</v>
      </c>
      <c r="BA45" s="1">
        <v>93.7</v>
      </c>
      <c r="BB45" s="1">
        <v>94.9</v>
      </c>
      <c r="BC45" s="1">
        <v>94.5</v>
      </c>
      <c r="BD45" s="1">
        <v>97.3</v>
      </c>
      <c r="BE45" s="1">
        <v>93.5</v>
      </c>
      <c r="BF45" s="1">
        <v>93.3</v>
      </c>
      <c r="BG45" s="1">
        <v>95</v>
      </c>
    </row>
    <row r="46" spans="1:59" ht="13.5" hidden="1" customHeight="1">
      <c r="A46" s="62">
        <v>40756</v>
      </c>
      <c r="B46" s="1">
        <v>92.9</v>
      </c>
      <c r="C46" s="1">
        <v>89.2</v>
      </c>
      <c r="D46" s="1">
        <v>88.9</v>
      </c>
      <c r="E46" s="1">
        <v>87.9</v>
      </c>
      <c r="F46" s="1">
        <v>89.5</v>
      </c>
      <c r="G46" s="1">
        <v>87.4</v>
      </c>
      <c r="H46" s="1">
        <v>91</v>
      </c>
      <c r="I46" s="1">
        <v>91.4</v>
      </c>
      <c r="J46" s="1">
        <v>89</v>
      </c>
      <c r="K46" s="1">
        <v>88.4</v>
      </c>
      <c r="L46" s="1">
        <v>88.3</v>
      </c>
      <c r="M46" s="1">
        <v>88.2</v>
      </c>
      <c r="N46" s="1">
        <v>94</v>
      </c>
      <c r="O46" s="1">
        <v>95.1</v>
      </c>
      <c r="P46" s="1">
        <v>93.7</v>
      </c>
      <c r="Q46" s="1">
        <v>93.1</v>
      </c>
      <c r="R46" s="1">
        <v>92.2</v>
      </c>
      <c r="S46" s="1">
        <v>94</v>
      </c>
      <c r="T46" s="1">
        <v>93.1</v>
      </c>
      <c r="U46" s="1">
        <v>91.1</v>
      </c>
      <c r="V46" s="1">
        <v>94.6</v>
      </c>
      <c r="W46" s="1">
        <v>96.2</v>
      </c>
      <c r="X46" s="1">
        <v>96.3</v>
      </c>
      <c r="Y46" s="1">
        <v>96.1</v>
      </c>
      <c r="Z46" s="1">
        <v>93.1</v>
      </c>
      <c r="AA46" s="1">
        <v>93.1</v>
      </c>
      <c r="AB46" s="1">
        <v>93.7</v>
      </c>
      <c r="AC46" s="1">
        <v>91.8</v>
      </c>
      <c r="AD46" s="1">
        <v>93.3</v>
      </c>
      <c r="AE46" s="1">
        <v>91.5</v>
      </c>
      <c r="AF46" s="1">
        <v>97.2</v>
      </c>
      <c r="AG46" s="1">
        <v>102.9</v>
      </c>
      <c r="AH46" s="1">
        <v>97.9</v>
      </c>
      <c r="AI46" s="1">
        <v>93.3</v>
      </c>
      <c r="AJ46" s="1">
        <v>94.6</v>
      </c>
      <c r="AK46" s="1">
        <v>91.4</v>
      </c>
      <c r="AL46" s="1">
        <v>99.5</v>
      </c>
      <c r="AM46" s="1">
        <v>87.7</v>
      </c>
      <c r="AN46" s="1">
        <v>84.1</v>
      </c>
      <c r="AO46" s="1">
        <v>97.8</v>
      </c>
      <c r="AP46" s="1">
        <v>82.8</v>
      </c>
      <c r="AQ46" s="1">
        <v>100.5</v>
      </c>
      <c r="AR46" s="1">
        <v>99.6</v>
      </c>
      <c r="AS46" s="1">
        <v>118.3</v>
      </c>
      <c r="AT46" s="1">
        <v>97.8</v>
      </c>
      <c r="AU46" s="1">
        <v>102.4</v>
      </c>
      <c r="AV46" s="1">
        <v>94.8</v>
      </c>
      <c r="AW46" s="1">
        <v>92</v>
      </c>
      <c r="AY46" s="1">
        <v>91.7</v>
      </c>
      <c r="AZ46" s="1">
        <v>94.3</v>
      </c>
      <c r="BA46" s="1">
        <v>94.1</v>
      </c>
      <c r="BB46" s="1">
        <v>94.5</v>
      </c>
      <c r="BC46" s="1">
        <v>94.6</v>
      </c>
      <c r="BD46" s="1">
        <v>97.9</v>
      </c>
      <c r="BE46" s="1">
        <v>93.5</v>
      </c>
      <c r="BF46" s="1">
        <v>93.3</v>
      </c>
      <c r="BG46" s="1">
        <v>95</v>
      </c>
    </row>
    <row r="47" spans="1:59" ht="13.5" hidden="1" customHeight="1">
      <c r="A47" s="62">
        <v>40787</v>
      </c>
      <c r="B47" s="1">
        <v>93.1</v>
      </c>
      <c r="C47" s="1">
        <v>89.8</v>
      </c>
      <c r="D47" s="1">
        <v>89.5</v>
      </c>
      <c r="E47" s="1">
        <v>87.8</v>
      </c>
      <c r="F47" s="1">
        <v>90.2</v>
      </c>
      <c r="G47" s="1">
        <v>87.7</v>
      </c>
      <c r="H47" s="1">
        <v>91.8</v>
      </c>
      <c r="I47" s="1">
        <v>90.9</v>
      </c>
      <c r="J47" s="1">
        <v>88</v>
      </c>
      <c r="K47" s="1">
        <v>89.1</v>
      </c>
      <c r="L47" s="1">
        <v>91.3</v>
      </c>
      <c r="M47" s="1">
        <v>89.6</v>
      </c>
      <c r="N47" s="1">
        <v>94.9</v>
      </c>
      <c r="O47" s="1">
        <v>95</v>
      </c>
      <c r="P47" s="1">
        <v>94.8</v>
      </c>
      <c r="Q47" s="1">
        <v>93.6</v>
      </c>
      <c r="R47" s="1">
        <v>92.2</v>
      </c>
      <c r="S47" s="1">
        <v>93.8</v>
      </c>
      <c r="T47" s="1">
        <v>94.3</v>
      </c>
      <c r="U47" s="1">
        <v>90.9</v>
      </c>
      <c r="V47" s="1">
        <v>95.6</v>
      </c>
      <c r="W47" s="1">
        <v>96.5</v>
      </c>
      <c r="X47" s="1">
        <v>96.7</v>
      </c>
      <c r="Y47" s="1">
        <v>96.1</v>
      </c>
      <c r="Z47" s="1">
        <v>93.5</v>
      </c>
      <c r="AA47" s="1">
        <v>94</v>
      </c>
      <c r="AB47" s="1">
        <v>94.4</v>
      </c>
      <c r="AC47" s="1">
        <v>93</v>
      </c>
      <c r="AD47" s="1">
        <v>93.3</v>
      </c>
      <c r="AE47" s="1">
        <v>91.5</v>
      </c>
      <c r="AF47" s="1">
        <v>97</v>
      </c>
      <c r="AG47" s="1">
        <v>101.3</v>
      </c>
      <c r="AH47" s="1">
        <v>96.2</v>
      </c>
      <c r="AI47" s="1">
        <v>94.4</v>
      </c>
      <c r="AJ47" s="1">
        <v>94.7</v>
      </c>
      <c r="AK47" s="1">
        <v>91.7</v>
      </c>
      <c r="AL47" s="1">
        <v>99.4</v>
      </c>
      <c r="AM47" s="1">
        <v>88.3</v>
      </c>
      <c r="AN47" s="1">
        <v>84.8</v>
      </c>
      <c r="AO47" s="1">
        <v>98</v>
      </c>
      <c r="AP47" s="1">
        <v>83.4</v>
      </c>
      <c r="AQ47" s="1">
        <v>100.5</v>
      </c>
      <c r="AR47" s="1">
        <v>99.6</v>
      </c>
      <c r="AS47" s="1">
        <v>116.6</v>
      </c>
      <c r="AT47" s="1">
        <v>97.4</v>
      </c>
      <c r="AU47" s="1">
        <v>100</v>
      </c>
      <c r="AV47" s="1">
        <v>97.2</v>
      </c>
      <c r="AW47" s="1">
        <v>92.2</v>
      </c>
      <c r="AY47" s="1">
        <v>91.7</v>
      </c>
      <c r="AZ47" s="1">
        <v>94.5</v>
      </c>
      <c r="BA47" s="1">
        <v>94.3</v>
      </c>
      <c r="BB47" s="1">
        <v>94.8</v>
      </c>
      <c r="BC47" s="1">
        <v>94.4</v>
      </c>
      <c r="BD47" s="1">
        <v>96.8</v>
      </c>
      <c r="BE47" s="1">
        <v>93.5</v>
      </c>
      <c r="BF47" s="1">
        <v>93.3</v>
      </c>
      <c r="BG47" s="1">
        <v>95</v>
      </c>
    </row>
    <row r="48" spans="1:59" ht="13.5" hidden="1" customHeight="1">
      <c r="A48" s="62">
        <v>40817</v>
      </c>
      <c r="B48" s="1">
        <v>93.8</v>
      </c>
      <c r="C48" s="1">
        <v>91.6</v>
      </c>
      <c r="D48" s="1">
        <v>91.5</v>
      </c>
      <c r="E48" s="1">
        <v>88.6</v>
      </c>
      <c r="F48" s="1">
        <v>93.4</v>
      </c>
      <c r="G48" s="1">
        <v>87.3</v>
      </c>
      <c r="H48" s="1">
        <v>90.7</v>
      </c>
      <c r="I48" s="1">
        <v>92.4</v>
      </c>
      <c r="J48" s="1">
        <v>90.3</v>
      </c>
      <c r="K48" s="1">
        <v>94.8</v>
      </c>
      <c r="L48" s="1">
        <v>92.5</v>
      </c>
      <c r="M48" s="1">
        <v>90.8</v>
      </c>
      <c r="N48" s="1">
        <v>94.4</v>
      </c>
      <c r="O48" s="1">
        <v>93.4</v>
      </c>
      <c r="P48" s="1">
        <v>94.7</v>
      </c>
      <c r="Q48" s="1">
        <v>93.6</v>
      </c>
      <c r="R48" s="1">
        <v>92.3</v>
      </c>
      <c r="S48" s="1">
        <v>93.5</v>
      </c>
      <c r="T48" s="1">
        <v>94.1</v>
      </c>
      <c r="U48" s="1">
        <v>91.3</v>
      </c>
      <c r="V48" s="1">
        <v>95.6</v>
      </c>
      <c r="W48" s="1">
        <v>96.7</v>
      </c>
      <c r="X48" s="1">
        <v>97</v>
      </c>
      <c r="Y48" s="1">
        <v>96.1</v>
      </c>
      <c r="Z48" s="1">
        <v>93.6</v>
      </c>
      <c r="AA48" s="1">
        <v>94</v>
      </c>
      <c r="AB48" s="1">
        <v>94.4</v>
      </c>
      <c r="AC48" s="1">
        <v>93.2</v>
      </c>
      <c r="AD48" s="1">
        <v>93.3</v>
      </c>
      <c r="AE48" s="1">
        <v>91.6</v>
      </c>
      <c r="AF48" s="1">
        <v>97.2</v>
      </c>
      <c r="AG48" s="1">
        <v>101.5</v>
      </c>
      <c r="AH48" s="1">
        <v>96.9</v>
      </c>
      <c r="AI48" s="1">
        <v>94.6</v>
      </c>
      <c r="AJ48" s="1">
        <v>94.9</v>
      </c>
      <c r="AK48" s="1">
        <v>92.3</v>
      </c>
      <c r="AL48" s="1">
        <v>99.4</v>
      </c>
      <c r="AM48" s="1">
        <v>90.2</v>
      </c>
      <c r="AN48" s="1">
        <v>87.9</v>
      </c>
      <c r="AO48" s="1">
        <v>96.8</v>
      </c>
      <c r="AP48" s="1">
        <v>83.4</v>
      </c>
      <c r="AQ48" s="1">
        <v>100.5</v>
      </c>
      <c r="AR48" s="1">
        <v>99.7</v>
      </c>
      <c r="AS48" s="1">
        <v>117.1</v>
      </c>
      <c r="AT48" s="1">
        <v>96.7</v>
      </c>
      <c r="AU48" s="1">
        <v>100.4</v>
      </c>
      <c r="AV48" s="1">
        <v>97.2</v>
      </c>
      <c r="AW48" s="1">
        <v>88.3</v>
      </c>
      <c r="AY48" s="1">
        <v>91.7</v>
      </c>
      <c r="AZ48" s="1">
        <v>95.3</v>
      </c>
      <c r="BA48" s="1">
        <v>95.9</v>
      </c>
      <c r="BB48" s="1">
        <v>94.5</v>
      </c>
      <c r="BC48" s="1">
        <v>95.5</v>
      </c>
      <c r="BD48" s="1">
        <v>97.7</v>
      </c>
      <c r="BE48" s="1">
        <v>94.5</v>
      </c>
      <c r="BF48" s="1">
        <v>93.3</v>
      </c>
      <c r="BG48" s="1">
        <v>96.8</v>
      </c>
    </row>
    <row r="49" spans="1:59" ht="13.5" hidden="1" customHeight="1">
      <c r="A49" s="62">
        <v>40848</v>
      </c>
      <c r="B49" s="1">
        <v>94.1</v>
      </c>
      <c r="C49" s="1">
        <v>92.6</v>
      </c>
      <c r="D49" s="1">
        <v>92.6</v>
      </c>
      <c r="E49" s="1">
        <v>90.7</v>
      </c>
      <c r="F49" s="1">
        <v>95.1</v>
      </c>
      <c r="G49" s="1">
        <v>87.2</v>
      </c>
      <c r="H49" s="1">
        <v>91.4</v>
      </c>
      <c r="I49" s="1">
        <v>94.1</v>
      </c>
      <c r="J49" s="1">
        <v>97.9</v>
      </c>
      <c r="K49" s="1">
        <v>93</v>
      </c>
      <c r="L49" s="1">
        <v>91.7</v>
      </c>
      <c r="M49" s="1">
        <v>90.7</v>
      </c>
      <c r="N49" s="1">
        <v>94.8</v>
      </c>
      <c r="O49" s="1">
        <v>96</v>
      </c>
      <c r="P49" s="1">
        <v>94.4</v>
      </c>
      <c r="Q49" s="1">
        <v>93.6</v>
      </c>
      <c r="R49" s="1">
        <v>92.4</v>
      </c>
      <c r="S49" s="1">
        <v>93.2</v>
      </c>
      <c r="T49" s="1">
        <v>93.6</v>
      </c>
      <c r="U49" s="1">
        <v>91.7</v>
      </c>
      <c r="V49" s="1">
        <v>95.5</v>
      </c>
      <c r="W49" s="1">
        <v>96.8</v>
      </c>
      <c r="X49" s="1">
        <v>97.1</v>
      </c>
      <c r="Y49" s="1">
        <v>96.2</v>
      </c>
      <c r="Z49" s="1">
        <v>93.6</v>
      </c>
      <c r="AA49" s="1">
        <v>94</v>
      </c>
      <c r="AB49" s="1">
        <v>94.4</v>
      </c>
      <c r="AC49" s="1">
        <v>93.8</v>
      </c>
      <c r="AD49" s="1">
        <v>93.3</v>
      </c>
      <c r="AE49" s="1">
        <v>91.6</v>
      </c>
      <c r="AF49" s="1">
        <v>96.9</v>
      </c>
      <c r="AG49" s="1">
        <v>100.4</v>
      </c>
      <c r="AH49" s="1">
        <v>96.7</v>
      </c>
      <c r="AI49" s="1">
        <v>94.6</v>
      </c>
      <c r="AJ49" s="1">
        <v>95</v>
      </c>
      <c r="AK49" s="1">
        <v>92.8</v>
      </c>
      <c r="AL49" s="1">
        <v>99.5</v>
      </c>
      <c r="AM49" s="1">
        <v>91.6</v>
      </c>
      <c r="AN49" s="1">
        <v>89.8</v>
      </c>
      <c r="AO49" s="1">
        <v>96.7</v>
      </c>
      <c r="AP49" s="1">
        <v>83.4</v>
      </c>
      <c r="AQ49" s="1">
        <v>100.2</v>
      </c>
      <c r="AR49" s="1">
        <v>99.7</v>
      </c>
      <c r="AS49" s="1">
        <v>110.3</v>
      </c>
      <c r="AT49" s="1">
        <v>97.8</v>
      </c>
      <c r="AU49" s="1">
        <v>100.2</v>
      </c>
      <c r="AV49" s="1">
        <v>97.4</v>
      </c>
      <c r="AW49" s="1">
        <v>93</v>
      </c>
      <c r="AY49" s="1">
        <v>91.7</v>
      </c>
      <c r="AZ49" s="1">
        <v>95.3</v>
      </c>
      <c r="BA49" s="1">
        <v>95.9</v>
      </c>
      <c r="BB49" s="1">
        <v>94.6</v>
      </c>
      <c r="BC49" s="1">
        <v>95.5</v>
      </c>
      <c r="BD49" s="1">
        <v>97.6</v>
      </c>
      <c r="BE49" s="1">
        <v>94.5</v>
      </c>
      <c r="BF49" s="1">
        <v>93.3</v>
      </c>
      <c r="BG49" s="1">
        <v>96.8</v>
      </c>
    </row>
    <row r="50" spans="1:59" ht="13.5" hidden="1" customHeight="1">
      <c r="A50" s="62">
        <v>40878</v>
      </c>
      <c r="B50" s="1">
        <v>94.7</v>
      </c>
      <c r="C50" s="1">
        <v>93.6</v>
      </c>
      <c r="D50" s="1">
        <v>93.5</v>
      </c>
      <c r="E50" s="1">
        <v>91.8</v>
      </c>
      <c r="F50" s="1">
        <v>96.4</v>
      </c>
      <c r="G50" s="1">
        <v>88</v>
      </c>
      <c r="H50" s="1">
        <v>91.9</v>
      </c>
      <c r="I50" s="1">
        <v>96.2</v>
      </c>
      <c r="J50" s="1">
        <v>99.4</v>
      </c>
      <c r="K50" s="1">
        <v>93.6</v>
      </c>
      <c r="L50" s="1">
        <v>92.5</v>
      </c>
      <c r="M50" s="1">
        <v>90.3</v>
      </c>
      <c r="N50" s="1">
        <v>95.1</v>
      </c>
      <c r="O50" s="1">
        <v>96</v>
      </c>
      <c r="P50" s="1">
        <v>94.9</v>
      </c>
      <c r="Q50" s="1">
        <v>93.5</v>
      </c>
      <c r="R50" s="1">
        <v>92.1</v>
      </c>
      <c r="S50" s="1">
        <v>92.9</v>
      </c>
      <c r="T50" s="1">
        <v>92.1</v>
      </c>
      <c r="U50" s="1">
        <v>91.6</v>
      </c>
      <c r="V50" s="1">
        <v>95.6</v>
      </c>
      <c r="W50" s="1">
        <v>96.9</v>
      </c>
      <c r="X50" s="1">
        <v>97.3</v>
      </c>
      <c r="Y50" s="1">
        <v>96.3</v>
      </c>
      <c r="Z50" s="1">
        <v>94.1</v>
      </c>
      <c r="AA50" s="1">
        <v>94.9</v>
      </c>
      <c r="AB50" s="1">
        <v>95.3</v>
      </c>
      <c r="AC50" s="1">
        <v>93.6</v>
      </c>
      <c r="AD50" s="1">
        <v>93.3</v>
      </c>
      <c r="AE50" s="1">
        <v>91.6</v>
      </c>
      <c r="AF50" s="1">
        <v>97</v>
      </c>
      <c r="AG50" s="1">
        <v>99.6</v>
      </c>
      <c r="AH50" s="1">
        <v>97.5</v>
      </c>
      <c r="AI50" s="1">
        <v>95.3</v>
      </c>
      <c r="AJ50" s="1">
        <v>95</v>
      </c>
      <c r="AK50" s="1">
        <v>94.2</v>
      </c>
      <c r="AL50" s="1">
        <v>99.6</v>
      </c>
      <c r="AM50" s="1">
        <v>91</v>
      </c>
      <c r="AN50" s="1">
        <v>88.9</v>
      </c>
      <c r="AO50" s="1">
        <v>97</v>
      </c>
      <c r="AP50" s="1">
        <v>89.3</v>
      </c>
      <c r="AQ50" s="1">
        <v>100.2</v>
      </c>
      <c r="AR50" s="1">
        <v>99.7</v>
      </c>
      <c r="AS50" s="1">
        <v>109.5</v>
      </c>
      <c r="AT50" s="1">
        <v>97.1</v>
      </c>
      <c r="AU50" s="1">
        <v>97.9</v>
      </c>
      <c r="AV50" s="1">
        <v>97.4</v>
      </c>
      <c r="AW50" s="1">
        <v>95</v>
      </c>
      <c r="AY50" s="1">
        <v>91.7</v>
      </c>
      <c r="AZ50" s="1">
        <v>95.9</v>
      </c>
      <c r="BA50" s="1">
        <v>95.2</v>
      </c>
      <c r="BB50" s="1">
        <v>96.7</v>
      </c>
      <c r="BC50" s="1">
        <v>95.5</v>
      </c>
      <c r="BD50" s="1">
        <v>97.3</v>
      </c>
      <c r="BE50" s="1">
        <v>94.5</v>
      </c>
      <c r="BF50" s="1">
        <v>93.3</v>
      </c>
      <c r="BG50" s="1">
        <v>96.8</v>
      </c>
    </row>
    <row r="51" spans="1:59" ht="13.5" hidden="1" customHeight="1">
      <c r="A51" s="62">
        <v>40909</v>
      </c>
      <c r="B51" s="1">
        <v>95</v>
      </c>
      <c r="C51" s="1">
        <v>94.1</v>
      </c>
      <c r="D51" s="1">
        <v>94</v>
      </c>
      <c r="E51" s="1">
        <v>91.8</v>
      </c>
      <c r="F51" s="1">
        <v>96.9</v>
      </c>
      <c r="G51" s="1">
        <v>88.9</v>
      </c>
      <c r="H51" s="1">
        <v>91.9</v>
      </c>
      <c r="I51" s="1">
        <v>97</v>
      </c>
      <c r="J51" s="1">
        <v>102.8</v>
      </c>
      <c r="K51" s="1">
        <v>94.9</v>
      </c>
      <c r="L51" s="1">
        <v>92.8</v>
      </c>
      <c r="M51" s="1">
        <v>91.9</v>
      </c>
      <c r="N51" s="1">
        <v>95.6</v>
      </c>
      <c r="O51" s="1">
        <v>96.9</v>
      </c>
      <c r="P51" s="1">
        <v>95.4</v>
      </c>
      <c r="Q51" s="1">
        <v>93.8</v>
      </c>
      <c r="R51" s="1">
        <v>92.7</v>
      </c>
      <c r="S51" s="1">
        <v>93.3</v>
      </c>
      <c r="T51" s="1">
        <v>95.5</v>
      </c>
      <c r="U51" s="1">
        <v>91.9</v>
      </c>
      <c r="V51" s="1">
        <v>95.4</v>
      </c>
      <c r="W51" s="1">
        <v>97.4</v>
      </c>
      <c r="X51" s="1">
        <v>97.7</v>
      </c>
      <c r="Y51" s="1">
        <v>96.8</v>
      </c>
      <c r="Z51" s="1">
        <v>94.1</v>
      </c>
      <c r="AA51" s="1">
        <v>94.9</v>
      </c>
      <c r="AB51" s="1">
        <v>95.3</v>
      </c>
      <c r="AC51" s="1">
        <v>94.3</v>
      </c>
      <c r="AD51" s="1">
        <v>93.3</v>
      </c>
      <c r="AE51" s="1">
        <v>91.6</v>
      </c>
      <c r="AF51" s="1">
        <v>97.6</v>
      </c>
      <c r="AG51" s="1">
        <v>100.6</v>
      </c>
      <c r="AH51" s="1">
        <v>97.8</v>
      </c>
      <c r="AI51" s="1">
        <v>95.5</v>
      </c>
      <c r="AJ51" s="1">
        <v>95.2</v>
      </c>
      <c r="AK51" s="1">
        <v>94.5</v>
      </c>
      <c r="AL51" s="1">
        <v>100.5</v>
      </c>
      <c r="AM51" s="1">
        <v>91</v>
      </c>
      <c r="AN51" s="1">
        <v>88.5</v>
      </c>
      <c r="AO51" s="1">
        <v>98</v>
      </c>
      <c r="AP51" s="1">
        <v>89.3</v>
      </c>
      <c r="AQ51" s="1">
        <v>100.1</v>
      </c>
      <c r="AR51" s="1">
        <v>99.7</v>
      </c>
      <c r="AS51" s="1">
        <v>107.8</v>
      </c>
      <c r="AT51" s="1">
        <v>96.9</v>
      </c>
      <c r="AU51" s="1">
        <v>98.2</v>
      </c>
      <c r="AV51" s="1">
        <v>98.2</v>
      </c>
      <c r="AW51" s="1">
        <v>92.2</v>
      </c>
      <c r="AY51" s="1">
        <v>91.7</v>
      </c>
      <c r="AZ51" s="1">
        <v>95.4</v>
      </c>
      <c r="BA51" s="1">
        <v>95.5</v>
      </c>
      <c r="BB51" s="1">
        <v>95.2</v>
      </c>
      <c r="BC51" s="1">
        <v>96.1</v>
      </c>
      <c r="BD51" s="1">
        <v>97.8</v>
      </c>
      <c r="BE51" s="1">
        <v>95.2</v>
      </c>
      <c r="BF51" s="1">
        <v>95.9</v>
      </c>
      <c r="BG51" s="1">
        <v>96.8</v>
      </c>
    </row>
    <row r="52" spans="1:59" ht="13.5" hidden="1" customHeight="1">
      <c r="A52" s="62">
        <v>40940</v>
      </c>
      <c r="B52" s="1">
        <v>95.5</v>
      </c>
      <c r="C52" s="1">
        <v>94.1</v>
      </c>
      <c r="D52" s="1">
        <v>94</v>
      </c>
      <c r="E52" s="1">
        <v>93</v>
      </c>
      <c r="F52" s="1">
        <v>95.3</v>
      </c>
      <c r="G52" s="1">
        <v>88.4</v>
      </c>
      <c r="H52" s="1">
        <v>94.6</v>
      </c>
      <c r="I52" s="1">
        <v>96.7</v>
      </c>
      <c r="J52" s="1">
        <v>105.1</v>
      </c>
      <c r="K52" s="1">
        <v>92.9</v>
      </c>
      <c r="L52" s="1">
        <v>92.3</v>
      </c>
      <c r="M52" s="1">
        <v>92.2</v>
      </c>
      <c r="N52" s="1">
        <v>96.5</v>
      </c>
      <c r="O52" s="1">
        <v>95.8</v>
      </c>
      <c r="P52" s="1">
        <v>96.7</v>
      </c>
      <c r="Q52" s="1">
        <v>94</v>
      </c>
      <c r="R52" s="1">
        <v>93</v>
      </c>
      <c r="S52" s="1">
        <v>93.5</v>
      </c>
      <c r="T52" s="1">
        <v>94.8</v>
      </c>
      <c r="U52" s="1">
        <v>92.4</v>
      </c>
      <c r="V52" s="1">
        <v>95.5</v>
      </c>
      <c r="W52" s="1">
        <v>97.7</v>
      </c>
      <c r="X52" s="1">
        <v>97.8</v>
      </c>
      <c r="Y52" s="1">
        <v>97.9</v>
      </c>
      <c r="Z52" s="1">
        <v>94.2</v>
      </c>
      <c r="AA52" s="1">
        <v>94.9</v>
      </c>
      <c r="AB52" s="1">
        <v>95.3</v>
      </c>
      <c r="AC52" s="1">
        <v>94.5</v>
      </c>
      <c r="AD52" s="1">
        <v>93.3</v>
      </c>
      <c r="AE52" s="1">
        <v>91.7</v>
      </c>
      <c r="AF52" s="1">
        <v>97.2</v>
      </c>
      <c r="AG52" s="1">
        <v>99.7</v>
      </c>
      <c r="AH52" s="1">
        <v>98.6</v>
      </c>
      <c r="AI52" s="1">
        <v>95.1</v>
      </c>
      <c r="AJ52" s="1">
        <v>99.2</v>
      </c>
      <c r="AK52" s="1">
        <v>95.3</v>
      </c>
      <c r="AL52" s="1">
        <v>100.7</v>
      </c>
      <c r="AM52" s="1">
        <v>93.2</v>
      </c>
      <c r="AN52" s="1">
        <v>91.4</v>
      </c>
      <c r="AO52" s="1">
        <v>98.3</v>
      </c>
      <c r="AP52" s="1">
        <v>89.3</v>
      </c>
      <c r="AQ52" s="1">
        <v>99.9</v>
      </c>
      <c r="AR52" s="1">
        <v>99.4</v>
      </c>
      <c r="AS52" s="1">
        <v>108.3</v>
      </c>
      <c r="AT52" s="1">
        <v>97.9</v>
      </c>
      <c r="AU52" s="1">
        <v>99.4</v>
      </c>
      <c r="AV52" s="1">
        <v>98.4</v>
      </c>
      <c r="AW52" s="1">
        <v>94</v>
      </c>
      <c r="AY52" s="1">
        <v>91.7</v>
      </c>
      <c r="AZ52" s="1">
        <v>95.9</v>
      </c>
      <c r="BA52" s="1">
        <v>96.1</v>
      </c>
      <c r="BB52" s="1">
        <v>95.8</v>
      </c>
      <c r="BC52" s="1">
        <v>98.3</v>
      </c>
      <c r="BD52" s="1">
        <v>98.3</v>
      </c>
      <c r="BE52" s="1">
        <v>99.6</v>
      </c>
      <c r="BF52" s="1">
        <v>95.9</v>
      </c>
      <c r="BG52" s="1">
        <v>96.8</v>
      </c>
    </row>
    <row r="53" spans="1:59" ht="13.5" hidden="1" customHeight="1">
      <c r="A53" s="62">
        <v>40969</v>
      </c>
      <c r="B53" s="1">
        <v>96.7</v>
      </c>
      <c r="C53" s="1">
        <v>94.9</v>
      </c>
      <c r="D53" s="1">
        <v>94.8</v>
      </c>
      <c r="E53" s="1">
        <v>93.4</v>
      </c>
      <c r="F53" s="1">
        <v>95.2</v>
      </c>
      <c r="G53" s="1">
        <v>93.6</v>
      </c>
      <c r="H53" s="1">
        <v>97.1</v>
      </c>
      <c r="I53" s="1">
        <v>95.6</v>
      </c>
      <c r="J53" s="1">
        <v>104.7</v>
      </c>
      <c r="K53" s="1">
        <v>92</v>
      </c>
      <c r="L53" s="1">
        <v>98</v>
      </c>
      <c r="M53" s="1">
        <v>93.9</v>
      </c>
      <c r="N53" s="1">
        <v>97.9</v>
      </c>
      <c r="O53" s="1">
        <v>99.1</v>
      </c>
      <c r="P53" s="1">
        <v>97.7</v>
      </c>
      <c r="Q53" s="1">
        <v>98.1</v>
      </c>
      <c r="R53" s="1">
        <v>98.8</v>
      </c>
      <c r="S53" s="1">
        <v>97.8</v>
      </c>
      <c r="T53" s="1">
        <v>97.9</v>
      </c>
      <c r="U53" s="1">
        <v>99.6</v>
      </c>
      <c r="V53" s="1">
        <v>97.4</v>
      </c>
      <c r="W53" s="1">
        <v>98.2</v>
      </c>
      <c r="X53" s="1">
        <v>98.3</v>
      </c>
      <c r="Y53" s="1">
        <v>98</v>
      </c>
      <c r="Z53" s="1">
        <v>95.3</v>
      </c>
      <c r="AA53" s="1">
        <v>96.9</v>
      </c>
      <c r="AB53" s="1">
        <v>97.3</v>
      </c>
      <c r="AC53" s="1">
        <v>95</v>
      </c>
      <c r="AD53" s="1">
        <v>93.3</v>
      </c>
      <c r="AE53" s="1">
        <v>91.8</v>
      </c>
      <c r="AF53" s="1">
        <v>97.7</v>
      </c>
      <c r="AG53" s="1">
        <v>99.3</v>
      </c>
      <c r="AH53" s="1">
        <v>99.4</v>
      </c>
      <c r="AI53" s="1">
        <v>96</v>
      </c>
      <c r="AJ53" s="1">
        <v>99.3</v>
      </c>
      <c r="AK53" s="1">
        <v>96.2</v>
      </c>
      <c r="AL53" s="1">
        <v>100.6</v>
      </c>
      <c r="AM53" s="1">
        <v>95.1</v>
      </c>
      <c r="AN53" s="1">
        <v>93.8</v>
      </c>
      <c r="AO53" s="1">
        <v>98.9</v>
      </c>
      <c r="AP53" s="1">
        <v>90.7</v>
      </c>
      <c r="AQ53" s="1">
        <v>99.8</v>
      </c>
      <c r="AR53" s="1">
        <v>99.4</v>
      </c>
      <c r="AS53" s="1">
        <v>105.3</v>
      </c>
      <c r="AT53" s="1">
        <v>97.4</v>
      </c>
      <c r="AU53" s="1">
        <v>98.7</v>
      </c>
      <c r="AV53" s="1">
        <v>98.4</v>
      </c>
      <c r="AW53" s="1">
        <v>93.6</v>
      </c>
      <c r="AY53" s="1">
        <v>100</v>
      </c>
      <c r="AZ53" s="1">
        <v>97.6</v>
      </c>
      <c r="BA53" s="1">
        <v>97.1</v>
      </c>
      <c r="BB53" s="1">
        <v>98.2</v>
      </c>
      <c r="BC53" s="1">
        <v>98.7</v>
      </c>
      <c r="BD53" s="1">
        <v>99.2</v>
      </c>
      <c r="BE53" s="1">
        <v>99.6</v>
      </c>
      <c r="BF53" s="1">
        <v>99</v>
      </c>
      <c r="BG53" s="1">
        <v>96.8</v>
      </c>
    </row>
    <row r="54" spans="1:59" ht="13.5" hidden="1" customHeight="1">
      <c r="A54" s="62">
        <v>41000</v>
      </c>
      <c r="B54" s="1">
        <v>97</v>
      </c>
      <c r="C54" s="1">
        <v>94.6</v>
      </c>
      <c r="D54" s="1">
        <v>94.5</v>
      </c>
      <c r="E54" s="1">
        <v>93.3</v>
      </c>
      <c r="F54" s="1">
        <v>94.1</v>
      </c>
      <c r="G54" s="1">
        <v>93.2</v>
      </c>
      <c r="H54" s="1">
        <v>98</v>
      </c>
      <c r="I54" s="1">
        <v>95.6</v>
      </c>
      <c r="J54" s="1">
        <v>98.7</v>
      </c>
      <c r="K54" s="1">
        <v>92.3</v>
      </c>
      <c r="L54" s="1">
        <v>98.8</v>
      </c>
      <c r="M54" s="1">
        <v>93.3</v>
      </c>
      <c r="N54" s="1">
        <v>98</v>
      </c>
      <c r="O54" s="1">
        <v>99.3</v>
      </c>
      <c r="P54" s="1">
        <v>97.6</v>
      </c>
      <c r="Q54" s="1">
        <v>99.4</v>
      </c>
      <c r="R54" s="1">
        <v>100.3</v>
      </c>
      <c r="S54" s="1">
        <v>100.5</v>
      </c>
      <c r="T54" s="1">
        <v>97.7</v>
      </c>
      <c r="U54" s="1">
        <v>100.8</v>
      </c>
      <c r="V54" s="1">
        <v>98.2</v>
      </c>
      <c r="W54" s="1">
        <v>98.3</v>
      </c>
      <c r="X54" s="1">
        <v>98.4</v>
      </c>
      <c r="Y54" s="1">
        <v>98.3</v>
      </c>
      <c r="Z54" s="1">
        <v>95.5</v>
      </c>
      <c r="AA54" s="1">
        <v>96.9</v>
      </c>
      <c r="AB54" s="1">
        <v>97.3</v>
      </c>
      <c r="AC54" s="1">
        <v>95.3</v>
      </c>
      <c r="AD54" s="1">
        <v>93.3</v>
      </c>
      <c r="AE54" s="1">
        <v>92.3</v>
      </c>
      <c r="AF54" s="1">
        <v>98.1</v>
      </c>
      <c r="AG54" s="1">
        <v>99.9</v>
      </c>
      <c r="AH54" s="1">
        <v>100</v>
      </c>
      <c r="AI54" s="1">
        <v>96.3</v>
      </c>
      <c r="AJ54" s="1">
        <v>99.4</v>
      </c>
      <c r="AK54" s="1">
        <v>97.8</v>
      </c>
      <c r="AL54" s="1">
        <v>100.7</v>
      </c>
      <c r="AM54" s="1">
        <v>99.8</v>
      </c>
      <c r="AN54" s="1">
        <v>99.7</v>
      </c>
      <c r="AO54" s="1">
        <v>100</v>
      </c>
      <c r="AP54" s="1">
        <v>90.9</v>
      </c>
      <c r="AQ54" s="1">
        <v>99.9</v>
      </c>
      <c r="AR54" s="1">
        <v>99.7</v>
      </c>
      <c r="AS54" s="1">
        <v>103.3</v>
      </c>
      <c r="AT54" s="1">
        <v>97.7</v>
      </c>
      <c r="AU54" s="1">
        <v>97.8</v>
      </c>
      <c r="AV54" s="1">
        <v>98.8</v>
      </c>
      <c r="AW54" s="1">
        <v>95.6</v>
      </c>
      <c r="AY54" s="1">
        <v>100</v>
      </c>
      <c r="AZ54" s="1">
        <v>97.9</v>
      </c>
      <c r="BA54" s="1">
        <v>97.7</v>
      </c>
      <c r="BB54" s="1">
        <v>98.2</v>
      </c>
      <c r="BC54" s="1">
        <v>98.9</v>
      </c>
      <c r="BD54" s="1">
        <v>99.8</v>
      </c>
      <c r="BE54" s="1">
        <v>99.9</v>
      </c>
      <c r="BF54" s="1">
        <v>99.1</v>
      </c>
      <c r="BG54" s="1">
        <v>96.8</v>
      </c>
    </row>
    <row r="55" spans="1:59" ht="13.5" hidden="1" customHeight="1">
      <c r="A55" s="62">
        <v>41030</v>
      </c>
      <c r="B55" s="1">
        <v>97.1</v>
      </c>
      <c r="C55" s="1">
        <v>94.5</v>
      </c>
      <c r="D55" s="1">
        <v>94.3</v>
      </c>
      <c r="E55" s="1">
        <v>93.9</v>
      </c>
      <c r="F55" s="1">
        <v>93.8</v>
      </c>
      <c r="G55" s="1">
        <v>94.1</v>
      </c>
      <c r="H55" s="1">
        <v>98.2</v>
      </c>
      <c r="I55" s="1">
        <v>95.9</v>
      </c>
      <c r="J55" s="1">
        <v>95.9</v>
      </c>
      <c r="K55" s="1">
        <v>90.3</v>
      </c>
      <c r="L55" s="1">
        <v>98.8</v>
      </c>
      <c r="M55" s="1">
        <v>93.7</v>
      </c>
      <c r="N55" s="1">
        <v>98.4</v>
      </c>
      <c r="O55" s="1">
        <v>99.4</v>
      </c>
      <c r="P55" s="1">
        <v>98.1</v>
      </c>
      <c r="Q55" s="1">
        <v>99.8</v>
      </c>
      <c r="R55" s="1">
        <v>100.9</v>
      </c>
      <c r="S55" s="1">
        <v>100.5</v>
      </c>
      <c r="T55" s="1">
        <v>98.4</v>
      </c>
      <c r="U55" s="1">
        <v>101.6</v>
      </c>
      <c r="V55" s="1">
        <v>98.2</v>
      </c>
      <c r="W55" s="1">
        <v>98.4</v>
      </c>
      <c r="X55" s="1">
        <v>98.6</v>
      </c>
      <c r="Y55" s="1">
        <v>98.3</v>
      </c>
      <c r="Z55" s="1">
        <v>95.7</v>
      </c>
      <c r="AA55" s="1">
        <v>96.9</v>
      </c>
      <c r="AB55" s="1">
        <v>97.3</v>
      </c>
      <c r="AC55" s="1">
        <v>97.3</v>
      </c>
      <c r="AD55" s="1">
        <v>93.3</v>
      </c>
      <c r="AE55" s="1">
        <v>92.7</v>
      </c>
      <c r="AF55" s="1">
        <v>98.5</v>
      </c>
      <c r="AG55" s="1">
        <v>99.7</v>
      </c>
      <c r="AH55" s="1">
        <v>101.3</v>
      </c>
      <c r="AI55" s="1">
        <v>96.5</v>
      </c>
      <c r="AJ55" s="1">
        <v>99.8</v>
      </c>
      <c r="AK55" s="1">
        <v>98.2</v>
      </c>
      <c r="AL55" s="1">
        <v>100.4</v>
      </c>
      <c r="AM55" s="1">
        <v>101.8</v>
      </c>
      <c r="AN55" s="1">
        <v>102.1</v>
      </c>
      <c r="AO55" s="1">
        <v>100.8</v>
      </c>
      <c r="AP55" s="1">
        <v>90.9</v>
      </c>
      <c r="AQ55" s="1">
        <v>99.8</v>
      </c>
      <c r="AR55" s="1">
        <v>99.6</v>
      </c>
      <c r="AS55" s="1">
        <v>103.8</v>
      </c>
      <c r="AT55" s="1">
        <v>97.8</v>
      </c>
      <c r="AU55" s="1">
        <v>100.2</v>
      </c>
      <c r="AV55" s="1">
        <v>98.8</v>
      </c>
      <c r="AW55" s="1">
        <v>91</v>
      </c>
      <c r="AY55" s="1">
        <v>100</v>
      </c>
      <c r="AZ55" s="1">
        <v>98.1</v>
      </c>
      <c r="BA55" s="1">
        <v>98.1</v>
      </c>
      <c r="BB55" s="1">
        <v>98.2</v>
      </c>
      <c r="BC55" s="1">
        <v>98.7</v>
      </c>
      <c r="BD55" s="1">
        <v>98.1</v>
      </c>
      <c r="BE55" s="1">
        <v>99.9</v>
      </c>
      <c r="BF55" s="1">
        <v>99.1</v>
      </c>
      <c r="BG55" s="1">
        <v>96.8</v>
      </c>
    </row>
    <row r="56" spans="1:59" ht="13.5" hidden="1" customHeight="1">
      <c r="A56" s="62">
        <v>41061</v>
      </c>
      <c r="B56" s="1">
        <v>97.2</v>
      </c>
      <c r="C56" s="1">
        <v>94.4</v>
      </c>
      <c r="D56" s="1">
        <v>94.1</v>
      </c>
      <c r="E56" s="1">
        <v>94</v>
      </c>
      <c r="F56" s="1">
        <v>93.6</v>
      </c>
      <c r="G56" s="1">
        <v>94</v>
      </c>
      <c r="H56" s="1">
        <v>98.2</v>
      </c>
      <c r="I56" s="1">
        <v>97.1</v>
      </c>
      <c r="J56" s="1">
        <v>85.9</v>
      </c>
      <c r="K56" s="1">
        <v>90</v>
      </c>
      <c r="L56" s="1">
        <v>99.5</v>
      </c>
      <c r="M56" s="1">
        <v>93.6</v>
      </c>
      <c r="N56" s="1">
        <v>99.6</v>
      </c>
      <c r="O56" s="1">
        <v>100.3</v>
      </c>
      <c r="P56" s="1">
        <v>99.4</v>
      </c>
      <c r="Q56" s="1">
        <v>100.1</v>
      </c>
      <c r="R56" s="1">
        <v>101.3</v>
      </c>
      <c r="S56" s="1">
        <v>101.8</v>
      </c>
      <c r="T56" s="1">
        <v>99</v>
      </c>
      <c r="U56" s="1">
        <v>101.6</v>
      </c>
      <c r="V56" s="1">
        <v>98.4</v>
      </c>
      <c r="W56" s="1">
        <v>98.6</v>
      </c>
      <c r="X56" s="1">
        <v>98.6</v>
      </c>
      <c r="Y56" s="1">
        <v>98.7</v>
      </c>
      <c r="Z56" s="1">
        <v>96.1</v>
      </c>
      <c r="AA56" s="1">
        <v>97.9</v>
      </c>
      <c r="AB56" s="1">
        <v>97.9</v>
      </c>
      <c r="AC56" s="1">
        <v>98.3</v>
      </c>
      <c r="AD56" s="1">
        <v>93.3</v>
      </c>
      <c r="AE56" s="1">
        <v>92.8</v>
      </c>
      <c r="AF56" s="1">
        <v>99</v>
      </c>
      <c r="AG56" s="1">
        <v>98.8</v>
      </c>
      <c r="AH56" s="1">
        <v>100.9</v>
      </c>
      <c r="AI56" s="1">
        <v>98.4</v>
      </c>
      <c r="AJ56" s="1">
        <v>99.9</v>
      </c>
      <c r="AK56" s="1">
        <v>98.2</v>
      </c>
      <c r="AL56" s="1">
        <v>100.3</v>
      </c>
      <c r="AM56" s="1">
        <v>98.3</v>
      </c>
      <c r="AN56" s="1">
        <v>97.4</v>
      </c>
      <c r="AO56" s="1">
        <v>100.6</v>
      </c>
      <c r="AP56" s="1">
        <v>94.8</v>
      </c>
      <c r="AQ56" s="1">
        <v>99.8</v>
      </c>
      <c r="AR56" s="1">
        <v>99.6</v>
      </c>
      <c r="AS56" s="1">
        <v>103.3</v>
      </c>
      <c r="AT56" s="1">
        <v>98</v>
      </c>
      <c r="AU56" s="1">
        <v>99.5</v>
      </c>
      <c r="AV56" s="1">
        <v>98.8</v>
      </c>
      <c r="AW56" s="1">
        <v>93.9</v>
      </c>
      <c r="AY56" s="1">
        <v>100</v>
      </c>
      <c r="AZ56" s="1">
        <v>98.2</v>
      </c>
      <c r="BA56" s="1">
        <v>98.1</v>
      </c>
      <c r="BB56" s="1">
        <v>98.3</v>
      </c>
      <c r="BC56" s="1">
        <v>98.9</v>
      </c>
      <c r="BD56" s="1">
        <v>99.3</v>
      </c>
      <c r="BE56" s="1">
        <v>99.9</v>
      </c>
      <c r="BF56" s="1">
        <v>99.2</v>
      </c>
      <c r="BG56" s="1">
        <v>96.8</v>
      </c>
    </row>
    <row r="57" spans="1:59" ht="13.5" hidden="1" customHeight="1">
      <c r="A57" s="62">
        <v>41091</v>
      </c>
      <c r="B57" s="1">
        <v>97.5</v>
      </c>
      <c r="C57" s="1">
        <v>94.3</v>
      </c>
      <c r="D57" s="1">
        <v>94</v>
      </c>
      <c r="E57" s="1">
        <v>93.6</v>
      </c>
      <c r="F57" s="1">
        <v>93.4</v>
      </c>
      <c r="G57" s="1">
        <v>95.7</v>
      </c>
      <c r="H57" s="1">
        <v>98.2</v>
      </c>
      <c r="I57" s="1">
        <v>96.7</v>
      </c>
      <c r="J57" s="1">
        <v>88</v>
      </c>
      <c r="K57" s="1">
        <v>89.8</v>
      </c>
      <c r="L57" s="1">
        <v>99</v>
      </c>
      <c r="M57" s="1">
        <v>94.5</v>
      </c>
      <c r="N57" s="1">
        <v>99.2</v>
      </c>
      <c r="O57" s="1">
        <v>100.8</v>
      </c>
      <c r="P57" s="1">
        <v>98.7</v>
      </c>
      <c r="Q57" s="1">
        <v>99.9</v>
      </c>
      <c r="R57" s="1">
        <v>100.7</v>
      </c>
      <c r="S57" s="1">
        <v>101.2</v>
      </c>
      <c r="T57" s="1">
        <v>97.7</v>
      </c>
      <c r="U57" s="1">
        <v>101.1</v>
      </c>
      <c r="V57" s="1">
        <v>98.7</v>
      </c>
      <c r="W57" s="1">
        <v>98.6</v>
      </c>
      <c r="X57" s="1">
        <v>98.6</v>
      </c>
      <c r="Y57" s="1">
        <v>98.7</v>
      </c>
      <c r="Z57" s="1">
        <v>98.6</v>
      </c>
      <c r="AA57" s="1">
        <v>97.9</v>
      </c>
      <c r="AB57" s="1">
        <v>97.9</v>
      </c>
      <c r="AC57" s="1">
        <v>97.9</v>
      </c>
      <c r="AD57" s="1">
        <v>100</v>
      </c>
      <c r="AE57" s="1">
        <v>99.7</v>
      </c>
      <c r="AF57" s="1">
        <v>99.6</v>
      </c>
      <c r="AG57" s="1">
        <v>99.9</v>
      </c>
      <c r="AH57" s="1">
        <v>102</v>
      </c>
      <c r="AI57" s="1">
        <v>98.3</v>
      </c>
      <c r="AJ57" s="1">
        <v>99.5</v>
      </c>
      <c r="AK57" s="1">
        <v>96.7</v>
      </c>
      <c r="AL57" s="1">
        <v>100.3</v>
      </c>
      <c r="AM57" s="1">
        <v>92.8</v>
      </c>
      <c r="AN57" s="1">
        <v>90</v>
      </c>
      <c r="AO57" s="1">
        <v>100.8</v>
      </c>
      <c r="AP57" s="1">
        <v>95.2</v>
      </c>
      <c r="AQ57" s="1">
        <v>99.9</v>
      </c>
      <c r="AR57" s="1">
        <v>99.7</v>
      </c>
      <c r="AS57" s="1">
        <v>103</v>
      </c>
      <c r="AT57" s="1">
        <v>98.8</v>
      </c>
      <c r="AU57" s="1">
        <v>100.5</v>
      </c>
      <c r="AV57" s="1">
        <v>99.3</v>
      </c>
      <c r="AW57" s="1">
        <v>94.5</v>
      </c>
      <c r="AY57" s="1">
        <v>100</v>
      </c>
      <c r="AZ57" s="1">
        <v>98.1</v>
      </c>
      <c r="BA57" s="1">
        <v>98.1</v>
      </c>
      <c r="BB57" s="1">
        <v>98.2</v>
      </c>
      <c r="BC57" s="1">
        <v>98.9</v>
      </c>
      <c r="BD57" s="1">
        <v>98.8</v>
      </c>
      <c r="BE57" s="1">
        <v>100</v>
      </c>
      <c r="BF57" s="1">
        <v>100</v>
      </c>
      <c r="BG57" s="1">
        <v>96.8</v>
      </c>
    </row>
    <row r="58" spans="1:59" ht="13.5" hidden="1" customHeight="1">
      <c r="A58" s="62">
        <v>41122</v>
      </c>
      <c r="B58" s="1">
        <v>97.7</v>
      </c>
      <c r="C58" s="1">
        <v>94.4</v>
      </c>
      <c r="D58" s="1">
        <v>94.1</v>
      </c>
      <c r="E58" s="1">
        <v>93.8</v>
      </c>
      <c r="F58" s="1">
        <v>93.6</v>
      </c>
      <c r="G58" s="1">
        <v>95.6</v>
      </c>
      <c r="H58" s="1">
        <v>97.7</v>
      </c>
      <c r="I58" s="1">
        <v>96.7</v>
      </c>
      <c r="J58" s="1">
        <v>88.5</v>
      </c>
      <c r="K58" s="1">
        <v>89.6</v>
      </c>
      <c r="L58" s="1">
        <v>98.1</v>
      </c>
      <c r="M58" s="1">
        <v>96.3</v>
      </c>
      <c r="N58" s="1">
        <v>100</v>
      </c>
      <c r="O58" s="1">
        <v>99.8</v>
      </c>
      <c r="P58" s="1">
        <v>100</v>
      </c>
      <c r="Q58" s="1">
        <v>100.2</v>
      </c>
      <c r="R58" s="1">
        <v>100.7</v>
      </c>
      <c r="S58" s="1">
        <v>101</v>
      </c>
      <c r="T58" s="1">
        <v>99</v>
      </c>
      <c r="U58" s="1">
        <v>100.9</v>
      </c>
      <c r="V58" s="1">
        <v>99.6</v>
      </c>
      <c r="W58" s="1">
        <v>98.9</v>
      </c>
      <c r="X58" s="1">
        <v>99</v>
      </c>
      <c r="Y58" s="1">
        <v>99</v>
      </c>
      <c r="Z58" s="1">
        <v>98.6</v>
      </c>
      <c r="AA58" s="1">
        <v>97.9</v>
      </c>
      <c r="AB58" s="1">
        <v>97.9</v>
      </c>
      <c r="AC58" s="1">
        <v>98.3</v>
      </c>
      <c r="AD58" s="1">
        <v>100</v>
      </c>
      <c r="AE58" s="1">
        <v>99.7</v>
      </c>
      <c r="AF58" s="1">
        <v>99.6</v>
      </c>
      <c r="AG58" s="1">
        <v>99.3</v>
      </c>
      <c r="AH58" s="1">
        <v>102.9</v>
      </c>
      <c r="AI58" s="1">
        <v>98.4</v>
      </c>
      <c r="AJ58" s="1">
        <v>99.8</v>
      </c>
      <c r="AK58" s="1">
        <v>97.1</v>
      </c>
      <c r="AL58" s="1">
        <v>100.4</v>
      </c>
      <c r="AM58" s="1">
        <v>94.1</v>
      </c>
      <c r="AN58" s="1">
        <v>91.9</v>
      </c>
      <c r="AO58" s="1">
        <v>100.5</v>
      </c>
      <c r="AP58" s="1">
        <v>95.2</v>
      </c>
      <c r="AQ58" s="1">
        <v>100</v>
      </c>
      <c r="AR58" s="1">
        <v>99.8</v>
      </c>
      <c r="AS58" s="1">
        <v>103</v>
      </c>
      <c r="AT58" s="1">
        <v>98.8</v>
      </c>
      <c r="AU58" s="1">
        <v>100.2</v>
      </c>
      <c r="AV58" s="1">
        <v>99.3</v>
      </c>
      <c r="AW58" s="1">
        <v>95.4</v>
      </c>
      <c r="AY58" s="1">
        <v>100</v>
      </c>
      <c r="AZ58" s="1">
        <v>98.2</v>
      </c>
      <c r="BA58" s="1">
        <v>97.9</v>
      </c>
      <c r="BB58" s="1">
        <v>98.5</v>
      </c>
      <c r="BC58" s="1">
        <v>98.9</v>
      </c>
      <c r="BD58" s="1">
        <v>98.8</v>
      </c>
      <c r="BE58" s="1">
        <v>100</v>
      </c>
      <c r="BF58" s="1">
        <v>100</v>
      </c>
      <c r="BG58" s="1">
        <v>96.8</v>
      </c>
    </row>
    <row r="59" spans="1:59" ht="13.5" hidden="1" customHeight="1">
      <c r="A59" s="62">
        <v>41153</v>
      </c>
      <c r="B59" s="1">
        <v>98.7</v>
      </c>
      <c r="C59" s="1">
        <v>95.9</v>
      </c>
      <c r="D59" s="1">
        <v>95.7</v>
      </c>
      <c r="E59" s="1">
        <v>95.1</v>
      </c>
      <c r="F59" s="1">
        <v>96</v>
      </c>
      <c r="G59" s="1">
        <v>96.4</v>
      </c>
      <c r="H59" s="1">
        <v>98.5</v>
      </c>
      <c r="I59" s="1">
        <v>97.4</v>
      </c>
      <c r="J59" s="1">
        <v>92.5</v>
      </c>
      <c r="K59" s="1">
        <v>90.6</v>
      </c>
      <c r="L59" s="1">
        <v>99.9</v>
      </c>
      <c r="M59" s="1">
        <v>97.8</v>
      </c>
      <c r="N59" s="1">
        <v>100.1</v>
      </c>
      <c r="O59" s="1">
        <v>100.4</v>
      </c>
      <c r="P59" s="1">
        <v>100</v>
      </c>
      <c r="Q59" s="1">
        <v>100.4</v>
      </c>
      <c r="R59" s="1">
        <v>100.7</v>
      </c>
      <c r="S59" s="1">
        <v>100.7</v>
      </c>
      <c r="T59" s="1">
        <v>100.5</v>
      </c>
      <c r="U59" s="1">
        <v>100.9</v>
      </c>
      <c r="V59" s="1">
        <v>99.8</v>
      </c>
      <c r="W59" s="1">
        <v>99.6</v>
      </c>
      <c r="X59" s="1">
        <v>99.6</v>
      </c>
      <c r="Y59" s="1">
        <v>99.8</v>
      </c>
      <c r="Z59" s="1">
        <v>99.2</v>
      </c>
      <c r="AA59" s="1">
        <v>99</v>
      </c>
      <c r="AB59" s="1">
        <v>98.9</v>
      </c>
      <c r="AC59" s="1">
        <v>98.8</v>
      </c>
      <c r="AD59" s="1">
        <v>100</v>
      </c>
      <c r="AE59" s="1">
        <v>99.7</v>
      </c>
      <c r="AF59" s="1">
        <v>99.5</v>
      </c>
      <c r="AG59" s="1">
        <v>99.4</v>
      </c>
      <c r="AH59" s="1">
        <v>101.8</v>
      </c>
      <c r="AI59" s="1">
        <v>98.7</v>
      </c>
      <c r="AJ59" s="1">
        <v>99.9</v>
      </c>
      <c r="AK59" s="1">
        <v>99.6</v>
      </c>
      <c r="AL59" s="1">
        <v>100.3</v>
      </c>
      <c r="AM59" s="1">
        <v>99.9</v>
      </c>
      <c r="AN59" s="1">
        <v>99.8</v>
      </c>
      <c r="AO59" s="1">
        <v>100.3</v>
      </c>
      <c r="AP59" s="1">
        <v>98</v>
      </c>
      <c r="AQ59" s="1">
        <v>100</v>
      </c>
      <c r="AR59" s="1">
        <v>99.8</v>
      </c>
      <c r="AS59" s="1">
        <v>102.5</v>
      </c>
      <c r="AT59" s="1">
        <v>99</v>
      </c>
      <c r="AU59" s="1">
        <v>99.6</v>
      </c>
      <c r="AV59" s="1">
        <v>100</v>
      </c>
      <c r="AW59" s="1">
        <v>96.2</v>
      </c>
      <c r="AY59" s="1">
        <v>100</v>
      </c>
      <c r="AZ59" s="1">
        <v>98.9</v>
      </c>
      <c r="BA59" s="1">
        <v>98.9</v>
      </c>
      <c r="BB59" s="1">
        <v>99</v>
      </c>
      <c r="BC59" s="1">
        <v>99</v>
      </c>
      <c r="BD59" s="1">
        <v>99.1</v>
      </c>
      <c r="BE59" s="1">
        <v>100</v>
      </c>
      <c r="BF59" s="1">
        <v>100</v>
      </c>
      <c r="BG59" s="1">
        <v>96.8</v>
      </c>
    </row>
    <row r="60" spans="1:59" ht="13.5" hidden="1" customHeight="1">
      <c r="A60" s="62">
        <v>41183</v>
      </c>
      <c r="B60" s="1">
        <v>99.4</v>
      </c>
      <c r="C60" s="1">
        <v>98</v>
      </c>
      <c r="D60" s="1">
        <v>98</v>
      </c>
      <c r="E60" s="1">
        <v>98</v>
      </c>
      <c r="F60" s="1">
        <v>97.8</v>
      </c>
      <c r="G60" s="1">
        <v>95.8</v>
      </c>
      <c r="H60" s="1">
        <v>99.2</v>
      </c>
      <c r="I60" s="1">
        <v>98</v>
      </c>
      <c r="J60" s="1">
        <v>95.6</v>
      </c>
      <c r="K60" s="1">
        <v>96.2</v>
      </c>
      <c r="L60" s="1">
        <v>100.8</v>
      </c>
      <c r="M60" s="1">
        <v>99</v>
      </c>
      <c r="N60" s="1">
        <v>99.6</v>
      </c>
      <c r="O60" s="1">
        <v>100.1</v>
      </c>
      <c r="P60" s="1">
        <v>99.4</v>
      </c>
      <c r="Q60" s="1">
        <v>100.1</v>
      </c>
      <c r="R60" s="1">
        <v>100.2</v>
      </c>
      <c r="S60" s="1">
        <v>100.9</v>
      </c>
      <c r="T60" s="1">
        <v>100.5</v>
      </c>
      <c r="U60" s="1">
        <v>99.9</v>
      </c>
      <c r="V60" s="1">
        <v>100</v>
      </c>
      <c r="W60" s="1">
        <v>99.8</v>
      </c>
      <c r="X60" s="1">
        <v>99.9</v>
      </c>
      <c r="Y60" s="1">
        <v>99.6</v>
      </c>
      <c r="Z60" s="1">
        <v>99.2</v>
      </c>
      <c r="AA60" s="1">
        <v>99</v>
      </c>
      <c r="AB60" s="1">
        <v>98.9</v>
      </c>
      <c r="AC60" s="1">
        <v>99</v>
      </c>
      <c r="AD60" s="1">
        <v>100</v>
      </c>
      <c r="AE60" s="1">
        <v>99.6</v>
      </c>
      <c r="AF60" s="1">
        <v>100</v>
      </c>
      <c r="AG60" s="1">
        <v>100.3</v>
      </c>
      <c r="AH60" s="1">
        <v>101.1</v>
      </c>
      <c r="AI60" s="1">
        <v>99.4</v>
      </c>
      <c r="AJ60" s="1">
        <v>99.9</v>
      </c>
      <c r="AK60" s="1">
        <v>99.9</v>
      </c>
      <c r="AL60" s="1">
        <v>100.3</v>
      </c>
      <c r="AM60" s="1">
        <v>101.2</v>
      </c>
      <c r="AN60" s="1">
        <v>101.6</v>
      </c>
      <c r="AO60" s="1">
        <v>99.8</v>
      </c>
      <c r="AP60" s="1">
        <v>98</v>
      </c>
      <c r="AQ60" s="1">
        <v>99.9</v>
      </c>
      <c r="AR60" s="1">
        <v>99.8</v>
      </c>
      <c r="AS60" s="1">
        <v>100.5</v>
      </c>
      <c r="AT60" s="1">
        <v>100.1</v>
      </c>
      <c r="AU60" s="1">
        <v>99.6</v>
      </c>
      <c r="AV60" s="1">
        <v>100</v>
      </c>
      <c r="AW60" s="1">
        <v>101.1</v>
      </c>
      <c r="AY60" s="1">
        <v>100</v>
      </c>
      <c r="AZ60" s="1">
        <v>99.2</v>
      </c>
      <c r="BA60" s="1">
        <v>99</v>
      </c>
      <c r="BB60" s="1">
        <v>99.3</v>
      </c>
      <c r="BC60" s="1">
        <v>99.9</v>
      </c>
      <c r="BD60" s="1">
        <v>99.2</v>
      </c>
      <c r="BE60" s="1">
        <v>100</v>
      </c>
      <c r="BF60" s="1">
        <v>100</v>
      </c>
      <c r="BG60" s="1">
        <v>100</v>
      </c>
    </row>
    <row r="61" spans="1:59" ht="13.5" hidden="1" customHeight="1">
      <c r="A61" s="62">
        <v>41214</v>
      </c>
      <c r="B61" s="1">
        <v>99.7</v>
      </c>
      <c r="C61" s="1">
        <v>99.6</v>
      </c>
      <c r="D61" s="1">
        <v>99.6</v>
      </c>
      <c r="E61" s="1">
        <v>99.2</v>
      </c>
      <c r="F61" s="1">
        <v>99.2</v>
      </c>
      <c r="G61" s="1">
        <v>99.3</v>
      </c>
      <c r="H61" s="1">
        <v>98.9</v>
      </c>
      <c r="I61" s="1">
        <v>99</v>
      </c>
      <c r="J61" s="1">
        <v>97.4</v>
      </c>
      <c r="K61" s="1">
        <v>101.9</v>
      </c>
      <c r="L61" s="1">
        <v>100.4</v>
      </c>
      <c r="M61" s="1">
        <v>99.8</v>
      </c>
      <c r="N61" s="1">
        <v>99.9</v>
      </c>
      <c r="O61" s="1">
        <v>99.3</v>
      </c>
      <c r="P61" s="1">
        <v>100</v>
      </c>
      <c r="Q61" s="1">
        <v>100.1</v>
      </c>
      <c r="R61" s="1">
        <v>100.1</v>
      </c>
      <c r="S61" s="1">
        <v>100.8</v>
      </c>
      <c r="T61" s="1">
        <v>100.5</v>
      </c>
      <c r="U61" s="1">
        <v>99.7</v>
      </c>
      <c r="V61" s="1">
        <v>100</v>
      </c>
      <c r="W61" s="1">
        <v>99.9</v>
      </c>
      <c r="X61" s="1">
        <v>100</v>
      </c>
      <c r="Y61" s="1">
        <v>99.8</v>
      </c>
      <c r="Z61" s="1">
        <v>99.3</v>
      </c>
      <c r="AA61" s="1">
        <v>99</v>
      </c>
      <c r="AB61" s="1">
        <v>98.9</v>
      </c>
      <c r="AC61" s="1">
        <v>100</v>
      </c>
      <c r="AD61" s="1">
        <v>100</v>
      </c>
      <c r="AE61" s="1">
        <v>99.7</v>
      </c>
      <c r="AF61" s="1">
        <v>100.1</v>
      </c>
      <c r="AG61" s="1">
        <v>100.2</v>
      </c>
      <c r="AH61" s="1">
        <v>102</v>
      </c>
      <c r="AI61" s="1">
        <v>99.4</v>
      </c>
      <c r="AJ61" s="1">
        <v>100</v>
      </c>
      <c r="AK61" s="1">
        <v>99.7</v>
      </c>
      <c r="AL61" s="1">
        <v>100.1</v>
      </c>
      <c r="AM61" s="1">
        <v>100.5</v>
      </c>
      <c r="AN61" s="1">
        <v>100.8</v>
      </c>
      <c r="AO61" s="1">
        <v>99.8</v>
      </c>
      <c r="AP61" s="1">
        <v>98</v>
      </c>
      <c r="AQ61" s="1">
        <v>100</v>
      </c>
      <c r="AR61" s="1">
        <v>100</v>
      </c>
      <c r="AS61" s="1">
        <v>100.8</v>
      </c>
      <c r="AT61" s="1">
        <v>100.2</v>
      </c>
      <c r="AU61" s="1">
        <v>99.7</v>
      </c>
      <c r="AV61" s="1">
        <v>100</v>
      </c>
      <c r="AW61" s="1">
        <v>101.4</v>
      </c>
      <c r="AY61" s="1">
        <v>100</v>
      </c>
      <c r="AZ61" s="1">
        <v>99.5</v>
      </c>
      <c r="BA61" s="1">
        <v>99.5</v>
      </c>
      <c r="BB61" s="1">
        <v>99.4</v>
      </c>
      <c r="BC61" s="1">
        <v>99.8</v>
      </c>
      <c r="BD61" s="1">
        <v>98.4</v>
      </c>
      <c r="BE61" s="1">
        <v>100</v>
      </c>
      <c r="BF61" s="1">
        <v>100</v>
      </c>
      <c r="BG61" s="1">
        <v>100</v>
      </c>
    </row>
    <row r="62" spans="1:59" ht="13.5" hidden="1" customHeight="1">
      <c r="A62" s="62">
        <v>41244</v>
      </c>
      <c r="B62" s="1">
        <v>100</v>
      </c>
      <c r="C62" s="1">
        <v>100</v>
      </c>
      <c r="D62" s="1">
        <v>100</v>
      </c>
      <c r="E62" s="1">
        <v>100</v>
      </c>
      <c r="F62" s="1">
        <v>100</v>
      </c>
      <c r="G62" s="1">
        <v>100</v>
      </c>
      <c r="H62" s="1">
        <v>100</v>
      </c>
      <c r="I62" s="1">
        <v>100</v>
      </c>
      <c r="J62" s="1">
        <v>100</v>
      </c>
      <c r="K62" s="1">
        <v>100</v>
      </c>
      <c r="L62" s="1">
        <v>100</v>
      </c>
      <c r="M62" s="1">
        <v>100</v>
      </c>
      <c r="N62" s="1">
        <v>100</v>
      </c>
      <c r="O62" s="1">
        <v>100</v>
      </c>
      <c r="P62" s="1">
        <v>100</v>
      </c>
      <c r="Q62" s="1">
        <v>100</v>
      </c>
      <c r="R62" s="1">
        <v>100</v>
      </c>
      <c r="S62" s="1">
        <v>100</v>
      </c>
      <c r="T62" s="1">
        <v>100</v>
      </c>
      <c r="U62" s="1">
        <v>100</v>
      </c>
      <c r="V62" s="1">
        <v>100</v>
      </c>
      <c r="W62" s="1">
        <v>100</v>
      </c>
      <c r="X62" s="1">
        <v>100</v>
      </c>
      <c r="Y62" s="1">
        <v>100</v>
      </c>
      <c r="Z62" s="1">
        <v>100</v>
      </c>
      <c r="AA62" s="1">
        <v>100</v>
      </c>
      <c r="AB62" s="1">
        <v>100</v>
      </c>
      <c r="AC62" s="1">
        <v>100</v>
      </c>
      <c r="AD62" s="1">
        <v>100</v>
      </c>
      <c r="AE62" s="1">
        <v>100</v>
      </c>
      <c r="AF62" s="1">
        <v>100</v>
      </c>
      <c r="AG62" s="1">
        <v>100</v>
      </c>
      <c r="AH62" s="1">
        <v>100</v>
      </c>
      <c r="AI62" s="1">
        <v>100</v>
      </c>
      <c r="AJ62" s="1">
        <v>100</v>
      </c>
      <c r="AK62" s="1">
        <v>100</v>
      </c>
      <c r="AL62" s="1">
        <v>100</v>
      </c>
      <c r="AM62" s="1">
        <v>100</v>
      </c>
      <c r="AN62" s="1">
        <v>100</v>
      </c>
      <c r="AO62" s="1">
        <v>100</v>
      </c>
      <c r="AP62" s="1">
        <v>100</v>
      </c>
      <c r="AQ62" s="1">
        <v>100</v>
      </c>
      <c r="AR62" s="1">
        <v>100</v>
      </c>
      <c r="AS62" s="1">
        <v>100</v>
      </c>
      <c r="AT62" s="1">
        <v>100</v>
      </c>
      <c r="AU62" s="1">
        <v>100</v>
      </c>
      <c r="AV62" s="1">
        <v>100</v>
      </c>
      <c r="AW62" s="1">
        <v>100</v>
      </c>
      <c r="AX62" s="1">
        <v>100</v>
      </c>
      <c r="AY62" s="1">
        <v>100</v>
      </c>
      <c r="AZ62" s="1">
        <v>100</v>
      </c>
      <c r="BA62" s="1">
        <v>100</v>
      </c>
      <c r="BB62" s="1">
        <v>100</v>
      </c>
      <c r="BC62" s="1">
        <v>100</v>
      </c>
      <c r="BD62" s="1">
        <v>100</v>
      </c>
      <c r="BE62" s="1">
        <v>100</v>
      </c>
      <c r="BF62" s="1">
        <v>100</v>
      </c>
      <c r="BG62" s="1">
        <v>100</v>
      </c>
    </row>
    <row r="63" spans="1:59" ht="13.5" hidden="1" customHeight="1">
      <c r="A63" s="62">
        <v>41275</v>
      </c>
      <c r="B63" s="1">
        <v>100.1</v>
      </c>
      <c r="C63" s="1">
        <v>100.3</v>
      </c>
      <c r="D63" s="1">
        <v>100.2</v>
      </c>
      <c r="E63" s="1">
        <v>99.9</v>
      </c>
      <c r="F63" s="1">
        <v>99</v>
      </c>
      <c r="G63" s="1">
        <v>100.1</v>
      </c>
      <c r="H63" s="1">
        <v>100.1</v>
      </c>
      <c r="I63" s="1">
        <v>100</v>
      </c>
      <c r="J63" s="1">
        <v>102.5</v>
      </c>
      <c r="K63" s="1">
        <v>103.4</v>
      </c>
      <c r="L63" s="1">
        <v>100.4</v>
      </c>
      <c r="M63" s="1">
        <v>100.7</v>
      </c>
      <c r="N63" s="1">
        <v>101</v>
      </c>
      <c r="O63" s="1">
        <v>101.5</v>
      </c>
      <c r="P63" s="1">
        <v>100.8</v>
      </c>
      <c r="Q63" s="1">
        <v>100.5</v>
      </c>
      <c r="R63" s="1">
        <v>100.8</v>
      </c>
      <c r="S63" s="1">
        <v>102.5</v>
      </c>
      <c r="T63" s="1">
        <v>100</v>
      </c>
      <c r="U63" s="1">
        <v>100.4</v>
      </c>
      <c r="V63" s="1">
        <v>99.9</v>
      </c>
      <c r="W63" s="1">
        <v>100.3</v>
      </c>
      <c r="X63" s="1">
        <v>100.3</v>
      </c>
      <c r="Y63" s="1">
        <v>100.3</v>
      </c>
      <c r="Z63" s="1">
        <v>100</v>
      </c>
      <c r="AA63" s="1">
        <v>100</v>
      </c>
      <c r="AB63" s="1">
        <v>100</v>
      </c>
      <c r="AC63" s="1">
        <v>100.3</v>
      </c>
      <c r="AD63" s="1">
        <v>100</v>
      </c>
      <c r="AE63" s="1">
        <v>100</v>
      </c>
      <c r="AF63" s="1">
        <v>100.4</v>
      </c>
      <c r="AG63" s="1">
        <v>99.6</v>
      </c>
      <c r="AH63" s="1">
        <v>101.1</v>
      </c>
      <c r="AI63" s="1">
        <v>100.5</v>
      </c>
      <c r="AJ63" s="1">
        <v>100.1</v>
      </c>
      <c r="AK63" s="1">
        <v>99.8</v>
      </c>
      <c r="AL63" s="1">
        <v>100.5</v>
      </c>
      <c r="AM63" s="1">
        <v>99.1</v>
      </c>
      <c r="AN63" s="1">
        <v>98.8</v>
      </c>
      <c r="AO63" s="1">
        <v>100</v>
      </c>
      <c r="AP63" s="1">
        <v>100</v>
      </c>
      <c r="AQ63" s="1">
        <v>100</v>
      </c>
      <c r="AR63" s="1">
        <v>100</v>
      </c>
      <c r="AS63" s="1">
        <v>99.4</v>
      </c>
      <c r="AT63" s="1">
        <v>100</v>
      </c>
      <c r="AU63" s="1">
        <v>100.2</v>
      </c>
      <c r="AV63" s="1">
        <v>100</v>
      </c>
      <c r="AW63" s="1">
        <v>97.7</v>
      </c>
      <c r="AX63" s="1">
        <v>107.6</v>
      </c>
      <c r="AY63" s="1">
        <v>100</v>
      </c>
      <c r="AZ63" s="1">
        <v>100</v>
      </c>
      <c r="BA63" s="1">
        <v>100.1</v>
      </c>
      <c r="BB63" s="1">
        <v>99.6</v>
      </c>
      <c r="BC63" s="1">
        <v>100.6</v>
      </c>
      <c r="BD63" s="1">
        <v>99.9</v>
      </c>
      <c r="BE63" s="1">
        <v>100</v>
      </c>
      <c r="BF63" s="1">
        <v>104.5</v>
      </c>
      <c r="BG63" s="1">
        <v>101.4</v>
      </c>
    </row>
    <row r="64" spans="1:59" ht="13.5" hidden="1" customHeight="1">
      <c r="A64" s="62">
        <v>41306</v>
      </c>
      <c r="B64" s="1">
        <v>101.1</v>
      </c>
      <c r="C64" s="1">
        <v>100</v>
      </c>
      <c r="D64" s="1">
        <v>100</v>
      </c>
      <c r="E64" s="1">
        <v>99.5</v>
      </c>
      <c r="F64" s="1">
        <v>98.5</v>
      </c>
      <c r="G64" s="1">
        <v>98.8</v>
      </c>
      <c r="H64" s="1">
        <v>102.5</v>
      </c>
      <c r="I64" s="1">
        <v>99.7</v>
      </c>
      <c r="J64" s="1">
        <v>103.3</v>
      </c>
      <c r="K64" s="1">
        <v>101.7</v>
      </c>
      <c r="L64" s="1">
        <v>101.2</v>
      </c>
      <c r="M64" s="1">
        <v>101.2</v>
      </c>
      <c r="N64" s="1">
        <v>101</v>
      </c>
      <c r="O64" s="1">
        <v>103.2</v>
      </c>
      <c r="P64" s="1">
        <v>100.3</v>
      </c>
      <c r="Q64" s="1">
        <v>101.4</v>
      </c>
      <c r="R64" s="1">
        <v>101.9</v>
      </c>
      <c r="S64" s="1">
        <v>102.8</v>
      </c>
      <c r="T64" s="1">
        <v>99.9</v>
      </c>
      <c r="U64" s="1">
        <v>102.2</v>
      </c>
      <c r="V64" s="1">
        <v>99.9</v>
      </c>
      <c r="W64" s="1">
        <v>100.1</v>
      </c>
      <c r="X64" s="1">
        <v>100.3</v>
      </c>
      <c r="Y64" s="1">
        <v>99.7</v>
      </c>
      <c r="Z64" s="1">
        <v>100</v>
      </c>
      <c r="AA64" s="1">
        <v>100</v>
      </c>
      <c r="AB64" s="1">
        <v>100</v>
      </c>
      <c r="AC64" s="1">
        <v>100.2</v>
      </c>
      <c r="AD64" s="1">
        <v>100</v>
      </c>
      <c r="AE64" s="1">
        <v>100</v>
      </c>
      <c r="AF64" s="1">
        <v>100.2</v>
      </c>
      <c r="AG64" s="1">
        <v>99.3</v>
      </c>
      <c r="AH64" s="1">
        <v>100.8</v>
      </c>
      <c r="AI64" s="1">
        <v>100.4</v>
      </c>
      <c r="AJ64" s="1">
        <v>102.8</v>
      </c>
      <c r="AK64" s="1">
        <v>101</v>
      </c>
      <c r="AL64" s="1">
        <v>100.7</v>
      </c>
      <c r="AM64" s="1">
        <v>101.9</v>
      </c>
      <c r="AN64" s="1">
        <v>102.3</v>
      </c>
      <c r="AO64" s="1">
        <v>100.2</v>
      </c>
      <c r="AP64" s="1">
        <v>100.1</v>
      </c>
      <c r="AQ64" s="1">
        <v>99.7</v>
      </c>
      <c r="AR64" s="1">
        <v>100</v>
      </c>
      <c r="AS64" s="1">
        <v>95.6</v>
      </c>
      <c r="AT64" s="1">
        <v>101.1</v>
      </c>
      <c r="AU64" s="1">
        <v>100.4</v>
      </c>
      <c r="AV64" s="1">
        <v>101.6</v>
      </c>
      <c r="AW64" s="1">
        <v>99.8</v>
      </c>
      <c r="AX64" s="1">
        <v>105.7</v>
      </c>
      <c r="AY64" s="1">
        <v>100</v>
      </c>
      <c r="AZ64" s="1">
        <v>100.4</v>
      </c>
      <c r="BA64" s="1">
        <v>100.3</v>
      </c>
      <c r="BB64" s="1">
        <v>100.6</v>
      </c>
      <c r="BC64" s="1">
        <v>105.7</v>
      </c>
      <c r="BD64" s="1">
        <v>99.5</v>
      </c>
      <c r="BE64" s="1">
        <v>108</v>
      </c>
      <c r="BF64" s="1">
        <v>104.5</v>
      </c>
      <c r="BG64" s="1">
        <v>101.4</v>
      </c>
    </row>
    <row r="65" spans="1:59" ht="13.5" hidden="1" customHeight="1">
      <c r="A65" s="62">
        <v>41334</v>
      </c>
      <c r="B65" s="1">
        <v>102.3</v>
      </c>
      <c r="C65" s="1">
        <v>100.4</v>
      </c>
      <c r="D65" s="1">
        <v>100.4</v>
      </c>
      <c r="E65" s="1">
        <v>99.3</v>
      </c>
      <c r="F65" s="1">
        <v>99.1</v>
      </c>
      <c r="G65" s="1">
        <v>101.8</v>
      </c>
      <c r="H65" s="1">
        <v>103.7</v>
      </c>
      <c r="I65" s="1">
        <v>98.8</v>
      </c>
      <c r="J65" s="1">
        <v>103.2</v>
      </c>
      <c r="K65" s="1">
        <v>101.3</v>
      </c>
      <c r="L65" s="1">
        <v>107</v>
      </c>
      <c r="M65" s="1">
        <v>99.9</v>
      </c>
      <c r="N65" s="1">
        <v>100.5</v>
      </c>
      <c r="O65" s="1">
        <v>102.2</v>
      </c>
      <c r="P65" s="1">
        <v>99.9</v>
      </c>
      <c r="Q65" s="1">
        <v>102.6</v>
      </c>
      <c r="R65" s="1">
        <v>103</v>
      </c>
      <c r="S65" s="1">
        <v>104.5</v>
      </c>
      <c r="T65" s="1">
        <v>101.2</v>
      </c>
      <c r="U65" s="1">
        <v>102.9</v>
      </c>
      <c r="V65" s="1">
        <v>101.5</v>
      </c>
      <c r="W65" s="1">
        <v>100.2</v>
      </c>
      <c r="X65" s="1">
        <v>100.5</v>
      </c>
      <c r="Y65" s="1">
        <v>99.7</v>
      </c>
      <c r="Z65" s="1">
        <v>100.7</v>
      </c>
      <c r="AA65" s="1">
        <v>101.2</v>
      </c>
      <c r="AB65" s="1">
        <v>101.1</v>
      </c>
      <c r="AC65" s="1">
        <v>100.6</v>
      </c>
      <c r="AD65" s="1">
        <v>100</v>
      </c>
      <c r="AE65" s="1">
        <v>100</v>
      </c>
      <c r="AF65" s="1">
        <v>100.5</v>
      </c>
      <c r="AG65" s="1">
        <v>98.4</v>
      </c>
      <c r="AH65" s="1">
        <v>101.3</v>
      </c>
      <c r="AI65" s="1">
        <v>101.4</v>
      </c>
      <c r="AJ65" s="1">
        <v>102.7</v>
      </c>
      <c r="AK65" s="1">
        <v>104.1</v>
      </c>
      <c r="AL65" s="1">
        <v>100.9</v>
      </c>
      <c r="AM65" s="1">
        <v>107.9</v>
      </c>
      <c r="AN65" s="1">
        <v>109.2</v>
      </c>
      <c r="AO65" s="1">
        <v>102.9</v>
      </c>
      <c r="AP65" s="1">
        <v>101.7</v>
      </c>
      <c r="AQ65" s="1">
        <v>100.7</v>
      </c>
      <c r="AR65" s="1">
        <v>101.1</v>
      </c>
      <c r="AS65" s="1">
        <v>94.2</v>
      </c>
      <c r="AT65" s="1">
        <v>101.6</v>
      </c>
      <c r="AU65" s="1">
        <v>101.1</v>
      </c>
      <c r="AV65" s="1">
        <v>101.6</v>
      </c>
      <c r="AW65" s="1">
        <v>100.6</v>
      </c>
      <c r="AX65" s="1">
        <v>108.4</v>
      </c>
      <c r="AY65" s="1">
        <v>109.3</v>
      </c>
      <c r="AZ65" s="1">
        <v>101.1</v>
      </c>
      <c r="BA65" s="1">
        <v>100.9</v>
      </c>
      <c r="BB65" s="1">
        <v>101.9</v>
      </c>
      <c r="BC65" s="1">
        <v>105.8</v>
      </c>
      <c r="BD65" s="1">
        <v>99.3</v>
      </c>
      <c r="BE65" s="1">
        <v>108.2</v>
      </c>
      <c r="BF65" s="1">
        <v>104.6</v>
      </c>
      <c r="BG65" s="1">
        <v>101.4</v>
      </c>
    </row>
    <row r="66" spans="1:59" ht="13.5" hidden="1" customHeight="1">
      <c r="A66" s="62"/>
    </row>
    <row r="67" spans="1:59" ht="13.5" hidden="1" customHeight="1" thickBot="1">
      <c r="A67" s="62"/>
    </row>
    <row r="68" spans="1:59" s="64" customFormat="1" hidden="1">
      <c r="A68" s="286">
        <v>39873</v>
      </c>
      <c r="B68" s="68">
        <f>(B17-B5)/B5*100</f>
        <v>10.326797385620923</v>
      </c>
      <c r="C68" s="164">
        <f t="shared" ref="C68:BB68" si="0">(C17-C5)/C5*100</f>
        <v>16.526610644257698</v>
      </c>
      <c r="D68" s="164">
        <f t="shared" si="0"/>
        <v>16.806722689075627</v>
      </c>
      <c r="E68" s="164">
        <f t="shared" si="0"/>
        <v>21.356421356421354</v>
      </c>
      <c r="F68" s="164">
        <f t="shared" si="0"/>
        <v>12.264150943396219</v>
      </c>
      <c r="G68" s="164">
        <f t="shared" si="0"/>
        <v>22.733812949640285</v>
      </c>
      <c r="H68" s="164">
        <f t="shared" si="0"/>
        <v>16.05263157894737</v>
      </c>
      <c r="I68" s="164">
        <f t="shared" si="0"/>
        <v>3.1486146095717884</v>
      </c>
      <c r="J68" s="164">
        <f t="shared" si="0"/>
        <v>17.156286721504124</v>
      </c>
      <c r="K68" s="164">
        <f t="shared" si="0"/>
        <v>22.510822510822521</v>
      </c>
      <c r="L68" s="164">
        <f t="shared" si="0"/>
        <v>11.464968152866247</v>
      </c>
      <c r="M68" s="164">
        <f t="shared" si="0"/>
        <v>16.519174041297941</v>
      </c>
      <c r="N68" s="164">
        <f t="shared" si="0"/>
        <v>13.073713490959655</v>
      </c>
      <c r="O68" s="164">
        <f t="shared" si="0"/>
        <v>25.114854517611036</v>
      </c>
      <c r="P68" s="164">
        <f t="shared" si="0"/>
        <v>9.8915989159891566</v>
      </c>
      <c r="Q68" s="164">
        <f t="shared" si="0"/>
        <v>13.237410071942451</v>
      </c>
      <c r="R68" s="164">
        <f t="shared" si="0"/>
        <v>13.025210084033608</v>
      </c>
      <c r="S68" s="164">
        <f t="shared" si="0"/>
        <v>14.285714285714269</v>
      </c>
      <c r="T68" s="164">
        <f t="shared" si="0"/>
        <v>10.547396528704928</v>
      </c>
      <c r="U68" s="164">
        <f t="shared" si="0"/>
        <v>12.663755458515288</v>
      </c>
      <c r="V68" s="164">
        <f t="shared" si="0"/>
        <v>14.114114114114123</v>
      </c>
      <c r="W68" s="164">
        <f t="shared" si="0"/>
        <v>3.6871508379888236</v>
      </c>
      <c r="X68" s="164">
        <f t="shared" si="0"/>
        <v>3.4521158129176039</v>
      </c>
      <c r="Y68" s="164">
        <f t="shared" si="0"/>
        <v>4.0313549832026974</v>
      </c>
      <c r="Z68" s="164">
        <f t="shared" si="0"/>
        <v>9.5238095238095237</v>
      </c>
      <c r="AA68" s="164">
        <f t="shared" si="0"/>
        <v>7.5870646766169072</v>
      </c>
      <c r="AB68" s="164">
        <f t="shared" si="0"/>
        <v>7.3081607795371495</v>
      </c>
      <c r="AC68" s="164">
        <f t="shared" si="0"/>
        <v>18.055555555555561</v>
      </c>
      <c r="AD68" s="164">
        <f t="shared" si="0"/>
        <v>6.2240663900414939</v>
      </c>
      <c r="AE68" s="164">
        <f t="shared" si="0"/>
        <v>22.599999999999994</v>
      </c>
      <c r="AF68" s="164">
        <f t="shared" si="0"/>
        <v>8.0367393800229632</v>
      </c>
      <c r="AG68" s="164">
        <f t="shared" si="0"/>
        <v>3.5508637236084479</v>
      </c>
      <c r="AH68" s="164">
        <f t="shared" si="0"/>
        <v>12.989921612542002</v>
      </c>
      <c r="AI68" s="164">
        <f t="shared" si="0"/>
        <v>9.5872170439414166</v>
      </c>
      <c r="AJ68" s="164">
        <f t="shared" si="0"/>
        <v>11.35135135135136</v>
      </c>
      <c r="AK68" s="164">
        <f t="shared" si="0"/>
        <v>4.1878172588832454</v>
      </c>
      <c r="AL68" s="164">
        <f t="shared" si="0"/>
        <v>3.1645569620253164</v>
      </c>
      <c r="AM68" s="164">
        <f t="shared" si="0"/>
        <v>-6.0000000000000036</v>
      </c>
      <c r="AN68" s="164">
        <f t="shared" si="0"/>
        <v>-14.825581395348831</v>
      </c>
      <c r="AO68" s="164">
        <f t="shared" si="0"/>
        <v>18.392370572207085</v>
      </c>
      <c r="AP68" s="164">
        <f t="shared" si="0"/>
        <v>18.454258675078858</v>
      </c>
      <c r="AQ68" s="164">
        <f t="shared" si="0"/>
        <v>0.86206896551723322</v>
      </c>
      <c r="AR68" s="164">
        <f t="shared" si="0"/>
        <v>1.4507772020725447</v>
      </c>
      <c r="AS68" s="164">
        <f t="shared" si="0"/>
        <v>-2.8085443037974769</v>
      </c>
      <c r="AT68" s="164">
        <f t="shared" si="0"/>
        <v>15.863689776733256</v>
      </c>
      <c r="AU68" s="164">
        <f t="shared" si="0"/>
        <v>16.449348044132389</v>
      </c>
      <c r="AV68" s="164">
        <f t="shared" si="0"/>
        <v>17.737430167597772</v>
      </c>
      <c r="AW68" s="164">
        <f t="shared" si="0"/>
        <v>12.10453920220082</v>
      </c>
      <c r="AX68" s="164" t="e">
        <f t="shared" si="0"/>
        <v>#DIV/0!</v>
      </c>
      <c r="AY68" s="164">
        <f t="shared" si="0"/>
        <v>6.4649243466299895</v>
      </c>
      <c r="AZ68" s="164">
        <f t="shared" si="0"/>
        <v>14.552736982643513</v>
      </c>
      <c r="BA68" s="164">
        <f t="shared" si="0"/>
        <v>14.186369958275366</v>
      </c>
      <c r="BB68" s="164">
        <f t="shared" si="0"/>
        <v>14.540816326530601</v>
      </c>
      <c r="BC68" s="164">
        <f t="shared" ref="BC68:BG68" si="1">(BC17-BC5)/BC5*100</f>
        <v>13.477088948787062</v>
      </c>
      <c r="BD68" s="164">
        <f t="shared" si="1"/>
        <v>14.536340852130337</v>
      </c>
      <c r="BE68" s="164">
        <f t="shared" si="1"/>
        <v>7.5268817204300991</v>
      </c>
      <c r="BF68" s="164">
        <f t="shared" si="1"/>
        <v>19.660537482319647</v>
      </c>
      <c r="BG68" s="164">
        <f t="shared" si="1"/>
        <v>21.191135734072017</v>
      </c>
    </row>
    <row r="69" spans="1:59" s="64" customFormat="1" hidden="1">
      <c r="A69" s="287">
        <v>39904</v>
      </c>
      <c r="B69" s="68">
        <f t="shared" ref="B69:Q94" si="2">(B18-B6)/B6*100</f>
        <v>9.9740932642487081</v>
      </c>
      <c r="C69" s="164">
        <f t="shared" si="2"/>
        <v>15.586206896551721</v>
      </c>
      <c r="D69" s="164">
        <f t="shared" si="2"/>
        <v>15.564738292011034</v>
      </c>
      <c r="E69" s="164">
        <f t="shared" si="2"/>
        <v>20.370370370370367</v>
      </c>
      <c r="F69" s="164">
        <f t="shared" si="2"/>
        <v>12.198391420911541</v>
      </c>
      <c r="G69" s="164">
        <f t="shared" si="2"/>
        <v>22.553191489361708</v>
      </c>
      <c r="H69" s="164">
        <f t="shared" si="2"/>
        <v>14.690721649484544</v>
      </c>
      <c r="I69" s="164">
        <f t="shared" si="2"/>
        <v>-7.4592074592074491</v>
      </c>
      <c r="J69" s="164">
        <f t="shared" si="2"/>
        <v>7.3947667804323087</v>
      </c>
      <c r="K69" s="164">
        <f t="shared" si="2"/>
        <v>23.80952380952381</v>
      </c>
      <c r="L69" s="164">
        <f t="shared" si="2"/>
        <v>12.326656394453003</v>
      </c>
      <c r="M69" s="164">
        <f t="shared" si="2"/>
        <v>17.982456140350873</v>
      </c>
      <c r="N69" s="164">
        <f t="shared" si="2"/>
        <v>14.861111111111114</v>
      </c>
      <c r="O69" s="164">
        <f t="shared" si="2"/>
        <v>27.617602427921074</v>
      </c>
      <c r="P69" s="164">
        <f t="shared" si="2"/>
        <v>11.533242876526458</v>
      </c>
      <c r="Q69" s="164">
        <f t="shared" si="2"/>
        <v>12.588401697312577</v>
      </c>
      <c r="R69" s="164">
        <f t="shared" ref="R69:BB69" si="3">(R18-R6)/R6*100</f>
        <v>11.202185792349731</v>
      </c>
      <c r="S69" s="164">
        <f t="shared" si="3"/>
        <v>12.109374999999996</v>
      </c>
      <c r="T69" s="164">
        <f t="shared" si="3"/>
        <v>12.933333333333339</v>
      </c>
      <c r="U69" s="164">
        <f t="shared" si="3"/>
        <v>10.169491525423734</v>
      </c>
      <c r="V69" s="164">
        <f t="shared" si="3"/>
        <v>14.413075780089157</v>
      </c>
      <c r="W69" s="164">
        <f t="shared" si="3"/>
        <v>3.455964325529536</v>
      </c>
      <c r="X69" s="164">
        <f t="shared" si="3"/>
        <v>3.1145717463848688</v>
      </c>
      <c r="Y69" s="164">
        <f t="shared" si="3"/>
        <v>4.1340782122905058</v>
      </c>
      <c r="Z69" s="164">
        <f t="shared" si="3"/>
        <v>9.6336499321573879</v>
      </c>
      <c r="AA69" s="164">
        <f t="shared" si="3"/>
        <v>7.5870646766169072</v>
      </c>
      <c r="AB69" s="164">
        <f t="shared" si="3"/>
        <v>7.3081607795371495</v>
      </c>
      <c r="AC69" s="164">
        <f t="shared" si="3"/>
        <v>19.047619047619058</v>
      </c>
      <c r="AD69" s="164">
        <f t="shared" si="3"/>
        <v>6.2240663900414939</v>
      </c>
      <c r="AE69" s="164">
        <f t="shared" si="3"/>
        <v>23.27416173570019</v>
      </c>
      <c r="AF69" s="164">
        <f t="shared" si="3"/>
        <v>7.3863636363636367</v>
      </c>
      <c r="AG69" s="164">
        <f t="shared" si="3"/>
        <v>2.3651844843897827</v>
      </c>
      <c r="AH69" s="164">
        <f t="shared" si="3"/>
        <v>13.377926421404682</v>
      </c>
      <c r="AI69" s="164">
        <f t="shared" si="3"/>
        <v>9.3915343915344032</v>
      </c>
      <c r="AJ69" s="164">
        <f t="shared" si="3"/>
        <v>12.162162162162163</v>
      </c>
      <c r="AK69" s="164">
        <f t="shared" si="3"/>
        <v>3.7453183520599254</v>
      </c>
      <c r="AL69" s="164">
        <f t="shared" si="3"/>
        <v>4.2283298097251585</v>
      </c>
      <c r="AM69" s="164">
        <f t="shared" si="3"/>
        <v>-8.4677419354838861</v>
      </c>
      <c r="AN69" s="164">
        <f t="shared" si="3"/>
        <v>-17.473118279569903</v>
      </c>
      <c r="AO69" s="164">
        <f t="shared" si="3"/>
        <v>17.631224764468385</v>
      </c>
      <c r="AP69" s="164">
        <f t="shared" si="3"/>
        <v>18.454258675078858</v>
      </c>
      <c r="AQ69" s="164">
        <f t="shared" si="3"/>
        <v>0.95877277085330781</v>
      </c>
      <c r="AR69" s="164">
        <f t="shared" si="3"/>
        <v>1.9771071800208175</v>
      </c>
      <c r="AS69" s="164">
        <f t="shared" si="3"/>
        <v>-5.0583657587548636</v>
      </c>
      <c r="AT69" s="164">
        <f t="shared" si="3"/>
        <v>15.856481481481469</v>
      </c>
      <c r="AU69" s="164">
        <f t="shared" si="3"/>
        <v>15.779092702169626</v>
      </c>
      <c r="AV69" s="164">
        <f t="shared" si="3"/>
        <v>18.836565096952899</v>
      </c>
      <c r="AW69" s="164">
        <f t="shared" si="3"/>
        <v>11.677852348993293</v>
      </c>
      <c r="AX69" s="164" t="e">
        <f t="shared" si="3"/>
        <v>#DIV/0!</v>
      </c>
      <c r="AY69" s="164">
        <f t="shared" si="3"/>
        <v>6.4649243466299895</v>
      </c>
      <c r="AZ69" s="164">
        <f t="shared" si="3"/>
        <v>12.881806108897747</v>
      </c>
      <c r="BA69" s="164">
        <f t="shared" si="3"/>
        <v>14.206896551724135</v>
      </c>
      <c r="BB69" s="164">
        <f t="shared" si="3"/>
        <v>11.734693877551006</v>
      </c>
      <c r="BC69" s="164">
        <f t="shared" ref="BC69:BG69" si="4">(BC18-BC6)/BC6*100</f>
        <v>12.851405622489953</v>
      </c>
      <c r="BD69" s="164">
        <f t="shared" si="4"/>
        <v>14.516129032258068</v>
      </c>
      <c r="BE69" s="164">
        <f t="shared" si="4"/>
        <v>7.5268817204300991</v>
      </c>
      <c r="BF69" s="164">
        <f t="shared" si="4"/>
        <v>19.660537482319647</v>
      </c>
      <c r="BG69" s="164">
        <f t="shared" si="4"/>
        <v>19.047619047619047</v>
      </c>
    </row>
    <row r="70" spans="1:59" s="64" customFormat="1" hidden="1">
      <c r="A70" s="287">
        <v>39934</v>
      </c>
      <c r="B70" s="68">
        <f t="shared" si="2"/>
        <v>9.3951093951093902</v>
      </c>
      <c r="C70" s="164">
        <f t="shared" si="2"/>
        <v>13.64864864864864</v>
      </c>
      <c r="D70" s="164">
        <f t="shared" si="2"/>
        <v>13.495276653171389</v>
      </c>
      <c r="E70" s="164">
        <f t="shared" si="2"/>
        <v>13.458950201884253</v>
      </c>
      <c r="F70" s="164">
        <f t="shared" si="2"/>
        <v>11.748998664886511</v>
      </c>
      <c r="G70" s="164">
        <f t="shared" si="2"/>
        <v>18.132611637347754</v>
      </c>
      <c r="H70" s="164">
        <f t="shared" si="2"/>
        <v>14.64968152866242</v>
      </c>
      <c r="I70" s="164">
        <f t="shared" si="2"/>
        <v>-10.568181818181815</v>
      </c>
      <c r="J70" s="164">
        <f t="shared" si="2"/>
        <v>20.649350649350655</v>
      </c>
      <c r="K70" s="164">
        <f t="shared" si="2"/>
        <v>22.539229671897306</v>
      </c>
      <c r="L70" s="164">
        <f t="shared" si="2"/>
        <v>15.230769230769239</v>
      </c>
      <c r="M70" s="164">
        <f t="shared" si="2"/>
        <v>16.358463726884782</v>
      </c>
      <c r="N70" s="164">
        <f t="shared" si="2"/>
        <v>15.109890109890111</v>
      </c>
      <c r="O70" s="164">
        <f t="shared" si="2"/>
        <v>29.235382308845576</v>
      </c>
      <c r="P70" s="164">
        <f t="shared" si="2"/>
        <v>11.543624161073819</v>
      </c>
      <c r="Q70" s="164">
        <f t="shared" si="2"/>
        <v>12.07865168539325</v>
      </c>
      <c r="R70" s="164">
        <f t="shared" ref="R70:BB70" si="5">(R19-R7)/R7*100</f>
        <v>10.55480378890392</v>
      </c>
      <c r="S70" s="164">
        <f t="shared" si="5"/>
        <v>12.727272727272723</v>
      </c>
      <c r="T70" s="164">
        <f t="shared" si="5"/>
        <v>11.009174311926612</v>
      </c>
      <c r="U70" s="164">
        <f t="shared" si="5"/>
        <v>9.2178770949720796</v>
      </c>
      <c r="V70" s="164">
        <f t="shared" si="5"/>
        <v>14.391691394658734</v>
      </c>
      <c r="W70" s="164">
        <f t="shared" si="5"/>
        <v>3.2293986636971113</v>
      </c>
      <c r="X70" s="164">
        <f t="shared" si="5"/>
        <v>2.8921023359288034</v>
      </c>
      <c r="Y70" s="164">
        <f t="shared" si="5"/>
        <v>3.8975501113585747</v>
      </c>
      <c r="Z70" s="164">
        <f t="shared" si="5"/>
        <v>9.48509485094851</v>
      </c>
      <c r="AA70" s="164">
        <f t="shared" si="5"/>
        <v>7.5870646766169072</v>
      </c>
      <c r="AB70" s="164">
        <f t="shared" si="5"/>
        <v>7.3081607795371495</v>
      </c>
      <c r="AC70" s="164">
        <f t="shared" si="5"/>
        <v>17.851739788199716</v>
      </c>
      <c r="AD70" s="164">
        <f t="shared" si="5"/>
        <v>6.2240663900414939</v>
      </c>
      <c r="AE70" s="164">
        <f t="shared" si="5"/>
        <v>22.156862745098032</v>
      </c>
      <c r="AF70" s="164">
        <f t="shared" si="5"/>
        <v>7.9635949943117179</v>
      </c>
      <c r="AG70" s="164">
        <f t="shared" si="5"/>
        <v>3.8387715930902107</v>
      </c>
      <c r="AH70" s="164">
        <f t="shared" si="5"/>
        <v>12.541254125412532</v>
      </c>
      <c r="AI70" s="164">
        <f t="shared" si="5"/>
        <v>9.6052631578947327</v>
      </c>
      <c r="AJ70" s="164">
        <f t="shared" si="5"/>
        <v>11.812080536912747</v>
      </c>
      <c r="AK70" s="164">
        <f t="shared" si="5"/>
        <v>3.0826140567200988</v>
      </c>
      <c r="AL70" s="164">
        <f t="shared" si="5"/>
        <v>6.0445387062566311</v>
      </c>
      <c r="AM70" s="164">
        <f t="shared" si="5"/>
        <v>-12.948717948717942</v>
      </c>
      <c r="AN70" s="164">
        <f t="shared" si="5"/>
        <v>-22.756005056890004</v>
      </c>
      <c r="AO70" s="164">
        <f t="shared" si="5"/>
        <v>16.822429906542048</v>
      </c>
      <c r="AP70" s="164">
        <f t="shared" si="5"/>
        <v>18.454258675078858</v>
      </c>
      <c r="AQ70" s="164">
        <f t="shared" si="5"/>
        <v>0.95969289827255266</v>
      </c>
      <c r="AR70" s="164">
        <f t="shared" si="5"/>
        <v>1.9771071800208175</v>
      </c>
      <c r="AS70" s="164">
        <f t="shared" si="5"/>
        <v>-5.3480141565080697</v>
      </c>
      <c r="AT70" s="164">
        <f t="shared" si="5"/>
        <v>15.261958997722102</v>
      </c>
      <c r="AU70" s="164">
        <f t="shared" si="5"/>
        <v>16.650438169425506</v>
      </c>
      <c r="AV70" s="164">
        <f t="shared" si="5"/>
        <v>18.508287292817666</v>
      </c>
      <c r="AW70" s="164">
        <f t="shared" si="5"/>
        <v>7.1059431524547803</v>
      </c>
      <c r="AX70" s="164" t="e">
        <f t="shared" si="5"/>
        <v>#DIV/0!</v>
      </c>
      <c r="AY70" s="164">
        <f t="shared" si="5"/>
        <v>6.4649243466299895</v>
      </c>
      <c r="AZ70" s="164">
        <f t="shared" si="5"/>
        <v>11.447368421052635</v>
      </c>
      <c r="BA70" s="164">
        <f t="shared" si="5"/>
        <v>12.824010914051851</v>
      </c>
      <c r="BB70" s="164">
        <f t="shared" si="5"/>
        <v>9.8609355246523531</v>
      </c>
      <c r="BC70" s="164">
        <f t="shared" ref="BC70:BG70" si="6">(BC19-BC7)/BC7*100</f>
        <v>12.851405622489953</v>
      </c>
      <c r="BD70" s="164">
        <f t="shared" si="6"/>
        <v>14.180024660912455</v>
      </c>
      <c r="BE70" s="164">
        <f t="shared" si="6"/>
        <v>7.5268817204300991</v>
      </c>
      <c r="BF70" s="164">
        <f t="shared" si="6"/>
        <v>19.660537482319647</v>
      </c>
      <c r="BG70" s="164">
        <f t="shared" si="6"/>
        <v>19.047619047619047</v>
      </c>
    </row>
    <row r="71" spans="1:59" s="64" customFormat="1" hidden="1">
      <c r="A71" s="287">
        <v>39965</v>
      </c>
      <c r="B71" s="68">
        <f t="shared" si="2"/>
        <v>7.7020202020201944</v>
      </c>
      <c r="C71" s="164">
        <f t="shared" si="2"/>
        <v>10.875331564986721</v>
      </c>
      <c r="D71" s="164">
        <f t="shared" si="2"/>
        <v>10.860927152317885</v>
      </c>
      <c r="E71" s="164">
        <f t="shared" si="2"/>
        <v>8.3870967741935498</v>
      </c>
      <c r="F71" s="164">
        <f t="shared" si="2"/>
        <v>9.724047306176093</v>
      </c>
      <c r="G71" s="164">
        <f t="shared" si="2"/>
        <v>14.907651715039574</v>
      </c>
      <c r="H71" s="164">
        <f t="shared" si="2"/>
        <v>13.584905660377355</v>
      </c>
      <c r="I71" s="164">
        <f t="shared" si="2"/>
        <v>-10.411899313501154</v>
      </c>
      <c r="J71" s="164">
        <f t="shared" si="2"/>
        <v>11.741935483870961</v>
      </c>
      <c r="K71" s="164">
        <f t="shared" si="2"/>
        <v>20.483641536273122</v>
      </c>
      <c r="L71" s="164">
        <f t="shared" si="2"/>
        <v>16.355140186915886</v>
      </c>
      <c r="M71" s="164">
        <f t="shared" si="2"/>
        <v>15.266106442577017</v>
      </c>
      <c r="N71" s="164">
        <f t="shared" si="2"/>
        <v>13.46938775510205</v>
      </c>
      <c r="O71" s="164">
        <f t="shared" si="2"/>
        <v>26.822157434402342</v>
      </c>
      <c r="P71" s="164">
        <f t="shared" si="2"/>
        <v>10.026737967914439</v>
      </c>
      <c r="Q71" s="164">
        <f t="shared" si="2"/>
        <v>11.624649859943972</v>
      </c>
      <c r="R71" s="164">
        <f t="shared" ref="R71:BB71" si="7">(R20-R8)/R8*100</f>
        <v>10.121457489878544</v>
      </c>
      <c r="S71" s="164">
        <f t="shared" si="7"/>
        <v>10.682110682110677</v>
      </c>
      <c r="T71" s="164">
        <f t="shared" si="7"/>
        <v>9.9606815203145604</v>
      </c>
      <c r="U71" s="164">
        <f t="shared" si="7"/>
        <v>9.79020979020979</v>
      </c>
      <c r="V71" s="164">
        <f t="shared" si="7"/>
        <v>14.391691394658734</v>
      </c>
      <c r="W71" s="164">
        <f t="shared" si="7"/>
        <v>3.2258064516128933</v>
      </c>
      <c r="X71" s="164">
        <f t="shared" si="7"/>
        <v>2.8888888888888826</v>
      </c>
      <c r="Y71" s="164">
        <f t="shared" si="7"/>
        <v>4.0044493882091148</v>
      </c>
      <c r="Z71" s="164">
        <f t="shared" si="7"/>
        <v>7.529722589167771</v>
      </c>
      <c r="AA71" s="164">
        <f t="shared" si="7"/>
        <v>5.0420168067226925</v>
      </c>
      <c r="AB71" s="164">
        <f t="shared" si="7"/>
        <v>4.5667447306791464</v>
      </c>
      <c r="AC71" s="164">
        <f t="shared" si="7"/>
        <v>17.462686567164184</v>
      </c>
      <c r="AD71" s="164">
        <f t="shared" si="7"/>
        <v>6.2240663900414939</v>
      </c>
      <c r="AE71" s="164">
        <f t="shared" si="7"/>
        <v>22.682445759368836</v>
      </c>
      <c r="AF71" s="164">
        <f t="shared" si="7"/>
        <v>6.9428891377379651</v>
      </c>
      <c r="AG71" s="164">
        <f t="shared" si="7"/>
        <v>0.56338028169013554</v>
      </c>
      <c r="AH71" s="164">
        <f t="shared" si="7"/>
        <v>13.215859030837004</v>
      </c>
      <c r="AI71" s="164">
        <f t="shared" si="7"/>
        <v>10.090556274256143</v>
      </c>
      <c r="AJ71" s="164">
        <f t="shared" si="7"/>
        <v>11.780455153949125</v>
      </c>
      <c r="AK71" s="164">
        <f t="shared" si="7"/>
        <v>-1.0588235294117714</v>
      </c>
      <c r="AL71" s="164">
        <f t="shared" si="7"/>
        <v>5.0367261280167863</v>
      </c>
      <c r="AM71" s="164">
        <f t="shared" si="7"/>
        <v>-15.252152521525206</v>
      </c>
      <c r="AN71" s="164">
        <f t="shared" si="7"/>
        <v>-24.969987995198075</v>
      </c>
      <c r="AO71" s="164">
        <f t="shared" si="7"/>
        <v>16.334661354581669</v>
      </c>
      <c r="AP71" s="164">
        <f t="shared" si="7"/>
        <v>4.2640990371389194</v>
      </c>
      <c r="AQ71" s="164">
        <f t="shared" si="7"/>
        <v>0.86455331412104286</v>
      </c>
      <c r="AR71" s="164">
        <f t="shared" si="7"/>
        <v>1.9771071800208175</v>
      </c>
      <c r="AS71" s="164">
        <f t="shared" si="7"/>
        <v>-6.2574257425742612</v>
      </c>
      <c r="AT71" s="164">
        <f t="shared" si="7"/>
        <v>14.562002275312851</v>
      </c>
      <c r="AU71" s="164">
        <f t="shared" si="7"/>
        <v>15.830115830115837</v>
      </c>
      <c r="AV71" s="164">
        <f t="shared" si="7"/>
        <v>18.019257221458037</v>
      </c>
      <c r="AW71" s="164">
        <f t="shared" si="7"/>
        <v>6.4643799472295598</v>
      </c>
      <c r="AX71" s="164" t="e">
        <f t="shared" si="7"/>
        <v>#DIV/0!</v>
      </c>
      <c r="AY71" s="164">
        <f t="shared" si="7"/>
        <v>6.4649243466299895</v>
      </c>
      <c r="AZ71" s="164">
        <f t="shared" si="7"/>
        <v>11.154345006485096</v>
      </c>
      <c r="BA71" s="164">
        <f t="shared" si="7"/>
        <v>13.90013495276655</v>
      </c>
      <c r="BB71" s="164">
        <f t="shared" si="7"/>
        <v>8.4577114427860653</v>
      </c>
      <c r="BC71" s="164">
        <f t="shared" ref="BC71:BG71" si="8">(BC20-BC8)/BC8*100</f>
        <v>13.253012048192758</v>
      </c>
      <c r="BD71" s="164">
        <f t="shared" si="8"/>
        <v>15.62115621156212</v>
      </c>
      <c r="BE71" s="164">
        <f t="shared" si="8"/>
        <v>7.5268817204300991</v>
      </c>
      <c r="BF71" s="164">
        <f t="shared" si="8"/>
        <v>20.084865629420086</v>
      </c>
      <c r="BG71" s="164">
        <f t="shared" si="8"/>
        <v>19.047619047619047</v>
      </c>
    </row>
    <row r="72" spans="1:59" s="64" customFormat="1" hidden="1">
      <c r="A72" s="287">
        <v>39995</v>
      </c>
      <c r="B72" s="68">
        <f t="shared" si="2"/>
        <v>6.5756823821340102</v>
      </c>
      <c r="C72" s="164">
        <f t="shared" si="2"/>
        <v>7.383419689119175</v>
      </c>
      <c r="D72" s="164">
        <f t="shared" si="2"/>
        <v>6.9767441860465</v>
      </c>
      <c r="E72" s="164">
        <f t="shared" si="2"/>
        <v>3.995006242197257</v>
      </c>
      <c r="F72" s="164">
        <f t="shared" si="2"/>
        <v>5.526992287917734</v>
      </c>
      <c r="G72" s="164">
        <f t="shared" si="2"/>
        <v>15.364583333333332</v>
      </c>
      <c r="H72" s="164">
        <f t="shared" si="2"/>
        <v>9.7410604192355201</v>
      </c>
      <c r="I72" s="164">
        <f t="shared" si="2"/>
        <v>-13.621262458471758</v>
      </c>
      <c r="J72" s="164">
        <f t="shared" si="2"/>
        <v>11.454311454311442</v>
      </c>
      <c r="K72" s="164">
        <f t="shared" si="2"/>
        <v>16.760563380281699</v>
      </c>
      <c r="L72" s="164">
        <f t="shared" si="2"/>
        <v>10.798816568047355</v>
      </c>
      <c r="M72" s="164">
        <f t="shared" si="2"/>
        <v>13.369713506139149</v>
      </c>
      <c r="N72" s="164">
        <f t="shared" si="2"/>
        <v>13.378378378378386</v>
      </c>
      <c r="O72" s="164">
        <f t="shared" si="2"/>
        <v>23.878437047756876</v>
      </c>
      <c r="P72" s="164">
        <f t="shared" si="2"/>
        <v>10.610079575596815</v>
      </c>
      <c r="Q72" s="164">
        <f t="shared" si="2"/>
        <v>11.404728789986075</v>
      </c>
      <c r="R72" s="164">
        <f t="shared" ref="R72:BB72" si="9">(R21-R9)/R9*100</f>
        <v>9.3708165997322617</v>
      </c>
      <c r="S72" s="164">
        <f t="shared" si="9"/>
        <v>10.115236875800264</v>
      </c>
      <c r="T72" s="164">
        <f t="shared" si="9"/>
        <v>10.416666666666668</v>
      </c>
      <c r="U72" s="164">
        <f t="shared" si="9"/>
        <v>8.5517241379310391</v>
      </c>
      <c r="V72" s="164">
        <f t="shared" si="9"/>
        <v>14.771048744460858</v>
      </c>
      <c r="W72" s="164">
        <f t="shared" si="9"/>
        <v>3.674832962138082</v>
      </c>
      <c r="X72" s="164">
        <f t="shared" si="9"/>
        <v>3.2258064516128933</v>
      </c>
      <c r="Y72" s="164">
        <f t="shared" si="9"/>
        <v>4.6718576195772954</v>
      </c>
      <c r="Z72" s="164">
        <f t="shared" si="9"/>
        <v>7.0332480818414327</v>
      </c>
      <c r="AA72" s="164">
        <f t="shared" si="9"/>
        <v>5.0420168067226925</v>
      </c>
      <c r="AB72" s="164">
        <f t="shared" si="9"/>
        <v>4.5667447306791464</v>
      </c>
      <c r="AC72" s="164">
        <f t="shared" si="9"/>
        <v>17.429837518463806</v>
      </c>
      <c r="AD72" s="164">
        <f t="shared" si="9"/>
        <v>4.1666666666666705</v>
      </c>
      <c r="AE72" s="164">
        <f t="shared" si="9"/>
        <v>18.67768595041322</v>
      </c>
      <c r="AF72" s="164">
        <f t="shared" si="9"/>
        <v>5.8823529411764834</v>
      </c>
      <c r="AG72" s="164">
        <f t="shared" si="9"/>
        <v>9.3370681605983691E-2</v>
      </c>
      <c r="AH72" s="164">
        <f t="shared" si="9"/>
        <v>10.129310344827593</v>
      </c>
      <c r="AI72" s="164">
        <f t="shared" si="9"/>
        <v>9.2544987146529607</v>
      </c>
      <c r="AJ72" s="164">
        <f t="shared" si="9"/>
        <v>11.318242343541945</v>
      </c>
      <c r="AK72" s="164">
        <f t="shared" si="9"/>
        <v>-1.9653179190751477</v>
      </c>
      <c r="AL72" s="164">
        <f t="shared" si="9"/>
        <v>4.075235109717859</v>
      </c>
      <c r="AM72" s="164">
        <f t="shared" si="9"/>
        <v>-16.238317757009337</v>
      </c>
      <c r="AN72" s="164">
        <f t="shared" si="9"/>
        <v>-26.345291479820627</v>
      </c>
      <c r="AO72" s="164">
        <f t="shared" si="9"/>
        <v>17.904509283819628</v>
      </c>
      <c r="AP72" s="164">
        <f t="shared" si="9"/>
        <v>3.8356164383561606</v>
      </c>
      <c r="AQ72" s="164">
        <f t="shared" si="9"/>
        <v>1.0576923076923022</v>
      </c>
      <c r="AR72" s="164">
        <f t="shared" si="9"/>
        <v>1.9771071800208175</v>
      </c>
      <c r="AS72" s="164">
        <f t="shared" si="9"/>
        <v>-5.0239234449760852</v>
      </c>
      <c r="AT72" s="164">
        <f t="shared" si="9"/>
        <v>14.656144306651633</v>
      </c>
      <c r="AU72" s="164">
        <f t="shared" si="9"/>
        <v>14.828897338403035</v>
      </c>
      <c r="AV72" s="164">
        <f t="shared" si="9"/>
        <v>18.181818181818187</v>
      </c>
      <c r="AW72" s="164">
        <f t="shared" si="9"/>
        <v>9.3175853018372621</v>
      </c>
      <c r="AX72" s="164" t="e">
        <f t="shared" si="9"/>
        <v>#DIV/0!</v>
      </c>
      <c r="AY72" s="164">
        <f t="shared" si="9"/>
        <v>6.4649243466299895</v>
      </c>
      <c r="AZ72" s="164">
        <f t="shared" si="9"/>
        <v>11.125485122897812</v>
      </c>
      <c r="BA72" s="164">
        <f t="shared" si="9"/>
        <v>13.99730820995963</v>
      </c>
      <c r="BB72" s="164">
        <f t="shared" si="9"/>
        <v>8.1784386617100306</v>
      </c>
      <c r="BC72" s="164">
        <f t="shared" ref="BC72:BG72" si="10">(BC21-BC9)/BC9*100</f>
        <v>13.624338624338641</v>
      </c>
      <c r="BD72" s="164">
        <f t="shared" si="10"/>
        <v>15.441176470588246</v>
      </c>
      <c r="BE72" s="164">
        <f t="shared" si="10"/>
        <v>10.321715817694374</v>
      </c>
      <c r="BF72" s="164">
        <f t="shared" si="10"/>
        <v>17.80821917808219</v>
      </c>
      <c r="BG72" s="164">
        <f t="shared" si="10"/>
        <v>16.666666666666664</v>
      </c>
    </row>
    <row r="73" spans="1:59" s="64" customFormat="1" hidden="1">
      <c r="A73" s="287">
        <v>40026</v>
      </c>
      <c r="B73" s="68">
        <f t="shared" si="2"/>
        <v>6.0419235511714007</v>
      </c>
      <c r="C73" s="164">
        <f t="shared" si="2"/>
        <v>6.0102301790281363</v>
      </c>
      <c r="D73" s="164">
        <f t="shared" si="2"/>
        <v>5.3435114503816834</v>
      </c>
      <c r="E73" s="164">
        <f t="shared" si="2"/>
        <v>0</v>
      </c>
      <c r="F73" s="164">
        <f t="shared" si="2"/>
        <v>4.8843187660668343</v>
      </c>
      <c r="G73" s="164">
        <f t="shared" si="2"/>
        <v>13.427109974424553</v>
      </c>
      <c r="H73" s="164">
        <f t="shared" si="2"/>
        <v>8.443908323281061</v>
      </c>
      <c r="I73" s="164">
        <f t="shared" si="2"/>
        <v>-15.553121577217965</v>
      </c>
      <c r="J73" s="164">
        <f t="shared" si="2"/>
        <v>12.581063553826205</v>
      </c>
      <c r="K73" s="164">
        <f t="shared" si="2"/>
        <v>18.899858956276432</v>
      </c>
      <c r="L73" s="164">
        <f t="shared" si="2"/>
        <v>8.3453237410071903</v>
      </c>
      <c r="M73" s="164">
        <f t="shared" si="2"/>
        <v>12.247644683714682</v>
      </c>
      <c r="N73" s="164">
        <f t="shared" si="2"/>
        <v>14.745308310991959</v>
      </c>
      <c r="O73" s="164">
        <f t="shared" si="2"/>
        <v>25.952045133991525</v>
      </c>
      <c r="P73" s="164">
        <f t="shared" si="2"/>
        <v>11.756935270805799</v>
      </c>
      <c r="Q73" s="164">
        <f t="shared" si="2"/>
        <v>12.792297111416776</v>
      </c>
      <c r="R73" s="164">
        <f t="shared" ref="R73:BB73" si="11">(R22-R10)/R10*100</f>
        <v>9.825033647375502</v>
      </c>
      <c r="S73" s="164">
        <f t="shared" si="11"/>
        <v>10.499359795134447</v>
      </c>
      <c r="T73" s="164">
        <f t="shared" si="11"/>
        <v>11.788079470198683</v>
      </c>
      <c r="U73" s="164">
        <f t="shared" si="11"/>
        <v>8.9136490250696454</v>
      </c>
      <c r="V73" s="164">
        <f t="shared" si="11"/>
        <v>17.613636363636349</v>
      </c>
      <c r="W73" s="164">
        <f t="shared" si="11"/>
        <v>3.2044198895027689</v>
      </c>
      <c r="X73" s="164">
        <f t="shared" si="11"/>
        <v>2.9867256637168014</v>
      </c>
      <c r="Y73" s="164">
        <f t="shared" si="11"/>
        <v>4.4198895027624303</v>
      </c>
      <c r="Z73" s="164">
        <f t="shared" si="11"/>
        <v>6.4968152866241971</v>
      </c>
      <c r="AA73" s="164">
        <f t="shared" si="11"/>
        <v>5.0420168067226925</v>
      </c>
      <c r="AB73" s="164">
        <f t="shared" si="11"/>
        <v>4.5667447306791464</v>
      </c>
      <c r="AC73" s="164">
        <f t="shared" si="11"/>
        <v>11.065006915629324</v>
      </c>
      <c r="AD73" s="164">
        <f t="shared" si="11"/>
        <v>4.1666666666666705</v>
      </c>
      <c r="AE73" s="164">
        <f t="shared" si="11"/>
        <v>17.355371900826448</v>
      </c>
      <c r="AF73" s="164">
        <f t="shared" si="11"/>
        <v>4.735682819383257</v>
      </c>
      <c r="AG73" s="164">
        <f t="shared" si="11"/>
        <v>-2.6678932842686343</v>
      </c>
      <c r="AH73" s="164">
        <f t="shared" si="11"/>
        <v>9.5948827292110881</v>
      </c>
      <c r="AI73" s="164">
        <f t="shared" si="11"/>
        <v>9.1259640102827877</v>
      </c>
      <c r="AJ73" s="164">
        <f t="shared" si="11"/>
        <v>11.733333333333329</v>
      </c>
      <c r="AK73" s="164">
        <f t="shared" si="11"/>
        <v>-1.5133876600698619</v>
      </c>
      <c r="AL73" s="164">
        <f t="shared" si="11"/>
        <v>4.9214659685863902</v>
      </c>
      <c r="AM73" s="164">
        <f t="shared" si="11"/>
        <v>-16.09058402860548</v>
      </c>
      <c r="AN73" s="164">
        <f t="shared" si="11"/>
        <v>-26.382488479262673</v>
      </c>
      <c r="AO73" s="164">
        <f t="shared" si="11"/>
        <v>18.302387267904503</v>
      </c>
      <c r="AP73" s="164">
        <f t="shared" si="11"/>
        <v>3.8356164383561606</v>
      </c>
      <c r="AQ73" s="164">
        <f t="shared" si="11"/>
        <v>1.4258555133079849</v>
      </c>
      <c r="AR73" s="164">
        <f t="shared" si="11"/>
        <v>2.6584867075664711</v>
      </c>
      <c r="AS73" s="164">
        <f t="shared" si="11"/>
        <v>-8.3265306122449001</v>
      </c>
      <c r="AT73" s="164">
        <f t="shared" si="11"/>
        <v>11.797133406835725</v>
      </c>
      <c r="AU73" s="164">
        <f t="shared" si="11"/>
        <v>10.322580645161294</v>
      </c>
      <c r="AV73" s="164">
        <f t="shared" si="11"/>
        <v>19.093406593406602</v>
      </c>
      <c r="AW73" s="164">
        <f t="shared" si="11"/>
        <v>7.3453608247422721</v>
      </c>
      <c r="AX73" s="164" t="e">
        <f t="shared" si="11"/>
        <v>#DIV/0!</v>
      </c>
      <c r="AY73" s="164">
        <f t="shared" si="11"/>
        <v>6.4649243466299895</v>
      </c>
      <c r="AZ73" s="164">
        <f t="shared" si="11"/>
        <v>9.4936708860759502</v>
      </c>
      <c r="BA73" s="164">
        <f t="shared" si="11"/>
        <v>14.285714285714269</v>
      </c>
      <c r="BB73" s="164">
        <f t="shared" si="11"/>
        <v>4.916067146282967</v>
      </c>
      <c r="BC73" s="164">
        <f t="shared" ref="BC73:BG73" si="12">(BC22-BC10)/BC10*100</f>
        <v>13.324538258575211</v>
      </c>
      <c r="BD73" s="164">
        <f t="shared" si="12"/>
        <v>15.412621359223285</v>
      </c>
      <c r="BE73" s="164">
        <f t="shared" si="12"/>
        <v>10.321715817694374</v>
      </c>
      <c r="BF73" s="164">
        <f t="shared" si="12"/>
        <v>16.059379217273964</v>
      </c>
      <c r="BG73" s="164">
        <f t="shared" si="12"/>
        <v>16.666666666666664</v>
      </c>
    </row>
    <row r="74" spans="1:59" s="64" customFormat="1" hidden="1">
      <c r="A74" s="287">
        <v>40057</v>
      </c>
      <c r="B74" s="68">
        <f t="shared" si="2"/>
        <v>5.7668711656441749</v>
      </c>
      <c r="C74" s="164">
        <f t="shared" si="2"/>
        <v>5.2030456852791982</v>
      </c>
      <c r="D74" s="164">
        <f t="shared" si="2"/>
        <v>4.8101265822784773</v>
      </c>
      <c r="E74" s="164">
        <f t="shared" si="2"/>
        <v>-1.1976047904191618</v>
      </c>
      <c r="F74" s="164">
        <f t="shared" si="2"/>
        <v>4.1131105398457626</v>
      </c>
      <c r="G74" s="164">
        <f t="shared" si="2"/>
        <v>12.105926860025232</v>
      </c>
      <c r="H74" s="164">
        <f t="shared" si="2"/>
        <v>7.380952380952384</v>
      </c>
      <c r="I74" s="164">
        <f t="shared" si="2"/>
        <v>-16.157205240174672</v>
      </c>
      <c r="J74" s="164">
        <f t="shared" si="2"/>
        <v>5.2434456928838991</v>
      </c>
      <c r="K74" s="164">
        <f t="shared" si="2"/>
        <v>22.557471264367823</v>
      </c>
      <c r="L74" s="164">
        <f t="shared" si="2"/>
        <v>8.154506437768223</v>
      </c>
      <c r="M74" s="164">
        <f t="shared" si="2"/>
        <v>11.523178807947025</v>
      </c>
      <c r="N74" s="164">
        <f t="shared" si="2"/>
        <v>11.842105263157894</v>
      </c>
      <c r="O74" s="164">
        <f t="shared" si="2"/>
        <v>20.110957004160891</v>
      </c>
      <c r="P74" s="164">
        <f t="shared" si="2"/>
        <v>9.6103896103896176</v>
      </c>
      <c r="Q74" s="164">
        <f t="shared" si="2"/>
        <v>12.108843537414973</v>
      </c>
      <c r="R74" s="164">
        <f t="shared" ref="R74:BB74" si="13">(R23-R11)/R11*100</f>
        <v>9.0545938748335697</v>
      </c>
      <c r="S74" s="164">
        <f t="shared" si="13"/>
        <v>9.9110546378653073</v>
      </c>
      <c r="T74" s="164">
        <f t="shared" si="13"/>
        <v>9.3506493506493538</v>
      </c>
      <c r="U74" s="164">
        <f t="shared" si="13"/>
        <v>8.2530949105914715</v>
      </c>
      <c r="V74" s="164">
        <f t="shared" si="13"/>
        <v>16.830294530154276</v>
      </c>
      <c r="W74" s="164">
        <f t="shared" si="13"/>
        <v>3.5359116022099477</v>
      </c>
      <c r="X74" s="164">
        <f t="shared" si="13"/>
        <v>2.9801324503311291</v>
      </c>
      <c r="Y74" s="164">
        <f t="shared" si="13"/>
        <v>4.4101433296582133</v>
      </c>
      <c r="Z74" s="164">
        <f t="shared" si="13"/>
        <v>6.4556962025316382</v>
      </c>
      <c r="AA74" s="164">
        <f t="shared" si="13"/>
        <v>4.6263345195729606</v>
      </c>
      <c r="AB74" s="164">
        <f t="shared" si="13"/>
        <v>4.645760743321719</v>
      </c>
      <c r="AC74" s="164">
        <f t="shared" si="13"/>
        <v>10.109289617486326</v>
      </c>
      <c r="AD74" s="164">
        <f t="shared" si="13"/>
        <v>4.1666666666666705</v>
      </c>
      <c r="AE74" s="164">
        <f t="shared" si="13"/>
        <v>17.21311475409836</v>
      </c>
      <c r="AF74" s="164">
        <f t="shared" si="13"/>
        <v>3.8209606986899569</v>
      </c>
      <c r="AG74" s="164">
        <f t="shared" si="13"/>
        <v>-3.3976124885215819</v>
      </c>
      <c r="AH74" s="164">
        <f t="shared" si="13"/>
        <v>7.5949367088607627</v>
      </c>
      <c r="AI74" s="164">
        <f t="shared" si="13"/>
        <v>8.4810126582278524</v>
      </c>
      <c r="AJ74" s="164">
        <f t="shared" si="13"/>
        <v>11.733333333333329</v>
      </c>
      <c r="AK74" s="164">
        <f t="shared" si="13"/>
        <v>-0.23391812865497411</v>
      </c>
      <c r="AL74" s="164">
        <f t="shared" si="13"/>
        <v>3.6307053941908709</v>
      </c>
      <c r="AM74" s="164">
        <f t="shared" si="13"/>
        <v>-8.6574654956085393</v>
      </c>
      <c r="AN74" s="164">
        <f t="shared" si="13"/>
        <v>-16.976456009913264</v>
      </c>
      <c r="AO74" s="164">
        <f t="shared" si="13"/>
        <v>16.384915474642384</v>
      </c>
      <c r="AP74" s="164">
        <f t="shared" si="13"/>
        <v>1.7426273458445194</v>
      </c>
      <c r="AQ74" s="164">
        <f t="shared" si="13"/>
        <v>0.76117982873454937</v>
      </c>
      <c r="AR74" s="164">
        <f t="shared" si="13"/>
        <v>2.2494887525562399</v>
      </c>
      <c r="AS74" s="164">
        <f t="shared" si="13"/>
        <v>-11.252566735112939</v>
      </c>
      <c r="AT74" s="164">
        <f t="shared" si="13"/>
        <v>11.269146608315095</v>
      </c>
      <c r="AU74" s="164">
        <f t="shared" si="13"/>
        <v>7.4477747502270697</v>
      </c>
      <c r="AV74" s="164">
        <f t="shared" si="13"/>
        <v>17.678812415654534</v>
      </c>
      <c r="AW74" s="164">
        <f t="shared" si="13"/>
        <v>13.984168865435368</v>
      </c>
      <c r="AX74" s="164" t="e">
        <f t="shared" si="13"/>
        <v>#DIV/0!</v>
      </c>
      <c r="AY74" s="164">
        <f t="shared" si="13"/>
        <v>6.4649243466299895</v>
      </c>
      <c r="AZ74" s="164">
        <f t="shared" si="13"/>
        <v>11.597938144329897</v>
      </c>
      <c r="BA74" s="164">
        <f t="shared" si="13"/>
        <v>14.591700133868796</v>
      </c>
      <c r="BB74" s="164">
        <f t="shared" si="13"/>
        <v>8.5396039603960467</v>
      </c>
      <c r="BC74" s="164">
        <f t="shared" ref="BC74:BG74" si="14">(BC23-BC11)/BC11*100</f>
        <v>12.2715404699739</v>
      </c>
      <c r="BD74" s="164">
        <f t="shared" si="14"/>
        <v>13.978494623655918</v>
      </c>
      <c r="BE74" s="164">
        <f t="shared" si="14"/>
        <v>10.321715817694374</v>
      </c>
      <c r="BF74" s="164">
        <f t="shared" si="14"/>
        <v>7.9046424090338725</v>
      </c>
      <c r="BG74" s="164">
        <f t="shared" si="14"/>
        <v>16.666666666666664</v>
      </c>
    </row>
    <row r="75" spans="1:59" s="64" customFormat="1" hidden="1">
      <c r="A75" s="287">
        <v>40087</v>
      </c>
      <c r="B75" s="68">
        <f t="shared" si="2"/>
        <v>5.3724053724053613</v>
      </c>
      <c r="C75" s="164">
        <f t="shared" si="2"/>
        <v>4.6365914786967455</v>
      </c>
      <c r="D75" s="164">
        <f t="shared" si="2"/>
        <v>4.2500000000000071</v>
      </c>
      <c r="E75" s="164">
        <f t="shared" si="2"/>
        <v>-3.6513545347467709</v>
      </c>
      <c r="F75" s="164">
        <f t="shared" si="2"/>
        <v>4.7619047619047654</v>
      </c>
      <c r="G75" s="164">
        <f t="shared" si="2"/>
        <v>11.290322580645173</v>
      </c>
      <c r="H75" s="164">
        <f t="shared" si="2"/>
        <v>6.2721893491124225</v>
      </c>
      <c r="I75" s="164">
        <f t="shared" si="2"/>
        <v>-17.152103559870554</v>
      </c>
      <c r="J75" s="164">
        <f t="shared" si="2"/>
        <v>11.010362694300518</v>
      </c>
      <c r="K75" s="164">
        <f t="shared" si="2"/>
        <v>24.142661179698209</v>
      </c>
      <c r="L75" s="164">
        <f t="shared" si="2"/>
        <v>7.5822603719599382</v>
      </c>
      <c r="M75" s="164">
        <f t="shared" si="2"/>
        <v>10.116731517509743</v>
      </c>
      <c r="N75" s="164">
        <f t="shared" si="2"/>
        <v>12.156862745098035</v>
      </c>
      <c r="O75" s="164">
        <f t="shared" si="2"/>
        <v>19.021739130434785</v>
      </c>
      <c r="P75" s="164">
        <f t="shared" si="2"/>
        <v>10.34928848641656</v>
      </c>
      <c r="Q75" s="164">
        <f t="shared" si="2"/>
        <v>12.228260869565219</v>
      </c>
      <c r="R75" s="164">
        <f t="shared" ref="R75:BB75" si="15">(R24-R12)/R12*100</f>
        <v>9.772423025435069</v>
      </c>
      <c r="S75" s="164">
        <f t="shared" si="15"/>
        <v>9.8089171974522333</v>
      </c>
      <c r="T75" s="164">
        <f t="shared" si="15"/>
        <v>9.7529258777633281</v>
      </c>
      <c r="U75" s="164">
        <f t="shared" si="15"/>
        <v>9.7087378640776709</v>
      </c>
      <c r="V75" s="164">
        <f t="shared" si="15"/>
        <v>15.833333333333341</v>
      </c>
      <c r="W75" s="164">
        <f t="shared" si="15"/>
        <v>3.4103410341034044</v>
      </c>
      <c r="X75" s="164">
        <f t="shared" si="15"/>
        <v>2.9670329670329698</v>
      </c>
      <c r="Y75" s="164">
        <f t="shared" si="15"/>
        <v>4.2857142857142918</v>
      </c>
      <c r="Z75" s="164">
        <f t="shared" si="15"/>
        <v>6.717363751584279</v>
      </c>
      <c r="AA75" s="164">
        <f t="shared" si="15"/>
        <v>4.6263345195729606</v>
      </c>
      <c r="AB75" s="164">
        <f t="shared" si="15"/>
        <v>4.645760743321719</v>
      </c>
      <c r="AC75" s="164">
        <f t="shared" si="15"/>
        <v>10.49046321525884</v>
      </c>
      <c r="AD75" s="164">
        <f t="shared" si="15"/>
        <v>4.1666666666666705</v>
      </c>
      <c r="AE75" s="164">
        <f t="shared" si="15"/>
        <v>18.646864686468653</v>
      </c>
      <c r="AF75" s="164">
        <f t="shared" si="15"/>
        <v>3.1556039173014048</v>
      </c>
      <c r="AG75" s="164">
        <f t="shared" si="15"/>
        <v>-3.6563071297989032</v>
      </c>
      <c r="AH75" s="164">
        <f t="shared" si="15"/>
        <v>6.7724867724867783</v>
      </c>
      <c r="AI75" s="164">
        <f t="shared" si="15"/>
        <v>7.6923076923077041</v>
      </c>
      <c r="AJ75" s="164">
        <f t="shared" si="15"/>
        <v>11.46666666666666</v>
      </c>
      <c r="AK75" s="164">
        <f t="shared" si="15"/>
        <v>-0.58823529411764708</v>
      </c>
      <c r="AL75" s="164">
        <f t="shared" si="15"/>
        <v>3.5269709543568375</v>
      </c>
      <c r="AM75" s="164">
        <f t="shared" si="15"/>
        <v>-10.230179028132993</v>
      </c>
      <c r="AN75" s="164">
        <f t="shared" si="15"/>
        <v>-18.980891719745223</v>
      </c>
      <c r="AO75" s="164">
        <f t="shared" si="15"/>
        <v>15.155440414507776</v>
      </c>
      <c r="AP75" s="164">
        <f t="shared" si="15"/>
        <v>1.7426273458445194</v>
      </c>
      <c r="AQ75" s="164">
        <f t="shared" si="15"/>
        <v>0</v>
      </c>
      <c r="AR75" s="164">
        <f t="shared" si="15"/>
        <v>2.2494887525562399</v>
      </c>
      <c r="AS75" s="164">
        <f t="shared" si="15"/>
        <v>-17.038539553752535</v>
      </c>
      <c r="AT75" s="164">
        <f t="shared" si="15"/>
        <v>9.6069868995633314</v>
      </c>
      <c r="AU75" s="164">
        <f t="shared" si="15"/>
        <v>4.7016274864376157</v>
      </c>
      <c r="AV75" s="164">
        <f t="shared" si="15"/>
        <v>17.678812415654534</v>
      </c>
      <c r="AW75" s="164">
        <f t="shared" si="15"/>
        <v>14.304635761589402</v>
      </c>
      <c r="AX75" s="164" t="e">
        <f t="shared" si="15"/>
        <v>#DIV/0!</v>
      </c>
      <c r="AY75" s="164">
        <f t="shared" si="15"/>
        <v>6.4649243466299895</v>
      </c>
      <c r="AZ75" s="164">
        <f t="shared" si="15"/>
        <v>10.22727272727272</v>
      </c>
      <c r="BA75" s="164">
        <f t="shared" si="15"/>
        <v>11.568123393316196</v>
      </c>
      <c r="BB75" s="164">
        <f t="shared" si="15"/>
        <v>8.6741016109045841</v>
      </c>
      <c r="BC75" s="164">
        <f t="shared" ref="BC75:BG75" si="16">(BC24-BC12)/BC12*100</f>
        <v>10.358056265984647</v>
      </c>
      <c r="BD75" s="164">
        <f t="shared" si="16"/>
        <v>11.111111111111111</v>
      </c>
      <c r="BE75" s="164">
        <f t="shared" si="16"/>
        <v>10.321715817694374</v>
      </c>
      <c r="BF75" s="164">
        <f t="shared" si="16"/>
        <v>7.9046424090338725</v>
      </c>
      <c r="BG75" s="164">
        <f t="shared" si="16"/>
        <v>10.986267166042461</v>
      </c>
    </row>
    <row r="76" spans="1:59" s="64" customFormat="1" hidden="1">
      <c r="A76" s="287">
        <v>40118</v>
      </c>
      <c r="B76" s="68">
        <f t="shared" si="2"/>
        <v>5.2503052503052459</v>
      </c>
      <c r="C76" s="164">
        <f t="shared" si="2"/>
        <v>3.6204744069912684</v>
      </c>
      <c r="D76" s="164">
        <f t="shared" si="2"/>
        <v>2.9850746268656607</v>
      </c>
      <c r="E76" s="164">
        <f t="shared" si="2"/>
        <v>-3.7869822485207134</v>
      </c>
      <c r="F76" s="164">
        <f t="shared" si="2"/>
        <v>4.4642857142857135</v>
      </c>
      <c r="G76" s="164">
        <f t="shared" si="2"/>
        <v>4.7619047619047619</v>
      </c>
      <c r="H76" s="164">
        <f t="shared" si="2"/>
        <v>6.6272189349112356</v>
      </c>
      <c r="I76" s="164">
        <f t="shared" si="2"/>
        <v>-19.016393442622956</v>
      </c>
      <c r="J76" s="164">
        <f t="shared" si="2"/>
        <v>5.9859154929577398</v>
      </c>
      <c r="K76" s="164">
        <f t="shared" si="2"/>
        <v>16.666666666666664</v>
      </c>
      <c r="L76" s="164">
        <f t="shared" si="2"/>
        <v>8.6083213773314196</v>
      </c>
      <c r="M76" s="164">
        <f t="shared" si="2"/>
        <v>8.9858793324775359</v>
      </c>
      <c r="N76" s="164">
        <f t="shared" si="2"/>
        <v>12.451361867704293</v>
      </c>
      <c r="O76" s="164">
        <f t="shared" si="2"/>
        <v>15.223097112860884</v>
      </c>
      <c r="P76" s="164">
        <f t="shared" si="2"/>
        <v>11.354838709677416</v>
      </c>
      <c r="Q76" s="164">
        <f t="shared" si="2"/>
        <v>12.195121951219514</v>
      </c>
      <c r="R76" s="164">
        <f t="shared" ref="R76:BB76" si="17">(R25-R13)/R13*100</f>
        <v>9.3333333333333339</v>
      </c>
      <c r="S76" s="164">
        <f t="shared" si="17"/>
        <v>9.4936708860759502</v>
      </c>
      <c r="T76" s="164">
        <f t="shared" si="17"/>
        <v>10.403120936280883</v>
      </c>
      <c r="U76" s="164">
        <f t="shared" si="17"/>
        <v>9.279778393351803</v>
      </c>
      <c r="V76" s="164">
        <f t="shared" si="17"/>
        <v>16.204986149584492</v>
      </c>
      <c r="W76" s="164">
        <f t="shared" si="17"/>
        <v>3.7486218302094727</v>
      </c>
      <c r="X76" s="164">
        <f t="shared" si="17"/>
        <v>3.4216335540838951</v>
      </c>
      <c r="Y76" s="164">
        <f t="shared" si="17"/>
        <v>4.281009879253574</v>
      </c>
      <c r="Z76" s="164">
        <f t="shared" si="17"/>
        <v>6.7088607594936676</v>
      </c>
      <c r="AA76" s="164">
        <f t="shared" si="17"/>
        <v>4.6263345195729606</v>
      </c>
      <c r="AB76" s="164">
        <f t="shared" si="17"/>
        <v>4.645760743321719</v>
      </c>
      <c r="AC76" s="164">
        <f t="shared" si="17"/>
        <v>10.094212651413189</v>
      </c>
      <c r="AD76" s="164">
        <f t="shared" si="17"/>
        <v>4.1666666666666705</v>
      </c>
      <c r="AE76" s="164">
        <f t="shared" si="17"/>
        <v>18.811881188118811</v>
      </c>
      <c r="AF76" s="164">
        <f t="shared" si="17"/>
        <v>3.0501089324618706</v>
      </c>
      <c r="AG76" s="164">
        <f t="shared" si="17"/>
        <v>-3.3913840513290459</v>
      </c>
      <c r="AH76" s="164">
        <f t="shared" si="17"/>
        <v>6.243386243386249</v>
      </c>
      <c r="AI76" s="164">
        <f t="shared" si="17"/>
        <v>7.6923076923077041</v>
      </c>
      <c r="AJ76" s="164">
        <f t="shared" si="17"/>
        <v>10.978835978835995</v>
      </c>
      <c r="AK76" s="164">
        <f t="shared" si="17"/>
        <v>0.35671819262783755</v>
      </c>
      <c r="AL76" s="164">
        <f t="shared" si="17"/>
        <v>3.7422037422037362</v>
      </c>
      <c r="AM76" s="164">
        <f t="shared" si="17"/>
        <v>-7.1523178807947092</v>
      </c>
      <c r="AN76" s="164">
        <f t="shared" si="17"/>
        <v>-14.859437751004018</v>
      </c>
      <c r="AO76" s="164">
        <f t="shared" si="17"/>
        <v>13.624678663239088</v>
      </c>
      <c r="AP76" s="164">
        <f t="shared" si="17"/>
        <v>1.7426273458445194</v>
      </c>
      <c r="AQ76" s="164">
        <f t="shared" si="17"/>
        <v>-0.18993352326685931</v>
      </c>
      <c r="AR76" s="164">
        <f t="shared" si="17"/>
        <v>2.2494887525562399</v>
      </c>
      <c r="AS76" s="164">
        <f t="shared" si="17"/>
        <v>-18.200243210376968</v>
      </c>
      <c r="AT76" s="164">
        <f t="shared" si="17"/>
        <v>8.2352941176470615</v>
      </c>
      <c r="AU76" s="164">
        <f t="shared" si="17"/>
        <v>3.8222222222222197</v>
      </c>
      <c r="AV76" s="164">
        <f t="shared" si="17"/>
        <v>17.678812415654534</v>
      </c>
      <c r="AW76" s="164">
        <f t="shared" si="17"/>
        <v>9.5890410958904138</v>
      </c>
      <c r="AX76" s="164" t="e">
        <f t="shared" si="17"/>
        <v>#DIV/0!</v>
      </c>
      <c r="AY76" s="164">
        <f t="shared" si="17"/>
        <v>6.4649243466299895</v>
      </c>
      <c r="AZ76" s="164">
        <f t="shared" si="17"/>
        <v>8.8418430884184414</v>
      </c>
      <c r="BA76" s="164">
        <f t="shared" si="17"/>
        <v>11.395646606914221</v>
      </c>
      <c r="BB76" s="164">
        <f t="shared" si="17"/>
        <v>6.1743341404358461</v>
      </c>
      <c r="BC76" s="164">
        <f t="shared" ref="BC76:BG76" si="18">(BC25-BC13)/BC13*100</f>
        <v>10.204081632653059</v>
      </c>
      <c r="BD76" s="164">
        <f t="shared" si="18"/>
        <v>9.8964326812427998</v>
      </c>
      <c r="BE76" s="164">
        <f t="shared" si="18"/>
        <v>10.321715817694374</v>
      </c>
      <c r="BF76" s="164">
        <f t="shared" si="18"/>
        <v>7.6345431789737104</v>
      </c>
      <c r="BG76" s="164">
        <f t="shared" si="18"/>
        <v>10.986267166042461</v>
      </c>
    </row>
    <row r="77" spans="1:59" s="64" customFormat="1" hidden="1">
      <c r="A77" s="287">
        <v>40148</v>
      </c>
      <c r="B77" s="68">
        <f t="shared" si="2"/>
        <v>5.4878048780487809</v>
      </c>
      <c r="C77" s="164">
        <f t="shared" si="2"/>
        <v>2.5990099009901098</v>
      </c>
      <c r="D77" s="164">
        <f t="shared" si="2"/>
        <v>1.9753086419753016</v>
      </c>
      <c r="E77" s="164">
        <f t="shared" si="2"/>
        <v>-5.0410316529894459</v>
      </c>
      <c r="F77" s="164">
        <f t="shared" si="2"/>
        <v>3.8993710691823829</v>
      </c>
      <c r="G77" s="164">
        <f t="shared" si="2"/>
        <v>5.0119331742243469</v>
      </c>
      <c r="H77" s="164">
        <f t="shared" si="2"/>
        <v>5.65371024734982</v>
      </c>
      <c r="I77" s="164">
        <f t="shared" si="2"/>
        <v>-17.928730512249437</v>
      </c>
      <c r="J77" s="164">
        <f t="shared" si="2"/>
        <v>2.657807308970106</v>
      </c>
      <c r="K77" s="164">
        <f t="shared" si="2"/>
        <v>11.835106382978712</v>
      </c>
      <c r="L77" s="164">
        <f t="shared" si="2"/>
        <v>11.747430249632894</v>
      </c>
      <c r="M77" s="164">
        <f t="shared" si="2"/>
        <v>8.8197146562905484</v>
      </c>
      <c r="N77" s="164">
        <f t="shared" si="2"/>
        <v>11.410256410256418</v>
      </c>
      <c r="O77" s="164">
        <f t="shared" si="2"/>
        <v>11.607142857142849</v>
      </c>
      <c r="P77" s="164">
        <f t="shared" si="2"/>
        <v>11.153846153846157</v>
      </c>
      <c r="Q77" s="164">
        <f t="shared" si="2"/>
        <v>12.347354138398908</v>
      </c>
      <c r="R77" s="164">
        <f t="shared" ref="R77:BB77" si="19">(R26-R14)/R14*100</f>
        <v>9.9062918340026656</v>
      </c>
      <c r="S77" s="164">
        <f t="shared" si="19"/>
        <v>9.3350383631713516</v>
      </c>
      <c r="T77" s="164">
        <f t="shared" si="19"/>
        <v>11.096605744125327</v>
      </c>
      <c r="U77" s="164">
        <f t="shared" si="19"/>
        <v>9.8201936376210366</v>
      </c>
      <c r="V77" s="164">
        <f t="shared" si="19"/>
        <v>16.204986149584492</v>
      </c>
      <c r="W77" s="164">
        <f t="shared" si="19"/>
        <v>3.2894736842105261</v>
      </c>
      <c r="X77" s="164">
        <f t="shared" si="19"/>
        <v>2.8477546549835799</v>
      </c>
      <c r="Y77" s="164">
        <f t="shared" si="19"/>
        <v>4.7252747252747227</v>
      </c>
      <c r="Z77" s="164">
        <f t="shared" si="19"/>
        <v>5.7356608478802915</v>
      </c>
      <c r="AA77" s="164">
        <f t="shared" si="19"/>
        <v>3.9580908032595938</v>
      </c>
      <c r="AB77" s="164">
        <f t="shared" si="19"/>
        <v>3.4129692832764507</v>
      </c>
      <c r="AC77" s="164">
        <f t="shared" si="19"/>
        <v>6.1038961038961075</v>
      </c>
      <c r="AD77" s="164">
        <f t="shared" si="19"/>
        <v>4.1666666666666705</v>
      </c>
      <c r="AE77" s="164">
        <f t="shared" si="19"/>
        <v>18.646864686468653</v>
      </c>
      <c r="AF77" s="164">
        <f t="shared" si="19"/>
        <v>2.937976060935787</v>
      </c>
      <c r="AG77" s="164">
        <f t="shared" si="19"/>
        <v>-2.8677150786308925</v>
      </c>
      <c r="AH77" s="164">
        <f t="shared" si="19"/>
        <v>6.3829787234042552</v>
      </c>
      <c r="AI77" s="164">
        <f t="shared" si="19"/>
        <v>6.724782067247828</v>
      </c>
      <c r="AJ77" s="164">
        <f t="shared" si="19"/>
        <v>11.125827814569544</v>
      </c>
      <c r="AK77" s="164">
        <f t="shared" si="19"/>
        <v>4.1615667074663296</v>
      </c>
      <c r="AL77" s="164">
        <f t="shared" si="19"/>
        <v>3.2124352331606163</v>
      </c>
      <c r="AM77" s="164">
        <f t="shared" si="19"/>
        <v>9.4224924012158091</v>
      </c>
      <c r="AN77" s="164">
        <f t="shared" si="19"/>
        <v>7.8559738134206292</v>
      </c>
      <c r="AO77" s="164">
        <f t="shared" si="19"/>
        <v>12.846347607052882</v>
      </c>
      <c r="AP77" s="164">
        <f t="shared" si="19"/>
        <v>0.92348284960422544</v>
      </c>
      <c r="AQ77" s="164">
        <f t="shared" si="19"/>
        <v>-0.28462998102467868</v>
      </c>
      <c r="AR77" s="164">
        <f t="shared" si="19"/>
        <v>2.2494887525562399</v>
      </c>
      <c r="AS77" s="164">
        <f t="shared" si="19"/>
        <v>-19.696364362764687</v>
      </c>
      <c r="AT77" s="164">
        <f t="shared" si="19"/>
        <v>9.5801937567276543</v>
      </c>
      <c r="AU77" s="164">
        <f t="shared" si="19"/>
        <v>4.830053667262975</v>
      </c>
      <c r="AV77" s="164">
        <f t="shared" si="19"/>
        <v>16.890080428954438</v>
      </c>
      <c r="AW77" s="164">
        <f t="shared" si="19"/>
        <v>13.793103448275859</v>
      </c>
      <c r="AX77" s="164" t="e">
        <f t="shared" si="19"/>
        <v>#DIV/0!</v>
      </c>
      <c r="AY77" s="164">
        <f t="shared" si="19"/>
        <v>6.4649243466299895</v>
      </c>
      <c r="AZ77" s="164">
        <f t="shared" si="19"/>
        <v>8.3333333333333481</v>
      </c>
      <c r="BA77" s="164">
        <f t="shared" si="19"/>
        <v>12.674271229404308</v>
      </c>
      <c r="BB77" s="164">
        <f t="shared" si="19"/>
        <v>3.7869822485207134</v>
      </c>
      <c r="BC77" s="164">
        <f t="shared" ref="BC77:BG77" si="20">(BC26-BC14)/BC14*100</f>
        <v>10.204081632653059</v>
      </c>
      <c r="BD77" s="164">
        <f t="shared" si="20"/>
        <v>9.2889908256880656</v>
      </c>
      <c r="BE77" s="164">
        <f t="shared" si="20"/>
        <v>10.321715817694374</v>
      </c>
      <c r="BF77" s="164">
        <f t="shared" si="20"/>
        <v>7.6345431789737104</v>
      </c>
      <c r="BG77" s="164">
        <f t="shared" si="20"/>
        <v>10.986267166042461</v>
      </c>
    </row>
    <row r="78" spans="1:59" s="64" customFormat="1" hidden="1">
      <c r="A78" s="287">
        <v>40179</v>
      </c>
      <c r="B78" s="68">
        <f t="shared" si="2"/>
        <v>4.8309178743961354</v>
      </c>
      <c r="C78" s="164">
        <f t="shared" si="2"/>
        <v>0</v>
      </c>
      <c r="D78" s="164">
        <f t="shared" si="2"/>
        <v>-0.59808612440191389</v>
      </c>
      <c r="E78" s="164">
        <f t="shared" si="2"/>
        <v>-4.0284360189573523</v>
      </c>
      <c r="F78" s="164">
        <f t="shared" si="2"/>
        <v>0.85365853658536939</v>
      </c>
      <c r="G78" s="164">
        <f t="shared" si="2"/>
        <v>3.7079953650057971</v>
      </c>
      <c r="H78" s="164">
        <f t="shared" si="2"/>
        <v>4.2923433874710009</v>
      </c>
      <c r="I78" s="164">
        <f t="shared" si="2"/>
        <v>-15.695067264573989</v>
      </c>
      <c r="J78" s="164">
        <f t="shared" si="2"/>
        <v>1.6877637130801777</v>
      </c>
      <c r="K78" s="164">
        <f t="shared" si="2"/>
        <v>-3.3860045146726865</v>
      </c>
      <c r="L78" s="164">
        <f t="shared" si="2"/>
        <v>10.579710144927532</v>
      </c>
      <c r="M78" s="164">
        <f t="shared" si="2"/>
        <v>8.1841432225063819</v>
      </c>
      <c r="N78" s="164">
        <f t="shared" si="2"/>
        <v>10.741687979539631</v>
      </c>
      <c r="O78" s="164">
        <f t="shared" si="2"/>
        <v>10.745891276864729</v>
      </c>
      <c r="P78" s="164">
        <f t="shared" si="2"/>
        <v>10.499359795134447</v>
      </c>
      <c r="Q78" s="164">
        <f t="shared" si="2"/>
        <v>11.827956989247307</v>
      </c>
      <c r="R78" s="164">
        <f t="shared" ref="R78:BB78" si="21">(R27-R15)/R15*100</f>
        <v>8.9591567852437368</v>
      </c>
      <c r="S78" s="164">
        <f t="shared" si="21"/>
        <v>6.4118372379778092</v>
      </c>
      <c r="T78" s="164">
        <f t="shared" si="21"/>
        <v>9.0792838874680228</v>
      </c>
      <c r="U78" s="164">
        <f t="shared" si="21"/>
        <v>10.482758620689648</v>
      </c>
      <c r="V78" s="164">
        <f t="shared" si="21"/>
        <v>16.343490304709139</v>
      </c>
      <c r="W78" s="164">
        <f t="shared" si="21"/>
        <v>2.4999999999999969</v>
      </c>
      <c r="X78" s="164">
        <f t="shared" si="21"/>
        <v>2.2850924918389492</v>
      </c>
      <c r="Y78" s="164">
        <f t="shared" si="21"/>
        <v>3.1385281385281294</v>
      </c>
      <c r="Z78" s="164">
        <f t="shared" si="21"/>
        <v>5.7356608478802915</v>
      </c>
      <c r="AA78" s="164">
        <f t="shared" si="21"/>
        <v>3.9580908032595938</v>
      </c>
      <c r="AB78" s="164">
        <f t="shared" si="21"/>
        <v>3.4129692832764507</v>
      </c>
      <c r="AC78" s="164">
        <f t="shared" si="21"/>
        <v>6.4935064935064926</v>
      </c>
      <c r="AD78" s="164">
        <f t="shared" si="21"/>
        <v>4.1666666666666705</v>
      </c>
      <c r="AE78" s="164">
        <f t="shared" si="21"/>
        <v>18.646864686468653</v>
      </c>
      <c r="AF78" s="164">
        <f t="shared" si="21"/>
        <v>1.7241379310344922</v>
      </c>
      <c r="AG78" s="164">
        <f t="shared" si="21"/>
        <v>-4.4036697247706398</v>
      </c>
      <c r="AH78" s="164">
        <f t="shared" si="21"/>
        <v>4.0372670807453481</v>
      </c>
      <c r="AI78" s="164">
        <f t="shared" si="21"/>
        <v>5.9405940594059379</v>
      </c>
      <c r="AJ78" s="164">
        <f t="shared" si="21"/>
        <v>10.540184453227932</v>
      </c>
      <c r="AK78" s="164">
        <f t="shared" si="21"/>
        <v>6.3829787234042481</v>
      </c>
      <c r="AL78" s="164">
        <f t="shared" si="21"/>
        <v>2.2657054582904252</v>
      </c>
      <c r="AM78" s="164">
        <f t="shared" si="21"/>
        <v>22.354948805460754</v>
      </c>
      <c r="AN78" s="164">
        <f t="shared" si="21"/>
        <v>31.919191919191913</v>
      </c>
      <c r="AO78" s="164">
        <f t="shared" si="21"/>
        <v>6.6115702479338774</v>
      </c>
      <c r="AP78" s="164">
        <f t="shared" si="21"/>
        <v>0.78843626806834233</v>
      </c>
      <c r="AQ78" s="164">
        <f t="shared" si="21"/>
        <v>-0.94428706326723322</v>
      </c>
      <c r="AR78" s="164">
        <f t="shared" si="21"/>
        <v>2.3493360572012225</v>
      </c>
      <c r="AS78" s="164">
        <f t="shared" si="21"/>
        <v>-23.436885568226511</v>
      </c>
      <c r="AT78" s="164">
        <f t="shared" si="21"/>
        <v>7.6017130620984945</v>
      </c>
      <c r="AU78" s="164">
        <f t="shared" si="21"/>
        <v>3.1886625332152292</v>
      </c>
      <c r="AV78" s="164">
        <f t="shared" si="21"/>
        <v>16.644649933949793</v>
      </c>
      <c r="AW78" s="164">
        <f t="shared" si="21"/>
        <v>8.4415584415584419</v>
      </c>
      <c r="AX78" s="164" t="e">
        <f t="shared" si="21"/>
        <v>#DIV/0!</v>
      </c>
      <c r="AY78" s="164">
        <f t="shared" si="21"/>
        <v>6.4649243466299895</v>
      </c>
      <c r="AZ78" s="164">
        <f t="shared" si="21"/>
        <v>8.2833133253301394</v>
      </c>
      <c r="BA78" s="164">
        <f t="shared" si="21"/>
        <v>12.640801001251557</v>
      </c>
      <c r="BB78" s="164">
        <f t="shared" si="21"/>
        <v>3.6697247706422047</v>
      </c>
      <c r="BC78" s="164">
        <f t="shared" ref="BC78:BG78" si="22">(BC27-BC15)/BC15*100</f>
        <v>8.1081081081080999</v>
      </c>
      <c r="BD78" s="164">
        <f t="shared" si="22"/>
        <v>8.5130533484676523</v>
      </c>
      <c r="BE78" s="164">
        <f t="shared" si="22"/>
        <v>10.331125827814565</v>
      </c>
      <c r="BF78" s="164">
        <f t="shared" si="22"/>
        <v>6.8757539203859936</v>
      </c>
      <c r="BG78" s="164">
        <f t="shared" si="22"/>
        <v>5.0285714285714347</v>
      </c>
    </row>
    <row r="79" spans="1:59" s="64" customFormat="1" hidden="1">
      <c r="A79" s="287">
        <v>40210</v>
      </c>
      <c r="B79" s="68">
        <f t="shared" si="2"/>
        <v>4.4364508393285238</v>
      </c>
      <c r="C79" s="164">
        <f t="shared" si="2"/>
        <v>-0.60168471720818295</v>
      </c>
      <c r="D79" s="164">
        <f t="shared" si="2"/>
        <v>-1.2004801920768309</v>
      </c>
      <c r="E79" s="164">
        <f t="shared" si="2"/>
        <v>-4.2857142857142785</v>
      </c>
      <c r="F79" s="164">
        <f t="shared" si="2"/>
        <v>0</v>
      </c>
      <c r="G79" s="164">
        <f t="shared" si="2"/>
        <v>1.6055045871559532</v>
      </c>
      <c r="H79" s="164">
        <f t="shared" si="2"/>
        <v>4.1811846689895571</v>
      </c>
      <c r="I79" s="164">
        <f t="shared" si="2"/>
        <v>-13.317757009345785</v>
      </c>
      <c r="J79" s="164">
        <f t="shared" si="2"/>
        <v>4.0582726326743037</v>
      </c>
      <c r="K79" s="164">
        <f t="shared" si="2"/>
        <v>-5.9225512528473834</v>
      </c>
      <c r="L79" s="164">
        <f t="shared" si="2"/>
        <v>10.564399421128815</v>
      </c>
      <c r="M79" s="164">
        <f t="shared" si="2"/>
        <v>8.4724005134788118</v>
      </c>
      <c r="N79" s="164">
        <f t="shared" si="2"/>
        <v>9.282178217821782</v>
      </c>
      <c r="O79" s="164">
        <f t="shared" si="2"/>
        <v>12.055837563451776</v>
      </c>
      <c r="P79" s="164">
        <f t="shared" si="2"/>
        <v>8.4870848708487152</v>
      </c>
      <c r="Q79" s="164">
        <f t="shared" si="2"/>
        <v>11.378848728246318</v>
      </c>
      <c r="R79" s="164">
        <f t="shared" ref="R79:BB79" si="23">(R28-R16)/R16*100</f>
        <v>8.6727989487516552</v>
      </c>
      <c r="S79" s="164">
        <f t="shared" si="23"/>
        <v>6.922126081582193</v>
      </c>
      <c r="T79" s="164">
        <f t="shared" si="23"/>
        <v>9.462915601023008</v>
      </c>
      <c r="U79" s="164">
        <f t="shared" si="23"/>
        <v>9.7527472527472661</v>
      </c>
      <c r="V79" s="164">
        <f t="shared" si="23"/>
        <v>15.564738292011034</v>
      </c>
      <c r="W79" s="164">
        <f t="shared" si="23"/>
        <v>2.1668472372697725</v>
      </c>
      <c r="X79" s="164">
        <f t="shared" si="23"/>
        <v>1.6216216216216217</v>
      </c>
      <c r="Y79" s="164">
        <f t="shared" si="23"/>
        <v>3.3622559652928352</v>
      </c>
      <c r="Z79" s="164">
        <f t="shared" si="23"/>
        <v>5.8603491271820483</v>
      </c>
      <c r="AA79" s="164">
        <f t="shared" si="23"/>
        <v>3.9580908032595938</v>
      </c>
      <c r="AB79" s="164">
        <f t="shared" si="23"/>
        <v>3.4129692832764507</v>
      </c>
      <c r="AC79" s="164">
        <f t="shared" si="23"/>
        <v>6.8920676202860811</v>
      </c>
      <c r="AD79" s="164">
        <f t="shared" si="23"/>
        <v>4.1666666666666705</v>
      </c>
      <c r="AE79" s="164">
        <f t="shared" si="23"/>
        <v>19.205298013245038</v>
      </c>
      <c r="AF79" s="164">
        <f t="shared" si="23"/>
        <v>1.2861736334405176</v>
      </c>
      <c r="AG79" s="164">
        <f t="shared" si="23"/>
        <v>-3.7614678899082516</v>
      </c>
      <c r="AH79" s="164">
        <f t="shared" si="23"/>
        <v>1.4198782961460505</v>
      </c>
      <c r="AI79" s="164">
        <f t="shared" si="23"/>
        <v>5.8096415327564754</v>
      </c>
      <c r="AJ79" s="164">
        <f t="shared" si="23"/>
        <v>9.2707045735475884</v>
      </c>
      <c r="AK79" s="164">
        <f t="shared" si="23"/>
        <v>5.2955665024630507</v>
      </c>
      <c r="AL79" s="164">
        <f t="shared" si="23"/>
        <v>2.2540983606557408</v>
      </c>
      <c r="AM79" s="164">
        <f t="shared" si="23"/>
        <v>16.479999999999993</v>
      </c>
      <c r="AN79" s="164">
        <f t="shared" si="23"/>
        <v>22.120658135283353</v>
      </c>
      <c r="AO79" s="164">
        <f t="shared" si="23"/>
        <v>6.6115702479338774</v>
      </c>
      <c r="AP79" s="164">
        <f t="shared" si="23"/>
        <v>0.78843626806834233</v>
      </c>
      <c r="AQ79" s="164">
        <f t="shared" si="23"/>
        <v>-0.37986704653370512</v>
      </c>
      <c r="AR79" s="164">
        <f t="shared" si="23"/>
        <v>2.3493360572012225</v>
      </c>
      <c r="AS79" s="164">
        <f t="shared" si="23"/>
        <v>-21.003262642740623</v>
      </c>
      <c r="AT79" s="164">
        <f t="shared" si="23"/>
        <v>6.1636556854410331</v>
      </c>
      <c r="AU79" s="164">
        <f t="shared" si="23"/>
        <v>1.4059753954305876</v>
      </c>
      <c r="AV79" s="164">
        <f t="shared" si="23"/>
        <v>16.622691292876002</v>
      </c>
      <c r="AW79" s="164">
        <f t="shared" si="23"/>
        <v>6.6838046272493612</v>
      </c>
      <c r="AX79" s="164" t="e">
        <f t="shared" si="23"/>
        <v>#DIV/0!</v>
      </c>
      <c r="AY79" s="164">
        <f t="shared" si="23"/>
        <v>6.4649243466299895</v>
      </c>
      <c r="AZ79" s="164">
        <f t="shared" si="23"/>
        <v>8.1339712918660432</v>
      </c>
      <c r="BA79" s="164">
        <f t="shared" si="23"/>
        <v>11.552795031055897</v>
      </c>
      <c r="BB79" s="164">
        <f t="shared" si="23"/>
        <v>4.4776119402985142</v>
      </c>
      <c r="BC79" s="164">
        <f t="shared" ref="BC79:BG79" si="24">(BC28-BC16)/BC16*100</f>
        <v>8.1242532855436043</v>
      </c>
      <c r="BD79" s="164">
        <f t="shared" si="24"/>
        <v>7.1748878923766721</v>
      </c>
      <c r="BE79" s="164">
        <f t="shared" si="24"/>
        <v>10.500000000000007</v>
      </c>
      <c r="BF79" s="164">
        <f t="shared" si="24"/>
        <v>6.8757539203859936</v>
      </c>
      <c r="BG79" s="164">
        <f t="shared" si="24"/>
        <v>5.0285714285714347</v>
      </c>
    </row>
    <row r="80" spans="1:59" s="64" customFormat="1" hidden="1">
      <c r="A80" s="287">
        <v>40238</v>
      </c>
      <c r="B80" s="68">
        <f t="shared" si="2"/>
        <v>3.9099526066350676</v>
      </c>
      <c r="C80" s="164">
        <f t="shared" si="2"/>
        <v>-0.48076923076923755</v>
      </c>
      <c r="D80" s="164">
        <f t="shared" si="2"/>
        <v>-1.1990407673860912</v>
      </c>
      <c r="E80" s="164">
        <f t="shared" si="2"/>
        <v>-4.1617122473246138</v>
      </c>
      <c r="F80" s="164">
        <f t="shared" si="2"/>
        <v>-1.0804321728691375</v>
      </c>
      <c r="G80" s="164">
        <f t="shared" si="2"/>
        <v>4.3376318874560411</v>
      </c>
      <c r="H80" s="164">
        <f t="shared" si="2"/>
        <v>2.3809523809523747</v>
      </c>
      <c r="I80" s="164">
        <f t="shared" si="2"/>
        <v>-8.7912087912087955</v>
      </c>
      <c r="J80" s="164">
        <f t="shared" si="2"/>
        <v>2.1063189568706062</v>
      </c>
      <c r="K80" s="164">
        <f t="shared" si="2"/>
        <v>-5.8892815076560652</v>
      </c>
      <c r="L80" s="164">
        <f t="shared" si="2"/>
        <v>12.285714285714278</v>
      </c>
      <c r="M80" s="164">
        <f t="shared" si="2"/>
        <v>7.59493670886076</v>
      </c>
      <c r="N80" s="164">
        <f t="shared" si="2"/>
        <v>9.1020910209102155</v>
      </c>
      <c r="O80" s="164">
        <f t="shared" si="2"/>
        <v>9.5471236230110126</v>
      </c>
      <c r="P80" s="164">
        <f t="shared" si="2"/>
        <v>9.1245376078915008</v>
      </c>
      <c r="Q80" s="164">
        <f t="shared" si="2"/>
        <v>10.673443456162632</v>
      </c>
      <c r="R80" s="164">
        <f t="shared" ref="R80:BB80" si="25">(R29-R17)/R17*100</f>
        <v>6.5675340768277541</v>
      </c>
      <c r="S80" s="164">
        <f t="shared" si="25"/>
        <v>4.6728971962616832</v>
      </c>
      <c r="T80" s="164">
        <f t="shared" si="25"/>
        <v>6.2801932367149798</v>
      </c>
      <c r="U80" s="164">
        <f t="shared" si="25"/>
        <v>7.7519379844961236</v>
      </c>
      <c r="V80" s="164">
        <f t="shared" si="25"/>
        <v>16.84210526315789</v>
      </c>
      <c r="W80" s="164">
        <f t="shared" si="25"/>
        <v>1.7241379310344922</v>
      </c>
      <c r="X80" s="164">
        <f t="shared" si="25"/>
        <v>1.1840688912809409</v>
      </c>
      <c r="Y80" s="164">
        <f t="shared" si="25"/>
        <v>2.7987082884822327</v>
      </c>
      <c r="Z80" s="164">
        <f t="shared" si="25"/>
        <v>5.7142857142857073</v>
      </c>
      <c r="AA80" s="164">
        <f t="shared" si="25"/>
        <v>3.5838150289017277</v>
      </c>
      <c r="AB80" s="164">
        <f t="shared" si="25"/>
        <v>3.8592508513053416</v>
      </c>
      <c r="AC80" s="164">
        <f t="shared" si="25"/>
        <v>7.5816993464052258</v>
      </c>
      <c r="AD80" s="164">
        <f t="shared" si="25"/>
        <v>4.1666666666666705</v>
      </c>
      <c r="AE80" s="164">
        <f t="shared" si="25"/>
        <v>17.455138662316482</v>
      </c>
      <c r="AF80" s="164">
        <f t="shared" si="25"/>
        <v>1.1689691817215819</v>
      </c>
      <c r="AG80" s="164">
        <f t="shared" si="25"/>
        <v>-1.9462465245597853</v>
      </c>
      <c r="AH80" s="164">
        <f t="shared" si="25"/>
        <v>-0.69375619425173718</v>
      </c>
      <c r="AI80" s="164">
        <f t="shared" si="25"/>
        <v>4.860267314702309</v>
      </c>
      <c r="AJ80" s="164">
        <f t="shared" si="25"/>
        <v>7.5242718446601797</v>
      </c>
      <c r="AK80" s="164">
        <f t="shared" si="25"/>
        <v>4.6285018270402096</v>
      </c>
      <c r="AL80" s="164">
        <f t="shared" si="25"/>
        <v>2.3517382413087908</v>
      </c>
      <c r="AM80" s="164">
        <f t="shared" si="25"/>
        <v>11.550151975683905</v>
      </c>
      <c r="AN80" s="164">
        <f t="shared" si="25"/>
        <v>14.846416382252553</v>
      </c>
      <c r="AO80" s="164">
        <f t="shared" si="25"/>
        <v>4.3728423475258884</v>
      </c>
      <c r="AP80" s="164">
        <f t="shared" si="25"/>
        <v>2.5299600532623248</v>
      </c>
      <c r="AQ80" s="164">
        <f t="shared" si="25"/>
        <v>-1.5194681861348476</v>
      </c>
      <c r="AR80" s="164">
        <f t="shared" si="25"/>
        <v>1.5321756894790601</v>
      </c>
      <c r="AS80" s="164">
        <f t="shared" si="25"/>
        <v>-25.03052503052503</v>
      </c>
      <c r="AT80" s="164">
        <f t="shared" si="25"/>
        <v>2.6369168356998056</v>
      </c>
      <c r="AU80" s="164">
        <f t="shared" si="25"/>
        <v>-1.2919896640826873</v>
      </c>
      <c r="AV80" s="164">
        <f t="shared" si="25"/>
        <v>4.8635824436536277</v>
      </c>
      <c r="AW80" s="164">
        <f t="shared" si="25"/>
        <v>10.429447852760736</v>
      </c>
      <c r="AX80" s="164" t="e">
        <f t="shared" si="25"/>
        <v>#DIV/0!</v>
      </c>
      <c r="AY80" s="164">
        <f t="shared" si="25"/>
        <v>9.5607235142118743</v>
      </c>
      <c r="AZ80" s="164">
        <f t="shared" si="25"/>
        <v>6.759906759906757</v>
      </c>
      <c r="BA80" s="164">
        <f t="shared" si="25"/>
        <v>9.987819732034108</v>
      </c>
      <c r="BB80" s="164">
        <f t="shared" si="25"/>
        <v>3.563474387527843</v>
      </c>
      <c r="BC80" s="164">
        <f t="shared" ref="BC80:BG80" si="26">(BC29-BC17)/BC17*100</f>
        <v>7.3634204275534483</v>
      </c>
      <c r="BD80" s="164">
        <f t="shared" si="26"/>
        <v>4.1575492341356641</v>
      </c>
      <c r="BE80" s="164">
        <f t="shared" si="26"/>
        <v>10.500000000000007</v>
      </c>
      <c r="BF80" s="164">
        <f t="shared" si="26"/>
        <v>4.7281323877068564</v>
      </c>
      <c r="BG80" s="164">
        <f t="shared" si="26"/>
        <v>5.0285714285714347</v>
      </c>
    </row>
    <row r="81" spans="1:59" s="64" customFormat="1" hidden="1">
      <c r="A81" s="287">
        <v>40269</v>
      </c>
      <c r="B81" s="68">
        <f t="shared" si="2"/>
        <v>3.4157832744405079</v>
      </c>
      <c r="C81" s="164">
        <f t="shared" si="2"/>
        <v>-1.1933174224343674</v>
      </c>
      <c r="D81" s="164">
        <f t="shared" si="2"/>
        <v>-1.7878426698450536</v>
      </c>
      <c r="E81" s="164">
        <f t="shared" si="2"/>
        <v>-4.6153846153846221</v>
      </c>
      <c r="F81" s="164">
        <f t="shared" si="2"/>
        <v>-1.6726403823178086</v>
      </c>
      <c r="G81" s="164">
        <f t="shared" si="2"/>
        <v>3.2407407407407369</v>
      </c>
      <c r="H81" s="164">
        <f t="shared" si="2"/>
        <v>0.5617977528089888</v>
      </c>
      <c r="I81" s="164">
        <f t="shared" si="2"/>
        <v>-7.1788413098236799</v>
      </c>
      <c r="J81" s="164">
        <f t="shared" si="2"/>
        <v>4.2372881355932197</v>
      </c>
      <c r="K81" s="164">
        <f t="shared" si="2"/>
        <v>-5.5944055944055906</v>
      </c>
      <c r="L81" s="164">
        <f t="shared" si="2"/>
        <v>10.425240054869676</v>
      </c>
      <c r="M81" s="164">
        <f t="shared" si="2"/>
        <v>4.7087980173481991</v>
      </c>
      <c r="N81" s="164">
        <f t="shared" si="2"/>
        <v>7.2551390568319221</v>
      </c>
      <c r="O81" s="164">
        <f t="shared" si="2"/>
        <v>6.1831153388822866</v>
      </c>
      <c r="P81" s="164">
        <f t="shared" si="2"/>
        <v>7.6642335766423315</v>
      </c>
      <c r="Q81" s="164">
        <f t="shared" si="2"/>
        <v>10.678391959798995</v>
      </c>
      <c r="R81" s="164">
        <f t="shared" ref="R81:BB81" si="27">(R30-R18)/R18*100</f>
        <v>7.0024570024569881</v>
      </c>
      <c r="S81" s="164">
        <f t="shared" si="27"/>
        <v>4.645760743321719</v>
      </c>
      <c r="T81" s="164">
        <f t="shared" si="27"/>
        <v>4.7225501770956315</v>
      </c>
      <c r="U81" s="164">
        <f t="shared" si="27"/>
        <v>8.8461538461538538</v>
      </c>
      <c r="V81" s="164">
        <f t="shared" si="27"/>
        <v>16.493506493506498</v>
      </c>
      <c r="W81" s="164">
        <f t="shared" si="27"/>
        <v>1.7241379310344922</v>
      </c>
      <c r="X81" s="164">
        <f t="shared" si="27"/>
        <v>1.4023732470334382</v>
      </c>
      <c r="Y81" s="164">
        <f t="shared" si="27"/>
        <v>2.4678111587982801</v>
      </c>
      <c r="Z81" s="164">
        <f t="shared" si="27"/>
        <v>5.3217821782178181</v>
      </c>
      <c r="AA81" s="164">
        <f t="shared" si="27"/>
        <v>3.5838150289017277</v>
      </c>
      <c r="AB81" s="164">
        <f t="shared" si="27"/>
        <v>3.8592508513053416</v>
      </c>
      <c r="AC81" s="164">
        <f t="shared" si="27"/>
        <v>6.580645161290315</v>
      </c>
      <c r="AD81" s="164">
        <f t="shared" si="27"/>
        <v>4.1666666666666705</v>
      </c>
      <c r="AE81" s="164">
        <f t="shared" si="27"/>
        <v>15.2</v>
      </c>
      <c r="AF81" s="164">
        <f t="shared" si="27"/>
        <v>0.42328042328042931</v>
      </c>
      <c r="AG81" s="164">
        <f t="shared" si="27"/>
        <v>-2.7726432532347505</v>
      </c>
      <c r="AH81" s="164">
        <f t="shared" si="27"/>
        <v>-2.5565388397246886</v>
      </c>
      <c r="AI81" s="164">
        <f t="shared" si="27"/>
        <v>4.4740024183796887</v>
      </c>
      <c r="AJ81" s="164">
        <f t="shared" si="27"/>
        <v>6.987951807228912</v>
      </c>
      <c r="AK81" s="164">
        <f t="shared" si="27"/>
        <v>4.332129963898927</v>
      </c>
      <c r="AL81" s="164">
        <f t="shared" si="27"/>
        <v>1.4198782961460505</v>
      </c>
      <c r="AM81" s="164">
        <f t="shared" si="27"/>
        <v>12.187958883994146</v>
      </c>
      <c r="AN81" s="164">
        <f t="shared" si="27"/>
        <v>16.286644951140079</v>
      </c>
      <c r="AO81" s="164">
        <f t="shared" si="27"/>
        <v>4.1189931350114346</v>
      </c>
      <c r="AP81" s="164">
        <f t="shared" si="27"/>
        <v>2.5299600532623248</v>
      </c>
      <c r="AQ81" s="164">
        <f t="shared" si="27"/>
        <v>-1.614434947768284</v>
      </c>
      <c r="AR81" s="164">
        <f t="shared" si="27"/>
        <v>1.4285714285714344</v>
      </c>
      <c r="AS81" s="164">
        <f t="shared" si="27"/>
        <v>-26.147540983606561</v>
      </c>
      <c r="AT81" s="164">
        <f t="shared" si="27"/>
        <v>-1.4985014985014986</v>
      </c>
      <c r="AU81" s="164">
        <f t="shared" si="27"/>
        <v>-5.1959114139693421</v>
      </c>
      <c r="AV81" s="164">
        <f t="shared" si="27"/>
        <v>3.729603729603733</v>
      </c>
      <c r="AW81" s="164">
        <f t="shared" si="27"/>
        <v>1.9230769230769162</v>
      </c>
      <c r="AX81" s="164" t="e">
        <f t="shared" si="27"/>
        <v>#DIV/0!</v>
      </c>
      <c r="AY81" s="164">
        <f t="shared" si="27"/>
        <v>9.5607235142118743</v>
      </c>
      <c r="AZ81" s="164">
        <f t="shared" si="27"/>
        <v>8.7058823529411828</v>
      </c>
      <c r="BA81" s="164">
        <f t="shared" si="27"/>
        <v>10.869565217391305</v>
      </c>
      <c r="BB81" s="164">
        <f t="shared" si="27"/>
        <v>6.1643835616438425</v>
      </c>
      <c r="BC81" s="164">
        <f t="shared" ref="BC81:BG81" si="28">(BC30-BC18)/BC18*100</f>
        <v>7.354685646500597</v>
      </c>
      <c r="BD81" s="164">
        <f t="shared" si="28"/>
        <v>3.141928494041176</v>
      </c>
      <c r="BE81" s="164">
        <f t="shared" si="28"/>
        <v>10.749999999999993</v>
      </c>
      <c r="BF81" s="164">
        <f t="shared" si="28"/>
        <v>4.7281323877068564</v>
      </c>
      <c r="BG81" s="164">
        <f t="shared" si="28"/>
        <v>5.0285714285714347</v>
      </c>
    </row>
    <row r="82" spans="1:59" s="64" customFormat="1" hidden="1">
      <c r="A82" s="287">
        <v>40299</v>
      </c>
      <c r="B82" s="68">
        <f t="shared" si="2"/>
        <v>3.5294117647058822</v>
      </c>
      <c r="C82" s="164">
        <f t="shared" si="2"/>
        <v>-1.1890606420927468</v>
      </c>
      <c r="D82" s="164">
        <f t="shared" si="2"/>
        <v>-1.5457788347205674</v>
      </c>
      <c r="E82" s="164">
        <f t="shared" si="2"/>
        <v>-4.6263345195729437</v>
      </c>
      <c r="F82" s="164">
        <f t="shared" si="2"/>
        <v>-1.6726403823178086</v>
      </c>
      <c r="G82" s="164">
        <f t="shared" si="2"/>
        <v>2.5200458190148942</v>
      </c>
      <c r="H82" s="164">
        <f t="shared" si="2"/>
        <v>-0.1111111111111048</v>
      </c>
      <c r="I82" s="164">
        <f t="shared" si="2"/>
        <v>-5.7179161372299872</v>
      </c>
      <c r="J82" s="164">
        <f t="shared" si="2"/>
        <v>-1.8299246501614668</v>
      </c>
      <c r="K82" s="164">
        <f t="shared" si="2"/>
        <v>-2.2118742724097853</v>
      </c>
      <c r="L82" s="164">
        <f t="shared" si="2"/>
        <v>9.2122830440587329</v>
      </c>
      <c r="M82" s="164">
        <f t="shared" si="2"/>
        <v>2.8117359413202903</v>
      </c>
      <c r="N82" s="164">
        <f t="shared" si="2"/>
        <v>5.9665871121718377</v>
      </c>
      <c r="O82" s="164">
        <f t="shared" si="2"/>
        <v>2.4361948955916408</v>
      </c>
      <c r="P82" s="164">
        <f t="shared" si="2"/>
        <v>6.9795427196149351</v>
      </c>
      <c r="Q82" s="164">
        <f t="shared" si="2"/>
        <v>10.526315789473692</v>
      </c>
      <c r="R82" s="164">
        <f t="shared" ref="R82:BB82" si="29">(R31-R19)/R19*100</f>
        <v>6.8543451652386702</v>
      </c>
      <c r="S82" s="164">
        <f t="shared" si="29"/>
        <v>3.801843317972347</v>
      </c>
      <c r="T82" s="164">
        <f t="shared" si="29"/>
        <v>5.7851239669421384</v>
      </c>
      <c r="U82" s="164">
        <f t="shared" si="29"/>
        <v>8.9514066496163682</v>
      </c>
      <c r="V82" s="164">
        <f t="shared" si="29"/>
        <v>16.212710765239947</v>
      </c>
      <c r="W82" s="164">
        <f t="shared" si="29"/>
        <v>1.8338727076591184</v>
      </c>
      <c r="X82" s="164">
        <f t="shared" si="29"/>
        <v>1.6216216216216217</v>
      </c>
      <c r="Y82" s="164">
        <f t="shared" si="29"/>
        <v>2.2508038585209094</v>
      </c>
      <c r="Z82" s="164">
        <f t="shared" si="29"/>
        <v>5.3217821782178181</v>
      </c>
      <c r="AA82" s="164">
        <f t="shared" si="29"/>
        <v>3.5838150289017277</v>
      </c>
      <c r="AB82" s="164">
        <f t="shared" si="29"/>
        <v>3.8592508513053416</v>
      </c>
      <c r="AC82" s="164">
        <f t="shared" si="29"/>
        <v>6.4184852374839538</v>
      </c>
      <c r="AD82" s="164">
        <f t="shared" si="29"/>
        <v>4.1666666666666705</v>
      </c>
      <c r="AE82" s="164">
        <f t="shared" si="29"/>
        <v>15.248796147672552</v>
      </c>
      <c r="AF82" s="164">
        <f t="shared" si="29"/>
        <v>0.42149631190726178</v>
      </c>
      <c r="AG82" s="164">
        <f t="shared" si="29"/>
        <v>-2.310536044362292</v>
      </c>
      <c r="AH82" s="164">
        <f t="shared" si="29"/>
        <v>-2.5415444770283426</v>
      </c>
      <c r="AI82" s="164">
        <f t="shared" si="29"/>
        <v>4.0816326530612317</v>
      </c>
      <c r="AJ82" s="164">
        <f t="shared" si="29"/>
        <v>6.602641056422569</v>
      </c>
      <c r="AK82" s="164">
        <f t="shared" si="29"/>
        <v>4.0669856459330216</v>
      </c>
      <c r="AL82" s="164">
        <f t="shared" si="29"/>
        <v>0</v>
      </c>
      <c r="AM82" s="164">
        <f t="shared" si="29"/>
        <v>14.138438880706913</v>
      </c>
      <c r="AN82" s="164">
        <f t="shared" si="29"/>
        <v>18.821603927986892</v>
      </c>
      <c r="AO82" s="164">
        <f t="shared" si="29"/>
        <v>4.6857142857142788</v>
      </c>
      <c r="AP82" s="164">
        <f t="shared" si="29"/>
        <v>2.5299600532623248</v>
      </c>
      <c r="AQ82" s="164">
        <f t="shared" si="29"/>
        <v>-1.9961977186311868</v>
      </c>
      <c r="AR82" s="164">
        <f t="shared" si="29"/>
        <v>1.4285714285714344</v>
      </c>
      <c r="AS82" s="164">
        <f t="shared" si="29"/>
        <v>-28.084752804320729</v>
      </c>
      <c r="AT82" s="164">
        <f t="shared" si="29"/>
        <v>-2.1739130434782634</v>
      </c>
      <c r="AU82" s="164">
        <f t="shared" si="29"/>
        <v>-6.0934891485809661</v>
      </c>
      <c r="AV82" s="164">
        <f t="shared" si="29"/>
        <v>3.729603729603733</v>
      </c>
      <c r="AW82" s="164">
        <f t="shared" si="29"/>
        <v>1.4475271411338824</v>
      </c>
      <c r="AX82" s="164" t="e">
        <f t="shared" si="29"/>
        <v>#DIV/0!</v>
      </c>
      <c r="AY82" s="164">
        <f t="shared" si="29"/>
        <v>9.5607235142118743</v>
      </c>
      <c r="AZ82" s="164">
        <f t="shared" si="29"/>
        <v>9.2089728453364792</v>
      </c>
      <c r="BA82" s="164">
        <f t="shared" si="29"/>
        <v>11.245465538089476</v>
      </c>
      <c r="BB82" s="164">
        <f t="shared" si="29"/>
        <v>7.1346375143843357</v>
      </c>
      <c r="BC82" s="164">
        <f t="shared" ref="BC82:BG82" si="30">(BC31-BC19)/BC19*100</f>
        <v>7.5919335705812649</v>
      </c>
      <c r="BD82" s="164">
        <f t="shared" si="30"/>
        <v>4.7516198704103738</v>
      </c>
      <c r="BE82" s="164">
        <f t="shared" si="30"/>
        <v>10.749999999999993</v>
      </c>
      <c r="BF82" s="164">
        <f t="shared" si="30"/>
        <v>4.7281323877068564</v>
      </c>
      <c r="BG82" s="164">
        <f t="shared" si="30"/>
        <v>5.0285714285714347</v>
      </c>
    </row>
    <row r="83" spans="1:59" s="64" customFormat="1" hidden="1">
      <c r="A83" s="287">
        <v>40330</v>
      </c>
      <c r="B83" s="68">
        <f t="shared" si="2"/>
        <v>3.1652989449003548</v>
      </c>
      <c r="C83" s="164">
        <f t="shared" si="2"/>
        <v>-0.71770334928228985</v>
      </c>
      <c r="D83" s="164">
        <f t="shared" si="2"/>
        <v>-1.1947431302270011</v>
      </c>
      <c r="E83" s="164">
        <f t="shared" si="2"/>
        <v>-4.7619047619047619</v>
      </c>
      <c r="F83" s="164">
        <f t="shared" si="2"/>
        <v>-1.4371257485029976</v>
      </c>
      <c r="G83" s="164">
        <f t="shared" si="2"/>
        <v>2.8702640642939152</v>
      </c>
      <c r="H83" s="164">
        <f t="shared" si="2"/>
        <v>-0.66445182724251861</v>
      </c>
      <c r="I83" s="164">
        <f t="shared" si="2"/>
        <v>-5.8748403575989716</v>
      </c>
      <c r="J83" s="164">
        <f t="shared" si="2"/>
        <v>3.8106235565819997</v>
      </c>
      <c r="K83" s="164">
        <f t="shared" si="2"/>
        <v>0.2361275088547849</v>
      </c>
      <c r="L83" s="164">
        <f t="shared" si="2"/>
        <v>9.6385542168674725</v>
      </c>
      <c r="M83" s="164">
        <f t="shared" si="2"/>
        <v>2.0656136087484849</v>
      </c>
      <c r="N83" s="164">
        <f t="shared" si="2"/>
        <v>5.8752997601918358</v>
      </c>
      <c r="O83" s="164">
        <f t="shared" si="2"/>
        <v>1.1494252873563218</v>
      </c>
      <c r="P83" s="164">
        <f t="shared" si="2"/>
        <v>7.5334143377885825</v>
      </c>
      <c r="Q83" s="164">
        <f t="shared" si="2"/>
        <v>10.163111668757836</v>
      </c>
      <c r="R83" s="164">
        <f t="shared" ref="R83:BB83" si="31">(R32-R20)/R20*100</f>
        <v>6.2500000000000107</v>
      </c>
      <c r="S83" s="164">
        <f t="shared" si="31"/>
        <v>3.720930232558143</v>
      </c>
      <c r="T83" s="164">
        <f t="shared" si="31"/>
        <v>6.4362336114421828</v>
      </c>
      <c r="U83" s="164">
        <f t="shared" si="31"/>
        <v>8.0254777070063668</v>
      </c>
      <c r="V83" s="164">
        <f t="shared" si="31"/>
        <v>16.083009079118039</v>
      </c>
      <c r="W83" s="164">
        <f t="shared" si="31"/>
        <v>1.6163793103448276</v>
      </c>
      <c r="X83" s="164">
        <f t="shared" si="31"/>
        <v>1.5118790496760321</v>
      </c>
      <c r="Y83" s="164">
        <f t="shared" si="31"/>
        <v>2.0320855614973325</v>
      </c>
      <c r="Z83" s="164">
        <f t="shared" si="31"/>
        <v>4.668304668304665</v>
      </c>
      <c r="AA83" s="164">
        <f t="shared" si="31"/>
        <v>2.8571428571428572</v>
      </c>
      <c r="AB83" s="164">
        <f t="shared" si="31"/>
        <v>2.3516237402015774</v>
      </c>
      <c r="AC83" s="164">
        <f t="shared" si="31"/>
        <v>5.2096569250317586</v>
      </c>
      <c r="AD83" s="164">
        <f t="shared" si="31"/>
        <v>4.1666666666666705</v>
      </c>
      <c r="AE83" s="164">
        <f t="shared" si="31"/>
        <v>15.434083601286163</v>
      </c>
      <c r="AF83" s="164">
        <f t="shared" si="31"/>
        <v>0.62827225130889452</v>
      </c>
      <c r="AG83" s="164">
        <f t="shared" si="31"/>
        <v>-1.3071895424836522</v>
      </c>
      <c r="AH83" s="164">
        <f t="shared" si="31"/>
        <v>-2.7237354085603087</v>
      </c>
      <c r="AI83" s="164">
        <f t="shared" si="31"/>
        <v>3.6427732079906092</v>
      </c>
      <c r="AJ83" s="164">
        <f t="shared" si="31"/>
        <v>7.0658682634730603</v>
      </c>
      <c r="AK83" s="164">
        <f t="shared" si="31"/>
        <v>2.7348394768133311</v>
      </c>
      <c r="AL83" s="164">
        <f t="shared" si="31"/>
        <v>-0.29970029970029688</v>
      </c>
      <c r="AM83" s="164">
        <f t="shared" si="31"/>
        <v>9.8693759071117508</v>
      </c>
      <c r="AN83" s="164">
        <f t="shared" si="31"/>
        <v>12.479999999999995</v>
      </c>
      <c r="AO83" s="164">
        <f t="shared" si="31"/>
        <v>3.8812785388127922</v>
      </c>
      <c r="AP83" s="164">
        <f t="shared" si="31"/>
        <v>1.9788918205804751</v>
      </c>
      <c r="AQ83" s="164">
        <f t="shared" si="31"/>
        <v>-2.190476190476188</v>
      </c>
      <c r="AR83" s="164">
        <f t="shared" si="31"/>
        <v>1.4285714285714344</v>
      </c>
      <c r="AS83" s="164">
        <f t="shared" si="31"/>
        <v>-30.376003379805656</v>
      </c>
      <c r="AT83" s="164">
        <f t="shared" si="31"/>
        <v>-2.0854021847070592</v>
      </c>
      <c r="AU83" s="164">
        <f t="shared" si="31"/>
        <v>-6.8333333333333357</v>
      </c>
      <c r="AV83" s="164">
        <f t="shared" si="31"/>
        <v>3.729603729603733</v>
      </c>
      <c r="AW83" s="164">
        <f t="shared" si="31"/>
        <v>3.8413878562577373</v>
      </c>
      <c r="AX83" s="164" t="e">
        <f t="shared" si="31"/>
        <v>#DIV/0!</v>
      </c>
      <c r="AY83" s="164">
        <f t="shared" si="31"/>
        <v>9.5607235142118743</v>
      </c>
      <c r="AZ83" s="164">
        <f t="shared" si="31"/>
        <v>12.135355892648764</v>
      </c>
      <c r="BA83" s="164">
        <f t="shared" si="31"/>
        <v>9.004739336492884</v>
      </c>
      <c r="BB83" s="164">
        <f t="shared" si="31"/>
        <v>15.481651376146788</v>
      </c>
      <c r="BC83" s="164">
        <f t="shared" ref="BC83:BG83" si="32">(BC32-BC20)/BC20*100</f>
        <v>6.9739952718676195</v>
      </c>
      <c r="BD83" s="164">
        <f t="shared" si="32"/>
        <v>1.9148936170212734</v>
      </c>
      <c r="BE83" s="164">
        <f t="shared" si="32"/>
        <v>10.749999999999993</v>
      </c>
      <c r="BF83" s="164">
        <f t="shared" si="32"/>
        <v>4.3580683156654754</v>
      </c>
      <c r="BG83" s="164">
        <f t="shared" si="32"/>
        <v>5.0285714285714347</v>
      </c>
    </row>
    <row r="84" spans="1:59" s="64" customFormat="1" hidden="1">
      <c r="A84" s="287">
        <v>40360</v>
      </c>
      <c r="B84" s="68">
        <f t="shared" si="2"/>
        <v>2.9103608847497089</v>
      </c>
      <c r="C84" s="164">
        <f t="shared" si="2"/>
        <v>0.48250904704462172</v>
      </c>
      <c r="D84" s="164">
        <f t="shared" si="2"/>
        <v>0.24154589371981022</v>
      </c>
      <c r="E84" s="164">
        <f t="shared" si="2"/>
        <v>-3.9615846338535383</v>
      </c>
      <c r="F84" s="164">
        <f t="shared" si="2"/>
        <v>0.1218026796589629</v>
      </c>
      <c r="G84" s="164">
        <f t="shared" ref="G84:BB84" si="33">(G33-G21)/G21*100</f>
        <v>0.33860045146728152</v>
      </c>
      <c r="H84" s="164">
        <f t="shared" si="33"/>
        <v>0.22471910112359869</v>
      </c>
      <c r="I84" s="164">
        <f t="shared" si="33"/>
        <v>-5.8974358974358907</v>
      </c>
      <c r="J84" s="164">
        <f t="shared" si="33"/>
        <v>5.6581986143187137</v>
      </c>
      <c r="K84" s="164">
        <f t="shared" si="33"/>
        <v>6.1519903498190516</v>
      </c>
      <c r="L84" s="164">
        <f t="shared" si="33"/>
        <v>8.2777036048063923</v>
      </c>
      <c r="M84" s="164">
        <f t="shared" si="33"/>
        <v>0.84235860409145946</v>
      </c>
      <c r="N84" s="164">
        <f t="shared" si="33"/>
        <v>5.0059594755661365</v>
      </c>
      <c r="O84" s="164">
        <f t="shared" si="33"/>
        <v>3.7383177570093498</v>
      </c>
      <c r="P84" s="164">
        <f t="shared" si="33"/>
        <v>5.3956834532374103</v>
      </c>
      <c r="Q84" s="164">
        <f t="shared" si="33"/>
        <v>9.9875156054931349</v>
      </c>
      <c r="R84" s="164">
        <f t="shared" si="33"/>
        <v>6.7319461444308448</v>
      </c>
      <c r="S84" s="164">
        <f t="shared" si="33"/>
        <v>4.418604651162787</v>
      </c>
      <c r="T84" s="164">
        <f t="shared" si="33"/>
        <v>6.3679245283018933</v>
      </c>
      <c r="U84" s="164">
        <f t="shared" si="33"/>
        <v>8.0050825921219779</v>
      </c>
      <c r="V84" s="164">
        <f t="shared" si="33"/>
        <v>15.186615186615182</v>
      </c>
      <c r="W84" s="164">
        <f t="shared" si="33"/>
        <v>1.2889366272824951</v>
      </c>
      <c r="X84" s="164">
        <f t="shared" si="33"/>
        <v>1.2931034482758652</v>
      </c>
      <c r="Y84" s="164">
        <f t="shared" si="33"/>
        <v>1.2752391073326279</v>
      </c>
      <c r="Z84" s="164">
        <f t="shared" si="33"/>
        <v>4.4205495818399072</v>
      </c>
      <c r="AA84" s="164">
        <f t="shared" si="33"/>
        <v>2.8571428571428572</v>
      </c>
      <c r="AB84" s="164">
        <f t="shared" si="33"/>
        <v>2.3516237402015774</v>
      </c>
      <c r="AC84" s="164">
        <f t="shared" si="33"/>
        <v>4.4025157232704402</v>
      </c>
      <c r="AD84" s="164">
        <f t="shared" si="33"/>
        <v>5.7499999999999929</v>
      </c>
      <c r="AE84" s="164">
        <f t="shared" si="33"/>
        <v>11.142061281337048</v>
      </c>
      <c r="AF84" s="164">
        <f t="shared" si="33"/>
        <v>0.52410901467505233</v>
      </c>
      <c r="AG84" s="164">
        <f t="shared" si="33"/>
        <v>-1.6791044776119375</v>
      </c>
      <c r="AH84" s="164">
        <f t="shared" si="33"/>
        <v>-2.8375733855185965</v>
      </c>
      <c r="AI84" s="164">
        <f t="shared" si="33"/>
        <v>3.8823529411764675</v>
      </c>
      <c r="AJ84" s="164">
        <f t="shared" si="33"/>
        <v>7.2966507177033595</v>
      </c>
      <c r="AK84" s="164">
        <f t="shared" si="33"/>
        <v>1.6509433962264219</v>
      </c>
      <c r="AL84" s="164">
        <f t="shared" si="33"/>
        <v>0.10040160642571137</v>
      </c>
      <c r="AM84" s="164">
        <f t="shared" si="33"/>
        <v>4.4630404463040483</v>
      </c>
      <c r="AN84" s="164">
        <f t="shared" si="33"/>
        <v>4.8706240487062447</v>
      </c>
      <c r="AO84" s="164">
        <f t="shared" si="33"/>
        <v>3.7120359955005586</v>
      </c>
      <c r="AP84" s="164">
        <f t="shared" si="33"/>
        <v>1.9788918205804751</v>
      </c>
      <c r="AQ84" s="164">
        <f t="shared" si="33"/>
        <v>-2.5689819219790571</v>
      </c>
      <c r="AR84" s="164">
        <f t="shared" si="33"/>
        <v>1.4285714285714344</v>
      </c>
      <c r="AS84" s="164">
        <f t="shared" si="33"/>
        <v>-33.4592779177162</v>
      </c>
      <c r="AT84" s="164">
        <f t="shared" si="33"/>
        <v>-4.4247787610619467</v>
      </c>
      <c r="AU84" s="164">
        <f t="shared" si="33"/>
        <v>-9.6026490066225119</v>
      </c>
      <c r="AV84" s="164">
        <f t="shared" si="33"/>
        <v>4.1958041958042056</v>
      </c>
      <c r="AW84" s="164">
        <f t="shared" si="33"/>
        <v>-0.36014405762304585</v>
      </c>
      <c r="AX84" s="164" t="e">
        <f t="shared" si="33"/>
        <v>#DIV/0!</v>
      </c>
      <c r="AY84" s="164">
        <f t="shared" si="33"/>
        <v>9.5607235142118743</v>
      </c>
      <c r="AZ84" s="164">
        <f t="shared" si="33"/>
        <v>7.217694994179265</v>
      </c>
      <c r="BA84" s="164">
        <f t="shared" si="33"/>
        <v>9.2089728453364792</v>
      </c>
      <c r="BB84" s="164">
        <f t="shared" si="33"/>
        <v>4.9255441008018295</v>
      </c>
      <c r="BC84" s="164">
        <f t="shared" ref="BC84:BG84" si="34">(BC33-BC21)/BC21*100</f>
        <v>5.8207217694994178</v>
      </c>
      <c r="BD84" s="164">
        <f t="shared" si="34"/>
        <v>0.42462845010614808</v>
      </c>
      <c r="BE84" s="164">
        <f t="shared" si="34"/>
        <v>7.2904009720534635</v>
      </c>
      <c r="BF84" s="164">
        <f t="shared" si="34"/>
        <v>4.0697674418604652</v>
      </c>
      <c r="BG84" s="164">
        <f t="shared" si="34"/>
        <v>7.4285714285714288</v>
      </c>
    </row>
    <row r="85" spans="1:59" s="64" customFormat="1" hidden="1">
      <c r="A85" s="287">
        <v>40391</v>
      </c>
      <c r="B85" s="68">
        <f t="shared" si="2"/>
        <v>2.7906976744186114</v>
      </c>
      <c r="C85" s="164">
        <f t="shared" ref="C85:BB85" si="35">(C34-C22)/C22*100</f>
        <v>0.72376357056694118</v>
      </c>
      <c r="D85" s="164">
        <f t="shared" si="35"/>
        <v>0.60386473429951693</v>
      </c>
      <c r="E85" s="164">
        <f t="shared" si="35"/>
        <v>-2.6699029126213625</v>
      </c>
      <c r="F85" s="164">
        <f t="shared" si="35"/>
        <v>1.348039215686285</v>
      </c>
      <c r="G85" s="164">
        <f t="shared" si="35"/>
        <v>-0.22547914317925913</v>
      </c>
      <c r="H85" s="164">
        <f t="shared" si="35"/>
        <v>0.11123470522802481</v>
      </c>
      <c r="I85" s="164">
        <f t="shared" si="35"/>
        <v>-4.7989623865110103</v>
      </c>
      <c r="J85" s="164">
        <f t="shared" si="35"/>
        <v>5.5299539170506877</v>
      </c>
      <c r="K85" s="164">
        <f t="shared" si="35"/>
        <v>4.9822064056939537</v>
      </c>
      <c r="L85" s="164">
        <f t="shared" si="35"/>
        <v>6.7729083665338763</v>
      </c>
      <c r="M85" s="164">
        <f t="shared" si="35"/>
        <v>0.95923261390886938</v>
      </c>
      <c r="N85" s="164">
        <f t="shared" si="35"/>
        <v>3.1542056074766394</v>
      </c>
      <c r="O85" s="164">
        <f t="shared" si="35"/>
        <v>-2.9115341545352678</v>
      </c>
      <c r="P85" s="164">
        <f t="shared" si="35"/>
        <v>4.846335697399538</v>
      </c>
      <c r="Q85" s="164">
        <f t="shared" si="35"/>
        <v>7.6829268292682897</v>
      </c>
      <c r="R85" s="164">
        <f t="shared" si="35"/>
        <v>7.2303921568627523</v>
      </c>
      <c r="S85" s="164">
        <f t="shared" si="35"/>
        <v>4.5191193511008176</v>
      </c>
      <c r="T85" s="164">
        <f t="shared" si="35"/>
        <v>6.5165876777251182</v>
      </c>
      <c r="U85" s="164">
        <f t="shared" si="35"/>
        <v>9.3350383631713516</v>
      </c>
      <c r="V85" s="164">
        <f t="shared" si="35"/>
        <v>7.9710144927536337</v>
      </c>
      <c r="W85" s="164">
        <f t="shared" si="35"/>
        <v>0.96359743040684309</v>
      </c>
      <c r="X85" s="164">
        <f t="shared" si="35"/>
        <v>0.85929108485500694</v>
      </c>
      <c r="Y85" s="164">
        <f t="shared" si="35"/>
        <v>1.164021164021158</v>
      </c>
      <c r="Z85" s="164">
        <f t="shared" si="35"/>
        <v>4.7846889952153111</v>
      </c>
      <c r="AA85" s="164">
        <f t="shared" si="35"/>
        <v>2.8571428571428572</v>
      </c>
      <c r="AB85" s="164">
        <f t="shared" si="35"/>
        <v>2.3516237402015774</v>
      </c>
      <c r="AC85" s="164">
        <f t="shared" si="35"/>
        <v>5.3549190535491871</v>
      </c>
      <c r="AD85" s="164">
        <f t="shared" si="35"/>
        <v>5.7499999999999929</v>
      </c>
      <c r="AE85" s="164">
        <f t="shared" si="35"/>
        <v>12.535211267605643</v>
      </c>
      <c r="AF85" s="164">
        <f t="shared" si="35"/>
        <v>-0.10515247108306448</v>
      </c>
      <c r="AG85" s="164">
        <f t="shared" si="35"/>
        <v>-2.9300567107750419</v>
      </c>
      <c r="AH85" s="164">
        <f t="shared" si="35"/>
        <v>-3.4046692607003894</v>
      </c>
      <c r="AI85" s="164">
        <f t="shared" si="35"/>
        <v>4.0047114252061142</v>
      </c>
      <c r="AJ85" s="164">
        <f t="shared" si="35"/>
        <v>7.3985680190930827</v>
      </c>
      <c r="AK85" s="164">
        <f t="shared" si="35"/>
        <v>1.6548463356974064</v>
      </c>
      <c r="AL85" s="164">
        <f t="shared" si="35"/>
        <v>-0.59880239520958933</v>
      </c>
      <c r="AM85" s="164">
        <f t="shared" si="35"/>
        <v>5.2556818181818015</v>
      </c>
      <c r="AN85" s="164">
        <f t="shared" si="35"/>
        <v>6.4162754303599394</v>
      </c>
      <c r="AO85" s="164">
        <f t="shared" si="35"/>
        <v>2.5784753363228665</v>
      </c>
      <c r="AP85" s="164">
        <f t="shared" si="35"/>
        <v>1.9788918205804751</v>
      </c>
      <c r="AQ85" s="164">
        <f t="shared" si="35"/>
        <v>-3.6551077788191244</v>
      </c>
      <c r="AR85" s="164">
        <f t="shared" si="35"/>
        <v>-0.49800796812749004</v>
      </c>
      <c r="AS85" s="164">
        <f t="shared" si="35"/>
        <v>-29.964381121994649</v>
      </c>
      <c r="AT85" s="164">
        <f t="shared" si="35"/>
        <v>-3.4516765285996049</v>
      </c>
      <c r="AU85" s="164">
        <f t="shared" si="35"/>
        <v>-9.6073517126148698</v>
      </c>
      <c r="AV85" s="164">
        <f t="shared" si="35"/>
        <v>5.5363321799307927</v>
      </c>
      <c r="AW85" s="164">
        <f t="shared" si="35"/>
        <v>1.9207683073229394</v>
      </c>
      <c r="AX85" s="164" t="e">
        <f t="shared" si="35"/>
        <v>#DIV/0!</v>
      </c>
      <c r="AY85" s="164">
        <f t="shared" si="35"/>
        <v>9.5607235142118743</v>
      </c>
      <c r="AZ85" s="164">
        <f t="shared" si="35"/>
        <v>5.6647398843930707</v>
      </c>
      <c r="BA85" s="164">
        <f t="shared" si="35"/>
        <v>7.9439252336448734</v>
      </c>
      <c r="BB85" s="164">
        <f t="shared" si="35"/>
        <v>3.085714285714289</v>
      </c>
      <c r="BC85" s="164">
        <f t="shared" ref="BC85:BG85" si="36">(BC34-BC22)/BC22*100</f>
        <v>5.9371362048893994</v>
      </c>
      <c r="BD85" s="164">
        <f t="shared" si="36"/>
        <v>0</v>
      </c>
      <c r="BE85" s="164">
        <f t="shared" si="36"/>
        <v>7.2904009720534635</v>
      </c>
      <c r="BF85" s="164">
        <f t="shared" si="36"/>
        <v>4.0697674418604652</v>
      </c>
      <c r="BG85" s="164">
        <f t="shared" si="36"/>
        <v>7.4285714285714288</v>
      </c>
    </row>
    <row r="86" spans="1:59" s="64" customFormat="1" hidden="1">
      <c r="A86" s="287">
        <v>40422</v>
      </c>
      <c r="B86" s="68">
        <f t="shared" si="2"/>
        <v>2.5522041763341101</v>
      </c>
      <c r="C86" s="164">
        <f t="shared" ref="C86:BB86" si="37">(C35-C23)/C23*100</f>
        <v>0.48250904704462172</v>
      </c>
      <c r="D86" s="164">
        <f t="shared" si="37"/>
        <v>0.24154589371981022</v>
      </c>
      <c r="E86" s="164">
        <f t="shared" si="37"/>
        <v>-2.9090909090909158</v>
      </c>
      <c r="F86" s="164">
        <f t="shared" si="37"/>
        <v>1.604938271604935</v>
      </c>
      <c r="G86" s="164">
        <f t="shared" si="37"/>
        <v>0</v>
      </c>
      <c r="H86" s="164">
        <f t="shared" si="37"/>
        <v>-1.662971175166297</v>
      </c>
      <c r="I86" s="164">
        <f t="shared" si="37"/>
        <v>-2.7343749999999929</v>
      </c>
      <c r="J86" s="164">
        <f t="shared" si="37"/>
        <v>7.354685646500597</v>
      </c>
      <c r="K86" s="164">
        <f t="shared" si="37"/>
        <v>2.6963657678780741</v>
      </c>
      <c r="L86" s="164">
        <f t="shared" si="37"/>
        <v>6.349206349206364</v>
      </c>
      <c r="M86" s="164">
        <f t="shared" si="37"/>
        <v>0.35629453681709877</v>
      </c>
      <c r="N86" s="164">
        <f t="shared" si="37"/>
        <v>4.117647058823529</v>
      </c>
      <c r="O86" s="164">
        <f t="shared" si="37"/>
        <v>1.8475750577367305</v>
      </c>
      <c r="P86" s="164">
        <f t="shared" si="37"/>
        <v>4.9763033175355309</v>
      </c>
      <c r="Q86" s="164">
        <f t="shared" si="37"/>
        <v>7.2815533980582519</v>
      </c>
      <c r="R86" s="164">
        <f t="shared" si="37"/>
        <v>6.4713064713064679</v>
      </c>
      <c r="S86" s="164">
        <f t="shared" si="37"/>
        <v>3.5838150289017277</v>
      </c>
      <c r="T86" s="164">
        <f t="shared" si="37"/>
        <v>4.8693586698337228</v>
      </c>
      <c r="U86" s="164">
        <f t="shared" si="37"/>
        <v>8.640406607369755</v>
      </c>
      <c r="V86" s="164">
        <f t="shared" si="37"/>
        <v>8.4033613445378155</v>
      </c>
      <c r="W86" s="164">
        <f t="shared" si="37"/>
        <v>0.64034151547491391</v>
      </c>
      <c r="X86" s="164">
        <f t="shared" si="37"/>
        <v>0.64308681672026646</v>
      </c>
      <c r="Y86" s="164">
        <f t="shared" si="37"/>
        <v>1.1615628299894343</v>
      </c>
      <c r="Z86" s="164">
        <f t="shared" si="37"/>
        <v>4.1617122473246138</v>
      </c>
      <c r="AA86" s="164">
        <f t="shared" si="37"/>
        <v>2.8344671201814058</v>
      </c>
      <c r="AB86" s="164">
        <f t="shared" si="37"/>
        <v>1.1098779134295229</v>
      </c>
      <c r="AC86" s="164">
        <f t="shared" si="37"/>
        <v>6.0794044665012485</v>
      </c>
      <c r="AD86" s="164">
        <f t="shared" si="37"/>
        <v>5.7499999999999929</v>
      </c>
      <c r="AE86" s="164">
        <f t="shared" si="37"/>
        <v>11.748251748251755</v>
      </c>
      <c r="AF86" s="164">
        <f t="shared" si="37"/>
        <v>0.4206098843322878</v>
      </c>
      <c r="AG86" s="164">
        <f t="shared" si="37"/>
        <v>-1.6159695817490523</v>
      </c>
      <c r="AH86" s="164">
        <f t="shared" si="37"/>
        <v>-2.9411764705882351</v>
      </c>
      <c r="AI86" s="164">
        <f t="shared" si="37"/>
        <v>3.7339556592765493</v>
      </c>
      <c r="AJ86" s="164">
        <f t="shared" si="37"/>
        <v>7.3985680190930827</v>
      </c>
      <c r="AK86" s="164">
        <f t="shared" si="37"/>
        <v>0.58616647127784294</v>
      </c>
      <c r="AL86" s="164">
        <f t="shared" si="37"/>
        <v>-0.50050050050050054</v>
      </c>
      <c r="AM86" s="164">
        <f t="shared" si="37"/>
        <v>1.2362637362637441</v>
      </c>
      <c r="AN86" s="164">
        <f t="shared" si="37"/>
        <v>0.29850746268657141</v>
      </c>
      <c r="AO86" s="164">
        <f t="shared" si="37"/>
        <v>3.3519553072625698</v>
      </c>
      <c r="AP86" s="164">
        <f t="shared" si="37"/>
        <v>1.8445322793148766</v>
      </c>
      <c r="AQ86" s="164">
        <f t="shared" si="37"/>
        <v>-3.1161473087818803</v>
      </c>
      <c r="AR86" s="164">
        <f t="shared" si="37"/>
        <v>-9.9999999999994316E-2</v>
      </c>
      <c r="AS86" s="164">
        <f t="shared" si="37"/>
        <v>-29.523368810735761</v>
      </c>
      <c r="AT86" s="164">
        <f t="shared" si="37"/>
        <v>-3.9331366764995082</v>
      </c>
      <c r="AU86" s="164">
        <f t="shared" si="37"/>
        <v>-8.960270498732033</v>
      </c>
      <c r="AV86" s="164">
        <f t="shared" si="37"/>
        <v>5.6192660550458617</v>
      </c>
      <c r="AW86" s="164">
        <f t="shared" si="37"/>
        <v>-2.4305555555555651</v>
      </c>
      <c r="AX86" s="164" t="e">
        <f t="shared" si="37"/>
        <v>#DIV/0!</v>
      </c>
      <c r="AY86" s="164">
        <f t="shared" si="37"/>
        <v>9.5607235142118743</v>
      </c>
      <c r="AZ86" s="164">
        <f t="shared" si="37"/>
        <v>6.0046189376443451</v>
      </c>
      <c r="BA86" s="164">
        <f t="shared" si="37"/>
        <v>8.0607476635514104</v>
      </c>
      <c r="BB86" s="164">
        <f t="shared" si="37"/>
        <v>3.6488027366020552</v>
      </c>
      <c r="BC86" s="164">
        <f t="shared" ref="BC86:BG86" si="38">(BC35-BC23)/BC23*100</f>
        <v>5.8139534883720927</v>
      </c>
      <c r="BD86" s="164">
        <f t="shared" si="38"/>
        <v>-0.41928721174004785</v>
      </c>
      <c r="BE86" s="164">
        <f t="shared" si="38"/>
        <v>7.2904009720534635</v>
      </c>
      <c r="BF86" s="164">
        <f t="shared" si="38"/>
        <v>4.0697674418604652</v>
      </c>
      <c r="BG86" s="164">
        <f t="shared" si="38"/>
        <v>7.4285714285714288</v>
      </c>
    </row>
    <row r="87" spans="1:59" s="64" customFormat="1" hidden="1">
      <c r="A87" s="287">
        <v>40452</v>
      </c>
      <c r="B87" s="68">
        <f t="shared" si="2"/>
        <v>2.5492468134414867</v>
      </c>
      <c r="C87" s="164">
        <f t="shared" ref="C87:BB87" si="39">(C36-C24)/C24*100</f>
        <v>0.11976047904190935</v>
      </c>
      <c r="D87" s="164">
        <f t="shared" si="39"/>
        <v>0</v>
      </c>
      <c r="E87" s="164">
        <f t="shared" si="39"/>
        <v>-1.1002444987774957</v>
      </c>
      <c r="F87" s="164">
        <f t="shared" si="39"/>
        <v>1.4742014742014602</v>
      </c>
      <c r="G87" s="164">
        <f t="shared" si="39"/>
        <v>-2.6755852842809427</v>
      </c>
      <c r="H87" s="164">
        <f t="shared" si="39"/>
        <v>-1.336302895322943</v>
      </c>
      <c r="I87" s="164">
        <f t="shared" si="39"/>
        <v>-1.953125</v>
      </c>
      <c r="J87" s="164">
        <f t="shared" si="39"/>
        <v>7.3512252042006967</v>
      </c>
      <c r="K87" s="164">
        <f t="shared" si="39"/>
        <v>-3.5359116022099477</v>
      </c>
      <c r="L87" s="164">
        <f t="shared" si="39"/>
        <v>7.0478723404255277</v>
      </c>
      <c r="M87" s="164">
        <f t="shared" si="39"/>
        <v>0.47114252061247519</v>
      </c>
      <c r="N87" s="164">
        <f t="shared" si="39"/>
        <v>3.6130536130536233</v>
      </c>
      <c r="O87" s="164">
        <f t="shared" si="39"/>
        <v>0.3424657534246705</v>
      </c>
      <c r="P87" s="164">
        <f t="shared" si="39"/>
        <v>4.6893317702227435</v>
      </c>
      <c r="Q87" s="164">
        <f t="shared" si="39"/>
        <v>7.0217917675544932</v>
      </c>
      <c r="R87" s="164">
        <f t="shared" si="39"/>
        <v>6.4634146341463374</v>
      </c>
      <c r="S87" s="164">
        <f t="shared" si="39"/>
        <v>4.5243619489559066</v>
      </c>
      <c r="T87" s="164">
        <f t="shared" si="39"/>
        <v>4.9763033175355309</v>
      </c>
      <c r="U87" s="164">
        <f t="shared" si="39"/>
        <v>8.0910240202275681</v>
      </c>
      <c r="V87" s="164">
        <f t="shared" si="39"/>
        <v>8.1534772182254169</v>
      </c>
      <c r="W87" s="164">
        <f t="shared" si="39"/>
        <v>0.42553191489362308</v>
      </c>
      <c r="X87" s="164">
        <f t="shared" si="39"/>
        <v>0.32017075773745696</v>
      </c>
      <c r="Y87" s="164">
        <f t="shared" si="39"/>
        <v>0.9483667017913503</v>
      </c>
      <c r="Z87" s="164">
        <f t="shared" si="39"/>
        <v>4.0380047505938137</v>
      </c>
      <c r="AA87" s="164">
        <f t="shared" si="39"/>
        <v>2.8344671201814058</v>
      </c>
      <c r="AB87" s="164">
        <f t="shared" si="39"/>
        <v>1.1098779134295229</v>
      </c>
      <c r="AC87" s="164">
        <f t="shared" si="39"/>
        <v>5.6720098643649921</v>
      </c>
      <c r="AD87" s="164">
        <f t="shared" si="39"/>
        <v>5.7499999999999929</v>
      </c>
      <c r="AE87" s="164">
        <f t="shared" si="39"/>
        <v>10.987482614742685</v>
      </c>
      <c r="AF87" s="164">
        <f t="shared" si="39"/>
        <v>0.84388185654008141</v>
      </c>
      <c r="AG87" s="164">
        <f t="shared" si="39"/>
        <v>-1.9924098671726835</v>
      </c>
      <c r="AH87" s="164">
        <f t="shared" si="39"/>
        <v>-1.9821605550049552</v>
      </c>
      <c r="AI87" s="164">
        <f t="shared" si="39"/>
        <v>4.4496487119437909</v>
      </c>
      <c r="AJ87" s="164">
        <f t="shared" si="39"/>
        <v>7.4162679425837359</v>
      </c>
      <c r="AK87" s="164">
        <f t="shared" si="39"/>
        <v>1.8934911242603485</v>
      </c>
      <c r="AL87" s="164">
        <f t="shared" si="39"/>
        <v>0.60120240480962783</v>
      </c>
      <c r="AM87" s="164">
        <f t="shared" si="39"/>
        <v>4.9857549857549861</v>
      </c>
      <c r="AN87" s="164">
        <f t="shared" si="39"/>
        <v>6.2893081761006178</v>
      </c>
      <c r="AO87" s="164">
        <f t="shared" si="39"/>
        <v>2.8121484814398197</v>
      </c>
      <c r="AP87" s="164">
        <f t="shared" si="39"/>
        <v>1.8445322793148766</v>
      </c>
      <c r="AQ87" s="164">
        <f t="shared" si="39"/>
        <v>-2.6590693257359899</v>
      </c>
      <c r="AR87" s="164">
        <f t="shared" si="39"/>
        <v>-9.9999999999994316E-2</v>
      </c>
      <c r="AS87" s="164">
        <f t="shared" si="39"/>
        <v>-26.161369193154034</v>
      </c>
      <c r="AT87" s="164">
        <f t="shared" si="39"/>
        <v>-1.6932270916334689</v>
      </c>
      <c r="AU87" s="164">
        <f t="shared" si="39"/>
        <v>-6.7357512953367848</v>
      </c>
      <c r="AV87" s="164">
        <f t="shared" si="39"/>
        <v>5.6192660550458617</v>
      </c>
      <c r="AW87" s="164">
        <f t="shared" si="39"/>
        <v>1.9698725376593313</v>
      </c>
      <c r="AX87" s="164" t="e">
        <f t="shared" si="39"/>
        <v>#DIV/0!</v>
      </c>
      <c r="AY87" s="164">
        <f t="shared" si="39"/>
        <v>9.5607235142118743</v>
      </c>
      <c r="AZ87" s="164">
        <f t="shared" si="39"/>
        <v>5.72737686139748</v>
      </c>
      <c r="BA87" s="164">
        <f t="shared" si="39"/>
        <v>6.4516129032258158</v>
      </c>
      <c r="BB87" s="164">
        <f t="shared" si="39"/>
        <v>5.0171037628278121</v>
      </c>
      <c r="BC87" s="164">
        <f t="shared" ref="BC87:BG87" si="40">(BC36-BC24)/BC24*100</f>
        <v>5.4461181923522632</v>
      </c>
      <c r="BD87" s="164">
        <f t="shared" si="40"/>
        <v>-0.42105263157895334</v>
      </c>
      <c r="BE87" s="164">
        <f t="shared" si="40"/>
        <v>7.2904009720534635</v>
      </c>
      <c r="BF87" s="164">
        <f t="shared" si="40"/>
        <v>4.0697674418604652</v>
      </c>
      <c r="BG87" s="164">
        <f t="shared" si="40"/>
        <v>6.0742407199100015</v>
      </c>
    </row>
    <row r="88" spans="1:59" s="64" customFormat="1" hidden="1">
      <c r="A88" s="287">
        <v>40483</v>
      </c>
      <c r="B88" s="68">
        <f t="shared" si="2"/>
        <v>2.9002320185614847</v>
      </c>
      <c r="C88" s="164">
        <f t="shared" ref="C88:BB88" si="41">(C37-C25)/C25*100</f>
        <v>1.445783132530124</v>
      </c>
      <c r="D88" s="164">
        <f t="shared" si="41"/>
        <v>1.4492753623188441</v>
      </c>
      <c r="E88" s="164">
        <f t="shared" si="41"/>
        <v>2.0910209102091057</v>
      </c>
      <c r="F88" s="164">
        <f t="shared" si="41"/>
        <v>1.4652014652014511</v>
      </c>
      <c r="G88" s="164">
        <f t="shared" si="41"/>
        <v>-1.1363636363636365</v>
      </c>
      <c r="H88" s="164">
        <f t="shared" si="41"/>
        <v>-1.997780244173138</v>
      </c>
      <c r="I88" s="164">
        <f t="shared" si="41"/>
        <v>3.3738191632928474</v>
      </c>
      <c r="J88" s="164">
        <f t="shared" si="41"/>
        <v>6.2015503875969085</v>
      </c>
      <c r="K88" s="164">
        <f t="shared" si="41"/>
        <v>-1.0452961672473771</v>
      </c>
      <c r="L88" s="164">
        <f t="shared" si="41"/>
        <v>7.3976221928665709</v>
      </c>
      <c r="M88" s="164">
        <f t="shared" si="41"/>
        <v>1.1778563015312131</v>
      </c>
      <c r="N88" s="164">
        <f t="shared" si="41"/>
        <v>2.1914648212225969</v>
      </c>
      <c r="O88" s="164">
        <f t="shared" si="41"/>
        <v>-1.7084282460136675</v>
      </c>
      <c r="P88" s="164">
        <f t="shared" si="41"/>
        <v>3.5921205098493725</v>
      </c>
      <c r="Q88" s="164">
        <f t="shared" si="41"/>
        <v>7.1256038647343063</v>
      </c>
      <c r="R88" s="164">
        <f t="shared" si="41"/>
        <v>6.4634146341463374</v>
      </c>
      <c r="S88" s="164">
        <f t="shared" si="41"/>
        <v>4.1618497109826524</v>
      </c>
      <c r="T88" s="164">
        <f t="shared" si="41"/>
        <v>5.1825677267373278</v>
      </c>
      <c r="U88" s="164">
        <f t="shared" si="41"/>
        <v>8.2382762991127994</v>
      </c>
      <c r="V88" s="164">
        <f t="shared" si="41"/>
        <v>8.2240762812872354</v>
      </c>
      <c r="W88" s="164">
        <f t="shared" si="41"/>
        <v>0.53134962805526043</v>
      </c>
      <c r="X88" s="164">
        <f t="shared" si="41"/>
        <v>0.42689434364993756</v>
      </c>
      <c r="Y88" s="164">
        <f t="shared" si="41"/>
        <v>0.94736842105263752</v>
      </c>
      <c r="Z88" s="164">
        <f t="shared" si="41"/>
        <v>3.9145907473309571</v>
      </c>
      <c r="AA88" s="164">
        <f t="shared" si="41"/>
        <v>2.8344671201814058</v>
      </c>
      <c r="AB88" s="164">
        <f t="shared" si="41"/>
        <v>1.1098779134295229</v>
      </c>
      <c r="AC88" s="164">
        <f t="shared" si="41"/>
        <v>5.2567237163814147</v>
      </c>
      <c r="AD88" s="164">
        <f t="shared" si="41"/>
        <v>5.7499999999999929</v>
      </c>
      <c r="AE88" s="164">
        <f t="shared" si="41"/>
        <v>10.97222222222223</v>
      </c>
      <c r="AF88" s="164">
        <f t="shared" si="41"/>
        <v>0.7399577167019058</v>
      </c>
      <c r="AG88" s="164">
        <f t="shared" si="41"/>
        <v>-2.5616698292220139</v>
      </c>
      <c r="AH88" s="164">
        <f t="shared" si="41"/>
        <v>-1.9920318725099602</v>
      </c>
      <c r="AI88" s="164">
        <f t="shared" si="41"/>
        <v>4.4496487119437909</v>
      </c>
      <c r="AJ88" s="164">
        <f t="shared" si="41"/>
        <v>7.389749702026208</v>
      </c>
      <c r="AK88" s="164">
        <f t="shared" si="41"/>
        <v>2.3696682464454977</v>
      </c>
      <c r="AL88" s="164">
        <f t="shared" si="41"/>
        <v>0.10020040080161176</v>
      </c>
      <c r="AM88" s="164">
        <f t="shared" si="41"/>
        <v>6.8473609129814719</v>
      </c>
      <c r="AN88" s="164">
        <f t="shared" si="41"/>
        <v>8.9622641509433887</v>
      </c>
      <c r="AO88" s="164">
        <f t="shared" si="41"/>
        <v>3.2805429864253299</v>
      </c>
      <c r="AP88" s="164">
        <f t="shared" si="41"/>
        <v>1.8445322793148766</v>
      </c>
      <c r="AQ88" s="164">
        <f t="shared" si="41"/>
        <v>-2.759276879162694</v>
      </c>
      <c r="AR88" s="164">
        <f t="shared" si="41"/>
        <v>0</v>
      </c>
      <c r="AS88" s="164">
        <f t="shared" si="41"/>
        <v>-28.790882061446986</v>
      </c>
      <c r="AT88" s="164">
        <f t="shared" si="41"/>
        <v>-2.2727272727272698</v>
      </c>
      <c r="AU88" s="164">
        <f t="shared" si="41"/>
        <v>-7.5342465753424639</v>
      </c>
      <c r="AV88" s="164">
        <f t="shared" si="41"/>
        <v>5.6192660550458617</v>
      </c>
      <c r="AW88" s="164">
        <f t="shared" si="41"/>
        <v>1.3636363636363669</v>
      </c>
      <c r="AX88" s="164" t="e">
        <f t="shared" si="41"/>
        <v>#DIV/0!</v>
      </c>
      <c r="AY88" s="164">
        <f t="shared" si="41"/>
        <v>9.5607235142118743</v>
      </c>
      <c r="AZ88" s="164">
        <f t="shared" si="41"/>
        <v>5.3775743707093691</v>
      </c>
      <c r="BA88" s="164">
        <f t="shared" si="41"/>
        <v>7.0114942528735567</v>
      </c>
      <c r="BB88" s="164">
        <f t="shared" si="41"/>
        <v>3.8768529076396709</v>
      </c>
      <c r="BC88" s="164">
        <f t="shared" ref="BC88:BG88" si="42">(BC37-BC25)/BC25*100</f>
        <v>5.4398148148148016</v>
      </c>
      <c r="BD88" s="164">
        <f t="shared" si="42"/>
        <v>-0.31413612565444726</v>
      </c>
      <c r="BE88" s="164">
        <f t="shared" si="42"/>
        <v>7.2904009720534635</v>
      </c>
      <c r="BF88" s="164">
        <f t="shared" si="42"/>
        <v>4.0697674418604652</v>
      </c>
      <c r="BG88" s="164">
        <f t="shared" si="42"/>
        <v>6.0742407199100015</v>
      </c>
    </row>
    <row r="89" spans="1:59" s="64" customFormat="1" hidden="1">
      <c r="A89" s="287">
        <v>40513</v>
      </c>
      <c r="B89" s="68">
        <f t="shared" si="2"/>
        <v>2.658959537572251</v>
      </c>
      <c r="C89" s="164">
        <f t="shared" ref="C89:BB89" si="43">(C38-C26)/C26*100</f>
        <v>1.5681544028950507</v>
      </c>
      <c r="D89" s="164">
        <f t="shared" si="43"/>
        <v>1.5738498789346387</v>
      </c>
      <c r="E89" s="164">
        <f t="shared" si="43"/>
        <v>2.3456790123456859</v>
      </c>
      <c r="F89" s="164">
        <f t="shared" si="43"/>
        <v>1.3317191283293082</v>
      </c>
      <c r="G89" s="164">
        <f t="shared" si="43"/>
        <v>-2.9545454545454484</v>
      </c>
      <c r="H89" s="164">
        <f t="shared" si="43"/>
        <v>-2.1181716833890811</v>
      </c>
      <c r="I89" s="164">
        <f t="shared" si="43"/>
        <v>8.005427408412471</v>
      </c>
      <c r="J89" s="164">
        <f t="shared" si="43"/>
        <v>11.6504854368932</v>
      </c>
      <c r="K89" s="164">
        <f t="shared" si="43"/>
        <v>-2.021403091557656</v>
      </c>
      <c r="L89" s="164">
        <f t="shared" si="43"/>
        <v>5.6504599211563891</v>
      </c>
      <c r="M89" s="164">
        <f t="shared" si="43"/>
        <v>2.1454112038140609</v>
      </c>
      <c r="N89" s="164">
        <f t="shared" si="43"/>
        <v>2.4165707710011439</v>
      </c>
      <c r="O89" s="164">
        <f t="shared" si="43"/>
        <v>-1.3714285714285745</v>
      </c>
      <c r="P89" s="164">
        <f t="shared" si="43"/>
        <v>3.4602076124567471</v>
      </c>
      <c r="Q89" s="164">
        <f t="shared" si="43"/>
        <v>6.7632850241545999</v>
      </c>
      <c r="R89" s="164">
        <f t="shared" si="43"/>
        <v>5.7247259439707712</v>
      </c>
      <c r="S89" s="164">
        <f t="shared" si="43"/>
        <v>4.561403508771936</v>
      </c>
      <c r="T89" s="164">
        <f t="shared" si="43"/>
        <v>2.1151586368977808</v>
      </c>
      <c r="U89" s="164">
        <f t="shared" si="43"/>
        <v>7.4307304785894086</v>
      </c>
      <c r="V89" s="164">
        <f t="shared" si="43"/>
        <v>8.4624553039332451</v>
      </c>
      <c r="W89" s="164">
        <f t="shared" si="43"/>
        <v>0.53078556263269638</v>
      </c>
      <c r="X89" s="164">
        <f t="shared" si="43"/>
        <v>0.31948881789137074</v>
      </c>
      <c r="Y89" s="164">
        <f t="shared" si="43"/>
        <v>0.62959076600210762</v>
      </c>
      <c r="Z89" s="164">
        <f t="shared" si="43"/>
        <v>3.655660377358501</v>
      </c>
      <c r="AA89" s="164">
        <f t="shared" si="43"/>
        <v>2.0156774916013407</v>
      </c>
      <c r="AB89" s="164">
        <f t="shared" si="43"/>
        <v>0.8800880088008769</v>
      </c>
      <c r="AC89" s="164">
        <f t="shared" si="43"/>
        <v>5.263157894736838</v>
      </c>
      <c r="AD89" s="164">
        <f t="shared" si="43"/>
        <v>5.7499999999999929</v>
      </c>
      <c r="AE89" s="164">
        <f t="shared" si="43"/>
        <v>11.126564673157162</v>
      </c>
      <c r="AF89" s="164">
        <f t="shared" si="43"/>
        <v>1.2684989429175506</v>
      </c>
      <c r="AG89" s="164">
        <f t="shared" si="43"/>
        <v>-2.095238095238098</v>
      </c>
      <c r="AH89" s="164">
        <f t="shared" si="43"/>
        <v>-1.2999999999999972</v>
      </c>
      <c r="AI89" s="164">
        <f t="shared" si="43"/>
        <v>5.1341890315052412</v>
      </c>
      <c r="AJ89" s="164">
        <f t="shared" si="43"/>
        <v>7.5089392133492208</v>
      </c>
      <c r="AK89" s="164">
        <f t="shared" si="43"/>
        <v>1.8801410105758032</v>
      </c>
      <c r="AL89" s="164">
        <f t="shared" si="43"/>
        <v>0.10040160642571137</v>
      </c>
      <c r="AM89" s="164">
        <f t="shared" si="43"/>
        <v>5.2777777777777732</v>
      </c>
      <c r="AN89" s="164">
        <f t="shared" si="43"/>
        <v>6.8285280728376323</v>
      </c>
      <c r="AO89" s="164">
        <f t="shared" si="43"/>
        <v>2.0089285714285845</v>
      </c>
      <c r="AP89" s="164">
        <f t="shared" si="43"/>
        <v>1.9607843137254901</v>
      </c>
      <c r="AQ89" s="164">
        <f t="shared" si="43"/>
        <v>-2.8544243577545196</v>
      </c>
      <c r="AR89" s="164">
        <f t="shared" si="43"/>
        <v>0</v>
      </c>
      <c r="AS89" s="164">
        <f t="shared" si="43"/>
        <v>-29.751243781094534</v>
      </c>
      <c r="AT89" s="164">
        <f t="shared" si="43"/>
        <v>-2.9469548133595285</v>
      </c>
      <c r="AU89" s="164">
        <f t="shared" si="43"/>
        <v>-8.5324232081911262</v>
      </c>
      <c r="AV89" s="164">
        <f t="shared" si="43"/>
        <v>5.8486238532110022</v>
      </c>
      <c r="AW89" s="164">
        <f t="shared" si="43"/>
        <v>1.4590347923681386</v>
      </c>
      <c r="AX89" s="164" t="e">
        <f t="shared" si="43"/>
        <v>#DIV/0!</v>
      </c>
      <c r="AY89" s="164">
        <f t="shared" si="43"/>
        <v>9.5607235142118743</v>
      </c>
      <c r="AZ89" s="164">
        <f t="shared" si="43"/>
        <v>4.0723981900452424</v>
      </c>
      <c r="BA89" s="164">
        <f t="shared" si="43"/>
        <v>4.7244094488188848</v>
      </c>
      <c r="BB89" s="164">
        <f t="shared" si="43"/>
        <v>3.4207525655644244</v>
      </c>
      <c r="BC89" s="164">
        <f t="shared" ref="BC89:BG89" si="44">(BC38-BC26)/BC26*100</f>
        <v>5.3240740740740673</v>
      </c>
      <c r="BD89" s="164">
        <f t="shared" si="44"/>
        <v>-0.62959076600209263</v>
      </c>
      <c r="BE89" s="164">
        <f t="shared" si="44"/>
        <v>7.2904009720534635</v>
      </c>
      <c r="BF89" s="164">
        <f t="shared" si="44"/>
        <v>4.0697674418604652</v>
      </c>
      <c r="BG89" s="164">
        <f t="shared" si="44"/>
        <v>6.0742407199100015</v>
      </c>
    </row>
    <row r="90" spans="1:59" s="64" customFormat="1">
      <c r="A90" s="287">
        <v>40544</v>
      </c>
      <c r="B90" s="68">
        <f t="shared" si="2"/>
        <v>2.8801843317972349</v>
      </c>
      <c r="C90" s="164">
        <f t="shared" ref="C90:BB90" si="45">(C39-C27)/C27*100</f>
        <v>3.1249999999999929</v>
      </c>
      <c r="D90" s="164">
        <f t="shared" si="45"/>
        <v>3.008423586040915</v>
      </c>
      <c r="E90" s="164">
        <f t="shared" si="45"/>
        <v>2.716049382716053</v>
      </c>
      <c r="F90" s="164">
        <f t="shared" si="45"/>
        <v>4.4740024183796887</v>
      </c>
      <c r="G90" s="164">
        <f t="shared" si="45"/>
        <v>-2.3463687150837926</v>
      </c>
      <c r="H90" s="164">
        <f t="shared" si="45"/>
        <v>-1.3348164627363768</v>
      </c>
      <c r="I90" s="164">
        <f t="shared" si="45"/>
        <v>7.5797872340425565</v>
      </c>
      <c r="J90" s="164">
        <f t="shared" si="45"/>
        <v>16.390041493775932</v>
      </c>
      <c r="K90" s="164">
        <f t="shared" si="45"/>
        <v>-0.35046728971962288</v>
      </c>
      <c r="L90" s="164">
        <f t="shared" si="45"/>
        <v>6.8152031454783781</v>
      </c>
      <c r="M90" s="164">
        <f t="shared" si="45"/>
        <v>1.8912529550827526</v>
      </c>
      <c r="N90" s="164">
        <f t="shared" si="45"/>
        <v>3.9260969976905384</v>
      </c>
      <c r="O90" s="164">
        <f t="shared" si="45"/>
        <v>2.7397260273972672</v>
      </c>
      <c r="P90" s="164">
        <f t="shared" si="45"/>
        <v>4.2873696407879525</v>
      </c>
      <c r="Q90" s="164">
        <f t="shared" si="45"/>
        <v>6.8509615384615419</v>
      </c>
      <c r="R90" s="164">
        <f t="shared" si="45"/>
        <v>5.6831922611850088</v>
      </c>
      <c r="S90" s="164">
        <f t="shared" si="45"/>
        <v>4.6349942062572422</v>
      </c>
      <c r="T90" s="164">
        <f t="shared" si="45"/>
        <v>5.0410316529894459</v>
      </c>
      <c r="U90" s="164">
        <f t="shared" si="45"/>
        <v>6.6167290886392154</v>
      </c>
      <c r="V90" s="164">
        <f t="shared" si="45"/>
        <v>8.3333333333333321</v>
      </c>
      <c r="W90" s="164">
        <f t="shared" si="45"/>
        <v>0.74231177094379941</v>
      </c>
      <c r="X90" s="164">
        <f t="shared" si="45"/>
        <v>0.63829787234041957</v>
      </c>
      <c r="Y90" s="164">
        <f t="shared" si="45"/>
        <v>0.73452256033578478</v>
      </c>
      <c r="Z90" s="164">
        <f t="shared" si="45"/>
        <v>3.655660377358501</v>
      </c>
      <c r="AA90" s="164">
        <f t="shared" si="45"/>
        <v>2.0156774916013407</v>
      </c>
      <c r="AB90" s="164">
        <f t="shared" si="45"/>
        <v>0.8800880088008769</v>
      </c>
      <c r="AC90" s="164">
        <f t="shared" si="45"/>
        <v>6.4634146341463374</v>
      </c>
      <c r="AD90" s="164">
        <f t="shared" si="45"/>
        <v>5.7499999999999929</v>
      </c>
      <c r="AE90" s="164">
        <f t="shared" si="45"/>
        <v>10.987482614742685</v>
      </c>
      <c r="AF90" s="164">
        <f t="shared" si="45"/>
        <v>1.0593220338983049</v>
      </c>
      <c r="AG90" s="164">
        <f t="shared" si="45"/>
        <v>-1.7274472168905923</v>
      </c>
      <c r="AH90" s="164">
        <f t="shared" si="45"/>
        <v>-1.9900497512437811</v>
      </c>
      <c r="AI90" s="164">
        <f t="shared" si="45"/>
        <v>4.7897196261682344</v>
      </c>
      <c r="AJ90" s="164">
        <f t="shared" si="45"/>
        <v>7.6281287246722185</v>
      </c>
      <c r="AK90" s="164">
        <f t="shared" si="45"/>
        <v>2.9411764705882351</v>
      </c>
      <c r="AL90" s="164">
        <f t="shared" si="45"/>
        <v>0.50352467270896273</v>
      </c>
      <c r="AM90" s="164">
        <f t="shared" si="45"/>
        <v>9.762900976290096</v>
      </c>
      <c r="AN90" s="164">
        <f t="shared" si="45"/>
        <v>11.485451761102604</v>
      </c>
      <c r="AO90" s="164">
        <f t="shared" si="45"/>
        <v>5.8693244739756336</v>
      </c>
      <c r="AP90" s="164">
        <f t="shared" si="45"/>
        <v>1.6949152542372843</v>
      </c>
      <c r="AQ90" s="164">
        <f t="shared" si="45"/>
        <v>-3.0505243088655889</v>
      </c>
      <c r="AR90" s="164">
        <f t="shared" si="45"/>
        <v>-9.9800399201605314E-2</v>
      </c>
      <c r="AS90" s="164">
        <f t="shared" si="45"/>
        <v>-32.357473035439135</v>
      </c>
      <c r="AT90" s="164">
        <f t="shared" si="45"/>
        <v>-2.9850746268656714</v>
      </c>
      <c r="AU90" s="164">
        <f t="shared" si="45"/>
        <v>-9.8712446351931327</v>
      </c>
      <c r="AV90" s="164">
        <f t="shared" si="45"/>
        <v>5.2095130237825691</v>
      </c>
      <c r="AW90" s="164">
        <f t="shared" si="45"/>
        <v>5.3892215568862278</v>
      </c>
      <c r="AX90" s="164" t="e">
        <f t="shared" si="45"/>
        <v>#DIV/0!</v>
      </c>
      <c r="AY90" s="164">
        <f t="shared" si="45"/>
        <v>9.5607235142118743</v>
      </c>
      <c r="AZ90" s="164">
        <f t="shared" si="45"/>
        <v>1.8847006651884732</v>
      </c>
      <c r="BA90" s="164">
        <f t="shared" si="45"/>
        <v>3.5555555555555589</v>
      </c>
      <c r="BB90" s="164">
        <f t="shared" si="45"/>
        <v>-0.1106194690265581</v>
      </c>
      <c r="BC90" s="164">
        <f t="shared" ref="BC90:BG90" si="46">(BC39-BC27)/BC27*100</f>
        <v>3.7499999999999969</v>
      </c>
      <c r="BD90" s="164">
        <f t="shared" si="46"/>
        <v>-1.2552301255230007</v>
      </c>
      <c r="BE90" s="164">
        <f t="shared" si="46"/>
        <v>6.3625450180072001</v>
      </c>
      <c r="BF90" s="164">
        <f t="shared" si="46"/>
        <v>3.2731376975169368</v>
      </c>
      <c r="BG90" s="164">
        <f t="shared" si="46"/>
        <v>2.6115342763873683</v>
      </c>
    </row>
    <row r="91" spans="1:59" s="149" customFormat="1">
      <c r="A91" s="287">
        <v>40575</v>
      </c>
      <c r="B91" s="68">
        <f t="shared" si="2"/>
        <v>3.2146957520091979</v>
      </c>
      <c r="C91" s="164">
        <f t="shared" ref="C91:BB91" si="47">(C40-C28)/C28*100</f>
        <v>4.2372881355932206</v>
      </c>
      <c r="D91" s="164">
        <f t="shared" si="47"/>
        <v>4.2527339003645199</v>
      </c>
      <c r="E91" s="164">
        <f t="shared" si="47"/>
        <v>3.6069651741293423</v>
      </c>
      <c r="F91" s="164">
        <f t="shared" si="47"/>
        <v>4.3848964677223004</v>
      </c>
      <c r="G91" s="164">
        <f t="shared" si="47"/>
        <v>-1.8058690744920929</v>
      </c>
      <c r="H91" s="164">
        <f t="shared" si="47"/>
        <v>-1.783723522853967</v>
      </c>
      <c r="I91" s="164">
        <f t="shared" si="47"/>
        <v>14.285714285714276</v>
      </c>
      <c r="J91" s="164">
        <f t="shared" si="47"/>
        <v>8.5</v>
      </c>
      <c r="K91" s="164">
        <f t="shared" si="47"/>
        <v>3.9951573849879072</v>
      </c>
      <c r="L91" s="164">
        <f t="shared" si="47"/>
        <v>10.994764397905747</v>
      </c>
      <c r="M91" s="164">
        <f t="shared" si="47"/>
        <v>2.9585798816568047</v>
      </c>
      <c r="N91" s="164">
        <f t="shared" si="47"/>
        <v>2.9445073612684127</v>
      </c>
      <c r="O91" s="164">
        <f t="shared" si="47"/>
        <v>-5.0962627406568517</v>
      </c>
      <c r="P91" s="164">
        <f t="shared" si="47"/>
        <v>5.3287981859410465</v>
      </c>
      <c r="Q91" s="164">
        <f t="shared" si="47"/>
        <v>6.8509615384615419</v>
      </c>
      <c r="R91" s="164">
        <f t="shared" si="47"/>
        <v>5.6831922611850088</v>
      </c>
      <c r="S91" s="164">
        <f t="shared" si="47"/>
        <v>3.8150289017341006</v>
      </c>
      <c r="T91" s="164">
        <f t="shared" si="47"/>
        <v>5.3738317757009453</v>
      </c>
      <c r="U91" s="164">
        <f t="shared" si="47"/>
        <v>7.0087609511889788</v>
      </c>
      <c r="V91" s="164">
        <f t="shared" si="47"/>
        <v>8.4624553039332451</v>
      </c>
      <c r="W91" s="164">
        <f t="shared" si="47"/>
        <v>0.74231177094379941</v>
      </c>
      <c r="X91" s="164">
        <f t="shared" si="47"/>
        <v>0.74468085106383275</v>
      </c>
      <c r="Y91" s="164">
        <f t="shared" si="47"/>
        <v>0.73452256033578478</v>
      </c>
      <c r="Z91" s="164">
        <f t="shared" si="47"/>
        <v>3.5335689045936389</v>
      </c>
      <c r="AA91" s="164">
        <f t="shared" si="47"/>
        <v>2.0156774916013407</v>
      </c>
      <c r="AB91" s="164">
        <f t="shared" si="47"/>
        <v>0.8800880088008769</v>
      </c>
      <c r="AC91" s="164">
        <f t="shared" si="47"/>
        <v>6.2043795620437887</v>
      </c>
      <c r="AD91" s="164">
        <f t="shared" si="47"/>
        <v>5.7499999999999929</v>
      </c>
      <c r="AE91" s="164">
        <f t="shared" si="47"/>
        <v>10.83333333333333</v>
      </c>
      <c r="AF91" s="164">
        <f t="shared" si="47"/>
        <v>0.7407407407407437</v>
      </c>
      <c r="AG91" s="164">
        <f t="shared" si="47"/>
        <v>-2.9551954242135445</v>
      </c>
      <c r="AH91" s="164">
        <f t="shared" si="47"/>
        <v>-2.5999999999999943</v>
      </c>
      <c r="AI91" s="164">
        <f t="shared" si="47"/>
        <v>5.0233644859813218</v>
      </c>
      <c r="AJ91" s="164">
        <f t="shared" si="47"/>
        <v>6.6742081447963706</v>
      </c>
      <c r="AK91" s="164">
        <f t="shared" si="47"/>
        <v>3.0409356725146131</v>
      </c>
      <c r="AL91" s="164">
        <f t="shared" si="47"/>
        <v>-0.20040080160320925</v>
      </c>
      <c r="AM91" s="164">
        <f t="shared" si="47"/>
        <v>10.989010989010989</v>
      </c>
      <c r="AN91" s="164">
        <f t="shared" si="47"/>
        <v>12.275449101796413</v>
      </c>
      <c r="AO91" s="164">
        <f t="shared" si="47"/>
        <v>7.8626799557032205</v>
      </c>
      <c r="AP91" s="164">
        <f t="shared" si="47"/>
        <v>1.6949152542372843</v>
      </c>
      <c r="AQ91" s="164">
        <f t="shared" si="47"/>
        <v>-3.0505243088655889</v>
      </c>
      <c r="AR91" s="164">
        <f t="shared" si="47"/>
        <v>-9.9800399201605314E-2</v>
      </c>
      <c r="AS91" s="164">
        <f t="shared" si="47"/>
        <v>-31.750129065565307</v>
      </c>
      <c r="AT91" s="164">
        <f t="shared" si="47"/>
        <v>-2.202202202202205</v>
      </c>
      <c r="AU91" s="164">
        <f t="shared" si="47"/>
        <v>-9.8786828422876987</v>
      </c>
      <c r="AV91" s="164">
        <f t="shared" si="47"/>
        <v>5.3167420814479502</v>
      </c>
      <c r="AW91" s="164">
        <f t="shared" si="47"/>
        <v>9.1566265060240895</v>
      </c>
      <c r="AX91" s="164" t="e">
        <f t="shared" si="47"/>
        <v>#DIV/0!</v>
      </c>
      <c r="AY91" s="164">
        <f t="shared" si="47"/>
        <v>9.5607235142118743</v>
      </c>
      <c r="AZ91" s="164">
        <f t="shared" si="47"/>
        <v>2.2123893805309733</v>
      </c>
      <c r="BA91" s="164">
        <f t="shared" si="47"/>
        <v>4.7884187082405312</v>
      </c>
      <c r="BB91" s="164">
        <f t="shared" si="47"/>
        <v>-0.76923076923077238</v>
      </c>
      <c r="BC91" s="164">
        <f t="shared" ref="BC91:BG91" si="48">(BC40-BC28)/BC28*100</f>
        <v>3.4254143646408775</v>
      </c>
      <c r="BD91" s="164">
        <f t="shared" si="48"/>
        <v>-0.2092050209204902</v>
      </c>
      <c r="BE91" s="164">
        <f t="shared" si="48"/>
        <v>5.3167420814479502</v>
      </c>
      <c r="BF91" s="164">
        <f t="shared" si="48"/>
        <v>3.2731376975169368</v>
      </c>
      <c r="BG91" s="164">
        <f t="shared" si="48"/>
        <v>2.6115342763873683</v>
      </c>
    </row>
    <row r="92" spans="1:59" s="149" customFormat="1">
      <c r="A92" s="287">
        <v>40603</v>
      </c>
      <c r="B92" s="68">
        <f t="shared" si="2"/>
        <v>3.4207525655644244</v>
      </c>
      <c r="C92" s="164">
        <f>(C41-C29)/C29*100</f>
        <v>4.9516908212560491</v>
      </c>
      <c r="D92" s="164">
        <f t="shared" ref="D92:BB92" si="49">(D41-D29)/D29*100</f>
        <v>5.0970873786407624</v>
      </c>
      <c r="E92" s="164">
        <f t="shared" si="49"/>
        <v>4.3424317617866004</v>
      </c>
      <c r="F92" s="164">
        <f>(F41-F29)/F29*100</f>
        <v>4.975728155339799</v>
      </c>
      <c r="G92" s="164">
        <f t="shared" si="49"/>
        <v>-1.6853932584269662</v>
      </c>
      <c r="H92" s="164">
        <f t="shared" si="49"/>
        <v>-0.77519379844961556</v>
      </c>
      <c r="I92" s="164">
        <f t="shared" si="49"/>
        <v>19.009370816599734</v>
      </c>
      <c r="J92" s="164">
        <f t="shared" si="49"/>
        <v>2.3575638506876282</v>
      </c>
      <c r="K92" s="164">
        <f t="shared" si="49"/>
        <v>7.8848560700876051</v>
      </c>
      <c r="L92" s="164">
        <f t="shared" si="49"/>
        <v>9.0330788804071354</v>
      </c>
      <c r="M92" s="164">
        <f t="shared" si="49"/>
        <v>2.3529411764705883</v>
      </c>
      <c r="N92" s="164">
        <f t="shared" si="49"/>
        <v>3.7204058624577194</v>
      </c>
      <c r="O92" s="164">
        <f t="shared" si="49"/>
        <v>0.55865921787709494</v>
      </c>
      <c r="P92" s="164">
        <f t="shared" si="49"/>
        <v>4.7457627118644101</v>
      </c>
      <c r="Q92" s="164">
        <f t="shared" si="49"/>
        <v>5.1664753157290475</v>
      </c>
      <c r="R92" s="164">
        <f t="shared" si="49"/>
        <v>5.2325581395348841</v>
      </c>
      <c r="S92" s="164">
        <f t="shared" si="49"/>
        <v>3.2366071428571495</v>
      </c>
      <c r="T92" s="164">
        <f t="shared" si="49"/>
        <v>4.8863636363636331</v>
      </c>
      <c r="U92" s="164">
        <f t="shared" si="49"/>
        <v>6.8345323741007045</v>
      </c>
      <c r="V92" s="164">
        <f t="shared" si="49"/>
        <v>5.1801801801801899</v>
      </c>
      <c r="W92" s="164">
        <f t="shared" si="49"/>
        <v>0.63559322033897703</v>
      </c>
      <c r="X92" s="164">
        <f t="shared" si="49"/>
        <v>0.85106382978723094</v>
      </c>
      <c r="Y92" s="164">
        <f t="shared" si="49"/>
        <v>0.41884816753927295</v>
      </c>
      <c r="Z92" s="164">
        <f t="shared" si="49"/>
        <v>4.1128084606345476</v>
      </c>
      <c r="AA92" s="164">
        <f t="shared" si="49"/>
        <v>3.0133928571428608</v>
      </c>
      <c r="AB92" s="164">
        <f t="shared" si="49"/>
        <v>1.4207650273224013</v>
      </c>
      <c r="AC92" s="164">
        <f t="shared" si="49"/>
        <v>7.0473876063183454</v>
      </c>
      <c r="AD92" s="164">
        <f t="shared" si="49"/>
        <v>5.7499999999999929</v>
      </c>
      <c r="AE92" s="164">
        <f t="shared" si="49"/>
        <v>10.83333333333333</v>
      </c>
      <c r="AF92" s="164">
        <f t="shared" si="49"/>
        <v>0.63025210084033012</v>
      </c>
      <c r="AG92" s="164">
        <f t="shared" si="49"/>
        <v>-4.0642722117202243</v>
      </c>
      <c r="AH92" s="164">
        <f t="shared" si="49"/>
        <v>-1.996007984031936</v>
      </c>
      <c r="AI92" s="164">
        <f t="shared" si="49"/>
        <v>5.5619930475086878</v>
      </c>
      <c r="AJ92" s="164">
        <f t="shared" si="49"/>
        <v>6.6591422121896224</v>
      </c>
      <c r="AK92" s="164">
        <f t="shared" si="49"/>
        <v>3.3760186263096523</v>
      </c>
      <c r="AL92" s="164">
        <f t="shared" si="49"/>
        <v>-0.19980019980018843</v>
      </c>
      <c r="AM92" s="164">
        <f t="shared" si="49"/>
        <v>13.896457765667558</v>
      </c>
      <c r="AN92" s="164">
        <f t="shared" si="49"/>
        <v>16.79049034175334</v>
      </c>
      <c r="AO92" s="164">
        <f t="shared" si="49"/>
        <v>7.9382579933847879</v>
      </c>
      <c r="AP92" s="164">
        <f t="shared" si="49"/>
        <v>0.1298701298701225</v>
      </c>
      <c r="AQ92" s="164">
        <f t="shared" si="49"/>
        <v>-1.8322082931533323</v>
      </c>
      <c r="AR92" s="164">
        <f t="shared" si="49"/>
        <v>0.70422535211266457</v>
      </c>
      <c r="AS92" s="164">
        <f t="shared" si="49"/>
        <v>-27.958740499457114</v>
      </c>
      <c r="AT92" s="164">
        <f t="shared" si="49"/>
        <v>-2.2727272727272698</v>
      </c>
      <c r="AU92" s="164">
        <f t="shared" si="49"/>
        <v>-8.0279232111692735</v>
      </c>
      <c r="AV92" s="164">
        <f t="shared" si="49"/>
        <v>5.6561085972850673</v>
      </c>
      <c r="AW92" s="164">
        <f t="shared" si="49"/>
        <v>3.2222222222222285</v>
      </c>
      <c r="AX92" s="164" t="e">
        <f t="shared" si="49"/>
        <v>#DIV/0!</v>
      </c>
      <c r="AY92" s="164">
        <f t="shared" si="49"/>
        <v>8.1367924528301945</v>
      </c>
      <c r="AZ92" s="164">
        <f t="shared" si="49"/>
        <v>1.9650655021834187</v>
      </c>
      <c r="BA92" s="164">
        <f t="shared" si="49"/>
        <v>4.4296788482834994</v>
      </c>
      <c r="BB92" s="164">
        <f t="shared" si="49"/>
        <v>-0.53763440860215062</v>
      </c>
      <c r="BC92" s="164">
        <f t="shared" ref="BC92:BG92" si="50">(BC41-BC29)/BC29*100</f>
        <v>3.6504424778761027</v>
      </c>
      <c r="BD92" s="164">
        <f t="shared" si="50"/>
        <v>0.63025210084033012</v>
      </c>
      <c r="BE92" s="164">
        <f t="shared" si="50"/>
        <v>5.3167420814479502</v>
      </c>
      <c r="BF92" s="164">
        <f t="shared" si="50"/>
        <v>4.401805869074499</v>
      </c>
      <c r="BG92" s="164">
        <f t="shared" si="50"/>
        <v>2.6115342763873683</v>
      </c>
    </row>
    <row r="93" spans="1:59" s="149" customFormat="1">
      <c r="A93" s="287">
        <v>40634</v>
      </c>
      <c r="B93" s="68">
        <f t="shared" si="2"/>
        <v>3.6446469248291606</v>
      </c>
      <c r="C93" s="164">
        <f>(C42-C30)/C30*100</f>
        <v>4.7101449275362386</v>
      </c>
      <c r="D93" s="164">
        <f t="shared" ref="D93:BB93" si="51">(D42-D30)/D30*100</f>
        <v>4.8543689320388346</v>
      </c>
      <c r="E93" s="164">
        <f t="shared" si="51"/>
        <v>4.0942928039702373</v>
      </c>
      <c r="F93" s="164">
        <f t="shared" si="51"/>
        <v>4.860267314702309</v>
      </c>
      <c r="G93" s="164">
        <f t="shared" si="51"/>
        <v>-3.4753363228699645</v>
      </c>
      <c r="H93" s="164">
        <f>(H42-H30)/H30*100</f>
        <v>0.78212290502793613</v>
      </c>
      <c r="I93" s="164">
        <f t="shared" si="51"/>
        <v>21.438263229307999</v>
      </c>
      <c r="J93" s="164">
        <f t="shared" si="51"/>
        <v>1.6260162601625958</v>
      </c>
      <c r="K93" s="164">
        <f t="shared" si="51"/>
        <v>5.6790123456790056</v>
      </c>
      <c r="L93" s="164">
        <f t="shared" si="51"/>
        <v>7.8260869565217357</v>
      </c>
      <c r="M93" s="164">
        <f t="shared" si="51"/>
        <v>2.9585798816568047</v>
      </c>
      <c r="N93" s="164">
        <f t="shared" si="51"/>
        <v>3.2694475760992012</v>
      </c>
      <c r="O93" s="164">
        <f t="shared" si="51"/>
        <v>-1.4557670772676339</v>
      </c>
      <c r="P93" s="164">
        <f t="shared" si="51"/>
        <v>4.7457627118644101</v>
      </c>
      <c r="Q93" s="164">
        <f t="shared" si="51"/>
        <v>5.2213393870601692</v>
      </c>
      <c r="R93" s="164">
        <f t="shared" si="51"/>
        <v>5.8553386911595968</v>
      </c>
      <c r="S93" s="164">
        <f t="shared" si="51"/>
        <v>3.5516093229744765</v>
      </c>
      <c r="T93" s="164">
        <f t="shared" si="51"/>
        <v>5.5242390078917607</v>
      </c>
      <c r="U93" s="164">
        <f t="shared" si="51"/>
        <v>7.538280329799754</v>
      </c>
      <c r="V93" s="164">
        <f t="shared" si="51"/>
        <v>4.3478260869565117</v>
      </c>
      <c r="W93" s="164">
        <f t="shared" si="51"/>
        <v>0.95338983050846549</v>
      </c>
      <c r="X93" s="164">
        <f t="shared" si="51"/>
        <v>1.1702127659574406</v>
      </c>
      <c r="Y93" s="164">
        <f t="shared" si="51"/>
        <v>0.52356020942408377</v>
      </c>
      <c r="Z93" s="164">
        <f t="shared" si="51"/>
        <v>4.1128084606345476</v>
      </c>
      <c r="AA93" s="164">
        <f t="shared" si="51"/>
        <v>3.0133928571428608</v>
      </c>
      <c r="AB93" s="164">
        <f t="shared" si="51"/>
        <v>1.4207650273224013</v>
      </c>
      <c r="AC93" s="164">
        <f t="shared" si="51"/>
        <v>6.7796610169491638</v>
      </c>
      <c r="AD93" s="164">
        <f t="shared" si="51"/>
        <v>5.7499999999999929</v>
      </c>
      <c r="AE93" s="164">
        <f t="shared" si="51"/>
        <v>10.97222222222223</v>
      </c>
      <c r="AF93" s="164">
        <f t="shared" si="51"/>
        <v>1.053740779768177</v>
      </c>
      <c r="AG93" s="164">
        <f t="shared" si="51"/>
        <v>-3.4220532319391714</v>
      </c>
      <c r="AH93" s="164">
        <f t="shared" si="51"/>
        <v>-0.80726538849646545</v>
      </c>
      <c r="AI93" s="164">
        <f t="shared" si="51"/>
        <v>5.5555555555555518</v>
      </c>
      <c r="AJ93" s="164">
        <f t="shared" si="51"/>
        <v>6.5315315315315283</v>
      </c>
      <c r="AK93" s="164">
        <f t="shared" si="51"/>
        <v>3.6908881199538666</v>
      </c>
      <c r="AL93" s="164">
        <f t="shared" si="51"/>
        <v>0</v>
      </c>
      <c r="AM93" s="164">
        <f t="shared" si="51"/>
        <v>13.874345549738212</v>
      </c>
      <c r="AN93" s="164">
        <f t="shared" si="51"/>
        <v>16.386554621848724</v>
      </c>
      <c r="AO93" s="164">
        <f t="shared" si="51"/>
        <v>7.8021978021977949</v>
      </c>
      <c r="AP93" s="164">
        <f t="shared" si="51"/>
        <v>0.38961038961038591</v>
      </c>
      <c r="AQ93" s="164">
        <f t="shared" si="51"/>
        <v>-2.0270270270270214</v>
      </c>
      <c r="AR93" s="164">
        <f t="shared" si="51"/>
        <v>0.70422535211266457</v>
      </c>
      <c r="AS93" s="164">
        <f t="shared" si="51"/>
        <v>-29.300776914539394</v>
      </c>
      <c r="AT93" s="164">
        <f t="shared" si="51"/>
        <v>0.60851926977688497</v>
      </c>
      <c r="AU93" s="164">
        <f>(AU42-AU30)/AU30*100</f>
        <v>-6.648697214734943</v>
      </c>
      <c r="AV93" s="164">
        <f t="shared" si="51"/>
        <v>6.5168539325842669</v>
      </c>
      <c r="AW93" s="164">
        <f t="shared" si="51"/>
        <v>12.264150943396233</v>
      </c>
      <c r="AX93" s="164" t="e">
        <f t="shared" si="51"/>
        <v>#DIV/0!</v>
      </c>
      <c r="AY93" s="164">
        <f t="shared" si="51"/>
        <v>8.1367924528301945</v>
      </c>
      <c r="AZ93" s="164">
        <f t="shared" si="51"/>
        <v>1.5151515151515058</v>
      </c>
      <c r="BA93" s="164">
        <f t="shared" si="51"/>
        <v>2.9411764705882382</v>
      </c>
      <c r="BB93" s="164">
        <f t="shared" si="51"/>
        <v>-0.10752688172042399</v>
      </c>
      <c r="BC93" s="164">
        <f t="shared" ref="BC93:BG93" si="52">(BC42-BC30)/BC30*100</f>
        <v>3.7569060773480727</v>
      </c>
      <c r="BD93" s="164">
        <f t="shared" si="52"/>
        <v>0.21008403361344835</v>
      </c>
      <c r="BE93" s="164">
        <f t="shared" si="52"/>
        <v>5.0790067720090297</v>
      </c>
      <c r="BF93" s="164">
        <f t="shared" si="52"/>
        <v>4.401805869074499</v>
      </c>
      <c r="BG93" s="164">
        <f t="shared" si="52"/>
        <v>3.373231773667023</v>
      </c>
    </row>
    <row r="94" spans="1:59" s="149" customFormat="1">
      <c r="A94" s="287">
        <v>40664</v>
      </c>
      <c r="B94" s="68">
        <f t="shared" si="2"/>
        <v>3.86363636363637</v>
      </c>
      <c r="C94" s="164">
        <f>(C43-C31)/C31*100</f>
        <v>5.7761732851985697</v>
      </c>
      <c r="D94" s="164">
        <f t="shared" ref="D94:G95" si="53">(D43-D31)/D31*100</f>
        <v>5.7971014492753588</v>
      </c>
      <c r="E94" s="164">
        <f t="shared" si="53"/>
        <v>6.5920398009950212</v>
      </c>
      <c r="F94" s="164">
        <f t="shared" si="53"/>
        <v>5.7108140947752162</v>
      </c>
      <c r="G94" s="164">
        <f t="shared" si="53"/>
        <v>-2.3463687150837926</v>
      </c>
      <c r="H94" s="164">
        <f>(H43-H31)/H31*100</f>
        <v>0.55617352614015569</v>
      </c>
      <c r="I94" s="164">
        <f t="shared" ref="I94:AT94" si="54">(I43-I31)/I31*100</f>
        <v>23.450134770889473</v>
      </c>
      <c r="J94" s="164">
        <f t="shared" si="54"/>
        <v>3.7280701754385874</v>
      </c>
      <c r="K94" s="164">
        <f t="shared" si="54"/>
        <v>5.4761904761904692</v>
      </c>
      <c r="L94" s="164">
        <f t="shared" si="54"/>
        <v>6.2347188264058788</v>
      </c>
      <c r="M94" s="164">
        <f t="shared" si="54"/>
        <v>3.9239001189060776</v>
      </c>
      <c r="N94" s="164">
        <f t="shared" si="54"/>
        <v>4.617117117117127</v>
      </c>
      <c r="O94" s="164">
        <f t="shared" si="54"/>
        <v>6.1155152887882283</v>
      </c>
      <c r="P94" s="164">
        <f t="shared" si="54"/>
        <v>4.2744656917885235</v>
      </c>
      <c r="Q94" s="164">
        <f t="shared" si="54"/>
        <v>5.4421768707482956</v>
      </c>
      <c r="R94" s="164">
        <f t="shared" si="54"/>
        <v>5.6128293241695371</v>
      </c>
      <c r="S94" s="164">
        <f t="shared" si="54"/>
        <v>3.7735849056603841</v>
      </c>
      <c r="T94" s="164">
        <f t="shared" si="54"/>
        <v>4.3526785714285783</v>
      </c>
      <c r="U94" s="164">
        <f t="shared" si="54"/>
        <v>7.1596244131455338</v>
      </c>
      <c r="V94" s="164">
        <f t="shared" si="54"/>
        <v>5.1339285714285809</v>
      </c>
      <c r="W94" s="164">
        <f t="shared" si="54"/>
        <v>1.0593220338983049</v>
      </c>
      <c r="X94" s="164">
        <f t="shared" si="54"/>
        <v>1.1702127659574406</v>
      </c>
      <c r="Y94" s="164">
        <f t="shared" si="54"/>
        <v>0.73375262054506141</v>
      </c>
      <c r="Z94" s="164">
        <f t="shared" si="54"/>
        <v>4.2303172737955448</v>
      </c>
      <c r="AA94" s="164">
        <f t="shared" si="54"/>
        <v>3.0133928571428608</v>
      </c>
      <c r="AB94" s="164">
        <f t="shared" si="54"/>
        <v>1.4207650273224013</v>
      </c>
      <c r="AC94" s="164">
        <f t="shared" si="54"/>
        <v>7.117008443908313</v>
      </c>
      <c r="AD94" s="164">
        <f t="shared" si="54"/>
        <v>5.7499999999999929</v>
      </c>
      <c r="AE94" s="164">
        <f t="shared" si="54"/>
        <v>11.281337047353773</v>
      </c>
      <c r="AF94" s="164">
        <f t="shared" si="54"/>
        <v>1.1542497376705232</v>
      </c>
      <c r="AG94" s="164">
        <f t="shared" si="54"/>
        <v>-2.7436140018921531</v>
      </c>
      <c r="AH94" s="164">
        <f t="shared" si="54"/>
        <v>-1.6048144433299987</v>
      </c>
      <c r="AI94" s="164">
        <f t="shared" si="54"/>
        <v>5.7670126874279122</v>
      </c>
      <c r="AJ94" s="164">
        <f t="shared" si="54"/>
        <v>6.756756756756757</v>
      </c>
      <c r="AK94" s="164">
        <f t="shared" si="54"/>
        <v>3.7931034482758585</v>
      </c>
      <c r="AL94" s="164">
        <f t="shared" si="54"/>
        <v>-9.9999999999994316E-2</v>
      </c>
      <c r="AM94" s="164">
        <f t="shared" si="54"/>
        <v>14.322580645161285</v>
      </c>
      <c r="AN94" s="164">
        <f t="shared" si="54"/>
        <v>17.768595041322325</v>
      </c>
      <c r="AO94" s="164">
        <f t="shared" si="54"/>
        <v>6.3318777292576556</v>
      </c>
      <c r="AP94" s="164">
        <f t="shared" si="54"/>
        <v>0.38961038961038591</v>
      </c>
      <c r="AQ94" s="164">
        <f t="shared" si="54"/>
        <v>-1.8428709990300596</v>
      </c>
      <c r="AR94" s="164">
        <f t="shared" si="54"/>
        <v>0.70422535211266457</v>
      </c>
      <c r="AS94" s="164">
        <f t="shared" si="54"/>
        <v>-30.155979202772958</v>
      </c>
      <c r="AT94" s="164">
        <f t="shared" si="54"/>
        <v>0.30303030303030015</v>
      </c>
      <c r="AU94" s="164">
        <f>(AU43-AU31)/AU31*100</f>
        <v>-6.93333333333333</v>
      </c>
      <c r="AV94" s="164">
        <f t="shared" ref="AV94:BB94" si="55">(AV43-AV31)/AV31*100</f>
        <v>6.5168539325842669</v>
      </c>
      <c r="AW94" s="164">
        <f t="shared" si="55"/>
        <v>11.652794292508933</v>
      </c>
      <c r="AX94" s="164" t="e">
        <f t="shared" si="55"/>
        <v>#DIV/0!</v>
      </c>
      <c r="AY94" s="164">
        <f t="shared" si="55"/>
        <v>8.1367924528301945</v>
      </c>
      <c r="AZ94" s="164">
        <f t="shared" si="55"/>
        <v>1.8378378378378408</v>
      </c>
      <c r="BA94" s="164">
        <f t="shared" si="55"/>
        <v>2.9347826086956554</v>
      </c>
      <c r="BB94" s="164">
        <f t="shared" si="55"/>
        <v>0.64446831364125523</v>
      </c>
      <c r="BC94" s="164">
        <f t="shared" ref="BC94:BG94" si="56">(BC43-BC31)/BC31*100</f>
        <v>3.8588754134509373</v>
      </c>
      <c r="BD94" s="164">
        <f t="shared" si="56"/>
        <v>0.30927835051546099</v>
      </c>
      <c r="BE94" s="164">
        <f t="shared" si="56"/>
        <v>5.0790067720090297</v>
      </c>
      <c r="BF94" s="164">
        <f t="shared" si="56"/>
        <v>4.401805869074499</v>
      </c>
      <c r="BG94" s="164">
        <f t="shared" si="56"/>
        <v>3.373231773667023</v>
      </c>
    </row>
    <row r="95" spans="1:59">
      <c r="A95" s="287">
        <v>40695</v>
      </c>
      <c r="B95" s="68">
        <f t="shared" ref="B95:B99" si="57">(B44-B32)/B32*100</f>
        <v>4.4318181818181879</v>
      </c>
      <c r="C95" s="164">
        <f>(C44-C32)/C32*100</f>
        <v>6.867469879518076</v>
      </c>
      <c r="D95" s="164">
        <f t="shared" si="53"/>
        <v>6.8923821039903297</v>
      </c>
      <c r="E95" s="164">
        <f t="shared" si="53"/>
        <v>8.8749999999999929</v>
      </c>
      <c r="F95" s="164">
        <f t="shared" si="53"/>
        <v>7.2904009720534635</v>
      </c>
      <c r="G95" s="164">
        <f t="shared" si="53"/>
        <v>-2.5669642857142829</v>
      </c>
      <c r="H95" s="164">
        <f>(H44-H32)/H32*100</f>
        <v>1.1148272017837235</v>
      </c>
      <c r="I95" s="164">
        <f t="shared" ref="I95:AT95" si="58">(I44-I32)/I32*100</f>
        <v>24.01628222523745</v>
      </c>
      <c r="J95" s="164">
        <f t="shared" si="58"/>
        <v>-2.3359288097886637</v>
      </c>
      <c r="K95" s="164">
        <f t="shared" si="58"/>
        <v>6.0070671378091802</v>
      </c>
      <c r="L95" s="164">
        <f t="shared" si="58"/>
        <v>6.2271062271062192</v>
      </c>
      <c r="M95" s="164">
        <f t="shared" si="58"/>
        <v>5.2380952380952452</v>
      </c>
      <c r="N95" s="164">
        <f t="shared" si="58"/>
        <v>5.5492638731596902</v>
      </c>
      <c r="O95" s="164">
        <f t="shared" si="58"/>
        <v>6.4772727272727302</v>
      </c>
      <c r="P95" s="164">
        <f t="shared" si="58"/>
        <v>5.1977401129943441</v>
      </c>
      <c r="Q95" s="164">
        <f t="shared" si="58"/>
        <v>5.9225512528473834</v>
      </c>
      <c r="R95" s="164">
        <f t="shared" si="58"/>
        <v>6.2283737024221351</v>
      </c>
      <c r="S95" s="164">
        <f t="shared" si="58"/>
        <v>4.5964125560538047</v>
      </c>
      <c r="T95" s="164">
        <f t="shared" si="58"/>
        <v>4.7032474804031388</v>
      </c>
      <c r="U95" s="164">
        <f t="shared" si="58"/>
        <v>7.665094339622641</v>
      </c>
      <c r="V95" s="164">
        <f t="shared" si="58"/>
        <v>5.3631284916201087</v>
      </c>
      <c r="W95" s="164">
        <f t="shared" si="58"/>
        <v>1.2725344644750824</v>
      </c>
      <c r="X95" s="164">
        <f t="shared" si="58"/>
        <v>1.276595744680854</v>
      </c>
      <c r="Y95" s="164">
        <f t="shared" si="58"/>
        <v>0.83857442348008082</v>
      </c>
      <c r="Z95" s="164">
        <f t="shared" si="58"/>
        <v>4.9295774647887356</v>
      </c>
      <c r="AA95" s="164">
        <f t="shared" si="58"/>
        <v>3.444444444444438</v>
      </c>
      <c r="AB95" s="164">
        <f t="shared" si="58"/>
        <v>2.5164113785557953</v>
      </c>
      <c r="AC95" s="164">
        <f t="shared" si="58"/>
        <v>10.024154589371978</v>
      </c>
      <c r="AD95" s="164">
        <f t="shared" si="58"/>
        <v>5.7499999999999929</v>
      </c>
      <c r="AE95" s="164">
        <f t="shared" si="58"/>
        <v>12.116991643454043</v>
      </c>
      <c r="AF95" s="164">
        <f t="shared" si="58"/>
        <v>0.72840790842872305</v>
      </c>
      <c r="AG95" s="164">
        <f t="shared" si="58"/>
        <v>-3.5950804162724661</v>
      </c>
      <c r="AH95" s="164">
        <f t="shared" si="58"/>
        <v>-2.5999999999999943</v>
      </c>
      <c r="AI95" s="164">
        <f t="shared" si="58"/>
        <v>5.5555555555555456</v>
      </c>
      <c r="AJ95" s="164">
        <f t="shared" si="58"/>
        <v>5.7046979865771741</v>
      </c>
      <c r="AK95" s="164">
        <f t="shared" si="58"/>
        <v>6.0185185185185048</v>
      </c>
      <c r="AL95" s="164">
        <f t="shared" si="58"/>
        <v>-0.50100200400801598</v>
      </c>
      <c r="AM95" s="164">
        <f t="shared" si="58"/>
        <v>16.776750330250994</v>
      </c>
      <c r="AN95" s="164">
        <f t="shared" si="58"/>
        <v>21.337126600284495</v>
      </c>
      <c r="AO95" s="164">
        <f t="shared" si="58"/>
        <v>7.03296703296704</v>
      </c>
      <c r="AP95" s="164">
        <f t="shared" si="58"/>
        <v>7.1151358344113849</v>
      </c>
      <c r="AQ95" s="164">
        <f t="shared" si="58"/>
        <v>-1.4605647517039921</v>
      </c>
      <c r="AR95" s="164">
        <f t="shared" si="58"/>
        <v>0.80482897384305552</v>
      </c>
      <c r="AS95" s="164">
        <f t="shared" si="58"/>
        <v>-26.941747572815533</v>
      </c>
      <c r="AT95" s="164">
        <f t="shared" si="58"/>
        <v>-0.70993914807301084</v>
      </c>
      <c r="AU95" s="164">
        <f>(AU44-AU32)/AU32*100</f>
        <v>-8.6762075134168182</v>
      </c>
      <c r="AV95" s="164">
        <f t="shared" ref="AV95:BB95" si="59">(AV44-AV32)/AV32*100</f>
        <v>6.5168539325842669</v>
      </c>
      <c r="AW95" s="164">
        <f t="shared" si="59"/>
        <v>10.978520286396185</v>
      </c>
      <c r="AX95" s="164" t="e">
        <f t="shared" si="59"/>
        <v>#DIV/0!</v>
      </c>
      <c r="AY95" s="164">
        <f t="shared" si="59"/>
        <v>8.1367924528301945</v>
      </c>
      <c r="AZ95" s="164">
        <f t="shared" si="59"/>
        <v>-2.0811654526534862</v>
      </c>
      <c r="BA95" s="164">
        <f t="shared" si="59"/>
        <v>2.826086956521733</v>
      </c>
      <c r="BB95" s="164">
        <f t="shared" si="59"/>
        <v>-6.9513406156901683</v>
      </c>
      <c r="BC95" s="164">
        <f t="shared" ref="BC95:BG95" si="60">(BC44-BC32)/BC32*100</f>
        <v>4.0883977900552519</v>
      </c>
      <c r="BD95" s="164">
        <f t="shared" si="60"/>
        <v>1.5657620041753653</v>
      </c>
      <c r="BE95" s="164">
        <f t="shared" si="60"/>
        <v>5.0790067720090297</v>
      </c>
      <c r="BF95" s="164">
        <f t="shared" si="60"/>
        <v>4.401805869074499</v>
      </c>
      <c r="BG95" s="164">
        <f t="shared" si="60"/>
        <v>3.373231773667023</v>
      </c>
    </row>
    <row r="96" spans="1:59">
      <c r="A96" s="287">
        <v>40725</v>
      </c>
      <c r="B96" s="68">
        <f t="shared" si="57"/>
        <v>4.7511312217194437</v>
      </c>
      <c r="C96" s="226">
        <f t="shared" ref="C96:BB98" si="61">(C45-C33)/C33*100</f>
        <v>6.602641056422569</v>
      </c>
      <c r="D96" s="226">
        <f t="shared" si="61"/>
        <v>6.5060240963855485</v>
      </c>
      <c r="E96" s="226">
        <f t="shared" si="61"/>
        <v>8.8749999999999929</v>
      </c>
      <c r="F96" s="226">
        <f t="shared" si="61"/>
        <v>8.2725060827250569</v>
      </c>
      <c r="G96" s="226">
        <f t="shared" si="61"/>
        <v>-1.3498312710911167</v>
      </c>
      <c r="H96" s="226">
        <f t="shared" si="61"/>
        <v>1.1210762331838564</v>
      </c>
      <c r="I96" s="226">
        <f t="shared" si="61"/>
        <v>24.659400544959116</v>
      </c>
      <c r="J96" s="226">
        <f t="shared" si="61"/>
        <v>-3.1693989071038313</v>
      </c>
      <c r="K96" s="226">
        <f t="shared" si="61"/>
        <v>1.2499999999999936</v>
      </c>
      <c r="L96" s="226">
        <f t="shared" si="61"/>
        <v>6.9050554870530316</v>
      </c>
      <c r="M96" s="226">
        <f t="shared" si="61"/>
        <v>6.2052505966587148</v>
      </c>
      <c r="N96" s="226">
        <f t="shared" si="61"/>
        <v>6.8104426787741197</v>
      </c>
      <c r="O96" s="226">
        <f t="shared" si="61"/>
        <v>6.8693693693693794</v>
      </c>
      <c r="P96" s="226">
        <f t="shared" si="61"/>
        <v>6.8259385665529013</v>
      </c>
      <c r="Q96" s="226">
        <f t="shared" si="61"/>
        <v>5.4483541430193094</v>
      </c>
      <c r="R96" s="226">
        <f t="shared" si="61"/>
        <v>5.6192660550458617</v>
      </c>
      <c r="S96" s="226">
        <f t="shared" si="61"/>
        <v>4.4543429844097995</v>
      </c>
      <c r="T96" s="226">
        <f t="shared" si="61"/>
        <v>2.9933481152993382</v>
      </c>
      <c r="U96" s="226">
        <f t="shared" si="61"/>
        <v>7.0588235294117645</v>
      </c>
      <c r="V96" s="226">
        <f t="shared" si="61"/>
        <v>5.2513966480446959</v>
      </c>
      <c r="W96" s="226">
        <f t="shared" si="61"/>
        <v>1.4846235418875988</v>
      </c>
      <c r="X96" s="226">
        <f t="shared" si="61"/>
        <v>1.7021276595744619</v>
      </c>
      <c r="Y96" s="226">
        <f t="shared" si="61"/>
        <v>0.94438614900315387</v>
      </c>
      <c r="Z96" s="226">
        <f t="shared" si="61"/>
        <v>6.2929061784897016</v>
      </c>
      <c r="AA96" s="226">
        <f t="shared" si="61"/>
        <v>3.444444444444438</v>
      </c>
      <c r="AB96" s="226">
        <f t="shared" si="61"/>
        <v>2.5164113785557953</v>
      </c>
      <c r="AC96" s="226">
        <f t="shared" si="61"/>
        <v>10.12048192771085</v>
      </c>
      <c r="AD96" s="226">
        <f t="shared" si="61"/>
        <v>10.283687943262414</v>
      </c>
      <c r="AE96" s="226">
        <f t="shared" si="61"/>
        <v>13.909774436090236</v>
      </c>
      <c r="AF96" s="226">
        <f t="shared" si="61"/>
        <v>0.83420229405630575</v>
      </c>
      <c r="AG96" s="226">
        <f t="shared" si="61"/>
        <v>-3.9848197343453537</v>
      </c>
      <c r="AH96" s="226">
        <f t="shared" si="61"/>
        <v>-1.4098690835850871</v>
      </c>
      <c r="AI96" s="226">
        <f t="shared" si="61"/>
        <v>5.7757644394111081</v>
      </c>
      <c r="AJ96" s="226">
        <f t="shared" si="61"/>
        <v>5.574136008918618</v>
      </c>
      <c r="AK96" s="226">
        <f t="shared" si="61"/>
        <v>5.8004640371229694</v>
      </c>
      <c r="AL96" s="226">
        <f t="shared" si="61"/>
        <v>0</v>
      </c>
      <c r="AM96" s="226">
        <f t="shared" si="61"/>
        <v>15.487316421895853</v>
      </c>
      <c r="AN96" s="226">
        <f t="shared" si="61"/>
        <v>19.883889695210431</v>
      </c>
      <c r="AO96" s="226">
        <f t="shared" si="61"/>
        <v>5.6399132321041243</v>
      </c>
      <c r="AP96" s="226">
        <f t="shared" si="61"/>
        <v>7.1151358344113849</v>
      </c>
      <c r="AQ96" s="226">
        <f t="shared" si="61"/>
        <v>-1.3671875000000056</v>
      </c>
      <c r="AR96" s="226">
        <f t="shared" si="61"/>
        <v>0.80482897384305552</v>
      </c>
      <c r="AS96" s="226">
        <f t="shared" si="61"/>
        <v>-25.173501577287073</v>
      </c>
      <c r="AT96" s="226">
        <f t="shared" si="61"/>
        <v>0.51440329218106995</v>
      </c>
      <c r="AU96" s="226">
        <f t="shared" si="61"/>
        <v>-6.0439560439560518</v>
      </c>
      <c r="AV96" s="226">
        <f t="shared" si="61"/>
        <v>6.0402684563758289</v>
      </c>
      <c r="AW96" s="226">
        <f t="shared" si="61"/>
        <v>9.9999999999999964</v>
      </c>
      <c r="AX96" s="226" t="e">
        <f t="shared" si="61"/>
        <v>#DIV/0!</v>
      </c>
      <c r="AY96" s="226">
        <f t="shared" si="61"/>
        <v>8.1367924528301945</v>
      </c>
      <c r="AZ96" s="226">
        <f t="shared" si="61"/>
        <v>2.3887079261672128</v>
      </c>
      <c r="BA96" s="226">
        <f t="shared" si="61"/>
        <v>1.2972972972973003</v>
      </c>
      <c r="BB96" s="226">
        <f t="shared" si="61"/>
        <v>3.6026200873362573</v>
      </c>
      <c r="BC96" s="226">
        <f t="shared" ref="BC96:BG96" si="62">(BC45-BC33)/BC33*100</f>
        <v>3.9603960396039541</v>
      </c>
      <c r="BD96" s="226">
        <f t="shared" si="62"/>
        <v>2.854122621564485</v>
      </c>
      <c r="BE96" s="226">
        <f t="shared" si="62"/>
        <v>5.8890147225368095</v>
      </c>
      <c r="BF96" s="226">
        <f t="shared" si="62"/>
        <v>4.2458100558659186</v>
      </c>
      <c r="BG96" s="226">
        <f t="shared" si="62"/>
        <v>1.0638297872340425</v>
      </c>
    </row>
    <row r="97" spans="1:59">
      <c r="A97" s="287">
        <v>40756</v>
      </c>
      <c r="B97" s="68">
        <f t="shared" si="57"/>
        <v>5.0904977375565608</v>
      </c>
      <c r="C97" s="226">
        <f t="shared" si="61"/>
        <v>6.8263473053892243</v>
      </c>
      <c r="D97" s="226">
        <f t="shared" si="61"/>
        <v>6.7226890756302629</v>
      </c>
      <c r="E97" s="226">
        <f t="shared" si="61"/>
        <v>9.6009975062344175</v>
      </c>
      <c r="F97" s="226">
        <f t="shared" si="61"/>
        <v>8.2224909310761749</v>
      </c>
      <c r="G97" s="226">
        <f t="shared" si="61"/>
        <v>-1.2429378531073383</v>
      </c>
      <c r="H97" s="226">
        <f t="shared" si="61"/>
        <v>1.1111111111111112</v>
      </c>
      <c r="I97" s="226">
        <f t="shared" si="61"/>
        <v>24.523160762942776</v>
      </c>
      <c r="J97" s="226">
        <f t="shared" si="61"/>
        <v>-2.8384279475982472</v>
      </c>
      <c r="K97" s="226">
        <f t="shared" si="61"/>
        <v>-0.11299435028247946</v>
      </c>
      <c r="L97" s="226">
        <f t="shared" si="61"/>
        <v>9.8258706467661572</v>
      </c>
      <c r="M97" s="226">
        <f t="shared" si="61"/>
        <v>4.7505938242280283</v>
      </c>
      <c r="N97" s="226">
        <f t="shared" si="61"/>
        <v>6.4552661381653484</v>
      </c>
      <c r="O97" s="226">
        <f t="shared" si="61"/>
        <v>9.6885813148788831</v>
      </c>
      <c r="P97" s="226">
        <f t="shared" si="61"/>
        <v>5.636978579481398</v>
      </c>
      <c r="Q97" s="226">
        <f t="shared" si="61"/>
        <v>5.4360135900339728</v>
      </c>
      <c r="R97" s="226">
        <f t="shared" si="61"/>
        <v>5.3714285714285745</v>
      </c>
      <c r="S97" s="226">
        <f t="shared" si="61"/>
        <v>4.2128603104212825</v>
      </c>
      <c r="T97" s="226">
        <f t="shared" si="61"/>
        <v>3.5595105672969836</v>
      </c>
      <c r="U97" s="226">
        <f t="shared" si="61"/>
        <v>6.5497076023391747</v>
      </c>
      <c r="V97" s="226">
        <f t="shared" si="61"/>
        <v>5.8165548098433879</v>
      </c>
      <c r="W97" s="226">
        <f t="shared" si="61"/>
        <v>2.0148462354188821</v>
      </c>
      <c r="X97" s="226">
        <f t="shared" si="61"/>
        <v>2.5559105431309814</v>
      </c>
      <c r="Y97" s="226">
        <f t="shared" si="61"/>
        <v>0.52301255230125532</v>
      </c>
      <c r="Z97" s="226">
        <f t="shared" si="61"/>
        <v>6.2785388127853894</v>
      </c>
      <c r="AA97" s="226">
        <f t="shared" si="61"/>
        <v>3.444444444444438</v>
      </c>
      <c r="AB97" s="226">
        <f t="shared" si="61"/>
        <v>2.5164113785557953</v>
      </c>
      <c r="AC97" s="226">
        <f t="shared" si="61"/>
        <v>8.5106382978723438</v>
      </c>
      <c r="AD97" s="226">
        <f t="shared" si="61"/>
        <v>10.283687943262414</v>
      </c>
      <c r="AE97" s="226">
        <f t="shared" si="61"/>
        <v>14.518147684605747</v>
      </c>
      <c r="AF97" s="226">
        <f t="shared" si="61"/>
        <v>2.3157894736842133</v>
      </c>
      <c r="AG97" s="226">
        <f t="shared" si="61"/>
        <v>0.19474196689386838</v>
      </c>
      <c r="AH97" s="226">
        <f t="shared" si="61"/>
        <v>-1.4098690835850871</v>
      </c>
      <c r="AI97" s="226">
        <f t="shared" si="61"/>
        <v>5.6625141562853907</v>
      </c>
      <c r="AJ97" s="226">
        <f t="shared" si="61"/>
        <v>5.1111111111111045</v>
      </c>
      <c r="AK97" s="226">
        <f t="shared" si="61"/>
        <v>6.2790697674418663</v>
      </c>
      <c r="AL97" s="226">
        <f t="shared" si="61"/>
        <v>-0.10040160642569709</v>
      </c>
      <c r="AM97" s="226">
        <f t="shared" si="61"/>
        <v>18.353576248313104</v>
      </c>
      <c r="AN97" s="226">
        <f t="shared" si="61"/>
        <v>23.676470588235286</v>
      </c>
      <c r="AO97" s="226">
        <f t="shared" si="61"/>
        <v>6.8852459016393404</v>
      </c>
      <c r="AP97" s="226">
        <f t="shared" si="61"/>
        <v>7.1151358344113849</v>
      </c>
      <c r="AQ97" s="226">
        <f t="shared" si="61"/>
        <v>-2.2373540856031102</v>
      </c>
      <c r="AR97" s="226">
        <f t="shared" si="61"/>
        <v>-0.30030030030031168</v>
      </c>
      <c r="AS97" s="226">
        <f t="shared" si="61"/>
        <v>-24.793388429752071</v>
      </c>
      <c r="AT97" s="226">
        <f t="shared" si="61"/>
        <v>-0.10214504596527939</v>
      </c>
      <c r="AU97" s="226">
        <f t="shared" si="61"/>
        <v>-5.3604436229205144</v>
      </c>
      <c r="AV97" s="226">
        <f t="shared" si="61"/>
        <v>3.6065573770491772</v>
      </c>
      <c r="AW97" s="226">
        <f t="shared" si="61"/>
        <v>8.3627797408716056</v>
      </c>
      <c r="AX97" s="226" t="e">
        <f t="shared" si="61"/>
        <v>#DIV/0!</v>
      </c>
      <c r="AY97" s="226">
        <f t="shared" si="61"/>
        <v>8.1367924528301945</v>
      </c>
      <c r="AZ97" s="226">
        <f t="shared" si="61"/>
        <v>3.1728665207877365</v>
      </c>
      <c r="BA97" s="226">
        <f>(BA46-BA34)/BA34*100</f>
        <v>1.8398268398268276</v>
      </c>
      <c r="BB97" s="226">
        <f t="shared" si="61"/>
        <v>4.7671840354767152</v>
      </c>
      <c r="BC97" s="226">
        <f t="shared" ref="BC97:BG97" si="63">(BC46-BC34)/BC34*100</f>
        <v>3.9560439560439495</v>
      </c>
      <c r="BD97" s="226">
        <f t="shared" si="63"/>
        <v>2.944269190325985</v>
      </c>
      <c r="BE97" s="226">
        <f t="shared" si="63"/>
        <v>5.8890147225368095</v>
      </c>
      <c r="BF97" s="226">
        <f t="shared" si="63"/>
        <v>4.2458100558659186</v>
      </c>
      <c r="BG97" s="226">
        <f t="shared" si="63"/>
        <v>1.0638297872340425</v>
      </c>
    </row>
    <row r="98" spans="1:59">
      <c r="A98" s="287">
        <v>40787</v>
      </c>
      <c r="B98" s="68">
        <f t="shared" si="57"/>
        <v>5.3167420814479502</v>
      </c>
      <c r="C98" s="226">
        <f t="shared" si="61"/>
        <v>7.8031212484994006</v>
      </c>
      <c r="D98" s="226">
        <f t="shared" si="61"/>
        <v>7.8313253012048198</v>
      </c>
      <c r="E98" s="226">
        <f t="shared" si="61"/>
        <v>9.6129837702871459</v>
      </c>
      <c r="F98" s="226">
        <f t="shared" si="61"/>
        <v>9.5990279465370669</v>
      </c>
      <c r="G98" s="226">
        <f t="shared" si="61"/>
        <v>-1.3498312710911167</v>
      </c>
      <c r="H98" s="226">
        <f t="shared" si="61"/>
        <v>3.4949267192784599</v>
      </c>
      <c r="I98" s="226">
        <f t="shared" si="61"/>
        <v>21.68674698795181</v>
      </c>
      <c r="J98" s="226">
        <f t="shared" si="61"/>
        <v>-2.7624309392265194</v>
      </c>
      <c r="K98" s="226">
        <f t="shared" si="61"/>
        <v>1.7123287671232879</v>
      </c>
      <c r="L98" s="226">
        <f t="shared" si="61"/>
        <v>13.557213930348247</v>
      </c>
      <c r="M98" s="226">
        <f t="shared" si="61"/>
        <v>6.0355029585798743</v>
      </c>
      <c r="N98" s="226">
        <f t="shared" si="61"/>
        <v>7.2316384180791022</v>
      </c>
      <c r="O98" s="226">
        <f t="shared" si="61"/>
        <v>7.7097505668934208</v>
      </c>
      <c r="P98" s="226">
        <f t="shared" si="61"/>
        <v>6.9977426636568891</v>
      </c>
      <c r="Q98" s="226">
        <f t="shared" si="61"/>
        <v>5.8823529411764577</v>
      </c>
      <c r="R98" s="226">
        <f t="shared" si="61"/>
        <v>5.7339449541284404</v>
      </c>
      <c r="S98" s="226">
        <f t="shared" si="61"/>
        <v>4.6875000000000036</v>
      </c>
      <c r="T98" s="226">
        <f t="shared" si="61"/>
        <v>6.7950169875424695</v>
      </c>
      <c r="U98" s="226">
        <f t="shared" si="61"/>
        <v>6.3157894736842177</v>
      </c>
      <c r="V98" s="226">
        <f t="shared" si="61"/>
        <v>5.8693244739756336</v>
      </c>
      <c r="W98" s="226">
        <f t="shared" si="61"/>
        <v>2.3329798515376492</v>
      </c>
      <c r="X98" s="226">
        <f t="shared" si="61"/>
        <v>2.9818956336528188</v>
      </c>
      <c r="Y98" s="226">
        <f t="shared" si="61"/>
        <v>0.31315240083507012</v>
      </c>
      <c r="Z98" s="226">
        <f t="shared" si="61"/>
        <v>6.7351598173516045</v>
      </c>
      <c r="AA98" s="226">
        <f>(AA47-AA35)/AA35*100</f>
        <v>3.6383682469680232</v>
      </c>
      <c r="AB98" s="226">
        <f t="shared" si="61"/>
        <v>3.6223929747530312</v>
      </c>
      <c r="AC98" s="226">
        <f t="shared" si="61"/>
        <v>8.7719298245614024</v>
      </c>
      <c r="AD98" s="226">
        <f t="shared" si="61"/>
        <v>10.283687943262414</v>
      </c>
      <c r="AE98" s="226">
        <f t="shared" si="61"/>
        <v>14.518147684605747</v>
      </c>
      <c r="AF98" s="226">
        <f t="shared" si="61"/>
        <v>1.5706806282722512</v>
      </c>
      <c r="AG98" s="226">
        <f t="shared" si="61"/>
        <v>-2.1256038647343023</v>
      </c>
      <c r="AH98" s="226">
        <f t="shared" si="61"/>
        <v>-2.8282828282828252</v>
      </c>
      <c r="AI98" s="226">
        <f t="shared" si="61"/>
        <v>6.1867266591676042</v>
      </c>
      <c r="AJ98" s="226">
        <f t="shared" si="61"/>
        <v>5.222222222222225</v>
      </c>
      <c r="AK98" s="226">
        <f t="shared" si="61"/>
        <v>6.8764568764568841</v>
      </c>
      <c r="AL98" s="226">
        <f t="shared" si="61"/>
        <v>0</v>
      </c>
      <c r="AM98" s="226">
        <f t="shared" si="61"/>
        <v>19.810040705563082</v>
      </c>
      <c r="AN98" s="226">
        <f t="shared" si="61"/>
        <v>26.190476190476179</v>
      </c>
      <c r="AO98" s="226">
        <f t="shared" si="61"/>
        <v>5.9459459459459465</v>
      </c>
      <c r="AP98" s="226">
        <f t="shared" si="61"/>
        <v>7.8913324708926371</v>
      </c>
      <c r="AQ98" s="226">
        <f t="shared" si="61"/>
        <v>-2.0467836257309888</v>
      </c>
      <c r="AR98" s="226">
        <f t="shared" si="61"/>
        <v>-0.30030030030031168</v>
      </c>
      <c r="AS98" s="226">
        <f t="shared" si="61"/>
        <v>-23.440577806959954</v>
      </c>
      <c r="AT98" s="226">
        <f t="shared" si="61"/>
        <v>-0.30706243602865624</v>
      </c>
      <c r="AU98" s="226">
        <f t="shared" si="61"/>
        <v>-7.1494893221912745</v>
      </c>
      <c r="AV98" s="226">
        <f t="shared" si="61"/>
        <v>5.5374592833876317</v>
      </c>
      <c r="AW98" s="226">
        <f t="shared" si="61"/>
        <v>9.3712930011862472</v>
      </c>
      <c r="AX98" s="226" t="e">
        <f t="shared" si="61"/>
        <v>#DIV/0!</v>
      </c>
      <c r="AY98" s="226">
        <f t="shared" si="61"/>
        <v>8.1367924528301945</v>
      </c>
      <c r="AZ98" s="226">
        <f t="shared" si="61"/>
        <v>2.9411764705882382</v>
      </c>
      <c r="BA98" s="226">
        <f>(BA47-BA35)/BA35*100</f>
        <v>1.9459459459459427</v>
      </c>
      <c r="BB98" s="226">
        <f>(BB47-BB35)/BB35*100</f>
        <v>4.2904290429042806</v>
      </c>
      <c r="BC98" s="226">
        <f t="shared" ref="BC98:BG98" si="64">(BC47-BC35)/BC35*100</f>
        <v>3.7362637362637425</v>
      </c>
      <c r="BD98" s="226">
        <f t="shared" si="64"/>
        <v>1.8947368421052602</v>
      </c>
      <c r="BE98" s="226">
        <f t="shared" si="64"/>
        <v>5.8890147225368095</v>
      </c>
      <c r="BF98" s="226">
        <f t="shared" si="64"/>
        <v>4.2458100558659186</v>
      </c>
      <c r="BG98" s="226">
        <f t="shared" si="64"/>
        <v>1.0638297872340425</v>
      </c>
    </row>
    <row r="99" spans="1:59">
      <c r="A99" s="287">
        <v>40817</v>
      </c>
      <c r="B99" s="68">
        <f t="shared" si="57"/>
        <v>5.9887005649717482</v>
      </c>
      <c r="C99" s="226">
        <f t="shared" ref="C99:BA99" si="65">(C48-C36)/C36*100</f>
        <v>9.5693779904306222</v>
      </c>
      <c r="D99" s="226">
        <f t="shared" si="65"/>
        <v>9.712230215827331</v>
      </c>
      <c r="E99" s="226">
        <f t="shared" si="65"/>
        <v>9.5179233621755106</v>
      </c>
      <c r="F99" s="226">
        <f t="shared" si="65"/>
        <v>13.075060532687665</v>
      </c>
      <c r="G99" s="226">
        <f t="shared" si="65"/>
        <v>0</v>
      </c>
      <c r="H99" s="226">
        <f t="shared" si="65"/>
        <v>2.3702031602708904</v>
      </c>
      <c r="I99" s="226">
        <f t="shared" si="65"/>
        <v>22.709163346613558</v>
      </c>
      <c r="J99" s="226">
        <f t="shared" si="65"/>
        <v>-1.8478260869565251</v>
      </c>
      <c r="K99" s="226">
        <f t="shared" si="65"/>
        <v>8.5910652920962196</v>
      </c>
      <c r="L99" s="226">
        <f t="shared" si="65"/>
        <v>14.906832298136646</v>
      </c>
      <c r="M99" s="226">
        <f t="shared" si="65"/>
        <v>6.4478311840562723</v>
      </c>
      <c r="N99" s="226">
        <f t="shared" si="65"/>
        <v>6.1867266591676042</v>
      </c>
      <c r="O99" s="226">
        <f t="shared" si="65"/>
        <v>6.2571103526734921</v>
      </c>
      <c r="P99" s="226">
        <f t="shared" si="65"/>
        <v>6.0470324748040376</v>
      </c>
      <c r="Q99" s="226">
        <f t="shared" si="65"/>
        <v>5.8823529411764577</v>
      </c>
      <c r="R99" s="226">
        <f t="shared" si="65"/>
        <v>5.72737686139748</v>
      </c>
      <c r="S99" s="226">
        <f t="shared" si="65"/>
        <v>3.7735849056603841</v>
      </c>
      <c r="T99" s="226">
        <f t="shared" si="65"/>
        <v>6.2076749435665919</v>
      </c>
      <c r="U99" s="226">
        <f t="shared" si="65"/>
        <v>6.7836257309941486</v>
      </c>
      <c r="V99" s="226">
        <f t="shared" si="65"/>
        <v>5.9866962305986604</v>
      </c>
      <c r="W99" s="226">
        <f t="shared" si="65"/>
        <v>2.4364406779660985</v>
      </c>
      <c r="X99" s="226">
        <f t="shared" si="65"/>
        <v>3.1914893617021276</v>
      </c>
      <c r="Y99" s="226">
        <f t="shared" si="65"/>
        <v>0.31315240083507012</v>
      </c>
      <c r="Z99" s="226">
        <f t="shared" si="65"/>
        <v>6.8493150684931514</v>
      </c>
      <c r="AA99" s="226">
        <f>(AA48-AA36)/AA36*100</f>
        <v>3.6383682469680232</v>
      </c>
      <c r="AB99" s="226">
        <f t="shared" si="65"/>
        <v>3.6223929747530312</v>
      </c>
      <c r="AC99" s="226">
        <f t="shared" si="65"/>
        <v>8.7514585764294051</v>
      </c>
      <c r="AD99" s="226">
        <f t="shared" si="65"/>
        <v>10.283687943262414</v>
      </c>
      <c r="AE99" s="226">
        <f t="shared" si="65"/>
        <v>14.786967418546363</v>
      </c>
      <c r="AF99" s="226">
        <f t="shared" si="65"/>
        <v>1.6736401673640255</v>
      </c>
      <c r="AG99" s="226">
        <f t="shared" si="65"/>
        <v>-1.7424975798644697</v>
      </c>
      <c r="AH99" s="226">
        <f t="shared" si="65"/>
        <v>-2.0222446916076846</v>
      </c>
      <c r="AI99" s="226">
        <f t="shared" si="65"/>
        <v>6.0538116591928155</v>
      </c>
      <c r="AJ99" s="226">
        <f t="shared" si="65"/>
        <v>5.6792873051225037</v>
      </c>
      <c r="AK99" s="226">
        <f t="shared" si="65"/>
        <v>7.2009291521486674</v>
      </c>
      <c r="AL99" s="226">
        <f t="shared" si="65"/>
        <v>-0.99601593625498008</v>
      </c>
      <c r="AM99" s="226">
        <f t="shared" si="65"/>
        <v>22.388059701492537</v>
      </c>
      <c r="AN99" s="226">
        <f t="shared" si="65"/>
        <v>30.029585798816587</v>
      </c>
      <c r="AO99" s="226">
        <f t="shared" si="65"/>
        <v>5.9080962800875181</v>
      </c>
      <c r="AP99" s="226">
        <f t="shared" si="65"/>
        <v>7.8913324708926371</v>
      </c>
      <c r="AQ99" s="226">
        <f t="shared" si="65"/>
        <v>-1.9512195121951219</v>
      </c>
      <c r="AR99" s="226">
        <f t="shared" si="65"/>
        <v>-0.20020020020020302</v>
      </c>
      <c r="AS99" s="226">
        <f t="shared" si="65"/>
        <v>-22.45033112582782</v>
      </c>
      <c r="AT99" s="226">
        <f t="shared" si="65"/>
        <v>-2.0263424518743669</v>
      </c>
      <c r="AU99" s="226">
        <f t="shared" si="65"/>
        <v>-7.0370370370370319</v>
      </c>
      <c r="AV99" s="226">
        <f t="shared" si="65"/>
        <v>5.5374592833876317</v>
      </c>
      <c r="AW99" s="226">
        <f t="shared" si="65"/>
        <v>0.34090909090908766</v>
      </c>
      <c r="AX99" s="226" t="e">
        <f t="shared" si="65"/>
        <v>#DIV/0!</v>
      </c>
      <c r="AY99" s="226">
        <f t="shared" si="65"/>
        <v>8.1367924528301945</v>
      </c>
      <c r="AZ99" s="226">
        <f t="shared" si="65"/>
        <v>3.2502708559046587</v>
      </c>
      <c r="BA99" s="226">
        <f t="shared" si="65"/>
        <v>3.7878787878787881</v>
      </c>
      <c r="BB99" s="226">
        <f>(BB48-BB36)/BB36*100</f>
        <v>2.6058631921824169</v>
      </c>
      <c r="BC99" s="226">
        <f t="shared" ref="BC99:BG99" si="66">(BC48-BC36)/BC36*100</f>
        <v>4.9450549450549453</v>
      </c>
      <c r="BD99" s="226">
        <f t="shared" si="66"/>
        <v>3.276955602537007</v>
      </c>
      <c r="BE99" s="226">
        <f t="shared" si="66"/>
        <v>7.0215175537938883</v>
      </c>
      <c r="BF99" s="226">
        <f t="shared" si="66"/>
        <v>4.2458100558659186</v>
      </c>
      <c r="BG99" s="226">
        <f t="shared" si="66"/>
        <v>2.6511134676564159</v>
      </c>
    </row>
    <row r="100" spans="1:59">
      <c r="A100" s="287">
        <v>40848</v>
      </c>
      <c r="B100" s="68">
        <f t="shared" ref="B100:B116" si="67">(B49-B37)/B37*100</f>
        <v>6.0879368658399002</v>
      </c>
      <c r="C100" s="226">
        <f t="shared" ref="C100:Z100" si="68">(C49-C37)/C37*100</f>
        <v>9.9762470308788505</v>
      </c>
      <c r="D100" s="226">
        <f t="shared" si="68"/>
        <v>10.23809523809523</v>
      </c>
      <c r="E100" s="226">
        <f t="shared" si="68"/>
        <v>9.2771084337349432</v>
      </c>
      <c r="F100" s="226">
        <f t="shared" si="68"/>
        <v>14.440433212996389</v>
      </c>
      <c r="G100" s="226">
        <f t="shared" si="68"/>
        <v>0.22988505747126761</v>
      </c>
      <c r="H100" s="226">
        <f t="shared" si="68"/>
        <v>3.5107587768969521</v>
      </c>
      <c r="I100" s="226">
        <f t="shared" si="68"/>
        <v>22.845953002610965</v>
      </c>
      <c r="J100" s="226">
        <f t="shared" si="68"/>
        <v>2.0855057351407713</v>
      </c>
      <c r="K100" s="226">
        <f t="shared" si="68"/>
        <v>9.1549295774647845</v>
      </c>
      <c r="L100" s="226">
        <f t="shared" si="68"/>
        <v>12.792127921279221</v>
      </c>
      <c r="M100" s="226">
        <f t="shared" si="68"/>
        <v>5.5878928987194376</v>
      </c>
      <c r="N100" s="226">
        <f t="shared" si="68"/>
        <v>6.9977426636568891</v>
      </c>
      <c r="O100" s="226">
        <f t="shared" si="68"/>
        <v>11.239860950173815</v>
      </c>
      <c r="P100" s="226">
        <f t="shared" si="68"/>
        <v>5.592841163310962</v>
      </c>
      <c r="Q100" s="226">
        <f t="shared" si="68"/>
        <v>5.5242390078917607</v>
      </c>
      <c r="R100" s="226">
        <f t="shared" si="68"/>
        <v>5.841924398625439</v>
      </c>
      <c r="S100" s="226">
        <f t="shared" si="68"/>
        <v>3.4406215316315305</v>
      </c>
      <c r="T100" s="226">
        <f t="shared" si="68"/>
        <v>4.8152295632698738</v>
      </c>
      <c r="U100" s="226">
        <f t="shared" si="68"/>
        <v>7.3770491803278642</v>
      </c>
      <c r="V100" s="226">
        <f t="shared" si="68"/>
        <v>5.1762114537444965</v>
      </c>
      <c r="W100" s="226">
        <f t="shared" si="68"/>
        <v>2.3255813953488405</v>
      </c>
      <c r="X100" s="226">
        <f t="shared" si="68"/>
        <v>3.1880977683315623</v>
      </c>
      <c r="Y100" s="226">
        <f t="shared" si="68"/>
        <v>0.31282586027111275</v>
      </c>
      <c r="Z100" s="226">
        <f t="shared" si="68"/>
        <v>6.8493150684931514</v>
      </c>
      <c r="AA100" s="226">
        <f>(AA49-AA37)/AA37*100</f>
        <v>3.6383682469680232</v>
      </c>
      <c r="AB100" s="226">
        <f t="shared" ref="AB100:BA100" si="69">(AB49-AB37)/AB37*100</f>
        <v>3.6223929747530312</v>
      </c>
      <c r="AC100" s="226">
        <f t="shared" si="69"/>
        <v>8.9430894308943127</v>
      </c>
      <c r="AD100" s="226">
        <f t="shared" si="69"/>
        <v>10.283687943262414</v>
      </c>
      <c r="AE100" s="226">
        <f t="shared" si="69"/>
        <v>14.643304130162688</v>
      </c>
      <c r="AF100" s="226">
        <f t="shared" si="69"/>
        <v>1.6789087093389388</v>
      </c>
      <c r="AG100" s="226">
        <f t="shared" si="69"/>
        <v>-2.2395326192794518</v>
      </c>
      <c r="AH100" s="226">
        <f t="shared" si="69"/>
        <v>-1.727642276422767</v>
      </c>
      <c r="AI100" s="226">
        <f t="shared" si="69"/>
        <v>6.0538116591928155</v>
      </c>
      <c r="AJ100" s="226">
        <f t="shared" si="69"/>
        <v>5.4384017758046683</v>
      </c>
      <c r="AK100" s="226">
        <f t="shared" si="69"/>
        <v>7.4074074074073977</v>
      </c>
      <c r="AL100" s="226">
        <f t="shared" si="69"/>
        <v>-0.40040040040040603</v>
      </c>
      <c r="AM100" s="226">
        <f t="shared" si="69"/>
        <v>22.29639519359144</v>
      </c>
      <c r="AN100" s="226">
        <f t="shared" si="69"/>
        <v>29.58152958152958</v>
      </c>
      <c r="AO100" s="226">
        <f t="shared" si="69"/>
        <v>5.9145673603504996</v>
      </c>
      <c r="AP100" s="226">
        <f t="shared" si="69"/>
        <v>7.8913324708926371</v>
      </c>
      <c r="AQ100" s="226">
        <f t="shared" si="69"/>
        <v>-1.9569471624266144</v>
      </c>
      <c r="AR100" s="226">
        <f t="shared" si="69"/>
        <v>-0.29999999999999716</v>
      </c>
      <c r="AS100" s="226">
        <f t="shared" si="69"/>
        <v>-23.242867084203198</v>
      </c>
      <c r="AT100" s="226">
        <f t="shared" si="69"/>
        <v>-1.1122345803842351</v>
      </c>
      <c r="AU100" s="226">
        <f t="shared" si="69"/>
        <v>-7.2222222222222205</v>
      </c>
      <c r="AV100" s="226">
        <f t="shared" si="69"/>
        <v>5.7546145494028362</v>
      </c>
      <c r="AW100" s="226">
        <f t="shared" si="69"/>
        <v>4.2600896860986515</v>
      </c>
      <c r="AX100" s="226" t="e">
        <f t="shared" si="69"/>
        <v>#DIV/0!</v>
      </c>
      <c r="AY100" s="226">
        <f t="shared" si="69"/>
        <v>8.1367924528301945</v>
      </c>
      <c r="AZ100" s="226">
        <f t="shared" si="69"/>
        <v>3.4744842562432177</v>
      </c>
      <c r="BA100" s="226">
        <f t="shared" si="69"/>
        <v>3.0075187969924935</v>
      </c>
      <c r="BB100" s="226">
        <f>(BB49-BB37)/BB37*100</f>
        <v>3.8419319429198682</v>
      </c>
      <c r="BC100" s="226">
        <f t="shared" ref="BC100:BG100" si="70">(BC49-BC37)/BC37*100</f>
        <v>4.8298572996706977</v>
      </c>
      <c r="BD100" s="226">
        <f t="shared" si="70"/>
        <v>2.5210084033613356</v>
      </c>
      <c r="BE100" s="226">
        <f t="shared" si="70"/>
        <v>7.0215175537938883</v>
      </c>
      <c r="BF100" s="226">
        <f t="shared" si="70"/>
        <v>4.2458100558659186</v>
      </c>
      <c r="BG100" s="226">
        <f t="shared" si="70"/>
        <v>2.6511134676564159</v>
      </c>
    </row>
    <row r="101" spans="1:59">
      <c r="A101" s="287">
        <v>40878</v>
      </c>
      <c r="B101" s="68">
        <f t="shared" si="67"/>
        <v>6.6441441441441516</v>
      </c>
      <c r="C101" s="226">
        <f t="shared" ref="C101:BA101" si="71">(C50-C38)/C38*100</f>
        <v>11.163895486935857</v>
      </c>
      <c r="D101" s="226">
        <f t="shared" si="71"/>
        <v>11.442193087008336</v>
      </c>
      <c r="E101" s="226">
        <f t="shared" si="71"/>
        <v>10.735826296743053</v>
      </c>
      <c r="F101" s="226">
        <f t="shared" si="71"/>
        <v>15.173237753882917</v>
      </c>
      <c r="G101" s="226">
        <f t="shared" si="71"/>
        <v>3.0444964871194311</v>
      </c>
      <c r="H101" s="226">
        <f t="shared" si="71"/>
        <v>4.6697038724373678</v>
      </c>
      <c r="I101" s="226">
        <f t="shared" si="71"/>
        <v>20.854271356783933</v>
      </c>
      <c r="J101" s="226">
        <f t="shared" si="71"/>
        <v>-3.9613526570048254</v>
      </c>
      <c r="K101" s="226">
        <f t="shared" si="71"/>
        <v>13.592233009708723</v>
      </c>
      <c r="L101" s="226">
        <f t="shared" si="71"/>
        <v>15.049751243781087</v>
      </c>
      <c r="M101" s="226">
        <f t="shared" si="71"/>
        <v>5.367561260210028</v>
      </c>
      <c r="N101" s="226">
        <f t="shared" si="71"/>
        <v>6.8539325842696561</v>
      </c>
      <c r="O101" s="226">
        <f t="shared" si="71"/>
        <v>11.239860950173815</v>
      </c>
      <c r="P101" s="226">
        <f t="shared" si="71"/>
        <v>5.797101449275365</v>
      </c>
      <c r="Q101" s="226">
        <f t="shared" si="71"/>
        <v>5.7692307692307629</v>
      </c>
      <c r="R101" s="226">
        <f t="shared" si="71"/>
        <v>6.1059907834101352</v>
      </c>
      <c r="S101" s="226">
        <f t="shared" si="71"/>
        <v>3.914988814317673</v>
      </c>
      <c r="T101" s="226">
        <f t="shared" si="71"/>
        <v>5.9838895281933118</v>
      </c>
      <c r="U101" s="226">
        <f t="shared" si="71"/>
        <v>7.3856975381008176</v>
      </c>
      <c r="V101" s="226">
        <f t="shared" si="71"/>
        <v>5.0549450549450485</v>
      </c>
      <c r="W101" s="226">
        <f t="shared" si="71"/>
        <v>2.3231256599788837</v>
      </c>
      <c r="X101" s="226">
        <f t="shared" si="71"/>
        <v>3.2908704883227111</v>
      </c>
      <c r="Y101" s="226">
        <f t="shared" si="71"/>
        <v>0.41710114702814538</v>
      </c>
      <c r="Z101" s="226">
        <f t="shared" si="71"/>
        <v>7.0534698521046506</v>
      </c>
      <c r="AA101" s="226">
        <f t="shared" si="71"/>
        <v>4.1712403951701553</v>
      </c>
      <c r="AB101" s="226">
        <f t="shared" si="71"/>
        <v>3.9258451472191869</v>
      </c>
      <c r="AC101" s="226">
        <f t="shared" si="71"/>
        <v>8.837209302325574</v>
      </c>
      <c r="AD101" s="226">
        <f t="shared" si="71"/>
        <v>10.283687943262414</v>
      </c>
      <c r="AE101" s="226">
        <f t="shared" si="71"/>
        <v>14.643304130162688</v>
      </c>
      <c r="AF101" s="226">
        <f t="shared" si="71"/>
        <v>1.2526096033402954</v>
      </c>
      <c r="AG101" s="226">
        <f t="shared" si="71"/>
        <v>-3.1128404669260727</v>
      </c>
      <c r="AH101" s="226">
        <f t="shared" si="71"/>
        <v>-1.2158054711246229</v>
      </c>
      <c r="AI101" s="226">
        <f t="shared" si="71"/>
        <v>5.7713651498335219</v>
      </c>
      <c r="AJ101" s="226">
        <f t="shared" si="71"/>
        <v>5.321507760532147</v>
      </c>
      <c r="AK101" s="226">
        <f t="shared" si="71"/>
        <v>8.6505190311418687</v>
      </c>
      <c r="AL101" s="226">
        <f t="shared" si="71"/>
        <v>-0.10030090270813291</v>
      </c>
      <c r="AM101" s="226">
        <f t="shared" si="71"/>
        <v>20.052770448548817</v>
      </c>
      <c r="AN101" s="226">
        <f t="shared" si="71"/>
        <v>26.27840909090909</v>
      </c>
      <c r="AO101" s="226">
        <f t="shared" si="71"/>
        <v>6.1269146608315035</v>
      </c>
      <c r="AP101" s="226">
        <f t="shared" si="71"/>
        <v>14.487179487179484</v>
      </c>
      <c r="AQ101" s="226">
        <f t="shared" si="71"/>
        <v>-1.8609206660137039</v>
      </c>
      <c r="AR101" s="226">
        <f t="shared" si="71"/>
        <v>-0.29999999999999716</v>
      </c>
      <c r="AS101" s="226">
        <f t="shared" si="71"/>
        <v>-22.450424929178464</v>
      </c>
      <c r="AT101" s="226">
        <f t="shared" si="71"/>
        <v>-1.7206477732793553</v>
      </c>
      <c r="AU101" s="226">
        <f t="shared" si="71"/>
        <v>-8.6753731343283551</v>
      </c>
      <c r="AV101" s="226">
        <f t="shared" si="71"/>
        <v>5.5254604550379289</v>
      </c>
      <c r="AW101" s="226">
        <f t="shared" si="71"/>
        <v>5.0884955752212324</v>
      </c>
      <c r="AX101" s="226" t="e">
        <f t="shared" si="71"/>
        <v>#DIV/0!</v>
      </c>
      <c r="AY101" s="226">
        <f t="shared" si="71"/>
        <v>8.1367924528301945</v>
      </c>
      <c r="AZ101" s="226">
        <f t="shared" si="71"/>
        <v>4.2391304347826146</v>
      </c>
      <c r="BA101" s="226">
        <f t="shared" si="71"/>
        <v>2.2556390977443703</v>
      </c>
      <c r="BB101" s="226">
        <f>(BB50-BB38)/BB38*100</f>
        <v>6.61521499448732</v>
      </c>
      <c r="BC101" s="226">
        <f t="shared" ref="BC101:BG101" si="72">(BC50-BC38)/BC38*100</f>
        <v>4.9450549450549453</v>
      </c>
      <c r="BD101" s="226">
        <f t="shared" si="72"/>
        <v>2.7455121436113985</v>
      </c>
      <c r="BE101" s="226">
        <f t="shared" si="72"/>
        <v>7.0215175537938883</v>
      </c>
      <c r="BF101" s="226">
        <f t="shared" si="72"/>
        <v>4.2458100558659186</v>
      </c>
      <c r="BG101" s="226">
        <f t="shared" si="72"/>
        <v>2.6511134676564159</v>
      </c>
    </row>
    <row r="102" spans="1:59">
      <c r="A102" s="287">
        <v>40909</v>
      </c>
      <c r="B102" s="68">
        <f t="shared" si="67"/>
        <v>6.3829787234042588</v>
      </c>
      <c r="C102" s="226">
        <f t="shared" ref="C102:BA102" si="73">(C51-C39)/C39*100</f>
        <v>9.6736596736596709</v>
      </c>
      <c r="D102" s="226">
        <f t="shared" si="73"/>
        <v>9.8130841121495394</v>
      </c>
      <c r="E102" s="226">
        <f t="shared" si="73"/>
        <v>10.336538461538455</v>
      </c>
      <c r="F102" s="226">
        <f t="shared" si="73"/>
        <v>12.152777777777777</v>
      </c>
      <c r="G102" s="226">
        <f t="shared" si="73"/>
        <v>1.7162471395881007</v>
      </c>
      <c r="H102" s="226">
        <f t="shared" si="73"/>
        <v>3.6076662908680981</v>
      </c>
      <c r="I102" s="226">
        <f t="shared" si="73"/>
        <v>19.901112484548815</v>
      </c>
      <c r="J102" s="226">
        <f t="shared" si="73"/>
        <v>-8.3778966131907353</v>
      </c>
      <c r="K102" s="226">
        <f t="shared" si="73"/>
        <v>11.254396248534594</v>
      </c>
      <c r="L102" s="226">
        <f t="shared" si="73"/>
        <v>13.865030674846624</v>
      </c>
      <c r="M102" s="226">
        <f t="shared" si="73"/>
        <v>6.6125290023201888</v>
      </c>
      <c r="N102" s="226">
        <f t="shared" si="73"/>
        <v>6.2222222222222161</v>
      </c>
      <c r="O102" s="226">
        <f t="shared" si="73"/>
        <v>7.6666666666666732</v>
      </c>
      <c r="P102" s="226">
        <f t="shared" si="73"/>
        <v>6.0000000000000062</v>
      </c>
      <c r="Q102" s="226">
        <f t="shared" si="73"/>
        <v>5.5118110236220375</v>
      </c>
      <c r="R102" s="226">
        <f t="shared" si="73"/>
        <v>6.0640732265446191</v>
      </c>
      <c r="S102" s="226">
        <f t="shared" si="73"/>
        <v>3.322259136212625</v>
      </c>
      <c r="T102" s="226">
        <f t="shared" si="73"/>
        <v>6.5848214285714359</v>
      </c>
      <c r="U102" s="226">
        <f t="shared" si="73"/>
        <v>7.6112412177985949</v>
      </c>
      <c r="V102" s="226">
        <f t="shared" si="73"/>
        <v>4.835164835164842</v>
      </c>
      <c r="W102" s="226">
        <f t="shared" si="73"/>
        <v>2.5263157894736898</v>
      </c>
      <c r="X102" s="226">
        <f t="shared" si="73"/>
        <v>3.276955602537007</v>
      </c>
      <c r="Y102" s="226">
        <f t="shared" si="73"/>
        <v>0.83333333333333037</v>
      </c>
      <c r="Z102" s="226">
        <f t="shared" si="73"/>
        <v>7.0534698521046506</v>
      </c>
      <c r="AA102" s="226">
        <f t="shared" si="73"/>
        <v>4.1712403951701553</v>
      </c>
      <c r="AB102" s="226">
        <f t="shared" si="73"/>
        <v>3.9258451472191869</v>
      </c>
      <c r="AC102" s="226">
        <f t="shared" si="73"/>
        <v>8.0183276059564719</v>
      </c>
      <c r="AD102" s="226">
        <f t="shared" si="73"/>
        <v>10.283687943262414</v>
      </c>
      <c r="AE102" s="226">
        <f t="shared" si="73"/>
        <v>14.786967418546363</v>
      </c>
      <c r="AF102" s="226">
        <f t="shared" si="73"/>
        <v>2.3060796645702184</v>
      </c>
      <c r="AG102" s="226">
        <f t="shared" si="73"/>
        <v>-1.7578125000000111</v>
      </c>
      <c r="AH102" s="226">
        <f t="shared" si="73"/>
        <v>-0.71065989847716027</v>
      </c>
      <c r="AI102" s="226">
        <f t="shared" si="73"/>
        <v>6.4659977703455924</v>
      </c>
      <c r="AJ102" s="226">
        <f t="shared" si="73"/>
        <v>5.4263565891472929</v>
      </c>
      <c r="AK102" s="226">
        <f t="shared" si="73"/>
        <v>8</v>
      </c>
      <c r="AL102" s="226">
        <f t="shared" si="73"/>
        <v>0.70140280561122537</v>
      </c>
      <c r="AM102" s="226">
        <f t="shared" si="73"/>
        <v>15.628970775095294</v>
      </c>
      <c r="AN102" s="226">
        <f t="shared" si="73"/>
        <v>21.565934065934069</v>
      </c>
      <c r="AO102" s="226">
        <f t="shared" si="73"/>
        <v>2.5104602510460312</v>
      </c>
      <c r="AP102" s="226">
        <f t="shared" si="73"/>
        <v>14.487179487179484</v>
      </c>
      <c r="AQ102" s="226">
        <f t="shared" si="73"/>
        <v>-1.5732546705998118</v>
      </c>
      <c r="AR102" s="226">
        <f t="shared" si="73"/>
        <v>-0.39960039960039112</v>
      </c>
      <c r="AS102" s="226">
        <f t="shared" si="73"/>
        <v>-18.147304479878507</v>
      </c>
      <c r="AT102" s="226">
        <f t="shared" si="73"/>
        <v>-0.61538461538460953</v>
      </c>
      <c r="AU102" s="226">
        <f t="shared" si="73"/>
        <v>-6.4761904761904727</v>
      </c>
      <c r="AV102" s="226">
        <f t="shared" si="73"/>
        <v>5.7050592034445602</v>
      </c>
      <c r="AW102" s="226">
        <f t="shared" si="73"/>
        <v>4.772727272727276</v>
      </c>
      <c r="AX102" s="226" t="e">
        <f t="shared" si="73"/>
        <v>#DIV/0!</v>
      </c>
      <c r="AY102" s="226">
        <f t="shared" si="73"/>
        <v>8.1367924528301945</v>
      </c>
      <c r="AZ102" s="226">
        <f t="shared" si="73"/>
        <v>3.8084874863982585</v>
      </c>
      <c r="BA102" s="226">
        <f t="shared" si="73"/>
        <v>2.4678111587982801</v>
      </c>
      <c r="BB102" s="226">
        <f>(BB51-BB39)/BB39*100</f>
        <v>5.4263565891472929</v>
      </c>
      <c r="BC102" s="226">
        <f t="shared" ref="BC102:BG102" si="74">(BC51-BC39)/BC39*100</f>
        <v>5.2573932092004352</v>
      </c>
      <c r="BD102" s="226">
        <f t="shared" si="74"/>
        <v>3.6016949152542286</v>
      </c>
      <c r="BE102" s="226">
        <f t="shared" si="74"/>
        <v>7.4492099322799197</v>
      </c>
      <c r="BF102" s="226">
        <f t="shared" si="74"/>
        <v>4.8087431693989133</v>
      </c>
      <c r="BG102" s="226">
        <f t="shared" si="74"/>
        <v>2.6511134676564159</v>
      </c>
    </row>
    <row r="103" spans="1:59">
      <c r="A103" s="287">
        <v>40940</v>
      </c>
      <c r="B103" s="68">
        <f t="shared" si="67"/>
        <v>6.2291434927697376</v>
      </c>
      <c r="C103" s="226">
        <f t="shared" ref="C103:R112" si="75">(C52-C40)/C40*100</f>
        <v>9.2915214866434379</v>
      </c>
      <c r="D103" s="226">
        <f t="shared" ref="D103:BB103" si="76">(D52-D40)/D40*100</f>
        <v>9.5571095571095608</v>
      </c>
      <c r="E103" s="226">
        <f t="shared" si="76"/>
        <v>11.644657863145262</v>
      </c>
      <c r="F103" s="226">
        <f t="shared" si="76"/>
        <v>11.201866977829631</v>
      </c>
      <c r="G103" s="226">
        <f t="shared" si="76"/>
        <v>1.609195402298857</v>
      </c>
      <c r="H103" s="226">
        <f t="shared" si="76"/>
        <v>7.3779795686719636</v>
      </c>
      <c r="I103" s="226">
        <f t="shared" si="76"/>
        <v>14.033018867924534</v>
      </c>
      <c r="J103" s="226">
        <f t="shared" si="76"/>
        <v>-3.1336405529953968</v>
      </c>
      <c r="K103" s="226">
        <f t="shared" si="76"/>
        <v>8.1490104772991838</v>
      </c>
      <c r="L103" s="226">
        <f t="shared" si="76"/>
        <v>8.8443396226415096</v>
      </c>
      <c r="M103" s="226">
        <f t="shared" si="76"/>
        <v>5.9770114942528769</v>
      </c>
      <c r="N103" s="226">
        <f t="shared" si="76"/>
        <v>6.160616061606154</v>
      </c>
      <c r="O103" s="226">
        <f t="shared" si="76"/>
        <v>14.319809069212411</v>
      </c>
      <c r="P103" s="226">
        <f t="shared" si="76"/>
        <v>4.0904198062432693</v>
      </c>
      <c r="Q103" s="226">
        <f t="shared" si="76"/>
        <v>5.7367829021372261</v>
      </c>
      <c r="R103" s="226">
        <f t="shared" si="76"/>
        <v>6.4073226544622361</v>
      </c>
      <c r="S103" s="226">
        <f t="shared" si="76"/>
        <v>4.1202672605790678</v>
      </c>
      <c r="T103" s="226">
        <f t="shared" si="76"/>
        <v>5.0997782705099715</v>
      </c>
      <c r="U103" s="226">
        <f t="shared" si="76"/>
        <v>8.0701754385964986</v>
      </c>
      <c r="V103" s="226">
        <f t="shared" si="76"/>
        <v>4.9450549450549453</v>
      </c>
      <c r="W103" s="226">
        <f t="shared" si="76"/>
        <v>2.8421052631578978</v>
      </c>
      <c r="X103" s="226">
        <f t="shared" si="76"/>
        <v>3.2734952481520532</v>
      </c>
      <c r="Y103" s="226">
        <f t="shared" si="76"/>
        <v>1.9791666666666725</v>
      </c>
      <c r="Z103" s="226">
        <f t="shared" si="76"/>
        <v>7.1672354948805435</v>
      </c>
      <c r="AA103" s="226">
        <f t="shared" si="76"/>
        <v>4.1712403951701553</v>
      </c>
      <c r="AB103" s="226">
        <f t="shared" si="76"/>
        <v>3.9258451472191869</v>
      </c>
      <c r="AC103" s="226">
        <f t="shared" si="76"/>
        <v>8.2474226804123756</v>
      </c>
      <c r="AD103" s="226">
        <f t="shared" si="76"/>
        <v>10.283687943262414</v>
      </c>
      <c r="AE103" s="226">
        <f t="shared" si="76"/>
        <v>14.912280701754394</v>
      </c>
      <c r="AF103" s="226">
        <f t="shared" si="76"/>
        <v>2.1008403361344534</v>
      </c>
      <c r="AG103" s="226">
        <f t="shared" si="76"/>
        <v>-2.0628683693516647</v>
      </c>
      <c r="AH103" s="226">
        <f t="shared" si="76"/>
        <v>1.2320328542094339</v>
      </c>
      <c r="AI103" s="226">
        <f t="shared" si="76"/>
        <v>5.7842046718576068</v>
      </c>
      <c r="AJ103" s="226">
        <f t="shared" si="76"/>
        <v>5.1961823966065808</v>
      </c>
      <c r="AK103" s="226">
        <f t="shared" si="76"/>
        <v>8.1725312145289486</v>
      </c>
      <c r="AL103" s="226">
        <f t="shared" si="76"/>
        <v>1.1044176706827395</v>
      </c>
      <c r="AM103" s="226">
        <f t="shared" si="76"/>
        <v>15.346534653465355</v>
      </c>
      <c r="AN103" s="226">
        <f t="shared" si="76"/>
        <v>21.866666666666674</v>
      </c>
      <c r="AO103" s="226">
        <f t="shared" si="76"/>
        <v>0.92402464065707535</v>
      </c>
      <c r="AP103" s="226">
        <f t="shared" si="76"/>
        <v>14.487179487179484</v>
      </c>
      <c r="AQ103" s="226">
        <f t="shared" si="76"/>
        <v>-1.769911504424776</v>
      </c>
      <c r="AR103" s="226">
        <f t="shared" si="76"/>
        <v>-0.69930069930068806</v>
      </c>
      <c r="AS103" s="226">
        <f t="shared" si="76"/>
        <v>-18.078668683812403</v>
      </c>
      <c r="AT103" s="226">
        <f t="shared" si="76"/>
        <v>0.20470829068577567</v>
      </c>
      <c r="AU103" s="226">
        <f t="shared" si="76"/>
        <v>-4.423076923076918</v>
      </c>
      <c r="AV103" s="226">
        <f t="shared" si="76"/>
        <v>5.6928034371643514</v>
      </c>
      <c r="AW103" s="226">
        <f t="shared" si="76"/>
        <v>3.7527593818984615</v>
      </c>
      <c r="AX103" s="226" t="e">
        <f t="shared" si="76"/>
        <v>#DIV/0!</v>
      </c>
      <c r="AY103" s="226">
        <f t="shared" si="76"/>
        <v>8.1367924528301945</v>
      </c>
      <c r="AZ103" s="226">
        <f t="shared" si="76"/>
        <v>3.7878787878787881</v>
      </c>
      <c r="BA103" s="226">
        <f t="shared" si="76"/>
        <v>2.1253985122210417</v>
      </c>
      <c r="BB103" s="226">
        <f t="shared" si="76"/>
        <v>6.0908084163898115</v>
      </c>
      <c r="BC103" s="226">
        <f t="shared" ref="BC103:BG103" si="77">(BC52-BC40)/BC40*100</f>
        <v>5.0213675213675248</v>
      </c>
      <c r="BD103" s="226">
        <f t="shared" si="77"/>
        <v>3.039832285115295</v>
      </c>
      <c r="BE103" s="226">
        <f t="shared" si="77"/>
        <v>6.9817400644468313</v>
      </c>
      <c r="BF103" s="226">
        <f t="shared" si="77"/>
        <v>4.8087431693989133</v>
      </c>
      <c r="BG103" s="226">
        <f t="shared" si="77"/>
        <v>2.6511134676564159</v>
      </c>
    </row>
    <row r="104" spans="1:59">
      <c r="A104" s="287">
        <v>40969</v>
      </c>
      <c r="B104" s="68">
        <f t="shared" si="67"/>
        <v>6.61521499448732</v>
      </c>
      <c r="C104" s="226">
        <f t="shared" si="75"/>
        <v>9.2059838895281931</v>
      </c>
      <c r="D104" s="226">
        <f t="shared" ref="D104:AI104" si="78">(D53-D41)/D41*100</f>
        <v>9.4688221709006974</v>
      </c>
      <c r="E104" s="226">
        <f t="shared" si="78"/>
        <v>11.058263971462559</v>
      </c>
      <c r="F104" s="226">
        <f t="shared" si="78"/>
        <v>10.057803468208096</v>
      </c>
      <c r="G104" s="226">
        <f t="shared" si="78"/>
        <v>6.9714285714285644</v>
      </c>
      <c r="H104" s="226">
        <f t="shared" si="78"/>
        <v>8.3705357142857153</v>
      </c>
      <c r="I104" s="226">
        <f t="shared" si="78"/>
        <v>7.536557930258704</v>
      </c>
      <c r="J104" s="226">
        <f t="shared" si="78"/>
        <v>0.47984644913627633</v>
      </c>
      <c r="K104" s="226">
        <f t="shared" si="78"/>
        <v>6.7285382830626421</v>
      </c>
      <c r="L104" s="226">
        <f t="shared" si="78"/>
        <v>14.352392065344223</v>
      </c>
      <c r="M104" s="226">
        <f t="shared" si="78"/>
        <v>7.9310344827586272</v>
      </c>
      <c r="N104" s="226">
        <f t="shared" si="78"/>
        <v>6.4130434782608754</v>
      </c>
      <c r="O104" s="226">
        <f t="shared" si="78"/>
        <v>10.111111111111105</v>
      </c>
      <c r="P104" s="226">
        <f t="shared" si="78"/>
        <v>5.393743257820927</v>
      </c>
      <c r="Q104" s="226">
        <f t="shared" si="78"/>
        <v>7.0960698689956327</v>
      </c>
      <c r="R104" s="226">
        <f t="shared" si="78"/>
        <v>9.1712707182320408</v>
      </c>
      <c r="S104" s="226">
        <f t="shared" si="78"/>
        <v>5.7297297297297263</v>
      </c>
      <c r="T104" s="226">
        <f t="shared" si="78"/>
        <v>6.0671722643553725</v>
      </c>
      <c r="U104" s="226">
        <f t="shared" si="78"/>
        <v>11.784511784511785</v>
      </c>
      <c r="V104" s="226">
        <f t="shared" si="78"/>
        <v>4.2826552462526761</v>
      </c>
      <c r="W104" s="226">
        <f t="shared" si="78"/>
        <v>3.3684210526315814</v>
      </c>
      <c r="X104" s="226">
        <f t="shared" si="78"/>
        <v>3.6919831223628692</v>
      </c>
      <c r="Y104" s="226">
        <f t="shared" si="78"/>
        <v>2.189781021897804</v>
      </c>
      <c r="Z104" s="226">
        <f t="shared" si="78"/>
        <v>7.5620767494356702</v>
      </c>
      <c r="AA104" s="226">
        <f t="shared" si="78"/>
        <v>4.9837486457204854</v>
      </c>
      <c r="AB104" s="226">
        <f t="shared" si="78"/>
        <v>4.8491379310344831</v>
      </c>
      <c r="AC104" s="226">
        <f t="shared" si="78"/>
        <v>7.8320090805902449</v>
      </c>
      <c r="AD104" s="226">
        <f t="shared" si="78"/>
        <v>10.283687943262414</v>
      </c>
      <c r="AE104" s="226">
        <f t="shared" si="78"/>
        <v>15.037593984962406</v>
      </c>
      <c r="AF104" s="226">
        <f t="shared" si="78"/>
        <v>1.9832985386221353</v>
      </c>
      <c r="AG104" s="226">
        <f t="shared" si="78"/>
        <v>-2.1674876847290667</v>
      </c>
      <c r="AH104" s="226">
        <f t="shared" si="78"/>
        <v>1.2219959266802474</v>
      </c>
      <c r="AI104" s="226">
        <f t="shared" si="78"/>
        <v>5.3787047200878222</v>
      </c>
      <c r="AJ104" s="226">
        <f t="shared" ref="AJ104:BB104" si="79">(AJ53-AJ41)/AJ41*100</f>
        <v>5.0793650793650764</v>
      </c>
      <c r="AK104" s="226">
        <f t="shared" si="79"/>
        <v>8.3333333333333393</v>
      </c>
      <c r="AL104" s="226">
        <f t="shared" si="79"/>
        <v>0.70070070070068924</v>
      </c>
      <c r="AM104" s="226">
        <f t="shared" si="79"/>
        <v>13.755980861244019</v>
      </c>
      <c r="AN104" s="226">
        <f t="shared" si="79"/>
        <v>19.338422391857513</v>
      </c>
      <c r="AO104" s="226">
        <f t="shared" si="79"/>
        <v>1.0214504596527068</v>
      </c>
      <c r="AP104" s="226">
        <f t="shared" si="79"/>
        <v>17.639429312581075</v>
      </c>
      <c r="AQ104" s="226">
        <f t="shared" si="79"/>
        <v>-1.9646365422396856</v>
      </c>
      <c r="AR104" s="226">
        <f t="shared" si="79"/>
        <v>-0.69930069930068806</v>
      </c>
      <c r="AS104" s="226">
        <f t="shared" si="79"/>
        <v>-20.648078372268269</v>
      </c>
      <c r="AT104" s="226">
        <f t="shared" si="79"/>
        <v>-1.5166835187057632</v>
      </c>
      <c r="AU104" s="226">
        <f t="shared" si="79"/>
        <v>-6.3567362428842529</v>
      </c>
      <c r="AV104" s="226">
        <f t="shared" si="79"/>
        <v>5.3533190578158454</v>
      </c>
      <c r="AW104" s="226">
        <f t="shared" si="79"/>
        <v>0.75349838536059055</v>
      </c>
      <c r="AX104" s="226" t="e">
        <f t="shared" si="79"/>
        <v>#DIV/0!</v>
      </c>
      <c r="AY104" s="226">
        <f t="shared" si="79"/>
        <v>9.0512540894220255</v>
      </c>
      <c r="AZ104" s="226">
        <f t="shared" si="79"/>
        <v>4.4967880085652983</v>
      </c>
      <c r="BA104" s="226">
        <f t="shared" si="79"/>
        <v>2.9692470837751825</v>
      </c>
      <c r="BB104" s="226">
        <f t="shared" si="79"/>
        <v>6.1621621621621649</v>
      </c>
      <c r="BC104" s="226">
        <f t="shared" ref="BC104:BG104" si="80">(BC53-BC41)/BC41*100</f>
        <v>5.3361792956243326</v>
      </c>
      <c r="BD104" s="226">
        <f t="shared" si="80"/>
        <v>3.549060542797501</v>
      </c>
      <c r="BE104" s="226">
        <f t="shared" si="80"/>
        <v>6.9817400644468313</v>
      </c>
      <c r="BF104" s="226">
        <f t="shared" si="80"/>
        <v>7.0270270270270272</v>
      </c>
      <c r="BG104" s="226">
        <f t="shared" si="80"/>
        <v>2.6511134676564159</v>
      </c>
    </row>
    <row r="105" spans="1:59">
      <c r="A105" s="287">
        <v>41000</v>
      </c>
      <c r="B105" s="68">
        <f t="shared" si="67"/>
        <v>6.593406593406594</v>
      </c>
      <c r="C105" s="226">
        <f t="shared" si="75"/>
        <v>9.1118800461360916</v>
      </c>
      <c r="D105" s="226">
        <f t="shared" ref="D105:AI105" si="81">(D54-D42)/D42*100</f>
        <v>9.3749999999999929</v>
      </c>
      <c r="E105" s="226">
        <f t="shared" si="81"/>
        <v>11.203814064362325</v>
      </c>
      <c r="F105" s="226">
        <f t="shared" si="81"/>
        <v>9.0382387022016193</v>
      </c>
      <c r="G105" s="226">
        <f t="shared" si="81"/>
        <v>8.2462253193960606</v>
      </c>
      <c r="H105" s="226">
        <f t="shared" si="81"/>
        <v>8.6474501108647424</v>
      </c>
      <c r="I105" s="226">
        <f t="shared" si="81"/>
        <v>6.8156424581005526</v>
      </c>
      <c r="J105" s="226">
        <f t="shared" si="81"/>
        <v>-1.2999999999999972</v>
      </c>
      <c r="K105" s="226">
        <f t="shared" si="81"/>
        <v>7.8271028037383212</v>
      </c>
      <c r="L105" s="226">
        <f t="shared" si="81"/>
        <v>13.82488479262673</v>
      </c>
      <c r="M105" s="226">
        <f t="shared" si="81"/>
        <v>7.2413793103448238</v>
      </c>
      <c r="N105" s="226">
        <f t="shared" si="81"/>
        <v>6.9868995633187838</v>
      </c>
      <c r="O105" s="226">
        <f t="shared" si="81"/>
        <v>12.840909090909088</v>
      </c>
      <c r="P105" s="226">
        <f t="shared" si="81"/>
        <v>5.2858683926644998</v>
      </c>
      <c r="Q105" s="226">
        <f t="shared" si="81"/>
        <v>7.2276159654800454</v>
      </c>
      <c r="R105" s="226">
        <f t="shared" si="81"/>
        <v>8.7852494577006439</v>
      </c>
      <c r="S105" s="226">
        <f t="shared" si="81"/>
        <v>7.7170418006430905</v>
      </c>
      <c r="T105" s="226">
        <f t="shared" si="81"/>
        <v>4.3803418803418896</v>
      </c>
      <c r="U105" s="226">
        <f t="shared" si="81"/>
        <v>10.405257393209201</v>
      </c>
      <c r="V105" s="226">
        <f t="shared" si="81"/>
        <v>4.9145299145299237</v>
      </c>
      <c r="W105" s="226">
        <f t="shared" si="81"/>
        <v>3.1479538300104934</v>
      </c>
      <c r="X105" s="226">
        <f t="shared" si="81"/>
        <v>3.4700315457413375</v>
      </c>
      <c r="Y105" s="226">
        <f t="shared" si="81"/>
        <v>2.3958333333333304</v>
      </c>
      <c r="Z105" s="226">
        <f t="shared" si="81"/>
        <v>7.7878103837471846</v>
      </c>
      <c r="AA105" s="226">
        <f t="shared" si="81"/>
        <v>4.9837486457204854</v>
      </c>
      <c r="AB105" s="226">
        <f t="shared" si="81"/>
        <v>4.8491379310344831</v>
      </c>
      <c r="AC105" s="226">
        <f t="shared" si="81"/>
        <v>8.0498866213151867</v>
      </c>
      <c r="AD105" s="226">
        <f t="shared" si="81"/>
        <v>10.283687943262414</v>
      </c>
      <c r="AE105" s="226">
        <f t="shared" si="81"/>
        <v>15.519399249061314</v>
      </c>
      <c r="AF105" s="226">
        <f t="shared" si="81"/>
        <v>2.2940563086548371</v>
      </c>
      <c r="AG105" s="226">
        <f t="shared" si="81"/>
        <v>-1.6732283464566819</v>
      </c>
      <c r="AH105" s="226">
        <f t="shared" si="81"/>
        <v>1.7293997965412033</v>
      </c>
      <c r="AI105" s="226">
        <f t="shared" si="81"/>
        <v>5.5921052631578885</v>
      </c>
      <c r="AJ105" s="226">
        <f t="shared" ref="AJ105:BB105" si="82">(AJ54-AJ42)/AJ42*100</f>
        <v>5.0739957716702024</v>
      </c>
      <c r="AK105" s="226">
        <f t="shared" si="82"/>
        <v>8.7875417130144502</v>
      </c>
      <c r="AL105" s="226">
        <f t="shared" si="82"/>
        <v>0.70000000000000284</v>
      </c>
      <c r="AM105" s="226">
        <f t="shared" si="82"/>
        <v>14.712643678160916</v>
      </c>
      <c r="AN105" s="226">
        <f t="shared" si="82"/>
        <v>19.975932611311684</v>
      </c>
      <c r="AO105" s="226">
        <f t="shared" si="82"/>
        <v>1.9367991845056123</v>
      </c>
      <c r="AP105" s="226">
        <f t="shared" si="82"/>
        <v>17.593790426908164</v>
      </c>
      <c r="AQ105" s="226">
        <f t="shared" si="82"/>
        <v>-1.57635467980295</v>
      </c>
      <c r="AR105" s="226">
        <f t="shared" si="82"/>
        <v>-0.39960039960039112</v>
      </c>
      <c r="AS105" s="226">
        <f t="shared" si="82"/>
        <v>-18.916797488226063</v>
      </c>
      <c r="AT105" s="226">
        <f t="shared" si="82"/>
        <v>-1.5120967741935483</v>
      </c>
      <c r="AU105" s="226">
        <f t="shared" si="82"/>
        <v>-5.8710298363811431</v>
      </c>
      <c r="AV105" s="226">
        <f t="shared" si="82"/>
        <v>4.2194092827004219</v>
      </c>
      <c r="AW105" s="226">
        <f t="shared" si="82"/>
        <v>0.42016806722688183</v>
      </c>
      <c r="AX105" s="226" t="e">
        <f t="shared" si="82"/>
        <v>#DIV/0!</v>
      </c>
      <c r="AY105" s="226">
        <f t="shared" si="82"/>
        <v>9.0512540894220255</v>
      </c>
      <c r="AZ105" s="226">
        <f t="shared" si="82"/>
        <v>4.3710021321961712</v>
      </c>
      <c r="BA105" s="226">
        <f t="shared" si="82"/>
        <v>3.3862433862433892</v>
      </c>
      <c r="BB105" s="226">
        <f t="shared" si="82"/>
        <v>5.7050592034445602</v>
      </c>
      <c r="BC105" s="226">
        <f t="shared" ref="BC105:BG105" si="83">(BC54-BC42)/BC42*100</f>
        <v>5.324813631522896</v>
      </c>
      <c r="BD105" s="226">
        <f t="shared" si="83"/>
        <v>4.6121593291404519</v>
      </c>
      <c r="BE105" s="226">
        <f t="shared" si="83"/>
        <v>7.3039742212674676</v>
      </c>
      <c r="BF105" s="226">
        <f t="shared" si="83"/>
        <v>7.1351351351351289</v>
      </c>
      <c r="BG105" s="226">
        <f t="shared" si="83"/>
        <v>1.8947368421052602</v>
      </c>
    </row>
    <row r="106" spans="1:59">
      <c r="A106" s="287">
        <v>41030</v>
      </c>
      <c r="B106" s="68">
        <f t="shared" si="67"/>
        <v>6.2363238512034878</v>
      </c>
      <c r="C106" s="226">
        <f>(C55-C43)/C43*100</f>
        <v>7.5085324232081838</v>
      </c>
      <c r="D106" s="226">
        <f t="shared" ref="D106:BB106" si="84">(D55-D43)/D43*100</f>
        <v>7.6484018264840223</v>
      </c>
      <c r="E106" s="226">
        <f t="shared" si="84"/>
        <v>9.5682613768961513</v>
      </c>
      <c r="F106" s="226">
        <f t="shared" si="84"/>
        <v>7.8160919540229852</v>
      </c>
      <c r="G106" s="226">
        <f t="shared" si="84"/>
        <v>7.6659038901601697</v>
      </c>
      <c r="H106" s="226">
        <f t="shared" si="84"/>
        <v>8.6283185840707937</v>
      </c>
      <c r="I106" s="226">
        <f t="shared" si="84"/>
        <v>4.6943231441048168</v>
      </c>
      <c r="J106" s="226">
        <f t="shared" si="84"/>
        <v>1.3742071881606885</v>
      </c>
      <c r="K106" s="226">
        <f t="shared" si="84"/>
        <v>1.918735891647859</v>
      </c>
      <c r="L106" s="226">
        <f t="shared" si="84"/>
        <v>13.693901035673175</v>
      </c>
      <c r="M106" s="226">
        <f t="shared" si="84"/>
        <v>7.208237986270019</v>
      </c>
      <c r="N106" s="226">
        <f t="shared" si="84"/>
        <v>5.9203444564047363</v>
      </c>
      <c r="O106" s="226">
        <f t="shared" si="84"/>
        <v>6.0832443970117422</v>
      </c>
      <c r="P106" s="226">
        <f t="shared" si="84"/>
        <v>5.8252427184465922</v>
      </c>
      <c r="Q106" s="226">
        <f t="shared" si="84"/>
        <v>7.3118279569892444</v>
      </c>
      <c r="R106" s="226">
        <f t="shared" si="84"/>
        <v>9.4360086767895908</v>
      </c>
      <c r="S106" s="226">
        <f t="shared" si="84"/>
        <v>7.4866310160427805</v>
      </c>
      <c r="T106" s="226">
        <f t="shared" si="84"/>
        <v>5.2406417112299524</v>
      </c>
      <c r="U106" s="226">
        <f t="shared" si="84"/>
        <v>11.281489594742604</v>
      </c>
      <c r="V106" s="226">
        <f t="shared" si="84"/>
        <v>4.2462845010615711</v>
      </c>
      <c r="W106" s="226">
        <f t="shared" si="84"/>
        <v>3.1446540880503147</v>
      </c>
      <c r="X106" s="226">
        <f t="shared" si="84"/>
        <v>3.680336487907466</v>
      </c>
      <c r="Y106" s="226">
        <f t="shared" si="84"/>
        <v>2.2892819979188377</v>
      </c>
      <c r="Z106" s="226">
        <f t="shared" si="84"/>
        <v>7.8917700112739571</v>
      </c>
      <c r="AA106" s="226">
        <f t="shared" si="84"/>
        <v>4.9837486457204854</v>
      </c>
      <c r="AB106" s="226">
        <f t="shared" si="84"/>
        <v>4.8491379310344831</v>
      </c>
      <c r="AC106" s="226">
        <f t="shared" si="84"/>
        <v>9.5720720720720731</v>
      </c>
      <c r="AD106" s="226">
        <f t="shared" si="84"/>
        <v>10.283687943262414</v>
      </c>
      <c r="AE106" s="226">
        <f t="shared" si="84"/>
        <v>16.020025031289105</v>
      </c>
      <c r="AF106" s="226">
        <f t="shared" si="84"/>
        <v>2.1784232365145169</v>
      </c>
      <c r="AG106" s="226">
        <f t="shared" si="84"/>
        <v>-3.015564202334625</v>
      </c>
      <c r="AH106" s="226">
        <f t="shared" si="84"/>
        <v>3.2619775739041823</v>
      </c>
      <c r="AI106" s="226">
        <f t="shared" si="84"/>
        <v>5.2344601962922539</v>
      </c>
      <c r="AJ106" s="226">
        <f t="shared" si="84"/>
        <v>5.2742616033755274</v>
      </c>
      <c r="AK106" s="226">
        <f t="shared" si="84"/>
        <v>8.7486157253599171</v>
      </c>
      <c r="AL106" s="226">
        <f t="shared" si="84"/>
        <v>0.50050050050050054</v>
      </c>
      <c r="AM106" s="226">
        <f t="shared" si="84"/>
        <v>14.898419864559823</v>
      </c>
      <c r="AN106" s="226">
        <f t="shared" si="84"/>
        <v>19.415204678362567</v>
      </c>
      <c r="AO106" s="226">
        <f t="shared" si="84"/>
        <v>3.4907597535934207</v>
      </c>
      <c r="AP106" s="226">
        <f t="shared" si="84"/>
        <v>17.593790426908164</v>
      </c>
      <c r="AQ106" s="226">
        <f t="shared" si="84"/>
        <v>-1.3833992094861716</v>
      </c>
      <c r="AR106" s="226">
        <f t="shared" si="84"/>
        <v>-0.49950049950049952</v>
      </c>
      <c r="AS106" s="226">
        <f t="shared" si="84"/>
        <v>-14.143920595533505</v>
      </c>
      <c r="AT106" s="226">
        <f t="shared" si="84"/>
        <v>-1.5105740181268883</v>
      </c>
      <c r="AU106" s="226">
        <f t="shared" si="84"/>
        <v>-4.2979942693409736</v>
      </c>
      <c r="AV106" s="226">
        <f t="shared" si="84"/>
        <v>4.2194092827004219</v>
      </c>
      <c r="AW106" s="226">
        <f t="shared" si="84"/>
        <v>-3.0883919062832859</v>
      </c>
      <c r="AX106" s="226" t="e">
        <f t="shared" si="84"/>
        <v>#DIV/0!</v>
      </c>
      <c r="AY106" s="226">
        <f t="shared" si="84"/>
        <v>9.0512540894220255</v>
      </c>
      <c r="AZ106" s="226">
        <f t="shared" si="84"/>
        <v>4.1401273885350225</v>
      </c>
      <c r="BA106" s="226">
        <f t="shared" si="84"/>
        <v>3.5902851108764429</v>
      </c>
      <c r="BB106" s="226">
        <f t="shared" si="84"/>
        <v>4.8025613660618998</v>
      </c>
      <c r="BC106" s="226">
        <f t="shared" ref="BC106:BG106" si="85">(BC55-BC43)/BC43*100</f>
        <v>4.7770700636942669</v>
      </c>
      <c r="BD106" s="226">
        <f t="shared" si="85"/>
        <v>0.8221993833504595</v>
      </c>
      <c r="BE106" s="226">
        <f t="shared" si="85"/>
        <v>7.3039742212674676</v>
      </c>
      <c r="BF106" s="226">
        <f t="shared" si="85"/>
        <v>7.1351351351351289</v>
      </c>
      <c r="BG106" s="226">
        <f t="shared" si="85"/>
        <v>1.8947368421052602</v>
      </c>
    </row>
    <row r="107" spans="1:59">
      <c r="A107" s="287">
        <v>41061</v>
      </c>
      <c r="B107" s="68">
        <f t="shared" si="67"/>
        <v>5.7671381936887887</v>
      </c>
      <c r="C107" s="226">
        <f t="shared" si="75"/>
        <v>6.4261555806087971</v>
      </c>
      <c r="D107" s="226">
        <f t="shared" ref="D107:BB107" si="86">(D56-D44)/D44*100</f>
        <v>6.4479638009049642</v>
      </c>
      <c r="E107" s="226">
        <f t="shared" si="86"/>
        <v>7.9219288174512128</v>
      </c>
      <c r="F107" s="226">
        <f t="shared" si="86"/>
        <v>6.0022650056625109</v>
      </c>
      <c r="G107" s="226">
        <f t="shared" si="86"/>
        <v>7.6746849942726261</v>
      </c>
      <c r="H107" s="226">
        <f t="shared" si="86"/>
        <v>8.2690187431091502</v>
      </c>
      <c r="I107" s="226">
        <f t="shared" si="86"/>
        <v>6.2363238512034878</v>
      </c>
      <c r="J107" s="226">
        <f t="shared" si="86"/>
        <v>-2.1640091116173021</v>
      </c>
      <c r="K107" s="226">
        <f t="shared" si="86"/>
        <v>0</v>
      </c>
      <c r="L107" s="226">
        <f t="shared" si="86"/>
        <v>14.367816091954023</v>
      </c>
      <c r="M107" s="226">
        <f t="shared" si="86"/>
        <v>5.8823529411764577</v>
      </c>
      <c r="N107" s="226">
        <f t="shared" si="86"/>
        <v>6.8669527896995612</v>
      </c>
      <c r="O107" s="226">
        <f t="shared" si="86"/>
        <v>7.0437566702241137</v>
      </c>
      <c r="P107" s="226">
        <f t="shared" si="86"/>
        <v>6.766917293233095</v>
      </c>
      <c r="Q107" s="226">
        <f t="shared" si="86"/>
        <v>7.6344086021505317</v>
      </c>
      <c r="R107" s="226">
        <f t="shared" si="86"/>
        <v>9.9891422366992426</v>
      </c>
      <c r="S107" s="226">
        <f t="shared" si="86"/>
        <v>9.110396570203644</v>
      </c>
      <c r="T107" s="226">
        <f t="shared" si="86"/>
        <v>5.8823529411764701</v>
      </c>
      <c r="U107" s="226">
        <f t="shared" si="86"/>
        <v>11.281489594742604</v>
      </c>
      <c r="V107" s="226">
        <f t="shared" si="86"/>
        <v>4.3478260869565304</v>
      </c>
      <c r="W107" s="226">
        <f t="shared" si="86"/>
        <v>3.2460732984293132</v>
      </c>
      <c r="X107" s="226">
        <f t="shared" si="86"/>
        <v>3.5714285714285623</v>
      </c>
      <c r="Y107" s="226">
        <f t="shared" si="86"/>
        <v>2.5987525987525983</v>
      </c>
      <c r="Z107" s="226">
        <f t="shared" si="86"/>
        <v>7.4944071588366761</v>
      </c>
      <c r="AA107" s="226">
        <f t="shared" si="86"/>
        <v>5.1557465091299806</v>
      </c>
      <c r="AB107" s="226">
        <f t="shared" si="86"/>
        <v>4.4823906083244429</v>
      </c>
      <c r="AC107" s="226">
        <f t="shared" si="86"/>
        <v>7.9034028540065897</v>
      </c>
      <c r="AD107" s="226">
        <f t="shared" si="86"/>
        <v>10.283687943262414</v>
      </c>
      <c r="AE107" s="226">
        <f t="shared" si="86"/>
        <v>15.279503105590059</v>
      </c>
      <c r="AF107" s="226">
        <f t="shared" si="86"/>
        <v>2.2727272727272756</v>
      </c>
      <c r="AG107" s="226">
        <f t="shared" si="86"/>
        <v>-3.0421982335623241</v>
      </c>
      <c r="AH107" s="226">
        <f t="shared" si="86"/>
        <v>3.5934291581108826</v>
      </c>
      <c r="AI107" s="226">
        <f t="shared" si="86"/>
        <v>5.6928034371643514</v>
      </c>
      <c r="AJ107" s="226">
        <f t="shared" si="86"/>
        <v>5.7142857142857206</v>
      </c>
      <c r="AK107" s="226">
        <f t="shared" si="86"/>
        <v>7.2052401746724986</v>
      </c>
      <c r="AL107" s="226">
        <f t="shared" si="86"/>
        <v>1.0070493454179255</v>
      </c>
      <c r="AM107" s="226">
        <f t="shared" si="86"/>
        <v>11.199095022624423</v>
      </c>
      <c r="AN107" s="226">
        <f t="shared" si="86"/>
        <v>14.185228604923807</v>
      </c>
      <c r="AO107" s="226">
        <f t="shared" si="86"/>
        <v>3.2854209445585099</v>
      </c>
      <c r="AP107" s="226">
        <f t="shared" si="86"/>
        <v>14.492753623188406</v>
      </c>
      <c r="AQ107" s="226">
        <f t="shared" si="86"/>
        <v>-1.3833992094861716</v>
      </c>
      <c r="AR107" s="226">
        <f t="shared" si="86"/>
        <v>-0.59880239520958933</v>
      </c>
      <c r="AS107" s="226">
        <f t="shared" si="86"/>
        <v>-14.202657807308977</v>
      </c>
      <c r="AT107" s="226">
        <f t="shared" si="86"/>
        <v>0.10214504596526487</v>
      </c>
      <c r="AU107" s="226">
        <f t="shared" si="86"/>
        <v>-2.5465230166503376</v>
      </c>
      <c r="AV107" s="226">
        <f t="shared" si="86"/>
        <v>4.2194092827004219</v>
      </c>
      <c r="AW107" s="226">
        <f t="shared" si="86"/>
        <v>0.9677419354838771</v>
      </c>
      <c r="AX107" s="226" t="e">
        <f t="shared" si="86"/>
        <v>#DIV/0!</v>
      </c>
      <c r="AY107" s="226">
        <f t="shared" si="86"/>
        <v>9.0512540894220255</v>
      </c>
      <c r="AZ107" s="226">
        <f t="shared" si="86"/>
        <v>4.3570669500531443</v>
      </c>
      <c r="BA107" s="226">
        <f t="shared" si="86"/>
        <v>3.6997885835095139</v>
      </c>
      <c r="BB107" s="226">
        <f t="shared" si="86"/>
        <v>4.9092849519743806</v>
      </c>
      <c r="BC107" s="226">
        <f t="shared" ref="BC107:BG107" si="87">(BC56-BC44)/BC44*100</f>
        <v>4.989384288747349</v>
      </c>
      <c r="BD107" s="226">
        <f t="shared" si="87"/>
        <v>2.0554984583761562</v>
      </c>
      <c r="BE107" s="226">
        <f t="shared" si="87"/>
        <v>7.3039742212674676</v>
      </c>
      <c r="BF107" s="226">
        <f t="shared" si="87"/>
        <v>7.2432432432432474</v>
      </c>
      <c r="BG107" s="226">
        <f t="shared" si="87"/>
        <v>1.8947368421052602</v>
      </c>
    </row>
    <row r="108" spans="1:59">
      <c r="A108" s="287">
        <v>41091</v>
      </c>
      <c r="B108" s="68">
        <f t="shared" si="67"/>
        <v>5.2915766738660972</v>
      </c>
      <c r="C108" s="226">
        <f t="shared" si="75"/>
        <v>6.1936936936936933</v>
      </c>
      <c r="D108" s="226">
        <f t="shared" ref="D108:BB112" si="88">(D57-D45)/D45*100</f>
        <v>6.3348416289592686</v>
      </c>
      <c r="E108" s="226">
        <f t="shared" si="88"/>
        <v>7.4626865671641802</v>
      </c>
      <c r="F108" s="226">
        <f t="shared" si="88"/>
        <v>4.943820224719107</v>
      </c>
      <c r="G108" s="226">
        <f t="shared" si="88"/>
        <v>9.1220068415051312</v>
      </c>
      <c r="H108" s="226">
        <f t="shared" si="88"/>
        <v>8.8691796008869179</v>
      </c>
      <c r="I108" s="226">
        <f t="shared" si="88"/>
        <v>5.6830601092896202</v>
      </c>
      <c r="J108" s="226">
        <f t="shared" si="88"/>
        <v>-0.67720090293453095</v>
      </c>
      <c r="K108" s="226">
        <f t="shared" si="88"/>
        <v>0.7856341189674555</v>
      </c>
      <c r="L108" s="226">
        <f t="shared" si="88"/>
        <v>14.186851211072661</v>
      </c>
      <c r="M108" s="226">
        <f t="shared" si="88"/>
        <v>6.179775280898876</v>
      </c>
      <c r="N108" s="226">
        <f t="shared" si="88"/>
        <v>5.4197662061636649</v>
      </c>
      <c r="O108" s="226">
        <f t="shared" si="88"/>
        <v>6.2170706006322352</v>
      </c>
      <c r="P108" s="226">
        <f t="shared" si="88"/>
        <v>5.1118210862619771</v>
      </c>
      <c r="Q108" s="226">
        <f t="shared" si="88"/>
        <v>7.5349838536060281</v>
      </c>
      <c r="R108" s="226">
        <f t="shared" si="88"/>
        <v>9.3376764386536468</v>
      </c>
      <c r="S108" s="226">
        <f t="shared" si="88"/>
        <v>7.8891257995735664</v>
      </c>
      <c r="T108" s="226">
        <f t="shared" si="88"/>
        <v>5.1668460710441302</v>
      </c>
      <c r="U108" s="226">
        <f t="shared" si="88"/>
        <v>11.098901098901093</v>
      </c>
      <c r="V108" s="226">
        <f t="shared" si="88"/>
        <v>4.7770700636942669</v>
      </c>
      <c r="W108" s="226">
        <f t="shared" si="88"/>
        <v>3.0303030303030214</v>
      </c>
      <c r="X108" s="226">
        <f t="shared" si="88"/>
        <v>3.1380753138075312</v>
      </c>
      <c r="Y108" s="226">
        <f t="shared" si="88"/>
        <v>2.5987525987525983</v>
      </c>
      <c r="Z108" s="226">
        <f t="shared" si="88"/>
        <v>6.1356297093648964</v>
      </c>
      <c r="AA108" s="226">
        <f t="shared" si="88"/>
        <v>5.1557465091299806</v>
      </c>
      <c r="AB108" s="226">
        <f t="shared" si="88"/>
        <v>4.4823906083244429</v>
      </c>
      <c r="AC108" s="226">
        <f t="shared" si="88"/>
        <v>7.1115973741794303</v>
      </c>
      <c r="AD108" s="226">
        <f t="shared" si="88"/>
        <v>7.1811361200428765</v>
      </c>
      <c r="AE108" s="226">
        <f t="shared" si="88"/>
        <v>9.6809680968096785</v>
      </c>
      <c r="AF108" s="226">
        <f t="shared" si="88"/>
        <v>2.9989658738365992</v>
      </c>
      <c r="AG108" s="226">
        <f t="shared" si="88"/>
        <v>-1.2845849802371512</v>
      </c>
      <c r="AH108" s="226">
        <f t="shared" si="88"/>
        <v>4.1879468845760925</v>
      </c>
      <c r="AI108" s="226">
        <f t="shared" si="88"/>
        <v>5.2462526766595197</v>
      </c>
      <c r="AJ108" s="226">
        <f t="shared" si="88"/>
        <v>5.0686378035902822</v>
      </c>
      <c r="AK108" s="226">
        <f t="shared" si="88"/>
        <v>6.0307017543859649</v>
      </c>
      <c r="AL108" s="226">
        <f t="shared" si="88"/>
        <v>0.60180541624874051</v>
      </c>
      <c r="AM108" s="226">
        <f t="shared" si="88"/>
        <v>7.2832369942196493</v>
      </c>
      <c r="AN108" s="226">
        <f t="shared" si="88"/>
        <v>8.9588377723971018</v>
      </c>
      <c r="AO108" s="226">
        <f t="shared" si="88"/>
        <v>3.4907597535934207</v>
      </c>
      <c r="AP108" s="226">
        <f t="shared" si="88"/>
        <v>14.975845410628027</v>
      </c>
      <c r="AQ108" s="226">
        <f t="shared" si="88"/>
        <v>-1.0891089108910834</v>
      </c>
      <c r="AR108" s="226">
        <f t="shared" si="88"/>
        <v>-0.49900199600798401</v>
      </c>
      <c r="AS108" s="226">
        <f t="shared" si="88"/>
        <v>-13.153456998313656</v>
      </c>
      <c r="AT108" s="226">
        <f t="shared" si="88"/>
        <v>1.1258955987717443</v>
      </c>
      <c r="AU108" s="226">
        <f t="shared" si="88"/>
        <v>-2.0467836257309888</v>
      </c>
      <c r="AV108" s="226">
        <f t="shared" si="88"/>
        <v>4.7468354430379751</v>
      </c>
      <c r="AW108" s="226">
        <f t="shared" si="88"/>
        <v>3.5049288061336288</v>
      </c>
      <c r="AX108" s="226" t="e">
        <f t="shared" si="88"/>
        <v>#DIV/0!</v>
      </c>
      <c r="AY108" s="226">
        <f t="shared" si="88"/>
        <v>9.0512540894220255</v>
      </c>
      <c r="AZ108" s="226">
        <f t="shared" si="88"/>
        <v>4.0296924708377491</v>
      </c>
      <c r="BA108" s="226">
        <f t="shared" si="88"/>
        <v>4.6958377801494038</v>
      </c>
      <c r="BB108" s="226">
        <f t="shared" si="88"/>
        <v>3.4773445732349813</v>
      </c>
      <c r="BC108" s="226">
        <f t="shared" ref="BC108:BG108" si="89">(BC57-BC45)/BC45*100</f>
        <v>4.656084656084662</v>
      </c>
      <c r="BD108" s="226">
        <f t="shared" si="89"/>
        <v>1.5416238437821173</v>
      </c>
      <c r="BE108" s="226">
        <f t="shared" si="89"/>
        <v>6.9518716577540109</v>
      </c>
      <c r="BF108" s="226">
        <f t="shared" si="89"/>
        <v>7.1811361200428765</v>
      </c>
      <c r="BG108" s="226">
        <f t="shared" si="89"/>
        <v>1.8947368421052602</v>
      </c>
    </row>
    <row r="109" spans="1:59">
      <c r="A109" s="287">
        <v>41122</v>
      </c>
      <c r="B109" s="68">
        <f t="shared" si="67"/>
        <v>5.1668460710441302</v>
      </c>
      <c r="C109" s="226">
        <f t="shared" si="75"/>
        <v>5.8295964125560564</v>
      </c>
      <c r="D109" s="226">
        <f t="shared" si="88"/>
        <v>5.8492688413948128</v>
      </c>
      <c r="E109" s="226">
        <f t="shared" si="88"/>
        <v>6.7121729237770085</v>
      </c>
      <c r="F109" s="226">
        <f t="shared" si="88"/>
        <v>4.5810055865921724</v>
      </c>
      <c r="G109" s="226">
        <f t="shared" si="88"/>
        <v>9.38215102974827</v>
      </c>
      <c r="H109" s="226">
        <f t="shared" si="88"/>
        <v>7.3626373626373658</v>
      </c>
      <c r="I109" s="226">
        <f t="shared" si="88"/>
        <v>5.7986870897155329</v>
      </c>
      <c r="J109" s="226">
        <f t="shared" si="88"/>
        <v>-0.5617977528089888</v>
      </c>
      <c r="K109" s="226">
        <f t="shared" si="88"/>
        <v>1.3574660633484033</v>
      </c>
      <c r="L109" s="226">
        <f t="shared" si="88"/>
        <v>11.098527746319363</v>
      </c>
      <c r="M109" s="226">
        <f t="shared" si="88"/>
        <v>9.1836734693877489</v>
      </c>
      <c r="N109" s="226">
        <f t="shared" si="88"/>
        <v>6.3829787234042552</v>
      </c>
      <c r="O109" s="226">
        <f t="shared" si="88"/>
        <v>4.9421661409043143</v>
      </c>
      <c r="P109" s="226">
        <f t="shared" si="88"/>
        <v>6.7235859124866559</v>
      </c>
      <c r="Q109" s="226">
        <f t="shared" si="88"/>
        <v>7.6262083780880872</v>
      </c>
      <c r="R109" s="226">
        <f t="shared" si="88"/>
        <v>9.2190889370932751</v>
      </c>
      <c r="S109" s="226">
        <f t="shared" si="88"/>
        <v>7.4468085106382977</v>
      </c>
      <c r="T109" s="226">
        <f t="shared" si="88"/>
        <v>6.3372717508055922</v>
      </c>
      <c r="U109" s="226">
        <f t="shared" si="88"/>
        <v>10.757409440175644</v>
      </c>
      <c r="V109" s="226">
        <f t="shared" si="88"/>
        <v>5.2854122621564485</v>
      </c>
      <c r="W109" s="226">
        <f t="shared" si="88"/>
        <v>2.8066528066528096</v>
      </c>
      <c r="X109" s="226">
        <f t="shared" si="88"/>
        <v>2.8037383177570123</v>
      </c>
      <c r="Y109" s="226">
        <f t="shared" si="88"/>
        <v>3.0176899063475608</v>
      </c>
      <c r="Z109" s="226">
        <f t="shared" si="88"/>
        <v>5.9076262083780886</v>
      </c>
      <c r="AA109" s="226">
        <f t="shared" si="88"/>
        <v>5.1557465091299806</v>
      </c>
      <c r="AB109" s="226">
        <f t="shared" si="88"/>
        <v>4.4823906083244429</v>
      </c>
      <c r="AC109" s="226">
        <f t="shared" si="88"/>
        <v>7.0806100217864927</v>
      </c>
      <c r="AD109" s="226">
        <f t="shared" si="88"/>
        <v>7.1811361200428765</v>
      </c>
      <c r="AE109" s="226">
        <f t="shared" si="88"/>
        <v>8.9617486338797843</v>
      </c>
      <c r="AF109" s="226">
        <f t="shared" si="88"/>
        <v>2.4691358024691268</v>
      </c>
      <c r="AG109" s="226">
        <f t="shared" si="88"/>
        <v>-3.4985422740524861</v>
      </c>
      <c r="AH109" s="226">
        <f t="shared" si="88"/>
        <v>5.1072522982635338</v>
      </c>
      <c r="AI109" s="226">
        <f t="shared" si="88"/>
        <v>5.4662379421221958</v>
      </c>
      <c r="AJ109" s="226">
        <f t="shared" si="88"/>
        <v>5.4968287526427098</v>
      </c>
      <c r="AK109" s="226">
        <f t="shared" si="88"/>
        <v>6.2363238512034878</v>
      </c>
      <c r="AL109" s="226">
        <f t="shared" si="88"/>
        <v>0.90452261306533233</v>
      </c>
      <c r="AM109" s="226">
        <f t="shared" si="88"/>
        <v>7.2976054732040954</v>
      </c>
      <c r="AN109" s="226">
        <f t="shared" si="88"/>
        <v>9.2746730083234397</v>
      </c>
      <c r="AO109" s="226">
        <f t="shared" si="88"/>
        <v>2.7607361963190216</v>
      </c>
      <c r="AP109" s="226">
        <f t="shared" si="88"/>
        <v>14.975845410628027</v>
      </c>
      <c r="AQ109" s="226">
        <f t="shared" si="88"/>
        <v>-0.49751243781094528</v>
      </c>
      <c r="AR109" s="226">
        <f t="shared" si="88"/>
        <v>0.20080321285140845</v>
      </c>
      <c r="AS109" s="226">
        <f t="shared" si="88"/>
        <v>-12.933220625528316</v>
      </c>
      <c r="AT109" s="226">
        <f t="shared" si="88"/>
        <v>1.0224948875255624</v>
      </c>
      <c r="AU109" s="226">
        <f t="shared" si="88"/>
        <v>-2.1484375000000027</v>
      </c>
      <c r="AV109" s="226">
        <f t="shared" si="88"/>
        <v>4.7468354430379751</v>
      </c>
      <c r="AW109" s="226">
        <f t="shared" si="88"/>
        <v>3.6956521739130501</v>
      </c>
      <c r="AX109" s="226" t="e">
        <f t="shared" si="88"/>
        <v>#DIV/0!</v>
      </c>
      <c r="AY109" s="226">
        <f t="shared" si="88"/>
        <v>9.0512540894220255</v>
      </c>
      <c r="AZ109" s="226">
        <f t="shared" si="88"/>
        <v>4.1357370095440142</v>
      </c>
      <c r="BA109" s="226">
        <f t="shared" si="88"/>
        <v>4.038257173219991</v>
      </c>
      <c r="BB109" s="226">
        <f t="shared" si="88"/>
        <v>4.2328042328042326</v>
      </c>
      <c r="BC109" s="226">
        <f t="shared" ref="BC109:BG109" si="90">(BC58-BC46)/BC46*100</f>
        <v>4.5454545454545583</v>
      </c>
      <c r="BD109" s="226">
        <f t="shared" si="90"/>
        <v>0.91930541368742735</v>
      </c>
      <c r="BE109" s="226">
        <f t="shared" si="90"/>
        <v>6.9518716577540109</v>
      </c>
      <c r="BF109" s="226">
        <f t="shared" si="90"/>
        <v>7.1811361200428765</v>
      </c>
      <c r="BG109" s="226">
        <f t="shared" si="90"/>
        <v>1.8947368421052602</v>
      </c>
    </row>
    <row r="110" spans="1:59">
      <c r="A110" s="287">
        <v>41153</v>
      </c>
      <c r="B110" s="68">
        <f t="shared" si="67"/>
        <v>6.0150375939849718</v>
      </c>
      <c r="C110" s="226">
        <f t="shared" si="75"/>
        <v>6.7928730512249542</v>
      </c>
      <c r="D110" s="226">
        <f t="shared" si="88"/>
        <v>6.9273743016759814</v>
      </c>
      <c r="E110" s="226">
        <f t="shared" si="88"/>
        <v>8.3143507972665116</v>
      </c>
      <c r="F110" s="226">
        <f t="shared" si="88"/>
        <v>6.4301552106430124</v>
      </c>
      <c r="G110" s="226">
        <f t="shared" si="88"/>
        <v>9.9201824401368341</v>
      </c>
      <c r="H110" s="226">
        <f t="shared" si="88"/>
        <v>7.2984749455337727</v>
      </c>
      <c r="I110" s="226">
        <f t="shared" si="88"/>
        <v>7.1507150715071504</v>
      </c>
      <c r="J110" s="226">
        <f t="shared" si="88"/>
        <v>5.1136363636363642</v>
      </c>
      <c r="K110" s="226">
        <f t="shared" si="88"/>
        <v>1.6835016835016834</v>
      </c>
      <c r="L110" s="226">
        <f t="shared" si="88"/>
        <v>9.4194961664841266</v>
      </c>
      <c r="M110" s="226">
        <f t="shared" si="88"/>
        <v>9.1517857142857171</v>
      </c>
      <c r="N110" s="226">
        <f t="shared" si="88"/>
        <v>5.4794520547945087</v>
      </c>
      <c r="O110" s="226">
        <f t="shared" si="88"/>
        <v>5.6842105263157956</v>
      </c>
      <c r="P110" s="226">
        <f t="shared" si="88"/>
        <v>5.4852320675105517</v>
      </c>
      <c r="Q110" s="226">
        <f t="shared" si="88"/>
        <v>7.2649572649572782</v>
      </c>
      <c r="R110" s="226">
        <f t="shared" si="88"/>
        <v>9.2190889370932751</v>
      </c>
      <c r="S110" s="226">
        <f t="shared" si="88"/>
        <v>7.3560767590618399</v>
      </c>
      <c r="T110" s="226">
        <f t="shared" si="88"/>
        <v>6.5747613997879135</v>
      </c>
      <c r="U110" s="226">
        <f t="shared" si="88"/>
        <v>11.001100110011</v>
      </c>
      <c r="V110" s="226">
        <f t="shared" si="88"/>
        <v>4.3933054393305468</v>
      </c>
      <c r="W110" s="226">
        <f t="shared" si="88"/>
        <v>3.2124352331606163</v>
      </c>
      <c r="X110" s="226">
        <f t="shared" si="88"/>
        <v>2.9989658738365992</v>
      </c>
      <c r="Y110" s="226">
        <f t="shared" si="88"/>
        <v>3.8501560874089522</v>
      </c>
      <c r="Z110" s="226">
        <f t="shared" si="88"/>
        <v>6.0962566844919817</v>
      </c>
      <c r="AA110" s="226">
        <f t="shared" si="88"/>
        <v>5.3191489361702127</v>
      </c>
      <c r="AB110" s="226">
        <f t="shared" si="88"/>
        <v>4.7669491525423728</v>
      </c>
      <c r="AC110" s="226">
        <f t="shared" si="88"/>
        <v>6.2365591397849434</v>
      </c>
      <c r="AD110" s="226">
        <f t="shared" si="88"/>
        <v>7.1811361200428765</v>
      </c>
      <c r="AE110" s="226">
        <f t="shared" si="88"/>
        <v>8.9617486338797843</v>
      </c>
      <c r="AF110" s="226">
        <f t="shared" si="88"/>
        <v>2.5773195876288657</v>
      </c>
      <c r="AG110" s="226">
        <f t="shared" si="88"/>
        <v>-1.8756169792694881</v>
      </c>
      <c r="AH110" s="226">
        <f t="shared" si="88"/>
        <v>5.8212058212058153</v>
      </c>
      <c r="AI110" s="226">
        <f t="shared" si="88"/>
        <v>4.5550847457627084</v>
      </c>
      <c r="AJ110" s="226">
        <f t="shared" si="88"/>
        <v>5.4910242872228112</v>
      </c>
      <c r="AK110" s="226">
        <f t="shared" si="88"/>
        <v>8.6150490730643305</v>
      </c>
      <c r="AL110" s="226">
        <f t="shared" si="88"/>
        <v>0.90543259557343203</v>
      </c>
      <c r="AM110" s="226">
        <f t="shared" si="88"/>
        <v>13.137032842582116</v>
      </c>
      <c r="AN110" s="226">
        <f t="shared" si="88"/>
        <v>17.688679245283019</v>
      </c>
      <c r="AO110" s="226">
        <f t="shared" si="88"/>
        <v>2.3469387755102011</v>
      </c>
      <c r="AP110" s="226">
        <f t="shared" si="88"/>
        <v>17.505995203836921</v>
      </c>
      <c r="AQ110" s="226">
        <f t="shared" si="88"/>
        <v>-0.49751243781094528</v>
      </c>
      <c r="AR110" s="226">
        <f t="shared" si="88"/>
        <v>0.20080321285140845</v>
      </c>
      <c r="AS110" s="226">
        <f t="shared" si="88"/>
        <v>-12.092624356775296</v>
      </c>
      <c r="AT110" s="226">
        <f t="shared" si="88"/>
        <v>1.6427104722792549</v>
      </c>
      <c r="AU110" s="226">
        <f t="shared" si="88"/>
        <v>-0.40000000000000563</v>
      </c>
      <c r="AV110" s="226">
        <f t="shared" si="88"/>
        <v>2.8806584362139889</v>
      </c>
      <c r="AW110" s="226">
        <f t="shared" si="88"/>
        <v>4.3383947939262475</v>
      </c>
      <c r="AX110" s="226" t="e">
        <f t="shared" si="88"/>
        <v>#DIV/0!</v>
      </c>
      <c r="AY110" s="226">
        <f t="shared" si="88"/>
        <v>9.0512540894220255</v>
      </c>
      <c r="AZ110" s="226">
        <f t="shared" si="88"/>
        <v>4.656084656084662</v>
      </c>
      <c r="BA110" s="226">
        <f t="shared" si="88"/>
        <v>4.8780487804878137</v>
      </c>
      <c r="BB110" s="226">
        <f t="shared" si="88"/>
        <v>4.4303797468354462</v>
      </c>
      <c r="BC110" s="226">
        <f t="shared" ref="BC110:BG110" si="91">(BC59-BC47)/BC47*100</f>
        <v>4.8728813559321971</v>
      </c>
      <c r="BD110" s="226">
        <f t="shared" si="91"/>
        <v>2.3760330578512368</v>
      </c>
      <c r="BE110" s="226">
        <f t="shared" si="91"/>
        <v>6.9518716577540109</v>
      </c>
      <c r="BF110" s="226">
        <f t="shared" si="91"/>
        <v>7.1811361200428765</v>
      </c>
      <c r="BG110" s="226">
        <f t="shared" si="91"/>
        <v>1.8947368421052602</v>
      </c>
    </row>
    <row r="111" spans="1:59">
      <c r="A111" s="287">
        <v>41183</v>
      </c>
      <c r="B111" s="68">
        <f t="shared" si="67"/>
        <v>5.9701492537313525</v>
      </c>
      <c r="C111" s="226">
        <f t="shared" si="75"/>
        <v>6.9868995633187838</v>
      </c>
      <c r="D111" s="226">
        <f t="shared" si="75"/>
        <v>7.1038251366120218</v>
      </c>
      <c r="E111" s="226">
        <f t="shared" si="75"/>
        <v>10.60948081264109</v>
      </c>
      <c r="F111" s="226">
        <f t="shared" si="75"/>
        <v>4.7109207708779346</v>
      </c>
      <c r="G111" s="226">
        <f t="shared" si="75"/>
        <v>9.7365406643757169</v>
      </c>
      <c r="H111" s="226">
        <f t="shared" si="75"/>
        <v>9.3715545755237031</v>
      </c>
      <c r="I111" s="226">
        <f t="shared" si="75"/>
        <v>6.0606060606060534</v>
      </c>
      <c r="J111" s="226">
        <f t="shared" si="75"/>
        <v>5.8693244739756336</v>
      </c>
      <c r="K111" s="226">
        <f t="shared" si="75"/>
        <v>1.4767932489451538</v>
      </c>
      <c r="L111" s="226">
        <f t="shared" si="75"/>
        <v>8.9729729729729701</v>
      </c>
      <c r="M111" s="226">
        <f t="shared" si="75"/>
        <v>9.0308370044052904</v>
      </c>
      <c r="N111" s="226">
        <f t="shared" si="75"/>
        <v>5.5084745762711735</v>
      </c>
      <c r="O111" s="226">
        <f t="shared" si="75"/>
        <v>7.1734475374732209</v>
      </c>
      <c r="P111" s="226">
        <f t="shared" si="75"/>
        <v>4.963041182682157</v>
      </c>
      <c r="Q111" s="226">
        <f t="shared" si="75"/>
        <v>6.9444444444444446</v>
      </c>
      <c r="R111" s="226">
        <f t="shared" si="75"/>
        <v>8.5590465872156081</v>
      </c>
      <c r="S111" s="226">
        <f t="shared" si="88"/>
        <v>7.9144385026738027</v>
      </c>
      <c r="T111" s="226">
        <f t="shared" si="88"/>
        <v>6.8012752391073388</v>
      </c>
      <c r="U111" s="226">
        <f t="shared" si="88"/>
        <v>9.4194961664841266</v>
      </c>
      <c r="V111" s="226">
        <f t="shared" si="88"/>
        <v>4.602510460251052</v>
      </c>
      <c r="W111" s="226">
        <f t="shared" si="88"/>
        <v>3.2057911065149889</v>
      </c>
      <c r="X111" s="226">
        <f t="shared" si="88"/>
        <v>2.9896907216494908</v>
      </c>
      <c r="Y111" s="226">
        <f t="shared" si="88"/>
        <v>3.6420395421436007</v>
      </c>
      <c r="Z111" s="226">
        <f t="shared" si="88"/>
        <v>5.9829059829059918</v>
      </c>
      <c r="AA111" s="226">
        <f t="shared" si="88"/>
        <v>5.3191489361702127</v>
      </c>
      <c r="AB111" s="226">
        <f t="shared" si="88"/>
        <v>4.7669491525423728</v>
      </c>
      <c r="AC111" s="226">
        <f t="shared" si="88"/>
        <v>6.2231759656652326</v>
      </c>
      <c r="AD111" s="226">
        <f t="shared" si="88"/>
        <v>7.1811361200428765</v>
      </c>
      <c r="AE111" s="226">
        <f t="shared" si="88"/>
        <v>8.7336244541484724</v>
      </c>
      <c r="AF111" s="226">
        <f t="shared" si="88"/>
        <v>2.8806584362139889</v>
      </c>
      <c r="AG111" s="226">
        <f t="shared" si="88"/>
        <v>-1.1822660098522195</v>
      </c>
      <c r="AH111" s="226">
        <f t="shared" si="88"/>
        <v>4.3343653250773873</v>
      </c>
      <c r="AI111" s="226">
        <f t="shared" si="88"/>
        <v>5.0739957716702024</v>
      </c>
      <c r="AJ111" s="226">
        <f t="shared" si="88"/>
        <v>5.2687038988408847</v>
      </c>
      <c r="AK111" s="226">
        <f t="shared" si="88"/>
        <v>8.234019501625145</v>
      </c>
      <c r="AL111" s="226">
        <f t="shared" si="88"/>
        <v>0.90543259557343203</v>
      </c>
      <c r="AM111" s="226">
        <f t="shared" si="88"/>
        <v>12.195121951219512</v>
      </c>
      <c r="AN111" s="226">
        <f t="shared" si="88"/>
        <v>15.585893060295778</v>
      </c>
      <c r="AO111" s="226">
        <f t="shared" si="88"/>
        <v>3.0991735537190084</v>
      </c>
      <c r="AP111" s="226">
        <f t="shared" si="88"/>
        <v>17.505995203836921</v>
      </c>
      <c r="AQ111" s="226">
        <f t="shared" si="88"/>
        <v>-0.59701492537312872</v>
      </c>
      <c r="AR111" s="226">
        <f t="shared" si="88"/>
        <v>0.10030090270811867</v>
      </c>
      <c r="AS111" s="226">
        <f t="shared" si="88"/>
        <v>-14.175918018787357</v>
      </c>
      <c r="AT111" s="226">
        <f t="shared" si="88"/>
        <v>3.5160289555325659</v>
      </c>
      <c r="AU111" s="226">
        <f t="shared" si="88"/>
        <v>-0.79681274900399535</v>
      </c>
      <c r="AV111" s="226">
        <f t="shared" si="88"/>
        <v>2.8806584362139889</v>
      </c>
      <c r="AW111" s="226">
        <f t="shared" si="88"/>
        <v>14.496036240090598</v>
      </c>
      <c r="AX111" s="226" t="e">
        <f t="shared" si="88"/>
        <v>#DIV/0!</v>
      </c>
      <c r="AY111" s="226">
        <f t="shared" si="88"/>
        <v>9.0512540894220255</v>
      </c>
      <c r="AZ111" s="226">
        <f t="shared" si="88"/>
        <v>4.092339979013647</v>
      </c>
      <c r="BA111" s="226">
        <f t="shared" si="88"/>
        <v>3.2325338894681899</v>
      </c>
      <c r="BB111" s="226">
        <f t="shared" si="88"/>
        <v>5.0793650793650764</v>
      </c>
      <c r="BC111" s="226">
        <f t="shared" ref="BC111:BG111" si="92">(BC60-BC48)/BC48*100</f>
        <v>4.6073298429319429</v>
      </c>
      <c r="BD111" s="226">
        <f t="shared" si="92"/>
        <v>1.5353121801432956</v>
      </c>
      <c r="BE111" s="226">
        <f t="shared" si="92"/>
        <v>5.8201058201058196</v>
      </c>
      <c r="BF111" s="226">
        <f t="shared" si="92"/>
        <v>7.1811361200428765</v>
      </c>
      <c r="BG111" s="226">
        <f t="shared" si="92"/>
        <v>3.3057851239669449</v>
      </c>
    </row>
    <row r="112" spans="1:59">
      <c r="A112" s="287">
        <v>41214</v>
      </c>
      <c r="B112" s="68">
        <f t="shared" si="67"/>
        <v>5.9511158342189256</v>
      </c>
      <c r="C112" s="226">
        <f t="shared" si="75"/>
        <v>7.5593952483801292</v>
      </c>
      <c r="D112" s="226">
        <f t="shared" si="75"/>
        <v>7.5593952483801292</v>
      </c>
      <c r="E112" s="226">
        <f t="shared" si="75"/>
        <v>9.3715545755237031</v>
      </c>
      <c r="F112" s="226">
        <f t="shared" si="75"/>
        <v>4.3112513144058981</v>
      </c>
      <c r="G112" s="226">
        <f t="shared" si="75"/>
        <v>13.876146788990818</v>
      </c>
      <c r="H112" s="226">
        <f t="shared" si="75"/>
        <v>8.205689277899344</v>
      </c>
      <c r="I112" s="226">
        <f t="shared" si="75"/>
        <v>5.2072263549415574</v>
      </c>
      <c r="J112" s="226">
        <f t="shared" si="75"/>
        <v>-0.51072522982635338</v>
      </c>
      <c r="K112" s="226">
        <f t="shared" si="75"/>
        <v>9.5698924731182853</v>
      </c>
      <c r="L112" s="226">
        <f t="shared" si="75"/>
        <v>9.4874591057797186</v>
      </c>
      <c r="M112" s="226">
        <f t="shared" si="75"/>
        <v>10.033076074972429</v>
      </c>
      <c r="N112" s="226">
        <f t="shared" si="75"/>
        <v>5.3797468354430471</v>
      </c>
      <c r="O112" s="226">
        <f t="shared" si="75"/>
        <v>3.4374999999999969</v>
      </c>
      <c r="P112" s="226">
        <f t="shared" si="75"/>
        <v>5.9322033898305024</v>
      </c>
      <c r="Q112" s="226">
        <f t="shared" si="75"/>
        <v>6.9444444444444446</v>
      </c>
      <c r="R112" s="226">
        <f t="shared" si="75"/>
        <v>8.3333333333333197</v>
      </c>
      <c r="S112" s="226">
        <f t="shared" si="88"/>
        <v>8.1545064377682337</v>
      </c>
      <c r="T112" s="226">
        <f t="shared" si="88"/>
        <v>7.3717948717948794</v>
      </c>
      <c r="U112" s="226">
        <f t="shared" si="88"/>
        <v>8.7241003271537618</v>
      </c>
      <c r="V112" s="226">
        <f t="shared" si="88"/>
        <v>4.7120418848167542</v>
      </c>
      <c r="W112" s="226">
        <f t="shared" si="88"/>
        <v>3.2024793388429842</v>
      </c>
      <c r="X112" s="226">
        <f t="shared" si="88"/>
        <v>2.9866117404737444</v>
      </c>
      <c r="Y112" s="226">
        <f t="shared" si="88"/>
        <v>3.7422037422037362</v>
      </c>
      <c r="Z112" s="226">
        <f t="shared" si="88"/>
        <v>6.089743589743593</v>
      </c>
      <c r="AA112" s="226">
        <f t="shared" si="88"/>
        <v>5.3191489361702127</v>
      </c>
      <c r="AB112" s="226">
        <f t="shared" si="88"/>
        <v>4.7669491525423728</v>
      </c>
      <c r="AC112" s="226">
        <f t="shared" si="88"/>
        <v>6.6098081023454185</v>
      </c>
      <c r="AD112" s="226">
        <f t="shared" si="88"/>
        <v>7.1811361200428765</v>
      </c>
      <c r="AE112" s="226">
        <f t="shared" si="88"/>
        <v>8.8427947598253365</v>
      </c>
      <c r="AF112" s="226">
        <f t="shared" si="88"/>
        <v>3.3023735810113397</v>
      </c>
      <c r="AG112" s="226">
        <f t="shared" si="88"/>
        <v>-0.19920318725099884</v>
      </c>
      <c r="AH112" s="226">
        <f t="shared" si="88"/>
        <v>5.4808686659772459</v>
      </c>
      <c r="AI112" s="226">
        <f t="shared" si="88"/>
        <v>5.0739957716702024</v>
      </c>
      <c r="AJ112" s="226">
        <f t="shared" si="88"/>
        <v>5.2631578947368416</v>
      </c>
      <c r="AK112" s="226">
        <f t="shared" si="88"/>
        <v>7.4353448275862126</v>
      </c>
      <c r="AL112" s="226">
        <f t="shared" si="88"/>
        <v>0.60301507537687871</v>
      </c>
      <c r="AM112" s="226">
        <f t="shared" si="88"/>
        <v>9.7161572052401812</v>
      </c>
      <c r="AN112" s="226">
        <f t="shared" si="88"/>
        <v>12.24944320712695</v>
      </c>
      <c r="AO112" s="226">
        <f t="shared" si="88"/>
        <v>3.2057911065149889</v>
      </c>
      <c r="AP112" s="226">
        <f t="shared" si="88"/>
        <v>17.505995203836921</v>
      </c>
      <c r="AQ112" s="226">
        <f t="shared" si="88"/>
        <v>-0.19960079840319644</v>
      </c>
      <c r="AR112" s="226">
        <f t="shared" si="88"/>
        <v>0.30090270812437026</v>
      </c>
      <c r="AS112" s="226">
        <f t="shared" si="88"/>
        <v>-8.6128739800543972</v>
      </c>
      <c r="AT112" s="226">
        <f t="shared" si="88"/>
        <v>2.4539877300613555</v>
      </c>
      <c r="AU112" s="226">
        <f t="shared" si="88"/>
        <v>-0.49900199600798401</v>
      </c>
      <c r="AV112" s="226">
        <f t="shared" si="88"/>
        <v>2.6694045174537928</v>
      </c>
      <c r="AW112" s="226">
        <f t="shared" si="88"/>
        <v>9.0322580645161352</v>
      </c>
      <c r="AX112" s="226" t="e">
        <f t="shared" si="88"/>
        <v>#DIV/0!</v>
      </c>
      <c r="AY112" s="226">
        <f t="shared" si="88"/>
        <v>9.0512540894220255</v>
      </c>
      <c r="AZ112" s="226">
        <f t="shared" si="88"/>
        <v>4.4071353620146931</v>
      </c>
      <c r="BA112" s="226">
        <f t="shared" si="88"/>
        <v>3.753910323253383</v>
      </c>
      <c r="BB112" s="226">
        <f t="shared" si="88"/>
        <v>5.0739957716702024</v>
      </c>
      <c r="BC112" s="226">
        <f t="shared" ref="BC112:BG112" si="93">(BC61-BC49)/BC49*100</f>
        <v>4.5026178010471174</v>
      </c>
      <c r="BD112" s="226">
        <f t="shared" si="93"/>
        <v>0.81967213114755266</v>
      </c>
      <c r="BE112" s="226">
        <f t="shared" si="93"/>
        <v>5.8201058201058196</v>
      </c>
      <c r="BF112" s="226">
        <f t="shared" si="93"/>
        <v>7.1811361200428765</v>
      </c>
      <c r="BG112" s="226">
        <f t="shared" si="93"/>
        <v>3.3057851239669449</v>
      </c>
    </row>
    <row r="113" spans="1:59">
      <c r="A113" s="287">
        <v>41244</v>
      </c>
      <c r="B113" s="68">
        <f>(B62-B50)/B50*100</f>
        <v>5.5966209081309364</v>
      </c>
      <c r="C113" s="226">
        <f t="shared" ref="C113:BB113" si="94">(C62-C50)/C50*100</f>
        <v>6.8376068376068435</v>
      </c>
      <c r="D113" s="226">
        <f t="shared" si="94"/>
        <v>6.9518716577540109</v>
      </c>
      <c r="E113" s="226">
        <f t="shared" si="94"/>
        <v>8.9324618736383474</v>
      </c>
      <c r="F113" s="226">
        <f t="shared" si="94"/>
        <v>3.7344398340248901</v>
      </c>
      <c r="G113" s="226">
        <f t="shared" si="94"/>
        <v>13.636363636363635</v>
      </c>
      <c r="H113" s="226">
        <f t="shared" si="94"/>
        <v>8.813928182807393</v>
      </c>
      <c r="I113" s="226">
        <f t="shared" si="94"/>
        <v>3.950103950103947</v>
      </c>
      <c r="J113" s="226">
        <f t="shared" si="94"/>
        <v>0.60362173038228795</v>
      </c>
      <c r="K113" s="226">
        <f t="shared" si="94"/>
        <v>6.8376068376068435</v>
      </c>
      <c r="L113" s="226">
        <f t="shared" si="94"/>
        <v>8.1081081081081088</v>
      </c>
      <c r="M113" s="226">
        <f t="shared" si="94"/>
        <v>10.74197120708749</v>
      </c>
      <c r="N113" s="226">
        <f t="shared" si="94"/>
        <v>5.1524710830704583</v>
      </c>
      <c r="O113" s="226">
        <f t="shared" si="94"/>
        <v>4.1666666666666661</v>
      </c>
      <c r="P113" s="226">
        <f t="shared" si="94"/>
        <v>5.3740779768176958</v>
      </c>
      <c r="Q113" s="226">
        <f t="shared" si="94"/>
        <v>6.9518716577540109</v>
      </c>
      <c r="R113" s="226">
        <f t="shared" si="94"/>
        <v>8.5776330076004417</v>
      </c>
      <c r="S113" s="226">
        <f t="shared" si="94"/>
        <v>7.6426264800861077</v>
      </c>
      <c r="T113" s="226">
        <f t="shared" si="94"/>
        <v>8.5776330076004417</v>
      </c>
      <c r="U113" s="226">
        <f t="shared" si="94"/>
        <v>9.1703056768559019</v>
      </c>
      <c r="V113" s="226">
        <f t="shared" si="94"/>
        <v>4.602510460251052</v>
      </c>
      <c r="W113" s="226">
        <f t="shared" si="94"/>
        <v>3.1991744066047412</v>
      </c>
      <c r="X113" s="226">
        <f t="shared" si="94"/>
        <v>2.7749229188078139</v>
      </c>
      <c r="Y113" s="226">
        <f t="shared" si="94"/>
        <v>3.842159916926275</v>
      </c>
      <c r="Z113" s="226">
        <f t="shared" si="94"/>
        <v>6.269925611052078</v>
      </c>
      <c r="AA113" s="226">
        <f t="shared" si="94"/>
        <v>5.3740779768176958</v>
      </c>
      <c r="AB113" s="226">
        <f t="shared" si="94"/>
        <v>4.9317943336831096</v>
      </c>
      <c r="AC113" s="226">
        <f t="shared" si="94"/>
        <v>6.8376068376068435</v>
      </c>
      <c r="AD113" s="226">
        <f t="shared" si="94"/>
        <v>7.1811361200428765</v>
      </c>
      <c r="AE113" s="226">
        <f t="shared" si="94"/>
        <v>9.1703056768559019</v>
      </c>
      <c r="AF113" s="226">
        <f t="shared" si="94"/>
        <v>3.0927835051546393</v>
      </c>
      <c r="AG113" s="226">
        <f t="shared" si="94"/>
        <v>0.4016064257028169</v>
      </c>
      <c r="AH113" s="226">
        <f t="shared" si="94"/>
        <v>2.5641025641025639</v>
      </c>
      <c r="AI113" s="226">
        <f t="shared" si="94"/>
        <v>4.9317943336831096</v>
      </c>
      <c r="AJ113" s="226">
        <f t="shared" si="94"/>
        <v>5.2631578947368416</v>
      </c>
      <c r="AK113" s="226">
        <f t="shared" si="94"/>
        <v>6.157112526539275</v>
      </c>
      <c r="AL113" s="226">
        <f t="shared" si="94"/>
        <v>0.4016064257028169</v>
      </c>
      <c r="AM113" s="226">
        <f t="shared" si="94"/>
        <v>9.8901098901098905</v>
      </c>
      <c r="AN113" s="226">
        <f t="shared" si="94"/>
        <v>12.485939257592795</v>
      </c>
      <c r="AO113" s="226">
        <f t="shared" si="94"/>
        <v>3.0927835051546393</v>
      </c>
      <c r="AP113" s="226">
        <f t="shared" si="94"/>
        <v>11.982082866741326</v>
      </c>
      <c r="AQ113" s="226">
        <f t="shared" si="94"/>
        <v>-0.19960079840319644</v>
      </c>
      <c r="AR113" s="226">
        <f t="shared" si="94"/>
        <v>0.30090270812437026</v>
      </c>
      <c r="AS113" s="226">
        <f t="shared" si="94"/>
        <v>-8.6757990867579906</v>
      </c>
      <c r="AT113" s="226">
        <f t="shared" si="94"/>
        <v>2.9866117404737444</v>
      </c>
      <c r="AU113" s="226">
        <f t="shared" si="94"/>
        <v>2.1450459652706786</v>
      </c>
      <c r="AV113" s="226">
        <f t="shared" si="94"/>
        <v>2.6694045174537928</v>
      </c>
      <c r="AW113" s="226">
        <f t="shared" si="94"/>
        <v>5.2631578947368416</v>
      </c>
      <c r="AX113" s="226" t="e">
        <f t="shared" si="94"/>
        <v>#DIV/0!</v>
      </c>
      <c r="AY113" s="226">
        <f t="shared" si="94"/>
        <v>9.0512540894220255</v>
      </c>
      <c r="AZ113" s="226">
        <f t="shared" si="94"/>
        <v>4.2752867570385762</v>
      </c>
      <c r="BA113" s="226">
        <f t="shared" si="94"/>
        <v>5.0420168067226854</v>
      </c>
      <c r="BB113" s="226">
        <f t="shared" si="94"/>
        <v>3.4126163391933786</v>
      </c>
      <c r="BC113" s="226">
        <f t="shared" ref="BC113:BG113" si="95">(BC62-BC50)/BC50*100</f>
        <v>4.7120418848167542</v>
      </c>
      <c r="BD113" s="226">
        <f t="shared" si="95"/>
        <v>2.7749229188078139</v>
      </c>
      <c r="BE113" s="226">
        <f t="shared" si="95"/>
        <v>5.8201058201058196</v>
      </c>
      <c r="BF113" s="226">
        <f t="shared" si="95"/>
        <v>7.1811361200428765</v>
      </c>
      <c r="BG113" s="226">
        <f t="shared" si="95"/>
        <v>3.3057851239669449</v>
      </c>
    </row>
    <row r="114" spans="1:59">
      <c r="A114" s="287">
        <v>41275</v>
      </c>
      <c r="B114" s="68">
        <f t="shared" si="67"/>
        <v>5.3684210526315734</v>
      </c>
      <c r="C114" s="226">
        <f t="shared" ref="C114:Q115" si="96">(C63-C51)/C51*100</f>
        <v>6.5887353878852322</v>
      </c>
      <c r="D114" s="226">
        <f t="shared" si="96"/>
        <v>6.595744680851066</v>
      </c>
      <c r="E114" s="226">
        <f t="shared" si="96"/>
        <v>8.8235294117647154</v>
      </c>
      <c r="F114" s="226">
        <f t="shared" si="96"/>
        <v>2.1671826625386936</v>
      </c>
      <c r="G114" s="226">
        <f t="shared" si="96"/>
        <v>12.59842519685038</v>
      </c>
      <c r="H114" s="226">
        <f t="shared" si="96"/>
        <v>8.9227421109901943</v>
      </c>
      <c r="I114" s="226">
        <f t="shared" si="96"/>
        <v>3.0927835051546393</v>
      </c>
      <c r="J114" s="226">
        <f t="shared" si="96"/>
        <v>-0.29182879377431631</v>
      </c>
      <c r="K114" s="226">
        <f t="shared" si="96"/>
        <v>8.9567966280295028</v>
      </c>
      <c r="L114" s="226">
        <f t="shared" si="96"/>
        <v>8.1896551724138025</v>
      </c>
      <c r="M114" s="226">
        <f t="shared" si="96"/>
        <v>9.5756256800870485</v>
      </c>
      <c r="N114" s="226">
        <f t="shared" si="96"/>
        <v>5.6485355648535629</v>
      </c>
      <c r="O114" s="226">
        <f t="shared" si="96"/>
        <v>4.7471620227038125</v>
      </c>
      <c r="P114" s="226">
        <f t="shared" si="96"/>
        <v>5.6603773584905568</v>
      </c>
      <c r="Q114" s="226">
        <f t="shared" si="96"/>
        <v>7.1428571428571468</v>
      </c>
      <c r="R114" s="226">
        <f t="shared" ref="R114:BB114" si="97">(R63-R51)/R51*100</f>
        <v>8.7378640776698955</v>
      </c>
      <c r="S114" s="226">
        <f t="shared" si="97"/>
        <v>9.8606645230439476</v>
      </c>
      <c r="T114" s="226">
        <f t="shared" si="97"/>
        <v>4.7120418848167542</v>
      </c>
      <c r="U114" s="226">
        <f t="shared" si="97"/>
        <v>9.2491838955386285</v>
      </c>
      <c r="V114" s="226">
        <f t="shared" si="97"/>
        <v>4.7169811320754711</v>
      </c>
      <c r="W114" s="226">
        <f t="shared" si="97"/>
        <v>2.9774127310061513</v>
      </c>
      <c r="X114" s="226">
        <f t="shared" si="97"/>
        <v>2.6612077789150401</v>
      </c>
      <c r="Y114" s="226">
        <f t="shared" si="97"/>
        <v>3.6157024793388435</v>
      </c>
      <c r="Z114" s="226">
        <f t="shared" si="97"/>
        <v>6.269925611052078</v>
      </c>
      <c r="AA114" s="226">
        <f t="shared" si="97"/>
        <v>5.3740779768176958</v>
      </c>
      <c r="AB114" s="226">
        <f t="shared" si="97"/>
        <v>4.9317943336831096</v>
      </c>
      <c r="AC114" s="226">
        <f t="shared" si="97"/>
        <v>6.3626723223753983</v>
      </c>
      <c r="AD114" s="226">
        <f t="shared" si="97"/>
        <v>7.1811361200428765</v>
      </c>
      <c r="AE114" s="226">
        <f t="shared" si="97"/>
        <v>9.1703056768559019</v>
      </c>
      <c r="AF114" s="226">
        <f t="shared" si="97"/>
        <v>2.8688524590164053</v>
      </c>
      <c r="AG114" s="226">
        <f t="shared" si="97"/>
        <v>-0.99403578528827041</v>
      </c>
      <c r="AH114" s="226">
        <f t="shared" si="97"/>
        <v>3.3742331288343532</v>
      </c>
      <c r="AI114" s="226">
        <f t="shared" si="97"/>
        <v>5.2356020942408374</v>
      </c>
      <c r="AJ114" s="226">
        <f t="shared" si="97"/>
        <v>5.1470588235294024</v>
      </c>
      <c r="AK114" s="226">
        <f t="shared" si="97"/>
        <v>5.6084656084656057</v>
      </c>
      <c r="AL114" s="226">
        <f t="shared" si="97"/>
        <v>0</v>
      </c>
      <c r="AM114" s="226">
        <f t="shared" si="97"/>
        <v>8.9010989010988943</v>
      </c>
      <c r="AN114" s="226">
        <f t="shared" si="97"/>
        <v>11.638418079096043</v>
      </c>
      <c r="AO114" s="226">
        <f t="shared" si="97"/>
        <v>2.0408163265306123</v>
      </c>
      <c r="AP114" s="226">
        <f t="shared" si="97"/>
        <v>11.982082866741326</v>
      </c>
      <c r="AQ114" s="226">
        <f t="shared" si="97"/>
        <v>-9.9900099900094214E-2</v>
      </c>
      <c r="AR114" s="226">
        <f t="shared" si="97"/>
        <v>0.30090270812437026</v>
      </c>
      <c r="AS114" s="226">
        <f t="shared" si="97"/>
        <v>-7.792207792207785</v>
      </c>
      <c r="AT114" s="226">
        <f t="shared" si="97"/>
        <v>3.1991744066047412</v>
      </c>
      <c r="AU114" s="226">
        <f t="shared" si="97"/>
        <v>2.0366598778004072</v>
      </c>
      <c r="AV114" s="226">
        <f t="shared" si="97"/>
        <v>1.8329938900203637</v>
      </c>
      <c r="AW114" s="226">
        <f t="shared" si="97"/>
        <v>5.9652928416485898</v>
      </c>
      <c r="AX114" s="226" t="e">
        <f t="shared" si="97"/>
        <v>#DIV/0!</v>
      </c>
      <c r="AY114" s="226">
        <f t="shared" si="97"/>
        <v>9.0512540894220255</v>
      </c>
      <c r="AZ114" s="226">
        <f t="shared" si="97"/>
        <v>4.8218029350104761</v>
      </c>
      <c r="BA114" s="226">
        <f t="shared" si="97"/>
        <v>4.8167539267015647</v>
      </c>
      <c r="BB114" s="226">
        <f t="shared" si="97"/>
        <v>4.6218487394957899</v>
      </c>
      <c r="BC114" s="226">
        <f t="shared" ref="BC114:BG114" si="98">(BC63-BC51)/BC51*100</f>
        <v>4.6826222684703431</v>
      </c>
      <c r="BD114" s="226">
        <f t="shared" si="98"/>
        <v>2.1472392638036899</v>
      </c>
      <c r="BE114" s="226">
        <f t="shared" si="98"/>
        <v>5.0420168067226854</v>
      </c>
      <c r="BF114" s="226">
        <f t="shared" si="98"/>
        <v>8.9676746611053115</v>
      </c>
      <c r="BG114" s="226">
        <f t="shared" si="98"/>
        <v>4.7520661157024886</v>
      </c>
    </row>
    <row r="115" spans="1:59">
      <c r="A115" s="287">
        <v>41306</v>
      </c>
      <c r="B115" s="68">
        <f t="shared" si="67"/>
        <v>5.863874345549732</v>
      </c>
      <c r="C115" s="226">
        <f t="shared" si="96"/>
        <v>6.269925611052078</v>
      </c>
      <c r="D115" s="226">
        <f t="shared" si="96"/>
        <v>6.3829787234042552</v>
      </c>
      <c r="E115" s="226">
        <f t="shared" si="96"/>
        <v>6.9892473118279561</v>
      </c>
      <c r="F115" s="226">
        <f t="shared" si="96"/>
        <v>3.3578174186778624</v>
      </c>
      <c r="G115" s="226">
        <f t="shared" si="96"/>
        <v>11.764705882352931</v>
      </c>
      <c r="H115" s="226">
        <f t="shared" si="96"/>
        <v>8.3509513742071952</v>
      </c>
      <c r="I115" s="226">
        <f t="shared" si="96"/>
        <v>3.1023784901758016</v>
      </c>
      <c r="J115" s="226">
        <f t="shared" si="96"/>
        <v>-1.7126546146527093</v>
      </c>
      <c r="K115" s="226">
        <f t="shared" si="96"/>
        <v>9.4725511302475738</v>
      </c>
      <c r="L115" s="226">
        <f t="shared" si="96"/>
        <v>9.6424702058504934</v>
      </c>
      <c r="M115" s="226">
        <f t="shared" si="96"/>
        <v>9.7613882863340571</v>
      </c>
      <c r="N115" s="226">
        <f t="shared" si="96"/>
        <v>4.6632124352331603</v>
      </c>
      <c r="O115" s="226">
        <f t="shared" si="96"/>
        <v>7.7244258872651423</v>
      </c>
      <c r="P115" s="226">
        <f t="shared" si="96"/>
        <v>3.7228541882109556</v>
      </c>
      <c r="Q115" s="226">
        <f t="shared" si="96"/>
        <v>7.8723404255319203</v>
      </c>
      <c r="R115" s="226">
        <f t="shared" ref="R115:AG115" si="99">(R64-R52)/R52*100</f>
        <v>9.5698924731182853</v>
      </c>
      <c r="S115" s="226">
        <f t="shared" si="99"/>
        <v>9.9465240641711201</v>
      </c>
      <c r="T115" s="226">
        <f t="shared" si="99"/>
        <v>5.3797468354430471</v>
      </c>
      <c r="U115" s="226">
        <f t="shared" si="99"/>
        <v>10.606060606060602</v>
      </c>
      <c r="V115" s="226">
        <f t="shared" si="99"/>
        <v>4.6073298429319429</v>
      </c>
      <c r="W115" s="226">
        <f t="shared" si="99"/>
        <v>2.4564994882292646</v>
      </c>
      <c r="X115" s="226">
        <f t="shared" si="99"/>
        <v>2.556237218813906</v>
      </c>
      <c r="Y115" s="226">
        <f t="shared" si="99"/>
        <v>1.8386108273748691</v>
      </c>
      <c r="Z115" s="226">
        <f t="shared" si="99"/>
        <v>6.157112526539275</v>
      </c>
      <c r="AA115" s="226">
        <f t="shared" si="99"/>
        <v>5.3740779768176958</v>
      </c>
      <c r="AB115" s="226">
        <f t="shared" si="99"/>
        <v>4.9317943336831096</v>
      </c>
      <c r="AC115" s="226">
        <f t="shared" si="99"/>
        <v>6.0317460317460343</v>
      </c>
      <c r="AD115" s="226">
        <f t="shared" si="99"/>
        <v>7.1811361200428765</v>
      </c>
      <c r="AE115" s="226">
        <f t="shared" si="99"/>
        <v>9.0512540894220255</v>
      </c>
      <c r="AF115" s="226">
        <f t="shared" si="99"/>
        <v>3.0864197530864197</v>
      </c>
      <c r="AG115" s="226">
        <f t="shared" si="99"/>
        <v>-0.40120361083250322</v>
      </c>
      <c r="AH115" s="226">
        <f t="shared" ref="AH115:AW115" si="100">(AH64-AH52)/AH52*100</f>
        <v>2.231237322515216</v>
      </c>
      <c r="AI115" s="226">
        <f t="shared" si="100"/>
        <v>5.5730809674027464</v>
      </c>
      <c r="AJ115" s="226">
        <f t="shared" si="100"/>
        <v>3.6290322580645102</v>
      </c>
      <c r="AK115" s="226">
        <f t="shared" si="100"/>
        <v>5.9811122770199399</v>
      </c>
      <c r="AL115" s="226">
        <f t="shared" si="100"/>
        <v>0</v>
      </c>
      <c r="AM115" s="226">
        <f t="shared" si="100"/>
        <v>9.3347639484978568</v>
      </c>
      <c r="AN115" s="226">
        <f t="shared" si="100"/>
        <v>11.925601750547035</v>
      </c>
      <c r="AO115" s="226">
        <f t="shared" si="100"/>
        <v>1.9328585961342886</v>
      </c>
      <c r="AP115" s="226">
        <f t="shared" si="100"/>
        <v>12.094064949608061</v>
      </c>
      <c r="AQ115" s="226">
        <f t="shared" si="100"/>
        <v>-0.20020020020020302</v>
      </c>
      <c r="AR115" s="226">
        <f t="shared" si="100"/>
        <v>0.60362173038228795</v>
      </c>
      <c r="AS115" s="226">
        <f t="shared" si="100"/>
        <v>-11.726685133887353</v>
      </c>
      <c r="AT115" s="226">
        <f t="shared" si="100"/>
        <v>3.2686414708886504</v>
      </c>
      <c r="AU115" s="226">
        <f t="shared" si="100"/>
        <v>1.0060362173038229</v>
      </c>
      <c r="AV115" s="226">
        <f t="shared" si="100"/>
        <v>3.2520325203251916</v>
      </c>
      <c r="AW115" s="226">
        <f t="shared" si="100"/>
        <v>6.1702127659574435</v>
      </c>
      <c r="AX115" s="226" t="e">
        <f t="shared" ref="AX115:BB115" si="101">(AX64-AX52)/AX52*100</f>
        <v>#DIV/0!</v>
      </c>
      <c r="AY115" s="226">
        <f t="shared" si="101"/>
        <v>9.0512540894220255</v>
      </c>
      <c r="AZ115" s="226">
        <f t="shared" si="101"/>
        <v>4.6923879040667362</v>
      </c>
      <c r="BA115" s="226">
        <f t="shared" si="101"/>
        <v>4.370447450572323</v>
      </c>
      <c r="BB115" s="226">
        <f t="shared" si="101"/>
        <v>5.0104384133611664</v>
      </c>
      <c r="BC115" s="226">
        <f t="shared" ref="BC115:BG115" si="102">(BC64-BC52)/BC52*100</f>
        <v>7.5279755849440546</v>
      </c>
      <c r="BD115" s="226">
        <f t="shared" si="102"/>
        <v>1.2207527975584973</v>
      </c>
      <c r="BE115" s="226">
        <f t="shared" si="102"/>
        <v>8.4337349397590433</v>
      </c>
      <c r="BF115" s="226">
        <f t="shared" si="102"/>
        <v>8.9676746611053115</v>
      </c>
      <c r="BG115" s="226">
        <f t="shared" si="102"/>
        <v>4.7520661157024886</v>
      </c>
    </row>
    <row r="116" spans="1:59">
      <c r="A116" s="287">
        <v>41334</v>
      </c>
      <c r="B116" s="68">
        <f t="shared" si="67"/>
        <v>5.7911065149948229</v>
      </c>
      <c r="C116" s="226">
        <f t="shared" ref="C116:Q116" si="103">(C65-C53)/C53*100</f>
        <v>5.7955742887249739</v>
      </c>
      <c r="D116" s="226">
        <f t="shared" si="103"/>
        <v>5.9071729957805994</v>
      </c>
      <c r="E116" s="226">
        <f t="shared" si="103"/>
        <v>6.3169164882226889</v>
      </c>
      <c r="F116" s="226">
        <f t="shared" si="103"/>
        <v>4.0966386554621756</v>
      </c>
      <c r="G116" s="226">
        <f t="shared" si="103"/>
        <v>8.7606837606837651</v>
      </c>
      <c r="H116" s="226">
        <f t="shared" si="103"/>
        <v>6.7971163748712762</v>
      </c>
      <c r="I116" s="226">
        <f t="shared" si="103"/>
        <v>3.3472803347280369</v>
      </c>
      <c r="J116" s="226">
        <f t="shared" si="103"/>
        <v>-1.4326647564469912</v>
      </c>
      <c r="K116" s="226">
        <f t="shared" si="103"/>
        <v>10.10869565217391</v>
      </c>
      <c r="L116" s="226">
        <f t="shared" si="103"/>
        <v>9.183673469387756</v>
      </c>
      <c r="M116" s="226">
        <f t="shared" si="103"/>
        <v>6.3897763578274756</v>
      </c>
      <c r="N116" s="226">
        <f t="shared" si="103"/>
        <v>2.655771195097032</v>
      </c>
      <c r="O116" s="226">
        <f t="shared" si="103"/>
        <v>3.1281533804238233</v>
      </c>
      <c r="P116" s="226">
        <f t="shared" si="103"/>
        <v>2.2517911975435032</v>
      </c>
      <c r="Q116" s="226">
        <f t="shared" si="103"/>
        <v>4.5871559633027523</v>
      </c>
      <c r="R116" s="226">
        <f t="shared" ref="R116" si="104">(R65-R53)/R53*100</f>
        <v>4.2510121457489909</v>
      </c>
      <c r="S116" s="226">
        <f>(S65-S53)/S53*100</f>
        <v>6.8507157464212707</v>
      </c>
      <c r="T116" s="226">
        <f t="shared" ref="T116:AE116" si="105">(T65-T53)/T53*100</f>
        <v>3.3707865168539297</v>
      </c>
      <c r="U116" s="226">
        <f t="shared" si="105"/>
        <v>3.3132530120482042</v>
      </c>
      <c r="V116" s="226">
        <f t="shared" si="105"/>
        <v>4.2094455852155992</v>
      </c>
      <c r="W116" s="226">
        <f t="shared" si="105"/>
        <v>2.0366598778004072</v>
      </c>
      <c r="X116" s="226">
        <f t="shared" si="105"/>
        <v>2.2380467955239092</v>
      </c>
      <c r="Y116" s="226">
        <f t="shared" si="105"/>
        <v>1.7346938775510232</v>
      </c>
      <c r="Z116" s="226">
        <f t="shared" si="105"/>
        <v>5.6663168940188937</v>
      </c>
      <c r="AA116" s="226">
        <f t="shared" si="105"/>
        <v>4.4375644994840009</v>
      </c>
      <c r="AB116" s="226">
        <f t="shared" si="105"/>
        <v>3.9054470709146942</v>
      </c>
      <c r="AC116" s="226">
        <f t="shared" si="105"/>
        <v>5.8947368421052575</v>
      </c>
      <c r="AD116" s="226">
        <f t="shared" si="105"/>
        <v>7.1811361200428765</v>
      </c>
      <c r="AE116" s="226">
        <f t="shared" si="105"/>
        <v>8.9324618736383474</v>
      </c>
      <c r="AF116" s="226">
        <f>(AF65-AF53)/AF53*100</f>
        <v>2.8659160696008157</v>
      </c>
      <c r="AG116" s="226">
        <f>(AG65-AG53)/AG53*100</f>
        <v>-0.90634441087612438</v>
      </c>
      <c r="AH116" s="226">
        <f t="shared" ref="AH116:AK116" si="106">(AH65-AH53)/AH53*100</f>
        <v>1.911468812877255</v>
      </c>
      <c r="AI116" s="226">
        <f t="shared" si="106"/>
        <v>5.6250000000000053</v>
      </c>
      <c r="AJ116" s="226">
        <f t="shared" si="106"/>
        <v>3.4239677744209525</v>
      </c>
      <c r="AK116" s="226">
        <f t="shared" si="106"/>
        <v>8.2120582120582029</v>
      </c>
      <c r="AL116" s="226">
        <f t="shared" ref="AL116:AW116" si="107">(AL65-AL53)/AL53*100</f>
        <v>0.29821073558649241</v>
      </c>
      <c r="AM116" s="226">
        <f t="shared" si="107"/>
        <v>13.459516298633032</v>
      </c>
      <c r="AN116" s="226">
        <f t="shared" si="107"/>
        <v>16.417910447761201</v>
      </c>
      <c r="AO116" s="226">
        <f t="shared" si="107"/>
        <v>4.0444893832153692</v>
      </c>
      <c r="AP116" s="226">
        <f t="shared" si="107"/>
        <v>12.127894156560087</v>
      </c>
      <c r="AQ116" s="226">
        <f t="shared" si="107"/>
        <v>0.90180360721443464</v>
      </c>
      <c r="AR116" s="226">
        <f t="shared" si="107"/>
        <v>1.7102615694164873</v>
      </c>
      <c r="AS116" s="226">
        <f t="shared" si="107"/>
        <v>-10.541310541310537</v>
      </c>
      <c r="AT116" s="226">
        <f t="shared" si="107"/>
        <v>4.3121149897330477</v>
      </c>
      <c r="AU116" s="226">
        <f t="shared" si="107"/>
        <v>2.4316109422492316</v>
      </c>
      <c r="AV116" s="226">
        <f t="shared" si="107"/>
        <v>3.2520325203251916</v>
      </c>
      <c r="AW116" s="226">
        <f t="shared" si="107"/>
        <v>7.4786324786324787</v>
      </c>
      <c r="AX116" s="226" t="e">
        <f t="shared" ref="AX116:BB116" si="108">(AX65-AX53)/AX53*100</f>
        <v>#DIV/0!</v>
      </c>
      <c r="AY116" s="226">
        <f t="shared" si="108"/>
        <v>9.2999999999999972</v>
      </c>
      <c r="AZ116" s="226">
        <f t="shared" si="108"/>
        <v>3.5860655737704925</v>
      </c>
      <c r="BA116" s="226">
        <f t="shared" si="108"/>
        <v>3.9134912461380145</v>
      </c>
      <c r="BB116" s="226">
        <f t="shared" si="108"/>
        <v>3.7678207739307563</v>
      </c>
      <c r="BC116" s="226">
        <f t="shared" ref="BC116:BG116" si="109">(BC65-BC53)/BC53*100</f>
        <v>7.193515704153997</v>
      </c>
      <c r="BD116" s="226">
        <f t="shared" si="109"/>
        <v>0.1008064516128975</v>
      </c>
      <c r="BE116" s="226">
        <f t="shared" si="109"/>
        <v>8.6345381526104514</v>
      </c>
      <c r="BF116" s="226">
        <f t="shared" si="109"/>
        <v>5.6565656565656504</v>
      </c>
      <c r="BG116" s="226">
        <f t="shared" si="109"/>
        <v>4.7520661157024886</v>
      </c>
    </row>
    <row r="117" spans="1:59" s="23" customFormat="1">
      <c r="A117" s="292"/>
      <c r="B117" s="293"/>
      <c r="C117" s="294"/>
      <c r="D117" s="294"/>
      <c r="E117" s="294"/>
      <c r="F117" s="294"/>
      <c r="G117" s="294"/>
      <c r="H117" s="294"/>
      <c r="I117" s="294"/>
      <c r="J117" s="294"/>
      <c r="K117" s="294"/>
      <c r="L117" s="294"/>
      <c r="M117" s="294"/>
      <c r="N117" s="294"/>
      <c r="O117" s="294"/>
      <c r="P117" s="294"/>
      <c r="Q117" s="294"/>
      <c r="R117" s="294"/>
      <c r="S117" s="294"/>
      <c r="T117" s="294"/>
      <c r="U117" s="294"/>
      <c r="V117" s="294"/>
      <c r="W117" s="294"/>
      <c r="X117" s="294"/>
      <c r="Y117" s="294"/>
      <c r="Z117" s="294"/>
      <c r="AA117" s="294"/>
      <c r="AB117" s="294"/>
      <c r="AC117" s="294"/>
      <c r="AD117" s="294"/>
      <c r="AE117" s="294"/>
      <c r="AF117" s="294"/>
      <c r="AG117" s="294"/>
      <c r="AH117" s="294"/>
      <c r="AI117" s="294"/>
      <c r="AJ117" s="294"/>
      <c r="AK117" s="294"/>
      <c r="AL117" s="294"/>
      <c r="AM117" s="294"/>
      <c r="AN117" s="294"/>
      <c r="AO117" s="294"/>
      <c r="AP117" s="294"/>
      <c r="AQ117" s="294"/>
      <c r="AR117" s="294"/>
      <c r="AS117" s="294"/>
      <c r="AT117" s="294"/>
      <c r="AU117" s="294"/>
      <c r="AV117" s="294"/>
      <c r="AW117" s="294"/>
      <c r="AX117" s="294"/>
      <c r="AY117" s="294"/>
      <c r="AZ117" s="294"/>
      <c r="BA117" s="294"/>
      <c r="BB117" s="294"/>
    </row>
    <row r="118" spans="1:59">
      <c r="O118" s="416"/>
      <c r="P118" s="416"/>
      <c r="Q118" s="416"/>
      <c r="R118" s="416"/>
    </row>
    <row r="119" spans="1:59">
      <c r="O119" s="415" t="s">
        <v>183</v>
      </c>
      <c r="P119" s="415"/>
      <c r="Q119" s="299">
        <v>16.417910447761201</v>
      </c>
      <c r="R119" s="291">
        <v>1</v>
      </c>
    </row>
    <row r="120" spans="1:59">
      <c r="O120" s="415" t="s">
        <v>182</v>
      </c>
      <c r="P120" s="415">
        <v>13.459516298633032</v>
      </c>
      <c r="Q120" s="299">
        <v>13.459516298633032</v>
      </c>
      <c r="R120" s="291">
        <f>R119+1</f>
        <v>2</v>
      </c>
    </row>
    <row r="121" spans="1:59">
      <c r="O121" s="415" t="s">
        <v>185</v>
      </c>
      <c r="P121" s="415">
        <v>12.127894156560087</v>
      </c>
      <c r="Q121" s="299">
        <v>12.127894156560087</v>
      </c>
      <c r="R121" s="291">
        <f t="shared" ref="R121:R174" si="110">R120+1</f>
        <v>3</v>
      </c>
    </row>
    <row r="122" spans="1:59">
      <c r="O122" s="415" t="s">
        <v>159</v>
      </c>
      <c r="P122" s="415">
        <v>10.10869565217391</v>
      </c>
      <c r="Q122" s="299">
        <v>10.10869565217391</v>
      </c>
      <c r="R122" s="291">
        <f t="shared" si="110"/>
        <v>4</v>
      </c>
    </row>
    <row r="123" spans="1:59">
      <c r="O123" s="415" t="s">
        <v>193</v>
      </c>
      <c r="P123" s="415">
        <v>9.2999999999999972</v>
      </c>
      <c r="Q123" s="299">
        <v>9.2999999999999972</v>
      </c>
      <c r="R123" s="291">
        <f t="shared" si="110"/>
        <v>5</v>
      </c>
    </row>
    <row r="124" spans="1:59">
      <c r="O124" s="415" t="s">
        <v>160</v>
      </c>
      <c r="P124" s="415">
        <v>9.183673469387756</v>
      </c>
      <c r="Q124" s="299">
        <v>9.183673469387756</v>
      </c>
      <c r="R124" s="291">
        <f t="shared" si="110"/>
        <v>6</v>
      </c>
    </row>
    <row r="125" spans="1:59">
      <c r="O125" s="415" t="s">
        <v>175</v>
      </c>
      <c r="P125" s="415">
        <v>8.9324618736383474</v>
      </c>
      <c r="Q125" s="299">
        <v>8.9324618736383474</v>
      </c>
      <c r="R125" s="291">
        <f t="shared" si="110"/>
        <v>7</v>
      </c>
    </row>
    <row r="126" spans="1:59">
      <c r="O126" s="415" t="s">
        <v>155</v>
      </c>
      <c r="P126" s="415">
        <v>8.7606837606837651</v>
      </c>
      <c r="Q126" s="299">
        <v>8.7606837606837651</v>
      </c>
      <c r="R126" s="291">
        <f t="shared" si="110"/>
        <v>8</v>
      </c>
    </row>
    <row r="127" spans="1:59">
      <c r="O127" s="415" t="s">
        <v>199</v>
      </c>
      <c r="P127" s="415">
        <v>8.6345381526104514</v>
      </c>
      <c r="Q127" s="299">
        <v>8.6345381526104514</v>
      </c>
      <c r="R127" s="291">
        <f t="shared" si="110"/>
        <v>9</v>
      </c>
    </row>
    <row r="128" spans="1:59">
      <c r="O128" s="415" t="s">
        <v>56</v>
      </c>
      <c r="P128" s="415">
        <v>8.2120582120582029</v>
      </c>
      <c r="Q128" s="299">
        <v>8.2120582120582029</v>
      </c>
      <c r="R128" s="291">
        <f t="shared" si="110"/>
        <v>10</v>
      </c>
    </row>
    <row r="129" spans="15:18">
      <c r="O129" s="415" t="s">
        <v>192</v>
      </c>
      <c r="P129" s="415">
        <v>7.4786324786324787</v>
      </c>
      <c r="Q129" s="299">
        <v>7.4786324786324787</v>
      </c>
      <c r="R129" s="291">
        <f t="shared" si="110"/>
        <v>11</v>
      </c>
    </row>
    <row r="130" spans="15:18">
      <c r="O130" s="415" t="s">
        <v>197</v>
      </c>
      <c r="P130" s="415">
        <v>7.193515704153997</v>
      </c>
      <c r="Q130" s="299">
        <v>7.193515704153997</v>
      </c>
      <c r="R130" s="291">
        <f t="shared" si="110"/>
        <v>12</v>
      </c>
    </row>
    <row r="131" spans="15:18">
      <c r="O131" s="415" t="s">
        <v>174</v>
      </c>
      <c r="P131" s="415">
        <v>7.1811361200428765</v>
      </c>
      <c r="Q131" s="299">
        <v>7.1811361200428765</v>
      </c>
      <c r="R131" s="291">
        <f t="shared" si="110"/>
        <v>13</v>
      </c>
    </row>
    <row r="132" spans="15:18">
      <c r="O132" s="415" t="s">
        <v>164</v>
      </c>
      <c r="P132" s="415">
        <v>6.8507157464212707</v>
      </c>
      <c r="Q132" s="299">
        <v>6.8507157464212707</v>
      </c>
      <c r="R132" s="291">
        <f t="shared" si="110"/>
        <v>14</v>
      </c>
    </row>
    <row r="133" spans="15:18">
      <c r="O133" s="415" t="s">
        <v>156</v>
      </c>
      <c r="P133" s="415">
        <v>6.7971163748712762</v>
      </c>
      <c r="Q133" s="299">
        <v>6.7971163748712762</v>
      </c>
      <c r="R133" s="291">
        <f t="shared" si="110"/>
        <v>15</v>
      </c>
    </row>
    <row r="134" spans="15:18">
      <c r="O134" s="415" t="s">
        <v>161</v>
      </c>
      <c r="P134" s="415">
        <v>6.3897763578274756</v>
      </c>
      <c r="Q134" s="299">
        <v>6.3897763578274756</v>
      </c>
      <c r="R134" s="291">
        <f t="shared" si="110"/>
        <v>16</v>
      </c>
    </row>
    <row r="135" spans="15:18">
      <c r="O135" s="415" t="s">
        <v>153</v>
      </c>
      <c r="P135" s="415">
        <v>6.3169164882226889</v>
      </c>
      <c r="Q135" s="299">
        <v>6.3169164882226889</v>
      </c>
      <c r="R135" s="291">
        <f t="shared" si="110"/>
        <v>17</v>
      </c>
    </row>
    <row r="136" spans="15:18">
      <c r="O136" s="415" t="s">
        <v>152</v>
      </c>
      <c r="P136" s="415">
        <v>5.9071729957805994</v>
      </c>
      <c r="Q136" s="299">
        <v>5.9071729957805994</v>
      </c>
      <c r="R136" s="291">
        <f t="shared" si="110"/>
        <v>18</v>
      </c>
    </row>
    <row r="137" spans="15:18">
      <c r="O137" s="415" t="s">
        <v>173</v>
      </c>
      <c r="P137" s="415">
        <v>5.8947368421052575</v>
      </c>
      <c r="Q137" s="299">
        <v>5.8947368421052575</v>
      </c>
      <c r="R137" s="291">
        <f t="shared" si="110"/>
        <v>19</v>
      </c>
    </row>
    <row r="138" spans="15:18">
      <c r="O138" s="415" t="s">
        <v>151</v>
      </c>
      <c r="P138" s="415">
        <v>5.7955742887249739</v>
      </c>
      <c r="Q138" s="299">
        <v>5.7955742887249739</v>
      </c>
      <c r="R138" s="291">
        <f t="shared" si="110"/>
        <v>20</v>
      </c>
    </row>
    <row r="139" spans="15:18">
      <c r="O139" s="415" t="s">
        <v>170</v>
      </c>
      <c r="P139" s="415">
        <v>5.6663168940188937</v>
      </c>
      <c r="Q139" s="299">
        <v>5.6663168940188937</v>
      </c>
      <c r="R139" s="291">
        <f t="shared" si="110"/>
        <v>21</v>
      </c>
    </row>
    <row r="140" spans="15:18">
      <c r="O140" s="415" t="s">
        <v>200</v>
      </c>
      <c r="P140" s="415">
        <v>5.6565656565656504</v>
      </c>
      <c r="Q140" s="299">
        <v>5.6565656565656504</v>
      </c>
      <c r="R140" s="291">
        <f t="shared" si="110"/>
        <v>22</v>
      </c>
    </row>
    <row r="141" spans="15:18">
      <c r="O141" s="415" t="s">
        <v>179</v>
      </c>
      <c r="P141" s="415">
        <v>5.6250000000000053</v>
      </c>
      <c r="Q141" s="299">
        <v>5.6250000000000053</v>
      </c>
      <c r="R141" s="291">
        <f t="shared" si="110"/>
        <v>23</v>
      </c>
    </row>
    <row r="142" spans="15:18">
      <c r="O142" s="415" t="s">
        <v>201</v>
      </c>
      <c r="P142" s="415">
        <v>4.7520661157024886</v>
      </c>
      <c r="Q142" s="299">
        <v>4.7520661157024886</v>
      </c>
      <c r="R142" s="291">
        <f t="shared" si="110"/>
        <v>24</v>
      </c>
    </row>
    <row r="143" spans="15:18">
      <c r="O143" s="415" t="s">
        <v>162</v>
      </c>
      <c r="P143" s="415">
        <v>4.5871559633027523</v>
      </c>
      <c r="Q143" s="299">
        <v>4.5871559633027523</v>
      </c>
      <c r="R143" s="291">
        <f t="shared" si="110"/>
        <v>25</v>
      </c>
    </row>
    <row r="144" spans="15:18">
      <c r="O144" s="415" t="s">
        <v>171</v>
      </c>
      <c r="P144" s="415">
        <v>4.4375644994840009</v>
      </c>
      <c r="Q144" s="299">
        <v>4.4375644994840009</v>
      </c>
      <c r="R144" s="291">
        <f t="shared" si="110"/>
        <v>26</v>
      </c>
    </row>
    <row r="145" spans="4:18">
      <c r="O145" s="415" t="s">
        <v>189</v>
      </c>
      <c r="P145" s="415">
        <v>4.3121149897330477</v>
      </c>
      <c r="Q145" s="299">
        <v>4.3121149897330477</v>
      </c>
      <c r="R145" s="291">
        <f t="shared" si="110"/>
        <v>27</v>
      </c>
    </row>
    <row r="146" spans="4:18">
      <c r="O146" s="415" t="s">
        <v>163</v>
      </c>
      <c r="P146" s="415">
        <v>4.2510121457489909</v>
      </c>
      <c r="Q146" s="299">
        <v>4.2510121457489909</v>
      </c>
      <c r="R146" s="291">
        <f t="shared" si="110"/>
        <v>28</v>
      </c>
    </row>
    <row r="147" spans="4:18">
      <c r="O147" s="415" t="s">
        <v>533</v>
      </c>
      <c r="P147" s="415">
        <v>4.2094455852155992</v>
      </c>
      <c r="Q147" s="299">
        <v>4.2094455852155992</v>
      </c>
      <c r="R147" s="291">
        <f t="shared" si="110"/>
        <v>29</v>
      </c>
    </row>
    <row r="148" spans="4:18">
      <c r="O148" s="415" t="s">
        <v>154</v>
      </c>
      <c r="P148" s="415">
        <v>4.0966386554621756</v>
      </c>
      <c r="Q148" s="299">
        <v>4.0966386554621756</v>
      </c>
      <c r="R148" s="291">
        <f t="shared" si="110"/>
        <v>30</v>
      </c>
    </row>
    <row r="149" spans="4:18">
      <c r="O149" s="415" t="s">
        <v>184</v>
      </c>
      <c r="P149" s="415">
        <v>4.0444893832153692</v>
      </c>
      <c r="Q149" s="299">
        <v>4.0444893832153692</v>
      </c>
      <c r="R149" s="291">
        <f t="shared" si="110"/>
        <v>31</v>
      </c>
    </row>
    <row r="150" spans="4:18">
      <c r="O150" s="415" t="s">
        <v>195</v>
      </c>
      <c r="P150" s="415">
        <v>3.9134912461380145</v>
      </c>
      <c r="Q150" s="299">
        <v>3.9134912461380145</v>
      </c>
      <c r="R150" s="291">
        <f t="shared" si="110"/>
        <v>32</v>
      </c>
    </row>
    <row r="151" spans="4:18">
      <c r="O151" s="415" t="s">
        <v>172</v>
      </c>
      <c r="P151" s="415">
        <v>3.9054470709146942</v>
      </c>
      <c r="Q151" s="299">
        <v>3.9054470709146942</v>
      </c>
      <c r="R151" s="291">
        <f t="shared" si="110"/>
        <v>33</v>
      </c>
    </row>
    <row r="152" spans="4:18">
      <c r="O152" s="415" t="s">
        <v>196</v>
      </c>
      <c r="P152" s="415">
        <v>3.7678207739307563</v>
      </c>
      <c r="Q152" s="299">
        <v>3.7678207739307563</v>
      </c>
      <c r="R152" s="291">
        <f t="shared" si="110"/>
        <v>34</v>
      </c>
    </row>
    <row r="153" spans="4:18">
      <c r="O153" s="415" t="s">
        <v>194</v>
      </c>
      <c r="P153" s="415">
        <v>3.5860655737704925</v>
      </c>
      <c r="Q153" s="299">
        <v>3.5860655737704925</v>
      </c>
      <c r="R153" s="291">
        <f t="shared" si="110"/>
        <v>35</v>
      </c>
    </row>
    <row r="154" spans="4:18">
      <c r="O154" s="415" t="s">
        <v>180</v>
      </c>
      <c r="P154" s="415">
        <v>3.4239677744209525</v>
      </c>
      <c r="Q154" s="299">
        <v>3.4239677744209525</v>
      </c>
      <c r="R154" s="291">
        <f t="shared" si="110"/>
        <v>36</v>
      </c>
    </row>
    <row r="155" spans="4:18">
      <c r="D155" s="7"/>
      <c r="O155" s="415" t="s">
        <v>165</v>
      </c>
      <c r="P155" s="415">
        <v>3.3707865168539297</v>
      </c>
      <c r="Q155" s="299">
        <v>3.3707865168539297</v>
      </c>
      <c r="R155" s="291">
        <f t="shared" si="110"/>
        <v>37</v>
      </c>
    </row>
    <row r="156" spans="4:18">
      <c r="O156" s="415" t="s">
        <v>157</v>
      </c>
      <c r="P156" s="415">
        <v>3.3472803347280369</v>
      </c>
      <c r="Q156" s="299">
        <v>3.3472803347280369</v>
      </c>
      <c r="R156" s="291">
        <f t="shared" si="110"/>
        <v>38</v>
      </c>
    </row>
    <row r="157" spans="4:18">
      <c r="O157" s="415" t="s">
        <v>166</v>
      </c>
      <c r="P157" s="415">
        <v>3.3132530120482042</v>
      </c>
      <c r="Q157" s="299">
        <v>3.3132530120482042</v>
      </c>
      <c r="R157" s="291">
        <f t="shared" si="110"/>
        <v>39</v>
      </c>
    </row>
    <row r="158" spans="4:18">
      <c r="D158" s="198"/>
      <c r="O158" s="415" t="s">
        <v>191</v>
      </c>
      <c r="P158" s="415">
        <v>3.2520325203251916</v>
      </c>
      <c r="Q158" s="299">
        <v>3.2520325203251916</v>
      </c>
      <c r="R158" s="291">
        <f t="shared" si="110"/>
        <v>40</v>
      </c>
    </row>
    <row r="159" spans="4:18">
      <c r="O159" s="415" t="s">
        <v>531</v>
      </c>
      <c r="P159" s="415">
        <v>3.1281533804238233</v>
      </c>
      <c r="Q159" s="299">
        <v>3.1281533804238233</v>
      </c>
      <c r="R159" s="291">
        <f t="shared" si="110"/>
        <v>41</v>
      </c>
    </row>
    <row r="160" spans="4:18">
      <c r="O160" s="415" t="s">
        <v>176</v>
      </c>
      <c r="P160" s="415">
        <v>2.8659160696008157</v>
      </c>
      <c r="Q160" s="299">
        <v>2.8659160696008157</v>
      </c>
      <c r="R160" s="291">
        <f t="shared" si="110"/>
        <v>42</v>
      </c>
    </row>
    <row r="161" spans="15:22">
      <c r="O161" s="415" t="s">
        <v>530</v>
      </c>
      <c r="P161" s="415">
        <v>2.655771195097032</v>
      </c>
      <c r="Q161" s="299">
        <v>2.655771195097032</v>
      </c>
      <c r="R161" s="291">
        <f t="shared" si="110"/>
        <v>43</v>
      </c>
    </row>
    <row r="162" spans="15:22">
      <c r="O162" s="415" t="s">
        <v>190</v>
      </c>
      <c r="P162" s="415">
        <v>2.4316109422492316</v>
      </c>
      <c r="Q162" s="299">
        <v>2.4316109422492316</v>
      </c>
      <c r="R162" s="291">
        <f t="shared" si="110"/>
        <v>44</v>
      </c>
    </row>
    <row r="163" spans="15:22">
      <c r="O163" s="415" t="s">
        <v>532</v>
      </c>
      <c r="P163" s="415">
        <v>2.2517911975435032</v>
      </c>
      <c r="Q163" s="299">
        <v>2.2517911975435032</v>
      </c>
      <c r="R163" s="291">
        <f t="shared" si="110"/>
        <v>45</v>
      </c>
    </row>
    <row r="164" spans="15:22">
      <c r="O164" s="415" t="s">
        <v>168</v>
      </c>
      <c r="P164" s="415">
        <v>2.2380467955239092</v>
      </c>
      <c r="Q164" s="299">
        <v>2.2380467955239092</v>
      </c>
      <c r="R164" s="291">
        <f t="shared" si="110"/>
        <v>46</v>
      </c>
    </row>
    <row r="165" spans="15:22">
      <c r="O165" s="415" t="s">
        <v>167</v>
      </c>
      <c r="P165" s="415">
        <v>2.0366598778004072</v>
      </c>
      <c r="Q165" s="299">
        <v>2.0366598778004072</v>
      </c>
      <c r="R165" s="291">
        <f t="shared" si="110"/>
        <v>47</v>
      </c>
    </row>
    <row r="166" spans="15:22">
      <c r="O166" s="415" t="s">
        <v>178</v>
      </c>
      <c r="P166" s="415">
        <v>1.911468812877255</v>
      </c>
      <c r="Q166" s="299">
        <v>1.911468812877255</v>
      </c>
      <c r="R166" s="291">
        <f t="shared" si="110"/>
        <v>48</v>
      </c>
    </row>
    <row r="167" spans="15:22">
      <c r="O167" s="415" t="s">
        <v>169</v>
      </c>
      <c r="P167" s="415">
        <v>1.7346938775510232</v>
      </c>
      <c r="Q167" s="299">
        <v>1.7346938775510232</v>
      </c>
      <c r="R167" s="291">
        <f t="shared" si="110"/>
        <v>49</v>
      </c>
    </row>
    <row r="168" spans="15:22">
      <c r="O168" s="415" t="s">
        <v>187</v>
      </c>
      <c r="P168" s="415">
        <v>1.7102615694164873</v>
      </c>
      <c r="Q168" s="299">
        <v>1.7102615694164873</v>
      </c>
      <c r="R168" s="291">
        <f t="shared" si="110"/>
        <v>50</v>
      </c>
    </row>
    <row r="169" spans="15:22">
      <c r="O169" s="415" t="s">
        <v>186</v>
      </c>
      <c r="P169" s="415">
        <v>0.90180360721443464</v>
      </c>
      <c r="Q169" s="299">
        <v>0.90180360721443464</v>
      </c>
      <c r="R169" s="291">
        <f t="shared" si="110"/>
        <v>51</v>
      </c>
    </row>
    <row r="170" spans="15:22">
      <c r="O170" s="415" t="s">
        <v>181</v>
      </c>
      <c r="P170" s="415">
        <v>0.29821073558649241</v>
      </c>
      <c r="Q170" s="299">
        <v>0.29821073558649241</v>
      </c>
      <c r="R170" s="291">
        <f t="shared" si="110"/>
        <v>52</v>
      </c>
      <c r="S170" s="7"/>
    </row>
    <row r="171" spans="15:22">
      <c r="O171" s="415" t="s">
        <v>198</v>
      </c>
      <c r="P171" s="415">
        <v>0.1008064516128975</v>
      </c>
      <c r="Q171" s="299">
        <v>0.1008064516128975</v>
      </c>
      <c r="R171" s="291">
        <f t="shared" si="110"/>
        <v>53</v>
      </c>
      <c r="S171" s="7"/>
    </row>
    <row r="172" spans="15:22">
      <c r="O172" s="415" t="s">
        <v>177</v>
      </c>
      <c r="P172" s="415">
        <v>-0.90634441087612438</v>
      </c>
      <c r="Q172" s="299">
        <v>-0.90634441087612438</v>
      </c>
      <c r="R172" s="291">
        <f t="shared" si="110"/>
        <v>54</v>
      </c>
      <c r="S172" s="7"/>
    </row>
    <row r="173" spans="15:22">
      <c r="O173" s="415" t="s">
        <v>158</v>
      </c>
      <c r="P173" s="415">
        <v>-1.4326647564469912</v>
      </c>
      <c r="Q173" s="299">
        <v>-1.4326647564469912</v>
      </c>
      <c r="R173" s="291">
        <f t="shared" si="110"/>
        <v>55</v>
      </c>
      <c r="V173" s="7"/>
    </row>
    <row r="174" spans="15:22">
      <c r="O174" s="415" t="s">
        <v>188</v>
      </c>
      <c r="P174" s="415">
        <v>-10.541310541310537</v>
      </c>
      <c r="Q174" s="299">
        <v>-10.541310541310537</v>
      </c>
      <c r="R174" s="291">
        <f t="shared" si="110"/>
        <v>56</v>
      </c>
      <c r="V174" s="7"/>
    </row>
    <row r="175" spans="15:22">
      <c r="V175" s="7"/>
    </row>
    <row r="176" spans="15:22">
      <c r="V176" s="7"/>
    </row>
    <row r="177" spans="22:22">
      <c r="V177" s="7"/>
    </row>
    <row r="178" spans="22:22">
      <c r="V178" s="7"/>
    </row>
    <row r="179" spans="22:22">
      <c r="V179" s="7"/>
    </row>
    <row r="180" spans="22:22">
      <c r="V180" s="7"/>
    </row>
    <row r="181" spans="22:22">
      <c r="V181" s="7"/>
    </row>
    <row r="182" spans="22:22">
      <c r="V182" s="7"/>
    </row>
    <row r="183" spans="22:22">
      <c r="V183" s="7"/>
    </row>
    <row r="184" spans="22:22">
      <c r="V184" s="7"/>
    </row>
    <row r="185" spans="22:22">
      <c r="V185" s="7"/>
    </row>
    <row r="186" spans="22:22">
      <c r="V186" s="7"/>
    </row>
    <row r="187" spans="22:22">
      <c r="V187" s="7"/>
    </row>
    <row r="188" spans="22:22">
      <c r="V188" s="7"/>
    </row>
    <row r="189" spans="22:22">
      <c r="V189" s="7"/>
    </row>
    <row r="190" spans="22:22">
      <c r="V190" s="7"/>
    </row>
    <row r="191" spans="22:22">
      <c r="V191" s="7"/>
    </row>
    <row r="192" spans="22:22">
      <c r="V192" s="7"/>
    </row>
    <row r="193" spans="22:22">
      <c r="V193" s="7"/>
    </row>
    <row r="194" spans="22:22">
      <c r="V194" s="7"/>
    </row>
    <row r="195" spans="22:22">
      <c r="V195" s="7"/>
    </row>
    <row r="196" spans="22:22">
      <c r="V196" s="7"/>
    </row>
    <row r="197" spans="22:22">
      <c r="V197" s="7"/>
    </row>
    <row r="198" spans="22:22">
      <c r="V198" s="7"/>
    </row>
    <row r="199" spans="22:22">
      <c r="V199" s="7"/>
    </row>
    <row r="200" spans="22:22">
      <c r="V200" s="7"/>
    </row>
    <row r="201" spans="22:22">
      <c r="V201" s="7"/>
    </row>
    <row r="202" spans="22:22">
      <c r="V202" s="7"/>
    </row>
    <row r="203" spans="22:22">
      <c r="V203" s="7"/>
    </row>
    <row r="204" spans="22:22">
      <c r="V204" s="7"/>
    </row>
    <row r="205" spans="22:22">
      <c r="V205" s="7"/>
    </row>
    <row r="206" spans="22:22">
      <c r="V206" s="7"/>
    </row>
    <row r="207" spans="22:22">
      <c r="V207" s="7"/>
    </row>
    <row r="208" spans="22:22">
      <c r="V208" s="7"/>
    </row>
    <row r="209" spans="8:22">
      <c r="V209" s="7"/>
    </row>
    <row r="210" spans="8:22">
      <c r="V210" s="7"/>
    </row>
    <row r="211" spans="8:22">
      <c r="N211" s="161"/>
      <c r="O211" s="161"/>
      <c r="V211" s="7"/>
    </row>
    <row r="212" spans="8:22">
      <c r="H212" s="165"/>
      <c r="I212" s="165"/>
      <c r="N212" s="165"/>
      <c r="O212" s="165"/>
      <c r="V212" s="7"/>
    </row>
    <row r="213" spans="8:22">
      <c r="H213" s="166"/>
      <c r="I213" s="167"/>
      <c r="N213" s="168"/>
      <c r="O213" s="167"/>
    </row>
    <row r="214" spans="8:22">
      <c r="H214" s="169"/>
      <c r="I214" s="170"/>
      <c r="N214" s="171"/>
      <c r="O214" s="167"/>
    </row>
    <row r="215" spans="8:22">
      <c r="H215" s="169"/>
      <c r="I215" s="170"/>
      <c r="N215" s="171"/>
      <c r="O215" s="167"/>
    </row>
    <row r="216" spans="8:22">
      <c r="H216" s="169"/>
      <c r="I216" s="170"/>
      <c r="N216" s="171"/>
      <c r="O216" s="167"/>
    </row>
    <row r="217" spans="8:22">
      <c r="H217" s="2"/>
      <c r="I217" s="2"/>
      <c r="N217" s="171"/>
      <c r="O217" s="167"/>
    </row>
    <row r="218" spans="8:22">
      <c r="H218" s="2"/>
      <c r="I218" s="2"/>
      <c r="N218" s="171"/>
      <c r="O218" s="167"/>
    </row>
    <row r="219" spans="8:22">
      <c r="H219" s="2"/>
      <c r="I219" s="2"/>
      <c r="N219" s="171"/>
      <c r="O219" s="167"/>
    </row>
    <row r="220" spans="8:22">
      <c r="H220" s="2"/>
      <c r="I220" s="2"/>
      <c r="N220" s="171"/>
      <c r="O220" s="167"/>
    </row>
    <row r="221" spans="8:22">
      <c r="H221" s="2"/>
      <c r="I221" s="2"/>
      <c r="N221" s="171"/>
      <c r="O221" s="167"/>
    </row>
    <row r="222" spans="8:22">
      <c r="H222" s="2"/>
      <c r="I222" s="2"/>
      <c r="N222" s="171"/>
      <c r="O222" s="167"/>
    </row>
    <row r="223" spans="8:22">
      <c r="H223" s="2"/>
      <c r="I223" s="2"/>
      <c r="N223" s="171"/>
      <c r="O223" s="167"/>
    </row>
    <row r="224" spans="8:22">
      <c r="H224" s="2"/>
      <c r="I224" s="2"/>
      <c r="N224" s="171"/>
      <c r="O224" s="167"/>
    </row>
    <row r="225" spans="8:15">
      <c r="H225" s="2"/>
      <c r="I225" s="2"/>
      <c r="N225" s="171"/>
      <c r="O225" s="167"/>
    </row>
    <row r="226" spans="8:15">
      <c r="H226" s="2"/>
      <c r="I226" s="2"/>
      <c r="N226" s="171"/>
      <c r="O226" s="167"/>
    </row>
    <row r="227" spans="8:15">
      <c r="H227" s="2"/>
      <c r="I227" s="2"/>
      <c r="N227" s="171"/>
      <c r="O227" s="167"/>
    </row>
    <row r="228" spans="8:15">
      <c r="H228" s="2"/>
      <c r="I228" s="2"/>
      <c r="N228" s="171"/>
      <c r="O228" s="167"/>
    </row>
    <row r="229" spans="8:15">
      <c r="H229" s="2"/>
      <c r="I229" s="2"/>
      <c r="N229" s="171"/>
      <c r="O229" s="167"/>
    </row>
    <row r="230" spans="8:15">
      <c r="H230" s="2"/>
      <c r="I230" s="2"/>
      <c r="N230" s="171"/>
      <c r="O230" s="167"/>
    </row>
    <row r="231" spans="8:15">
      <c r="H231" s="2"/>
      <c r="I231" s="2"/>
      <c r="N231" s="171"/>
      <c r="O231" s="167"/>
    </row>
    <row r="232" spans="8:15">
      <c r="H232" s="2"/>
      <c r="I232" s="2"/>
      <c r="N232" s="171"/>
      <c r="O232" s="167"/>
    </row>
    <row r="233" spans="8:15">
      <c r="H233" s="2"/>
      <c r="I233" s="2"/>
      <c r="N233" s="171"/>
      <c r="O233" s="167"/>
    </row>
    <row r="234" spans="8:15">
      <c r="H234" s="2"/>
      <c r="I234" s="2"/>
      <c r="N234" s="171"/>
      <c r="O234" s="167"/>
    </row>
    <row r="235" spans="8:15">
      <c r="H235" s="2"/>
      <c r="I235" s="2"/>
      <c r="N235" s="171"/>
      <c r="O235" s="167"/>
    </row>
    <row r="236" spans="8:15">
      <c r="H236" s="2"/>
      <c r="I236" s="2"/>
      <c r="N236" s="171"/>
      <c r="O236" s="167"/>
    </row>
    <row r="237" spans="8:15">
      <c r="H237" s="2"/>
      <c r="I237" s="2"/>
      <c r="N237" s="171"/>
      <c r="O237" s="167"/>
    </row>
    <row r="238" spans="8:15">
      <c r="H238" s="2"/>
      <c r="I238" s="2"/>
      <c r="N238" s="171"/>
      <c r="O238" s="167"/>
    </row>
    <row r="239" spans="8:15">
      <c r="H239" s="2"/>
      <c r="I239" s="2"/>
      <c r="N239" s="171"/>
      <c r="O239" s="167"/>
    </row>
    <row r="240" spans="8:15">
      <c r="H240" s="2"/>
      <c r="I240" s="2"/>
      <c r="N240" s="171"/>
      <c r="O240" s="167"/>
    </row>
    <row r="241" spans="8:15">
      <c r="H241" s="2"/>
      <c r="I241" s="2"/>
      <c r="N241" s="171"/>
      <c r="O241" s="167"/>
    </row>
    <row r="242" spans="8:15">
      <c r="H242" s="2"/>
      <c r="I242" s="2"/>
      <c r="N242" s="171"/>
      <c r="O242" s="167"/>
    </row>
    <row r="243" spans="8:15">
      <c r="H243" s="2"/>
      <c r="I243" s="2"/>
      <c r="N243" s="171"/>
      <c r="O243" s="167"/>
    </row>
    <row r="244" spans="8:15">
      <c r="H244" s="2"/>
      <c r="I244" s="2"/>
      <c r="N244" s="171"/>
      <c r="O244" s="167"/>
    </row>
    <row r="245" spans="8:15">
      <c r="H245" s="2"/>
      <c r="I245" s="2"/>
      <c r="N245" s="171"/>
      <c r="O245" s="167"/>
    </row>
    <row r="246" spans="8:15">
      <c r="H246" s="2"/>
      <c r="I246" s="2"/>
      <c r="N246" s="171"/>
      <c r="O246" s="167"/>
    </row>
    <row r="247" spans="8:15">
      <c r="H247" s="2"/>
      <c r="I247" s="2"/>
      <c r="N247" s="171"/>
      <c r="O247" s="167"/>
    </row>
    <row r="248" spans="8:15">
      <c r="H248" s="2"/>
      <c r="I248" s="2"/>
      <c r="N248" s="171"/>
      <c r="O248" s="167"/>
    </row>
    <row r="249" spans="8:15">
      <c r="H249" s="2"/>
      <c r="I249" s="2"/>
      <c r="N249" s="171"/>
      <c r="O249" s="167"/>
    </row>
    <row r="250" spans="8:15">
      <c r="H250" s="2"/>
      <c r="I250" s="2"/>
      <c r="N250" s="171"/>
      <c r="O250" s="167"/>
    </row>
    <row r="251" spans="8:15">
      <c r="H251" s="2"/>
      <c r="I251" s="2"/>
      <c r="N251" s="171"/>
      <c r="O251" s="167"/>
    </row>
    <row r="252" spans="8:15">
      <c r="H252" s="2"/>
      <c r="I252" s="2"/>
      <c r="N252" s="171"/>
      <c r="O252" s="167"/>
    </row>
    <row r="253" spans="8:15">
      <c r="H253" s="2"/>
      <c r="I253" s="2"/>
      <c r="N253" s="171"/>
      <c r="O253" s="167"/>
    </row>
    <row r="254" spans="8:15">
      <c r="H254" s="2"/>
      <c r="I254" s="2"/>
      <c r="N254" s="171"/>
      <c r="O254" s="167"/>
    </row>
    <row r="255" spans="8:15">
      <c r="H255" s="2"/>
      <c r="I255" s="2"/>
      <c r="N255" s="171"/>
      <c r="O255" s="167"/>
    </row>
    <row r="256" spans="8:15">
      <c r="H256" s="169"/>
      <c r="I256" s="170"/>
      <c r="N256" s="171"/>
      <c r="O256" s="167"/>
    </row>
    <row r="257" spans="8:15">
      <c r="H257" s="2"/>
      <c r="I257" s="2"/>
      <c r="N257" s="171"/>
      <c r="O257" s="167"/>
    </row>
    <row r="258" spans="8:15">
      <c r="H258" s="2"/>
      <c r="I258" s="2"/>
      <c r="N258" s="171"/>
      <c r="O258" s="167"/>
    </row>
    <row r="259" spans="8:15">
      <c r="H259" s="2"/>
      <c r="I259" s="2"/>
      <c r="N259" s="171"/>
      <c r="O259" s="167"/>
    </row>
    <row r="260" spans="8:15">
      <c r="H260" s="2"/>
      <c r="I260" s="2"/>
      <c r="N260" s="171"/>
      <c r="O260" s="167"/>
    </row>
    <row r="261" spans="8:15">
      <c r="H261" s="2"/>
      <c r="I261" s="2"/>
      <c r="N261" s="171"/>
      <c r="O261" s="167"/>
    </row>
    <row r="262" spans="8:15">
      <c r="H262" s="2"/>
      <c r="I262" s="2"/>
      <c r="N262" s="171"/>
      <c r="O262" s="167"/>
    </row>
    <row r="263" spans="8:15">
      <c r="H263" s="2"/>
      <c r="I263" s="2"/>
      <c r="N263" s="171"/>
      <c r="O263" s="167"/>
    </row>
    <row r="264" spans="8:15">
      <c r="H264" s="2"/>
      <c r="I264" s="2"/>
      <c r="N264" s="171"/>
      <c r="O264" s="167"/>
    </row>
    <row r="265" spans="8:15">
      <c r="H265" s="2"/>
      <c r="I265" s="2"/>
      <c r="J265" s="2"/>
      <c r="K265" s="2"/>
      <c r="L265" s="167"/>
      <c r="M265" s="23"/>
      <c r="N265" s="171"/>
      <c r="O265" s="167"/>
    </row>
    <row r="266" spans="8:15">
      <c r="H266" s="2"/>
      <c r="I266" s="2"/>
      <c r="J266" s="2"/>
      <c r="K266" s="2"/>
      <c r="L266" s="167"/>
      <c r="M266" s="23"/>
      <c r="N266" s="171"/>
      <c r="O266" s="167"/>
    </row>
    <row r="267" spans="8:15">
      <c r="H267" s="2"/>
      <c r="I267" s="2"/>
      <c r="J267" s="2"/>
      <c r="K267" s="2"/>
      <c r="L267" s="167"/>
      <c r="M267" s="23"/>
      <c r="N267" s="171"/>
      <c r="O267" s="167"/>
    </row>
    <row r="268" spans="8:15">
      <c r="H268" s="2"/>
      <c r="I268" s="2"/>
      <c r="J268" s="2"/>
      <c r="K268" s="2"/>
      <c r="L268" s="167"/>
      <c r="M268" s="23"/>
      <c r="N268" s="171"/>
      <c r="O268" s="167"/>
    </row>
    <row r="269" spans="8:15">
      <c r="H269" s="23"/>
      <c r="I269" s="23"/>
      <c r="J269" s="23"/>
      <c r="K269" s="23"/>
      <c r="L269" s="23"/>
      <c r="M269" s="23"/>
    </row>
    <row r="270" spans="8:15">
      <c r="H270" s="23"/>
      <c r="I270" s="23"/>
      <c r="J270" s="23"/>
      <c r="K270" s="23"/>
      <c r="L270" s="23"/>
      <c r="M270" s="23"/>
    </row>
    <row r="271" spans="8:15">
      <c r="H271" s="23"/>
      <c r="I271" s="23"/>
      <c r="J271" s="23"/>
      <c r="K271" s="23"/>
      <c r="L271" s="23"/>
      <c r="M271" s="23"/>
    </row>
    <row r="272" spans="8:15">
      <c r="H272" s="23"/>
      <c r="I272" s="23"/>
      <c r="J272" s="23"/>
      <c r="K272" s="23"/>
      <c r="L272" s="23"/>
      <c r="M272" s="23"/>
    </row>
    <row r="273" spans="8:13">
      <c r="H273" s="23"/>
      <c r="I273" s="23"/>
      <c r="J273" s="23"/>
      <c r="K273" s="23"/>
      <c r="L273" s="23"/>
      <c r="M273" s="23"/>
    </row>
    <row r="274" spans="8:13">
      <c r="H274" s="23"/>
      <c r="I274" s="23"/>
      <c r="J274" s="23"/>
      <c r="K274" s="23"/>
      <c r="L274" s="23"/>
      <c r="M274" s="23"/>
    </row>
    <row r="275" spans="8:13">
      <c r="H275" s="23"/>
      <c r="I275" s="23"/>
      <c r="J275" s="23"/>
      <c r="K275" s="23"/>
      <c r="L275" s="23"/>
      <c r="M275" s="23"/>
    </row>
    <row r="276" spans="8:13">
      <c r="H276" s="23"/>
      <c r="I276" s="23"/>
      <c r="J276" s="23"/>
      <c r="K276" s="23"/>
      <c r="L276" s="23"/>
      <c r="M276" s="23"/>
    </row>
    <row r="277" spans="8:13">
      <c r="H277" s="23"/>
      <c r="I277" s="23"/>
      <c r="J277" s="23"/>
      <c r="K277" s="23"/>
      <c r="L277" s="23"/>
      <c r="M277" s="23"/>
    </row>
    <row r="278" spans="8:13">
      <c r="H278" s="23"/>
      <c r="I278" s="23"/>
      <c r="J278" s="23"/>
      <c r="K278" s="23"/>
      <c r="L278" s="23"/>
      <c r="M278" s="23"/>
    </row>
    <row r="279" spans="8:13">
      <c r="H279" s="23"/>
      <c r="I279" s="23"/>
      <c r="J279" s="23"/>
      <c r="K279" s="23"/>
      <c r="L279" s="23"/>
      <c r="M279" s="23"/>
    </row>
    <row r="280" spans="8:13">
      <c r="H280" s="23"/>
      <c r="I280" s="23"/>
      <c r="J280" s="23"/>
      <c r="K280" s="23"/>
      <c r="L280" s="23"/>
      <c r="M280" s="23"/>
    </row>
    <row r="281" spans="8:13">
      <c r="H281" s="23"/>
      <c r="I281" s="23"/>
      <c r="J281" s="23"/>
      <c r="K281" s="23"/>
      <c r="L281" s="23"/>
      <c r="M281" s="23"/>
    </row>
    <row r="282" spans="8:13">
      <c r="H282" s="23"/>
      <c r="I282" s="23"/>
      <c r="J282" s="23"/>
      <c r="K282" s="23"/>
      <c r="L282" s="23"/>
      <c r="M282" s="23"/>
    </row>
    <row r="283" spans="8:13">
      <c r="H283" s="23"/>
      <c r="I283" s="23"/>
      <c r="J283" s="23"/>
      <c r="K283" s="23"/>
      <c r="L283" s="23"/>
      <c r="M283" s="23"/>
    </row>
    <row r="284" spans="8:13">
      <c r="H284" s="23"/>
      <c r="I284" s="23"/>
      <c r="J284" s="23"/>
      <c r="K284" s="23"/>
      <c r="L284" s="23"/>
      <c r="M284" s="23"/>
    </row>
    <row r="285" spans="8:13">
      <c r="H285" s="23"/>
      <c r="I285" s="23"/>
      <c r="J285" s="23"/>
      <c r="K285" s="23"/>
      <c r="L285" s="23"/>
      <c r="M285" s="23"/>
    </row>
    <row r="286" spans="8:13">
      <c r="H286" s="23"/>
      <c r="I286" s="23"/>
      <c r="J286" s="23"/>
      <c r="K286" s="23"/>
      <c r="L286" s="23"/>
      <c r="M286" s="23"/>
    </row>
    <row r="287" spans="8:13">
      <c r="H287" s="23"/>
      <c r="I287" s="23"/>
      <c r="J287" s="23"/>
      <c r="K287" s="23"/>
      <c r="L287" s="23"/>
      <c r="M287" s="23"/>
    </row>
    <row r="288" spans="8:13">
      <c r="H288" s="23"/>
      <c r="I288" s="23"/>
      <c r="J288" s="23"/>
      <c r="K288" s="23"/>
      <c r="L288" s="23"/>
      <c r="M288" s="23"/>
    </row>
    <row r="289" spans="8:13">
      <c r="H289" s="23"/>
      <c r="I289" s="23"/>
      <c r="J289" s="23"/>
      <c r="K289" s="23"/>
      <c r="L289" s="23"/>
      <c r="M289" s="23"/>
    </row>
    <row r="290" spans="8:13">
      <c r="H290" s="23"/>
      <c r="I290" s="23"/>
      <c r="J290" s="23"/>
      <c r="K290" s="23"/>
      <c r="L290" s="23"/>
      <c r="M290" s="23"/>
    </row>
    <row r="291" spans="8:13">
      <c r="H291" s="23"/>
      <c r="I291" s="23"/>
      <c r="J291" s="23"/>
      <c r="K291" s="23"/>
      <c r="L291" s="23"/>
      <c r="M291" s="23"/>
    </row>
    <row r="292" spans="8:13">
      <c r="H292" s="23"/>
      <c r="I292" s="23"/>
      <c r="J292" s="23"/>
      <c r="K292" s="23"/>
      <c r="L292" s="23"/>
      <c r="M292" s="23"/>
    </row>
    <row r="293" spans="8:13">
      <c r="H293" s="23"/>
      <c r="I293" s="23"/>
      <c r="J293" s="23"/>
      <c r="K293" s="23"/>
      <c r="L293" s="23"/>
      <c r="M293" s="23"/>
    </row>
    <row r="294" spans="8:13">
      <c r="H294" s="23"/>
      <c r="I294" s="23"/>
      <c r="J294" s="23"/>
      <c r="K294" s="23"/>
      <c r="L294" s="23"/>
      <c r="M294" s="23"/>
    </row>
    <row r="295" spans="8:13">
      <c r="H295" s="23"/>
      <c r="I295" s="23"/>
      <c r="J295" s="23"/>
      <c r="K295" s="23"/>
      <c r="L295" s="23"/>
      <c r="M295" s="23"/>
    </row>
    <row r="296" spans="8:13">
      <c r="H296" s="23"/>
      <c r="I296" s="23"/>
      <c r="J296" s="23"/>
      <c r="K296" s="23"/>
      <c r="L296" s="23"/>
      <c r="M296" s="23"/>
    </row>
    <row r="297" spans="8:13">
      <c r="H297" s="23"/>
      <c r="I297" s="23"/>
      <c r="J297" s="23"/>
      <c r="K297" s="23"/>
      <c r="L297" s="23"/>
      <c r="M297" s="23"/>
    </row>
    <row r="298" spans="8:13">
      <c r="H298" s="23"/>
      <c r="I298" s="23"/>
      <c r="J298" s="23"/>
      <c r="K298" s="23"/>
      <c r="L298" s="23"/>
      <c r="M298" s="23"/>
    </row>
    <row r="299" spans="8:13">
      <c r="H299" s="23"/>
      <c r="I299" s="23"/>
      <c r="J299" s="23"/>
      <c r="K299" s="23"/>
      <c r="L299" s="23"/>
      <c r="M299" s="23"/>
    </row>
    <row r="300" spans="8:13">
      <c r="H300" s="23"/>
      <c r="I300" s="23"/>
      <c r="J300" s="23"/>
      <c r="K300" s="23"/>
      <c r="L300" s="23"/>
      <c r="M300" s="23"/>
    </row>
    <row r="301" spans="8:13">
      <c r="H301" s="23"/>
      <c r="I301" s="23"/>
      <c r="J301" s="23"/>
      <c r="K301" s="23"/>
      <c r="L301" s="23"/>
      <c r="M301" s="23"/>
    </row>
    <row r="302" spans="8:13">
      <c r="H302" s="23"/>
      <c r="I302" s="23"/>
      <c r="J302" s="23"/>
      <c r="K302" s="23"/>
      <c r="L302" s="23"/>
      <c r="M302" s="23"/>
    </row>
    <row r="303" spans="8:13">
      <c r="H303" s="23"/>
      <c r="I303" s="23"/>
      <c r="J303" s="23"/>
      <c r="K303" s="23"/>
      <c r="L303" s="23"/>
      <c r="M303" s="23"/>
    </row>
    <row r="304" spans="8:13">
      <c r="H304" s="23"/>
      <c r="I304" s="23"/>
      <c r="J304" s="23"/>
      <c r="K304" s="23"/>
      <c r="L304" s="23"/>
      <c r="M304" s="23"/>
    </row>
    <row r="305" spans="8:13">
      <c r="H305" s="23"/>
      <c r="I305" s="23"/>
      <c r="J305" s="23"/>
      <c r="K305" s="23"/>
      <c r="L305" s="23"/>
      <c r="M305" s="23"/>
    </row>
    <row r="306" spans="8:13">
      <c r="H306" s="23"/>
      <c r="I306" s="23"/>
      <c r="J306" s="2"/>
      <c r="K306" s="2"/>
      <c r="L306" s="2"/>
      <c r="M306" s="2"/>
    </row>
    <row r="307" spans="8:13">
      <c r="H307" s="23"/>
      <c r="I307" s="23"/>
      <c r="J307" s="417"/>
      <c r="K307" s="417"/>
      <c r="L307" s="417"/>
      <c r="M307" s="173"/>
    </row>
    <row r="308" spans="8:13">
      <c r="H308" s="23"/>
      <c r="I308" s="23"/>
      <c r="J308" s="2"/>
      <c r="K308" s="2"/>
      <c r="L308" s="2"/>
      <c r="M308" s="2"/>
    </row>
    <row r="309" spans="8:13">
      <c r="H309" s="23"/>
      <c r="I309" s="23"/>
      <c r="J309" s="2"/>
      <c r="K309" s="2"/>
      <c r="L309" s="2"/>
      <c r="M309" s="2"/>
    </row>
    <row r="310" spans="8:13">
      <c r="H310" s="23"/>
      <c r="I310" s="23"/>
      <c r="J310" s="2"/>
      <c r="K310" s="2"/>
      <c r="L310" s="2"/>
      <c r="M310" s="2"/>
    </row>
    <row r="311" spans="8:13">
      <c r="H311" s="23"/>
      <c r="I311" s="23"/>
      <c r="J311" s="2"/>
      <c r="K311" s="2"/>
      <c r="L311" s="2"/>
      <c r="M311" s="2"/>
    </row>
    <row r="312" spans="8:13">
      <c r="H312" s="23"/>
      <c r="I312" s="23"/>
      <c r="J312" s="2"/>
      <c r="K312" s="2"/>
      <c r="L312" s="2"/>
      <c r="M312" s="2"/>
    </row>
    <row r="313" spans="8:13">
      <c r="H313" s="23"/>
      <c r="I313" s="23"/>
      <c r="J313" s="2"/>
      <c r="K313" s="2"/>
      <c r="L313" s="2"/>
      <c r="M313" s="2"/>
    </row>
    <row r="314" spans="8:13">
      <c r="H314" s="23"/>
      <c r="I314" s="23"/>
      <c r="J314" s="2"/>
      <c r="K314" s="2"/>
      <c r="L314" s="2"/>
      <c r="M314" s="2"/>
    </row>
    <row r="315" spans="8:13">
      <c r="H315" s="23"/>
      <c r="I315" s="23"/>
      <c r="J315" s="2"/>
      <c r="K315" s="2"/>
      <c r="L315" s="2"/>
      <c r="M315" s="2"/>
    </row>
    <row r="316" spans="8:13">
      <c r="H316" s="23"/>
      <c r="I316" s="23"/>
      <c r="J316" s="2"/>
      <c r="K316" s="2"/>
      <c r="L316" s="2"/>
      <c r="M316" s="2"/>
    </row>
    <row r="317" spans="8:13">
      <c r="H317" s="23"/>
      <c r="I317" s="23"/>
      <c r="J317" s="2"/>
      <c r="K317" s="2"/>
      <c r="L317" s="2"/>
      <c r="M317" s="2"/>
    </row>
    <row r="318" spans="8:13">
      <c r="H318" s="23"/>
      <c r="I318" s="23"/>
      <c r="J318" s="2"/>
      <c r="K318" s="2"/>
      <c r="L318" s="2"/>
      <c r="M318" s="2"/>
    </row>
    <row r="319" spans="8:13">
      <c r="H319" s="23"/>
      <c r="I319" s="23"/>
      <c r="J319" s="2"/>
      <c r="K319" s="2"/>
      <c r="L319" s="2"/>
      <c r="M319" s="2"/>
    </row>
    <row r="320" spans="8:13">
      <c r="H320" s="23"/>
      <c r="I320" s="23"/>
      <c r="J320" s="2"/>
      <c r="K320" s="2"/>
      <c r="L320" s="2"/>
      <c r="M320" s="2"/>
    </row>
    <row r="321" spans="8:13">
      <c r="H321" s="23"/>
      <c r="I321" s="23"/>
      <c r="J321" s="2"/>
      <c r="K321" s="2"/>
      <c r="L321" s="2"/>
      <c r="M321" s="2"/>
    </row>
    <row r="322" spans="8:13">
      <c r="H322" s="23"/>
      <c r="I322" s="23"/>
      <c r="J322" s="2"/>
      <c r="K322" s="2"/>
      <c r="L322" s="2"/>
      <c r="M322" s="2"/>
    </row>
    <row r="323" spans="8:13">
      <c r="H323" s="23"/>
      <c r="I323" s="23"/>
      <c r="J323" s="2"/>
      <c r="K323" s="2"/>
      <c r="L323" s="2"/>
      <c r="M323" s="2"/>
    </row>
    <row r="324" spans="8:13">
      <c r="H324" s="23"/>
      <c r="I324" s="23"/>
      <c r="J324" s="2"/>
      <c r="K324" s="2"/>
      <c r="L324" s="2"/>
      <c r="M324" s="2"/>
    </row>
    <row r="325" spans="8:13">
      <c r="H325" s="23"/>
      <c r="I325" s="23"/>
      <c r="J325" s="2"/>
      <c r="K325" s="2"/>
      <c r="L325" s="2"/>
      <c r="M325" s="2"/>
    </row>
    <row r="326" spans="8:13">
      <c r="H326" s="23"/>
      <c r="I326" s="23"/>
      <c r="J326" s="2"/>
      <c r="K326" s="2"/>
      <c r="L326" s="2"/>
      <c r="M326" s="2"/>
    </row>
    <row r="327" spans="8:13">
      <c r="H327" s="23"/>
      <c r="I327" s="23"/>
      <c r="J327" s="2"/>
      <c r="K327" s="2"/>
      <c r="L327" s="2"/>
      <c r="M327" s="2"/>
    </row>
    <row r="328" spans="8:13">
      <c r="H328" s="23"/>
      <c r="I328" s="23"/>
      <c r="J328" s="2"/>
      <c r="K328" s="2"/>
      <c r="L328" s="2"/>
      <c r="M328" s="2"/>
    </row>
    <row r="329" spans="8:13">
      <c r="H329" s="23"/>
      <c r="I329" s="23"/>
      <c r="J329" s="2"/>
      <c r="K329" s="2"/>
      <c r="L329" s="2"/>
      <c r="M329" s="2"/>
    </row>
    <row r="330" spans="8:13">
      <c r="H330" s="23"/>
      <c r="I330" s="23"/>
      <c r="J330" s="2"/>
      <c r="K330" s="2"/>
      <c r="L330" s="2"/>
      <c r="M330" s="2"/>
    </row>
    <row r="331" spans="8:13">
      <c r="H331" s="23"/>
      <c r="I331" s="23"/>
      <c r="J331" s="2"/>
      <c r="K331" s="2"/>
      <c r="L331" s="2"/>
      <c r="M331" s="2"/>
    </row>
    <row r="332" spans="8:13">
      <c r="H332" s="23"/>
      <c r="I332" s="23"/>
      <c r="J332" s="2"/>
      <c r="K332" s="2"/>
      <c r="L332" s="2"/>
      <c r="M332" s="2"/>
    </row>
    <row r="333" spans="8:13">
      <c r="H333" s="23"/>
      <c r="I333" s="23"/>
      <c r="J333" s="2"/>
      <c r="K333" s="2"/>
      <c r="L333" s="2"/>
      <c r="M333" s="2"/>
    </row>
    <row r="334" spans="8:13">
      <c r="H334" s="23"/>
      <c r="I334" s="23"/>
      <c r="J334" s="2"/>
      <c r="K334" s="2"/>
      <c r="L334" s="2"/>
      <c r="M334" s="2"/>
    </row>
    <row r="335" spans="8:13">
      <c r="H335" s="23"/>
      <c r="I335" s="23"/>
      <c r="J335" s="2"/>
      <c r="K335" s="2"/>
      <c r="L335" s="2"/>
      <c r="M335" s="2"/>
    </row>
    <row r="336" spans="8:13">
      <c r="H336" s="23"/>
      <c r="I336" s="23"/>
      <c r="J336" s="2"/>
      <c r="K336" s="2"/>
      <c r="L336" s="2"/>
      <c r="M336" s="2"/>
    </row>
    <row r="337" spans="8:13">
      <c r="H337" s="23"/>
      <c r="I337" s="23"/>
      <c r="J337" s="2"/>
      <c r="K337" s="2"/>
      <c r="L337" s="2"/>
      <c r="M337" s="2"/>
    </row>
    <row r="338" spans="8:13">
      <c r="H338" s="23"/>
      <c r="I338" s="23"/>
      <c r="J338" s="2"/>
      <c r="K338" s="2"/>
      <c r="L338" s="2"/>
      <c r="M338" s="2"/>
    </row>
    <row r="339" spans="8:13">
      <c r="H339" s="23"/>
      <c r="I339" s="23"/>
      <c r="J339" s="2"/>
      <c r="K339" s="2"/>
      <c r="L339" s="2"/>
      <c r="M339" s="2"/>
    </row>
    <row r="340" spans="8:13">
      <c r="H340" s="23"/>
      <c r="I340" s="23"/>
      <c r="J340" s="2"/>
      <c r="K340" s="2"/>
      <c r="L340" s="2"/>
      <c r="M340" s="2"/>
    </row>
    <row r="341" spans="8:13">
      <c r="H341" s="23"/>
      <c r="I341" s="23"/>
      <c r="J341" s="2"/>
      <c r="K341" s="2"/>
      <c r="L341" s="2"/>
      <c r="M341" s="2"/>
    </row>
    <row r="342" spans="8:13">
      <c r="H342" s="23"/>
      <c r="I342" s="23"/>
      <c r="J342" s="2"/>
      <c r="K342" s="2"/>
      <c r="L342" s="2"/>
      <c r="M342" s="2"/>
    </row>
    <row r="343" spans="8:13">
      <c r="H343" s="23"/>
      <c r="I343" s="23"/>
      <c r="J343" s="2"/>
      <c r="K343" s="2"/>
      <c r="L343" s="2"/>
      <c r="M343" s="2"/>
    </row>
    <row r="344" spans="8:13">
      <c r="H344" s="23"/>
      <c r="I344" s="23"/>
      <c r="J344" s="2"/>
      <c r="K344" s="2"/>
      <c r="L344" s="2"/>
      <c r="M344" s="2"/>
    </row>
    <row r="345" spans="8:13">
      <c r="H345" s="23"/>
      <c r="I345" s="23"/>
      <c r="J345" s="2"/>
      <c r="K345" s="2"/>
      <c r="L345" s="2"/>
      <c r="M345" s="2"/>
    </row>
    <row r="346" spans="8:13">
      <c r="H346" s="23"/>
      <c r="I346" s="23"/>
      <c r="J346" s="2"/>
      <c r="K346" s="2"/>
      <c r="L346" s="2"/>
      <c r="M346" s="2"/>
    </row>
    <row r="347" spans="8:13">
      <c r="H347" s="23"/>
      <c r="I347" s="23"/>
      <c r="J347" s="2"/>
      <c r="K347" s="2"/>
      <c r="L347" s="2"/>
      <c r="M347" s="2"/>
    </row>
    <row r="348" spans="8:13">
      <c r="H348" s="23"/>
      <c r="I348" s="23"/>
      <c r="J348" s="2"/>
      <c r="K348" s="2"/>
      <c r="L348" s="2"/>
      <c r="M348" s="2"/>
    </row>
    <row r="349" spans="8:13">
      <c r="H349" s="23"/>
      <c r="I349" s="23"/>
      <c r="J349" s="2"/>
      <c r="K349" s="2"/>
      <c r="L349" s="2"/>
      <c r="M349" s="2"/>
    </row>
    <row r="350" spans="8:13">
      <c r="H350" s="23"/>
      <c r="I350" s="23"/>
      <c r="J350" s="2"/>
      <c r="K350" s="2"/>
      <c r="L350" s="2"/>
      <c r="M350" s="2"/>
    </row>
    <row r="351" spans="8:13">
      <c r="H351" s="23"/>
      <c r="I351" s="23"/>
      <c r="J351" s="2"/>
      <c r="K351" s="2"/>
      <c r="L351" s="2"/>
      <c r="M351" s="2"/>
    </row>
    <row r="352" spans="8:13">
      <c r="H352" s="23"/>
      <c r="I352" s="23"/>
      <c r="J352" s="2"/>
      <c r="K352" s="2"/>
      <c r="L352" s="2"/>
      <c r="M352" s="2"/>
    </row>
    <row r="353" spans="8:13">
      <c r="H353" s="23"/>
      <c r="I353" s="23"/>
      <c r="J353" s="2"/>
      <c r="K353" s="2"/>
      <c r="L353" s="2"/>
      <c r="M353" s="2"/>
    </row>
    <row r="354" spans="8:13">
      <c r="H354" s="23"/>
      <c r="I354" s="23"/>
      <c r="J354" s="2"/>
      <c r="K354" s="2"/>
      <c r="L354" s="2"/>
      <c r="M354" s="2"/>
    </row>
    <row r="355" spans="8:13">
      <c r="H355" s="23"/>
      <c r="I355" s="23"/>
      <c r="J355" s="2"/>
      <c r="K355" s="2"/>
      <c r="L355" s="2"/>
      <c r="M355" s="2"/>
    </row>
    <row r="356" spans="8:13">
      <c r="H356" s="23"/>
      <c r="I356" s="23"/>
      <c r="J356" s="2"/>
      <c r="K356" s="2"/>
      <c r="L356" s="2"/>
      <c r="M356" s="2"/>
    </row>
    <row r="357" spans="8:13">
      <c r="H357" s="23"/>
      <c r="I357" s="23"/>
      <c r="J357" s="2"/>
      <c r="K357" s="2"/>
      <c r="L357" s="2"/>
      <c r="M357" s="2"/>
    </row>
    <row r="358" spans="8:13">
      <c r="H358" s="23"/>
      <c r="I358" s="23"/>
      <c r="J358" s="2"/>
      <c r="K358" s="2"/>
      <c r="L358" s="2"/>
      <c r="M358" s="2"/>
    </row>
    <row r="359" spans="8:13">
      <c r="H359" s="23"/>
      <c r="I359" s="23"/>
      <c r="J359" s="2"/>
      <c r="K359" s="2"/>
      <c r="L359" s="2"/>
      <c r="M359" s="2"/>
    </row>
    <row r="360" spans="8:13">
      <c r="H360" s="23"/>
      <c r="I360" s="23"/>
      <c r="J360" s="2"/>
      <c r="K360" s="2"/>
      <c r="L360" s="2"/>
      <c r="M360" s="2"/>
    </row>
    <row r="361" spans="8:13">
      <c r="H361" s="23"/>
      <c r="I361" s="23"/>
      <c r="J361" s="2"/>
      <c r="K361" s="2"/>
      <c r="L361" s="2"/>
      <c r="M361" s="2"/>
    </row>
    <row r="362" spans="8:13">
      <c r="H362" s="23"/>
      <c r="I362" s="23"/>
      <c r="J362" s="2"/>
      <c r="K362" s="2"/>
      <c r="L362" s="2"/>
      <c r="M362" s="2"/>
    </row>
    <row r="363" spans="8:13">
      <c r="H363" s="23"/>
      <c r="I363" s="23"/>
      <c r="J363" s="2"/>
      <c r="K363" s="2"/>
      <c r="L363" s="2"/>
      <c r="M363" s="2"/>
    </row>
    <row r="364" spans="8:13">
      <c r="H364" s="23"/>
      <c r="I364" s="23"/>
      <c r="J364" s="2"/>
      <c r="K364" s="2"/>
      <c r="L364" s="2"/>
      <c r="M364" s="2"/>
    </row>
    <row r="365" spans="8:13">
      <c r="H365" s="23"/>
      <c r="I365" s="23"/>
      <c r="J365" s="2"/>
      <c r="K365" s="2"/>
      <c r="L365" s="2"/>
      <c r="M365" s="2"/>
    </row>
    <row r="366" spans="8:13">
      <c r="H366" s="23"/>
      <c r="I366" s="23"/>
      <c r="J366" s="2"/>
      <c r="K366" s="2"/>
      <c r="L366" s="2"/>
      <c r="M366" s="2"/>
    </row>
    <row r="367" spans="8:13">
      <c r="H367" s="23"/>
      <c r="I367" s="23"/>
      <c r="J367" s="2"/>
      <c r="K367" s="2"/>
      <c r="L367" s="2"/>
      <c r="M367" s="2"/>
    </row>
    <row r="368" spans="8:13">
      <c r="H368" s="23"/>
      <c r="I368" s="23"/>
      <c r="J368" s="2"/>
      <c r="K368" s="2"/>
      <c r="L368" s="2"/>
      <c r="M368" s="2"/>
    </row>
    <row r="369" spans="8:13">
      <c r="H369" s="23"/>
      <c r="I369" s="23"/>
      <c r="J369" s="2"/>
      <c r="K369" s="2"/>
      <c r="L369" s="2"/>
      <c r="M369" s="2"/>
    </row>
    <row r="370" spans="8:13">
      <c r="H370" s="23"/>
      <c r="I370" s="23"/>
      <c r="J370" s="2"/>
      <c r="K370" s="2"/>
      <c r="L370" s="2"/>
      <c r="M370" s="2"/>
    </row>
    <row r="371" spans="8:13">
      <c r="H371" s="23"/>
      <c r="I371" s="23"/>
      <c r="J371" s="2"/>
      <c r="K371" s="2"/>
      <c r="L371" s="2"/>
      <c r="M371" s="2"/>
    </row>
    <row r="372" spans="8:13">
      <c r="H372" s="23"/>
      <c r="I372" s="23"/>
      <c r="J372" s="2"/>
      <c r="K372" s="2"/>
      <c r="L372" s="2"/>
      <c r="M372" s="2"/>
    </row>
    <row r="373" spans="8:13">
      <c r="H373" s="23"/>
      <c r="I373" s="23"/>
      <c r="J373" s="2"/>
      <c r="K373" s="2"/>
      <c r="L373" s="2"/>
      <c r="M373" s="2"/>
    </row>
    <row r="374" spans="8:13">
      <c r="H374" s="23"/>
      <c r="I374" s="23"/>
      <c r="J374" s="2"/>
      <c r="K374" s="2"/>
      <c r="L374" s="2"/>
      <c r="M374" s="2"/>
    </row>
    <row r="375" spans="8:13">
      <c r="H375" s="23"/>
      <c r="I375" s="23"/>
      <c r="J375" s="2"/>
      <c r="K375" s="2"/>
      <c r="L375" s="2"/>
      <c r="M375" s="2"/>
    </row>
    <row r="376" spans="8:13">
      <c r="H376" s="23"/>
      <c r="I376" s="23"/>
      <c r="J376" s="2"/>
      <c r="K376" s="2"/>
      <c r="L376" s="2"/>
      <c r="M376" s="2"/>
    </row>
    <row r="377" spans="8:13">
      <c r="H377" s="23"/>
      <c r="I377" s="23"/>
      <c r="J377" s="2"/>
      <c r="K377" s="2"/>
      <c r="L377" s="2"/>
      <c r="M377" s="2"/>
    </row>
    <row r="378" spans="8:13">
      <c r="H378" s="23"/>
      <c r="I378" s="23"/>
      <c r="J378" s="2"/>
      <c r="K378" s="2"/>
      <c r="L378" s="2"/>
      <c r="M378" s="2"/>
    </row>
    <row r="379" spans="8:13">
      <c r="H379" s="23"/>
      <c r="I379" s="23"/>
      <c r="J379" s="2"/>
      <c r="K379" s="2"/>
      <c r="L379" s="2"/>
      <c r="M379" s="2"/>
    </row>
    <row r="380" spans="8:13">
      <c r="H380" s="23"/>
      <c r="I380" s="23"/>
      <c r="J380" s="2"/>
      <c r="K380" s="2"/>
      <c r="L380" s="2"/>
      <c r="M380" s="2"/>
    </row>
    <row r="381" spans="8:13">
      <c r="H381" s="23"/>
      <c r="I381" s="23"/>
      <c r="J381" s="2"/>
      <c r="K381" s="2"/>
      <c r="L381" s="2"/>
      <c r="M381" s="2"/>
    </row>
    <row r="382" spans="8:13">
      <c r="H382" s="23"/>
      <c r="I382" s="23"/>
      <c r="J382" s="2"/>
      <c r="K382" s="2"/>
      <c r="L382" s="2"/>
      <c r="M382" s="2"/>
    </row>
    <row r="383" spans="8:13">
      <c r="H383" s="23"/>
      <c r="I383" s="23"/>
      <c r="J383" s="2"/>
      <c r="K383" s="2"/>
      <c r="L383" s="2"/>
      <c r="M383" s="2"/>
    </row>
    <row r="384" spans="8:13">
      <c r="H384" s="23"/>
      <c r="I384" s="23"/>
      <c r="J384" s="2"/>
      <c r="K384" s="2"/>
      <c r="L384" s="2"/>
      <c r="M384" s="2"/>
    </row>
    <row r="385" spans="8:13">
      <c r="H385" s="23"/>
      <c r="I385" s="23"/>
      <c r="J385" s="2"/>
      <c r="K385" s="2"/>
      <c r="L385" s="2"/>
      <c r="M385" s="2"/>
    </row>
    <row r="386" spans="8:13">
      <c r="H386" s="23"/>
      <c r="I386" s="23"/>
      <c r="J386" s="2"/>
      <c r="K386" s="2"/>
      <c r="L386" s="2"/>
      <c r="M386" s="2"/>
    </row>
    <row r="387" spans="8:13">
      <c r="H387" s="23"/>
      <c r="I387" s="23"/>
      <c r="J387" s="2"/>
      <c r="K387" s="2"/>
      <c r="L387" s="2"/>
      <c r="M387" s="2"/>
    </row>
    <row r="388" spans="8:13">
      <c r="H388" s="23"/>
      <c r="I388" s="23"/>
      <c r="J388" s="2"/>
      <c r="K388" s="2"/>
      <c r="L388" s="2"/>
      <c r="M388" s="2"/>
    </row>
    <row r="389" spans="8:13">
      <c r="H389" s="23"/>
      <c r="I389" s="23"/>
      <c r="J389" s="2"/>
      <c r="K389" s="2"/>
      <c r="L389" s="2"/>
      <c r="M389" s="2"/>
    </row>
    <row r="390" spans="8:13">
      <c r="H390" s="23"/>
      <c r="I390" s="23"/>
      <c r="J390" s="2"/>
      <c r="K390" s="2"/>
      <c r="L390" s="2"/>
      <c r="M390" s="2"/>
    </row>
    <row r="391" spans="8:13">
      <c r="H391" s="23"/>
      <c r="I391" s="23"/>
      <c r="J391" s="2"/>
      <c r="K391" s="2"/>
      <c r="L391" s="2"/>
      <c r="M391" s="2"/>
    </row>
    <row r="392" spans="8:13">
      <c r="H392" s="23"/>
      <c r="I392" s="23"/>
      <c r="J392" s="2"/>
      <c r="K392" s="2"/>
      <c r="L392" s="2"/>
      <c r="M392" s="2"/>
    </row>
    <row r="393" spans="8:13">
      <c r="H393" s="23"/>
      <c r="I393" s="23"/>
      <c r="J393" s="2"/>
      <c r="K393" s="2"/>
      <c r="L393" s="2"/>
      <c r="M393" s="2"/>
    </row>
    <row r="394" spans="8:13">
      <c r="H394" s="23"/>
      <c r="I394" s="23"/>
      <c r="J394" s="2"/>
      <c r="K394" s="2"/>
      <c r="L394" s="2"/>
      <c r="M394" s="2"/>
    </row>
    <row r="395" spans="8:13">
      <c r="H395" s="23"/>
      <c r="I395" s="23"/>
      <c r="J395" s="2"/>
      <c r="K395" s="2"/>
      <c r="L395" s="2"/>
      <c r="M395" s="2"/>
    </row>
    <row r="396" spans="8:13">
      <c r="H396" s="23"/>
      <c r="I396" s="23"/>
      <c r="J396" s="2"/>
      <c r="K396" s="2"/>
      <c r="L396" s="2"/>
      <c r="M396" s="2"/>
    </row>
    <row r="397" spans="8:13">
      <c r="H397" s="23"/>
      <c r="I397" s="23"/>
      <c r="J397" s="2"/>
      <c r="K397" s="2"/>
      <c r="L397" s="2"/>
      <c r="M397" s="2"/>
    </row>
    <row r="398" spans="8:13">
      <c r="H398" s="23"/>
      <c r="I398" s="23"/>
      <c r="J398" s="2"/>
      <c r="K398" s="2"/>
      <c r="L398" s="2"/>
      <c r="M398" s="2"/>
    </row>
    <row r="399" spans="8:13">
      <c r="H399" s="23"/>
      <c r="I399" s="23"/>
      <c r="J399" s="2"/>
      <c r="K399" s="2"/>
      <c r="L399" s="2"/>
      <c r="M399" s="2"/>
    </row>
    <row r="400" spans="8:13">
      <c r="H400" s="23"/>
      <c r="I400" s="23"/>
      <c r="J400" s="2"/>
      <c r="K400" s="2"/>
      <c r="L400" s="2"/>
      <c r="M400" s="2"/>
    </row>
    <row r="401" spans="8:13">
      <c r="H401" s="23"/>
      <c r="I401" s="23"/>
      <c r="J401" s="2"/>
      <c r="K401" s="2"/>
      <c r="L401" s="2"/>
      <c r="M401" s="2"/>
    </row>
    <row r="402" spans="8:13">
      <c r="H402" s="23"/>
      <c r="I402" s="23"/>
      <c r="J402" s="2"/>
      <c r="K402" s="2"/>
      <c r="L402" s="2"/>
      <c r="M402" s="2"/>
    </row>
    <row r="403" spans="8:13">
      <c r="H403" s="23"/>
      <c r="I403" s="23"/>
      <c r="J403" s="2"/>
      <c r="K403" s="2"/>
      <c r="L403" s="2"/>
      <c r="M403" s="2"/>
    </row>
    <row r="404" spans="8:13">
      <c r="H404" s="23"/>
      <c r="I404" s="23"/>
      <c r="J404" s="2"/>
      <c r="K404" s="2"/>
      <c r="L404" s="2"/>
      <c r="M404" s="2"/>
    </row>
    <row r="405" spans="8:13">
      <c r="H405" s="23"/>
      <c r="I405" s="23"/>
      <c r="J405" s="2"/>
      <c r="K405" s="2"/>
      <c r="L405" s="2"/>
      <c r="M405" s="2"/>
    </row>
    <row r="406" spans="8:13">
      <c r="H406" s="23"/>
      <c r="I406" s="23"/>
      <c r="J406" s="2"/>
      <c r="K406" s="2"/>
      <c r="L406" s="2"/>
      <c r="M406" s="2"/>
    </row>
    <row r="407" spans="8:13">
      <c r="H407" s="23"/>
      <c r="I407" s="23"/>
      <c r="J407" s="2"/>
      <c r="K407" s="2"/>
      <c r="L407" s="2"/>
      <c r="M407" s="2"/>
    </row>
    <row r="408" spans="8:13">
      <c r="H408" s="23"/>
      <c r="I408" s="23"/>
      <c r="J408" s="2"/>
      <c r="K408" s="2"/>
      <c r="L408" s="2"/>
      <c r="M408" s="2"/>
    </row>
    <row r="409" spans="8:13">
      <c r="H409" s="23"/>
      <c r="I409" s="23"/>
      <c r="J409" s="2"/>
      <c r="K409" s="2"/>
      <c r="L409" s="2"/>
      <c r="M409" s="2"/>
    </row>
    <row r="410" spans="8:13">
      <c r="H410" s="23"/>
      <c r="I410" s="23"/>
      <c r="J410" s="2"/>
      <c r="K410" s="2"/>
      <c r="L410" s="2"/>
      <c r="M410" s="2"/>
    </row>
    <row r="411" spans="8:13">
      <c r="H411" s="23"/>
      <c r="I411" s="23"/>
      <c r="J411" s="2"/>
      <c r="K411" s="2"/>
      <c r="L411" s="2"/>
      <c r="M411" s="2"/>
    </row>
    <row r="412" spans="8:13">
      <c r="H412" s="23"/>
      <c r="I412" s="23"/>
      <c r="J412" s="2"/>
      <c r="K412" s="2"/>
      <c r="L412" s="2"/>
      <c r="M412" s="2"/>
    </row>
    <row r="413" spans="8:13">
      <c r="H413" s="23"/>
      <c r="I413" s="23"/>
      <c r="J413" s="2"/>
      <c r="K413" s="2"/>
      <c r="L413" s="2"/>
      <c r="M413" s="2"/>
    </row>
    <row r="414" spans="8:13">
      <c r="H414" s="23"/>
      <c r="I414" s="23"/>
      <c r="J414" s="2"/>
      <c r="K414" s="2"/>
      <c r="L414" s="2"/>
      <c r="M414" s="2"/>
    </row>
    <row r="415" spans="8:13">
      <c r="H415" s="23"/>
      <c r="I415" s="23"/>
      <c r="J415" s="2"/>
      <c r="K415" s="2"/>
      <c r="L415" s="2"/>
      <c r="M415" s="2"/>
    </row>
    <row r="416" spans="8:13">
      <c r="H416" s="23"/>
      <c r="I416" s="23"/>
      <c r="J416" s="2"/>
      <c r="K416" s="2"/>
      <c r="L416" s="2"/>
      <c r="M416" s="2"/>
    </row>
    <row r="417" spans="8:13">
      <c r="H417" s="23"/>
      <c r="I417" s="23"/>
      <c r="J417" s="2"/>
      <c r="K417" s="2"/>
      <c r="L417" s="2"/>
      <c r="M417" s="2"/>
    </row>
    <row r="418" spans="8:13">
      <c r="H418" s="23"/>
      <c r="I418" s="23"/>
      <c r="J418" s="2"/>
      <c r="K418" s="2"/>
      <c r="L418" s="2"/>
      <c r="M418" s="2"/>
    </row>
    <row r="419" spans="8:13">
      <c r="H419" s="23"/>
      <c r="I419" s="23"/>
      <c r="J419" s="2"/>
      <c r="K419" s="2"/>
      <c r="L419" s="2"/>
      <c r="M419" s="2"/>
    </row>
    <row r="420" spans="8:13">
      <c r="H420" s="23"/>
      <c r="I420" s="23"/>
      <c r="J420" s="2"/>
      <c r="K420" s="2"/>
      <c r="L420" s="2"/>
      <c r="M420" s="2"/>
    </row>
    <row r="421" spans="8:13">
      <c r="H421" s="23"/>
      <c r="I421" s="23"/>
      <c r="J421" s="2"/>
      <c r="K421" s="2"/>
      <c r="L421" s="2"/>
      <c r="M421" s="2"/>
    </row>
    <row r="422" spans="8:13">
      <c r="H422" s="23"/>
      <c r="I422" s="23"/>
      <c r="J422" s="2"/>
      <c r="K422" s="2"/>
      <c r="L422" s="2"/>
      <c r="M422" s="2"/>
    </row>
    <row r="423" spans="8:13">
      <c r="H423" s="23"/>
      <c r="I423" s="23"/>
      <c r="J423" s="2"/>
      <c r="K423" s="2"/>
      <c r="L423" s="2"/>
      <c r="M423" s="2"/>
    </row>
    <row r="424" spans="8:13">
      <c r="H424" s="23"/>
      <c r="I424" s="23"/>
      <c r="J424" s="2"/>
      <c r="K424" s="2"/>
      <c r="L424" s="2"/>
      <c r="M424" s="2"/>
    </row>
    <row r="425" spans="8:13">
      <c r="H425" s="23"/>
      <c r="I425" s="23"/>
      <c r="J425" s="2"/>
      <c r="K425" s="2"/>
      <c r="L425" s="2"/>
      <c r="M425" s="2"/>
    </row>
    <row r="426" spans="8:13">
      <c r="H426" s="23"/>
      <c r="I426" s="23"/>
      <c r="J426" s="2"/>
      <c r="K426" s="2"/>
      <c r="L426" s="2"/>
      <c r="M426" s="2"/>
    </row>
    <row r="427" spans="8:13">
      <c r="H427" s="23"/>
      <c r="I427" s="23"/>
      <c r="J427" s="2"/>
      <c r="K427" s="2"/>
      <c r="L427" s="2"/>
      <c r="M427" s="2"/>
    </row>
    <row r="428" spans="8:13">
      <c r="H428" s="23"/>
      <c r="I428" s="23"/>
      <c r="J428" s="2"/>
      <c r="K428" s="2"/>
      <c r="L428" s="2"/>
      <c r="M428" s="2"/>
    </row>
    <row r="429" spans="8:13">
      <c r="H429" s="23"/>
      <c r="I429" s="23"/>
      <c r="J429" s="2"/>
      <c r="K429" s="2"/>
      <c r="L429" s="2"/>
      <c r="M429" s="2"/>
    </row>
    <row r="430" spans="8:13">
      <c r="H430" s="23"/>
      <c r="I430" s="23"/>
      <c r="J430" s="2"/>
      <c r="K430" s="2"/>
      <c r="L430" s="2"/>
      <c r="M430" s="2"/>
    </row>
    <row r="431" spans="8:13">
      <c r="H431" s="23"/>
      <c r="I431" s="23"/>
      <c r="J431" s="2"/>
      <c r="K431" s="2"/>
      <c r="L431" s="2"/>
      <c r="M431" s="2"/>
    </row>
    <row r="432" spans="8:13">
      <c r="H432" s="23"/>
      <c r="I432" s="23"/>
      <c r="J432" s="2"/>
      <c r="K432" s="2"/>
      <c r="L432" s="2"/>
      <c r="M432" s="2"/>
    </row>
    <row r="433" spans="8:13">
      <c r="H433" s="23"/>
      <c r="I433" s="23"/>
      <c r="J433" s="2"/>
      <c r="K433" s="2"/>
      <c r="L433" s="2"/>
      <c r="M433" s="2"/>
    </row>
    <row r="434" spans="8:13">
      <c r="H434" s="23"/>
      <c r="I434" s="23"/>
      <c r="J434" s="2"/>
      <c r="K434" s="2"/>
      <c r="L434" s="2"/>
      <c r="M434" s="2"/>
    </row>
    <row r="435" spans="8:13">
      <c r="H435" s="23"/>
      <c r="I435" s="23"/>
      <c r="J435" s="2"/>
      <c r="K435" s="2"/>
      <c r="L435" s="2"/>
      <c r="M435" s="2"/>
    </row>
    <row r="436" spans="8:13">
      <c r="H436" s="23"/>
      <c r="I436" s="23"/>
      <c r="J436" s="2"/>
      <c r="K436" s="2"/>
      <c r="L436" s="2"/>
      <c r="M436" s="2"/>
    </row>
    <row r="437" spans="8:13">
      <c r="H437" s="23"/>
      <c r="I437" s="23"/>
      <c r="J437" s="2"/>
      <c r="K437" s="2"/>
      <c r="L437" s="2"/>
      <c r="M437" s="2"/>
    </row>
    <row r="438" spans="8:13">
      <c r="H438" s="23"/>
      <c r="I438" s="23"/>
      <c r="J438" s="2"/>
      <c r="K438" s="2"/>
      <c r="L438" s="2"/>
      <c r="M438" s="2"/>
    </row>
    <row r="439" spans="8:13">
      <c r="H439" s="23"/>
      <c r="I439" s="23"/>
      <c r="J439" s="2"/>
      <c r="K439" s="2"/>
      <c r="L439" s="2"/>
      <c r="M439" s="2"/>
    </row>
    <row r="440" spans="8:13">
      <c r="H440" s="23"/>
      <c r="I440" s="23"/>
      <c r="J440" s="2"/>
      <c r="K440" s="2"/>
      <c r="L440" s="2"/>
      <c r="M440" s="2"/>
    </row>
    <row r="441" spans="8:13">
      <c r="H441" s="23"/>
      <c r="I441" s="23"/>
      <c r="J441" s="2"/>
      <c r="K441" s="2"/>
      <c r="L441" s="2"/>
      <c r="M441" s="2"/>
    </row>
    <row r="442" spans="8:13">
      <c r="H442" s="23"/>
      <c r="I442" s="23"/>
      <c r="J442" s="2"/>
      <c r="K442" s="2"/>
      <c r="L442" s="2"/>
      <c r="M442" s="2"/>
    </row>
    <row r="443" spans="8:13">
      <c r="H443" s="23"/>
      <c r="I443" s="23"/>
      <c r="J443" s="2"/>
      <c r="K443" s="2"/>
      <c r="L443" s="2"/>
      <c r="M443" s="2"/>
    </row>
    <row r="444" spans="8:13">
      <c r="H444" s="23"/>
      <c r="I444" s="23"/>
      <c r="J444" s="2"/>
      <c r="K444" s="2"/>
      <c r="L444" s="2"/>
      <c r="M444" s="2"/>
    </row>
    <row r="445" spans="8:13">
      <c r="H445" s="23"/>
      <c r="I445" s="23"/>
      <c r="J445" s="2"/>
      <c r="K445" s="2"/>
      <c r="L445" s="2"/>
      <c r="M445" s="2"/>
    </row>
    <row r="446" spans="8:13">
      <c r="H446" s="23"/>
      <c r="I446" s="23"/>
      <c r="J446" s="2"/>
      <c r="K446" s="2"/>
      <c r="L446" s="2"/>
      <c r="M446" s="2"/>
    </row>
    <row r="447" spans="8:13">
      <c r="H447" s="23"/>
      <c r="I447" s="23"/>
      <c r="J447" s="2"/>
      <c r="K447" s="2"/>
      <c r="L447" s="2"/>
      <c r="M447" s="2"/>
    </row>
    <row r="448" spans="8:13">
      <c r="H448" s="23"/>
      <c r="I448" s="23"/>
      <c r="J448" s="2"/>
      <c r="K448" s="2"/>
      <c r="L448" s="2"/>
      <c r="M448" s="2"/>
    </row>
    <row r="449" spans="10:13">
      <c r="J449" s="2"/>
      <c r="K449" s="2"/>
      <c r="L449" s="2"/>
      <c r="M449" s="2"/>
    </row>
    <row r="450" spans="10:13">
      <c r="J450" s="2"/>
      <c r="K450" s="2"/>
      <c r="L450" s="2"/>
      <c r="M450" s="2"/>
    </row>
  </sheetData>
  <sortState ref="O89:P141">
    <sortCondition descending="1" ref="O89"/>
  </sortState>
  <mergeCells count="59">
    <mergeCell ref="J307:L307"/>
    <mergeCell ref="B1:BG1"/>
    <mergeCell ref="O119:P119"/>
    <mergeCell ref="O120:P120"/>
    <mergeCell ref="O121:P121"/>
    <mergeCell ref="O122:P122"/>
    <mergeCell ref="O123:P123"/>
    <mergeCell ref="O124:P124"/>
    <mergeCell ref="O125:P125"/>
    <mergeCell ref="O126:P126"/>
    <mergeCell ref="O127:P127"/>
    <mergeCell ref="O128:P128"/>
    <mergeCell ref="O129:P129"/>
    <mergeCell ref="O130:P130"/>
    <mergeCell ref="O131:P131"/>
    <mergeCell ref="O132:P132"/>
    <mergeCell ref="O133:P133"/>
    <mergeCell ref="O134:P134"/>
    <mergeCell ref="O135:P135"/>
    <mergeCell ref="O136:P136"/>
    <mergeCell ref="O137:P137"/>
    <mergeCell ref="O138:P138"/>
    <mergeCell ref="O139:P139"/>
    <mergeCell ref="O140:P140"/>
    <mergeCell ref="O141:P141"/>
    <mergeCell ref="O142:P142"/>
    <mergeCell ref="O143:P143"/>
    <mergeCell ref="O144:P144"/>
    <mergeCell ref="O145:P145"/>
    <mergeCell ref="O146:P146"/>
    <mergeCell ref="O147:P147"/>
    <mergeCell ref="O148:P148"/>
    <mergeCell ref="O149:P149"/>
    <mergeCell ref="O150:P150"/>
    <mergeCell ref="O151:P151"/>
    <mergeCell ref="O159:P159"/>
    <mergeCell ref="O160:P160"/>
    <mergeCell ref="O161:P161"/>
    <mergeCell ref="O152:P152"/>
    <mergeCell ref="O153:P153"/>
    <mergeCell ref="O154:P154"/>
    <mergeCell ref="O155:P155"/>
    <mergeCell ref="O156:P156"/>
    <mergeCell ref="O172:P172"/>
    <mergeCell ref="O173:P173"/>
    <mergeCell ref="O174:P174"/>
    <mergeCell ref="O118:R118"/>
    <mergeCell ref="O167:P167"/>
    <mergeCell ref="O168:P168"/>
    <mergeCell ref="O169:P169"/>
    <mergeCell ref="O170:P170"/>
    <mergeCell ref="O171:P171"/>
    <mergeCell ref="O162:P162"/>
    <mergeCell ref="O163:P163"/>
    <mergeCell ref="O164:P164"/>
    <mergeCell ref="O165:P165"/>
    <mergeCell ref="O166:P166"/>
    <mergeCell ref="O157:P157"/>
    <mergeCell ref="O158:P158"/>
  </mergeCells>
  <phoneticPr fontId="13" type="noConversion"/>
  <pageMargins left="0.75" right="0.75" top="1" bottom="1" header="0.5" footer="0.5"/>
  <pageSetup paperSize="9"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dimension ref="A1:K167"/>
  <sheetViews>
    <sheetView zoomScale="90" zoomScaleNormal="90" workbookViewId="0"/>
  </sheetViews>
  <sheetFormatPr defaultRowHeight="12.75"/>
  <cols>
    <col min="1" max="1" width="17.42578125" style="21" customWidth="1"/>
    <col min="2" max="2" width="14.42578125" style="21" customWidth="1"/>
    <col min="3" max="3" width="12.7109375" style="21" customWidth="1"/>
    <col min="4" max="4" width="11.42578125" style="21" customWidth="1"/>
    <col min="5" max="5" width="13.28515625" style="21" customWidth="1"/>
    <col min="6" max="6" width="11.140625" style="21" customWidth="1"/>
    <col min="7" max="7" width="11.5703125" style="21" bestFit="1" customWidth="1"/>
    <col min="8" max="8" width="14.42578125" style="21" customWidth="1"/>
    <col min="9" max="9" width="12.140625" style="21" customWidth="1"/>
    <col min="10" max="11" width="14" style="21" customWidth="1"/>
    <col min="12" max="12" width="12" style="21" customWidth="1"/>
    <col min="13" max="16384" width="9.140625" style="21"/>
  </cols>
  <sheetData>
    <row r="1" spans="1:11" ht="33.75" customHeight="1" thickBot="1">
      <c r="A1" s="239" t="s">
        <v>333</v>
      </c>
      <c r="B1" s="421" t="s">
        <v>214</v>
      </c>
      <c r="C1" s="422"/>
      <c r="D1" s="422"/>
      <c r="E1" s="422"/>
      <c r="F1" s="422"/>
      <c r="G1" s="422"/>
      <c r="H1" s="422"/>
      <c r="I1" s="422"/>
      <c r="J1" s="422"/>
      <c r="K1" s="423"/>
    </row>
    <row r="3" spans="1:11" ht="20.25" customHeight="1">
      <c r="B3" s="66" t="s">
        <v>203</v>
      </c>
      <c r="C3" s="66" t="s">
        <v>204</v>
      </c>
      <c r="D3" s="66" t="s">
        <v>205</v>
      </c>
      <c r="E3" s="66" t="s">
        <v>206</v>
      </c>
      <c r="F3" s="66" t="s">
        <v>207</v>
      </c>
      <c r="G3" s="66" t="s">
        <v>208</v>
      </c>
      <c r="H3" s="66" t="s">
        <v>209</v>
      </c>
      <c r="I3" s="66" t="s">
        <v>210</v>
      </c>
      <c r="J3" s="66" t="s">
        <v>211</v>
      </c>
      <c r="K3" s="66" t="s">
        <v>212</v>
      </c>
    </row>
    <row r="4" spans="1:11" hidden="1">
      <c r="A4" s="65">
        <v>37257</v>
      </c>
      <c r="B4" s="21">
        <v>576</v>
      </c>
      <c r="C4" s="21">
        <v>749</v>
      </c>
      <c r="D4" s="21">
        <v>4012</v>
      </c>
      <c r="E4" s="21">
        <v>3054</v>
      </c>
      <c r="F4" s="21">
        <v>675</v>
      </c>
      <c r="G4" s="21">
        <v>2083</v>
      </c>
      <c r="H4" s="21">
        <v>373</v>
      </c>
      <c r="I4" s="21">
        <v>2105</v>
      </c>
      <c r="J4" s="21">
        <v>1565</v>
      </c>
      <c r="K4" s="21">
        <v>15192</v>
      </c>
    </row>
    <row r="5" spans="1:11" hidden="1">
      <c r="A5" s="65">
        <v>37288</v>
      </c>
      <c r="B5" s="21">
        <v>579</v>
      </c>
      <c r="C5" s="21">
        <v>707</v>
      </c>
      <c r="D5" s="21">
        <v>3795</v>
      </c>
      <c r="E5" s="21">
        <v>2844</v>
      </c>
      <c r="F5" s="21">
        <v>618</v>
      </c>
      <c r="G5" s="21">
        <v>1898</v>
      </c>
      <c r="H5" s="21">
        <v>355</v>
      </c>
      <c r="I5" s="21">
        <v>1933</v>
      </c>
      <c r="J5" s="21">
        <v>1539</v>
      </c>
      <c r="K5" s="21">
        <v>14268</v>
      </c>
    </row>
    <row r="6" spans="1:11" hidden="1">
      <c r="A6" s="65">
        <v>37316</v>
      </c>
      <c r="B6" s="21">
        <v>613</v>
      </c>
      <c r="C6" s="21">
        <v>769</v>
      </c>
      <c r="D6" s="21">
        <v>4195</v>
      </c>
      <c r="E6" s="21">
        <v>3119</v>
      </c>
      <c r="F6" s="21">
        <v>703</v>
      </c>
      <c r="G6" s="21">
        <v>2125</v>
      </c>
      <c r="H6" s="21">
        <v>365</v>
      </c>
      <c r="I6" s="21">
        <v>2136</v>
      </c>
      <c r="J6" s="21">
        <v>1665</v>
      </c>
      <c r="K6" s="21">
        <v>15690</v>
      </c>
    </row>
    <row r="7" spans="1:11" hidden="1">
      <c r="A7" s="65">
        <v>37347</v>
      </c>
      <c r="B7" s="21">
        <v>566</v>
      </c>
      <c r="C7" s="21">
        <v>741</v>
      </c>
      <c r="D7" s="21">
        <v>4005</v>
      </c>
      <c r="E7" s="21">
        <v>3027</v>
      </c>
      <c r="F7" s="21">
        <v>651</v>
      </c>
      <c r="G7" s="21">
        <v>2068</v>
      </c>
      <c r="H7" s="21">
        <v>310</v>
      </c>
      <c r="I7" s="21">
        <v>2137</v>
      </c>
      <c r="J7" s="21">
        <v>1522</v>
      </c>
      <c r="K7" s="21">
        <v>15027</v>
      </c>
    </row>
    <row r="8" spans="1:11" hidden="1">
      <c r="A8" s="65">
        <v>37377</v>
      </c>
      <c r="B8" s="21">
        <v>618</v>
      </c>
      <c r="C8" s="21">
        <v>821</v>
      </c>
      <c r="D8" s="21">
        <v>4591</v>
      </c>
      <c r="E8" s="21">
        <v>3241</v>
      </c>
      <c r="F8" s="21">
        <v>730</v>
      </c>
      <c r="G8" s="21">
        <v>2250</v>
      </c>
      <c r="H8" s="21">
        <v>316</v>
      </c>
      <c r="I8" s="21">
        <v>2306</v>
      </c>
      <c r="J8" s="21">
        <v>1597</v>
      </c>
      <c r="K8" s="21">
        <v>16470</v>
      </c>
    </row>
    <row r="9" spans="1:11" hidden="1">
      <c r="A9" s="65">
        <v>37408</v>
      </c>
      <c r="B9" s="21">
        <v>615</v>
      </c>
      <c r="C9" s="21">
        <v>811</v>
      </c>
      <c r="D9" s="21">
        <v>4841</v>
      </c>
      <c r="E9" s="21">
        <v>3140</v>
      </c>
      <c r="F9" s="21">
        <v>689</v>
      </c>
      <c r="G9" s="21">
        <v>2130</v>
      </c>
      <c r="H9" s="21">
        <v>318</v>
      </c>
      <c r="I9" s="21">
        <v>2254</v>
      </c>
      <c r="J9" s="21">
        <v>1656</v>
      </c>
      <c r="K9" s="21">
        <v>16454</v>
      </c>
    </row>
    <row r="10" spans="1:11" hidden="1">
      <c r="A10" s="65">
        <v>37438</v>
      </c>
      <c r="B10" s="21">
        <v>635</v>
      </c>
      <c r="C10" s="21">
        <v>853</v>
      </c>
      <c r="D10" s="21">
        <v>5267</v>
      </c>
      <c r="E10" s="21">
        <v>3262</v>
      </c>
      <c r="F10" s="21">
        <v>747</v>
      </c>
      <c r="G10" s="21">
        <v>2220</v>
      </c>
      <c r="H10" s="21">
        <v>347</v>
      </c>
      <c r="I10" s="21">
        <v>2331</v>
      </c>
      <c r="J10" s="21">
        <v>1760</v>
      </c>
      <c r="K10" s="21">
        <v>17422</v>
      </c>
    </row>
    <row r="11" spans="1:11" hidden="1">
      <c r="A11" s="65">
        <v>37469</v>
      </c>
      <c r="B11" s="21">
        <v>592</v>
      </c>
      <c r="C11" s="21">
        <v>813</v>
      </c>
      <c r="D11" s="21">
        <v>4621</v>
      </c>
      <c r="E11" s="21">
        <v>3234</v>
      </c>
      <c r="F11" s="21">
        <v>759</v>
      </c>
      <c r="G11" s="21">
        <v>2191</v>
      </c>
      <c r="H11" s="21">
        <v>355</v>
      </c>
      <c r="I11" s="21">
        <v>2323</v>
      </c>
      <c r="J11" s="21">
        <v>1763</v>
      </c>
      <c r="K11" s="21">
        <v>16651</v>
      </c>
    </row>
    <row r="12" spans="1:11" hidden="1">
      <c r="A12" s="65">
        <v>37500</v>
      </c>
      <c r="B12" s="21">
        <v>552</v>
      </c>
      <c r="C12" s="21">
        <v>784</v>
      </c>
      <c r="D12" s="21">
        <v>4250</v>
      </c>
      <c r="E12" s="21">
        <v>3111</v>
      </c>
      <c r="F12" s="21">
        <v>744</v>
      </c>
      <c r="G12" s="21">
        <v>2132</v>
      </c>
      <c r="H12" s="21">
        <v>359</v>
      </c>
      <c r="I12" s="21">
        <v>2199</v>
      </c>
      <c r="J12" s="21">
        <v>1632</v>
      </c>
      <c r="K12" s="21">
        <v>15763</v>
      </c>
    </row>
    <row r="13" spans="1:11" hidden="1">
      <c r="A13" s="65">
        <v>37530</v>
      </c>
      <c r="B13" s="21">
        <v>586</v>
      </c>
      <c r="C13" s="21">
        <v>816</v>
      </c>
      <c r="D13" s="21">
        <v>4368</v>
      </c>
      <c r="E13" s="21">
        <v>3260</v>
      </c>
      <c r="F13" s="21">
        <v>776</v>
      </c>
      <c r="G13" s="21">
        <v>2156</v>
      </c>
      <c r="H13" s="21">
        <v>398</v>
      </c>
      <c r="I13" s="21">
        <v>2342</v>
      </c>
      <c r="J13" s="21">
        <v>1690</v>
      </c>
      <c r="K13" s="21">
        <v>16392</v>
      </c>
    </row>
    <row r="14" spans="1:11" hidden="1">
      <c r="A14" s="65">
        <v>37561</v>
      </c>
      <c r="B14" s="21">
        <v>568</v>
      </c>
      <c r="C14" s="21">
        <v>796</v>
      </c>
      <c r="D14" s="21">
        <v>4206</v>
      </c>
      <c r="E14" s="21">
        <v>3166</v>
      </c>
      <c r="F14" s="21">
        <v>737</v>
      </c>
      <c r="G14" s="21">
        <v>2123</v>
      </c>
      <c r="H14" s="21">
        <v>352</v>
      </c>
      <c r="I14" s="21">
        <v>2286</v>
      </c>
      <c r="J14" s="21">
        <v>1659</v>
      </c>
      <c r="K14" s="21">
        <v>15893</v>
      </c>
    </row>
    <row r="15" spans="1:11" hidden="1">
      <c r="A15" s="65">
        <v>37591</v>
      </c>
      <c r="B15" s="21">
        <v>492</v>
      </c>
      <c r="C15" s="21">
        <v>745</v>
      </c>
      <c r="D15" s="21">
        <v>3856</v>
      </c>
      <c r="E15" s="21">
        <v>3171</v>
      </c>
      <c r="F15" s="21">
        <v>742</v>
      </c>
      <c r="G15" s="21">
        <v>2142</v>
      </c>
      <c r="H15" s="21">
        <v>327</v>
      </c>
      <c r="I15" s="21">
        <v>2249</v>
      </c>
      <c r="J15" s="21">
        <v>1652</v>
      </c>
      <c r="K15" s="21">
        <v>15376</v>
      </c>
    </row>
    <row r="16" spans="1:11" hidden="1">
      <c r="A16" s="65">
        <v>37622</v>
      </c>
      <c r="B16" s="21">
        <v>545</v>
      </c>
      <c r="C16" s="21">
        <v>792</v>
      </c>
      <c r="D16" s="21">
        <v>4058</v>
      </c>
      <c r="E16" s="21">
        <v>3204</v>
      </c>
      <c r="F16" s="21">
        <v>740</v>
      </c>
      <c r="G16" s="21">
        <v>2090</v>
      </c>
      <c r="H16" s="21">
        <v>379</v>
      </c>
      <c r="I16" s="21">
        <v>2356</v>
      </c>
      <c r="J16" s="21">
        <v>1673</v>
      </c>
      <c r="K16" s="21">
        <v>15838</v>
      </c>
    </row>
    <row r="17" spans="1:11" hidden="1">
      <c r="A17" s="65">
        <v>37653</v>
      </c>
      <c r="B17" s="21">
        <v>520</v>
      </c>
      <c r="C17" s="21">
        <v>742</v>
      </c>
      <c r="D17" s="21">
        <v>3802</v>
      </c>
      <c r="E17" s="21">
        <v>2970</v>
      </c>
      <c r="F17" s="21">
        <v>699</v>
      </c>
      <c r="G17" s="21">
        <v>1938</v>
      </c>
      <c r="H17" s="21">
        <v>355</v>
      </c>
      <c r="I17" s="21">
        <v>2169</v>
      </c>
      <c r="J17" s="21">
        <v>1622</v>
      </c>
      <c r="K17" s="21">
        <v>14818</v>
      </c>
    </row>
    <row r="18" spans="1:11" hidden="1">
      <c r="A18" s="65">
        <v>37681</v>
      </c>
      <c r="B18" s="21">
        <v>590</v>
      </c>
      <c r="C18" s="21">
        <v>814</v>
      </c>
      <c r="D18" s="21">
        <v>4201</v>
      </c>
      <c r="E18" s="21">
        <v>3216</v>
      </c>
      <c r="F18" s="21">
        <v>786</v>
      </c>
      <c r="G18" s="21">
        <v>2217</v>
      </c>
      <c r="H18" s="21">
        <v>372</v>
      </c>
      <c r="I18" s="21">
        <v>2318</v>
      </c>
      <c r="J18" s="21">
        <v>1763</v>
      </c>
      <c r="K18" s="21">
        <v>16279</v>
      </c>
    </row>
    <row r="19" spans="1:11" hidden="1">
      <c r="A19" s="65">
        <v>37712</v>
      </c>
      <c r="B19" s="21">
        <v>534</v>
      </c>
      <c r="C19" s="21">
        <v>766</v>
      </c>
      <c r="D19" s="21">
        <v>4095</v>
      </c>
      <c r="E19" s="21">
        <v>3155</v>
      </c>
      <c r="F19" s="21">
        <v>752</v>
      </c>
      <c r="G19" s="21">
        <v>2070</v>
      </c>
      <c r="H19" s="21">
        <v>330</v>
      </c>
      <c r="I19" s="21">
        <v>2241</v>
      </c>
      <c r="J19" s="21">
        <v>1655</v>
      </c>
      <c r="K19" s="21">
        <v>15599</v>
      </c>
    </row>
    <row r="20" spans="1:11" hidden="1">
      <c r="A20" s="65">
        <v>37742</v>
      </c>
      <c r="B20" s="21">
        <v>582</v>
      </c>
      <c r="C20" s="21">
        <v>828</v>
      </c>
      <c r="D20" s="21">
        <v>4507</v>
      </c>
      <c r="E20" s="21">
        <v>3404</v>
      </c>
      <c r="F20" s="21">
        <v>785</v>
      </c>
      <c r="G20" s="21">
        <v>2183</v>
      </c>
      <c r="H20" s="21">
        <v>383</v>
      </c>
      <c r="I20" s="21">
        <v>2348</v>
      </c>
      <c r="J20" s="21">
        <v>1720</v>
      </c>
      <c r="K20" s="21">
        <v>16741</v>
      </c>
    </row>
    <row r="21" spans="1:11" hidden="1">
      <c r="A21" s="65">
        <v>37773</v>
      </c>
      <c r="B21" s="21">
        <v>635</v>
      </c>
      <c r="C21" s="21">
        <v>854</v>
      </c>
      <c r="D21" s="21">
        <v>4808</v>
      </c>
      <c r="E21" s="21">
        <v>3211</v>
      </c>
      <c r="F21" s="21">
        <v>789</v>
      </c>
      <c r="G21" s="21">
        <v>2061</v>
      </c>
      <c r="H21" s="21">
        <v>339</v>
      </c>
      <c r="I21" s="21">
        <v>2391</v>
      </c>
      <c r="J21" s="21">
        <v>1746</v>
      </c>
      <c r="K21" s="21">
        <v>16836</v>
      </c>
    </row>
    <row r="22" spans="1:11" hidden="1">
      <c r="A22" s="65">
        <v>37803</v>
      </c>
      <c r="B22" s="21">
        <v>661</v>
      </c>
      <c r="C22" s="21">
        <v>883</v>
      </c>
      <c r="D22" s="21">
        <v>5116</v>
      </c>
      <c r="E22" s="21">
        <v>3387</v>
      </c>
      <c r="F22" s="21">
        <v>832</v>
      </c>
      <c r="G22" s="21">
        <v>2166</v>
      </c>
      <c r="H22" s="21">
        <v>358</v>
      </c>
      <c r="I22" s="21">
        <v>2424</v>
      </c>
      <c r="J22" s="21">
        <v>1821</v>
      </c>
      <c r="K22" s="21">
        <v>17649</v>
      </c>
    </row>
    <row r="23" spans="1:11" hidden="1">
      <c r="A23" s="65">
        <v>37834</v>
      </c>
      <c r="B23" s="21">
        <v>667</v>
      </c>
      <c r="C23" s="21">
        <v>857</v>
      </c>
      <c r="D23" s="21">
        <v>4854</v>
      </c>
      <c r="E23" s="21">
        <v>3334</v>
      </c>
      <c r="F23" s="21">
        <v>828</v>
      </c>
      <c r="G23" s="21">
        <v>2120</v>
      </c>
      <c r="H23" s="21">
        <v>361</v>
      </c>
      <c r="I23" s="21">
        <v>2359</v>
      </c>
      <c r="J23" s="21">
        <v>1791</v>
      </c>
      <c r="K23" s="21">
        <v>17173</v>
      </c>
    </row>
    <row r="24" spans="1:11" hidden="1">
      <c r="A24" s="65">
        <v>37865</v>
      </c>
      <c r="B24" s="21">
        <v>617</v>
      </c>
      <c r="C24" s="21">
        <v>767</v>
      </c>
      <c r="D24" s="21">
        <v>4356</v>
      </c>
      <c r="E24" s="21">
        <v>3226</v>
      </c>
      <c r="F24" s="21">
        <v>794</v>
      </c>
      <c r="G24" s="21">
        <v>2032</v>
      </c>
      <c r="H24" s="21">
        <v>364</v>
      </c>
      <c r="I24" s="21">
        <v>2302</v>
      </c>
      <c r="J24" s="21">
        <v>1697</v>
      </c>
      <c r="K24" s="21">
        <v>16155</v>
      </c>
    </row>
    <row r="25" spans="1:11" hidden="1">
      <c r="A25" s="65">
        <v>37895</v>
      </c>
      <c r="B25" s="21">
        <v>632</v>
      </c>
      <c r="C25" s="21">
        <v>807</v>
      </c>
      <c r="D25" s="21">
        <v>4518</v>
      </c>
      <c r="E25" s="21">
        <v>3413</v>
      </c>
      <c r="F25" s="21">
        <v>825</v>
      </c>
      <c r="G25" s="21">
        <v>2140</v>
      </c>
      <c r="H25" s="21">
        <v>401</v>
      </c>
      <c r="I25" s="21">
        <v>2465</v>
      </c>
      <c r="J25" s="21">
        <v>1746</v>
      </c>
      <c r="K25" s="21">
        <v>16947</v>
      </c>
    </row>
    <row r="26" spans="1:11" hidden="1">
      <c r="A26" s="65">
        <v>37926</v>
      </c>
      <c r="B26" s="21">
        <v>591</v>
      </c>
      <c r="C26" s="21">
        <v>759</v>
      </c>
      <c r="D26" s="21">
        <v>4216</v>
      </c>
      <c r="E26" s="21">
        <v>3346</v>
      </c>
      <c r="F26" s="21">
        <v>802</v>
      </c>
      <c r="G26" s="21">
        <v>2112</v>
      </c>
      <c r="H26" s="21">
        <v>364</v>
      </c>
      <c r="I26" s="21">
        <v>2395</v>
      </c>
      <c r="J26" s="21">
        <v>1639</v>
      </c>
      <c r="K26" s="21">
        <v>16225</v>
      </c>
    </row>
    <row r="27" spans="1:11" hidden="1">
      <c r="A27" s="65">
        <v>37956</v>
      </c>
      <c r="B27" s="21">
        <v>561</v>
      </c>
      <c r="C27" s="21">
        <v>779</v>
      </c>
      <c r="D27" s="21">
        <v>3999</v>
      </c>
      <c r="E27" s="21">
        <v>3364</v>
      </c>
      <c r="F27" s="21">
        <v>809</v>
      </c>
      <c r="G27" s="21">
        <v>2148</v>
      </c>
      <c r="H27" s="21">
        <v>394</v>
      </c>
      <c r="I27" s="21">
        <v>2330</v>
      </c>
      <c r="J27" s="21">
        <v>1714</v>
      </c>
      <c r="K27" s="21">
        <v>16099</v>
      </c>
    </row>
    <row r="28" spans="1:11" hidden="1">
      <c r="A28" s="65">
        <v>37987</v>
      </c>
      <c r="B28" s="21">
        <v>516</v>
      </c>
      <c r="C28" s="21">
        <v>839</v>
      </c>
      <c r="D28" s="21">
        <v>4335</v>
      </c>
      <c r="E28" s="21">
        <v>3416</v>
      </c>
      <c r="F28" s="21">
        <v>788</v>
      </c>
      <c r="G28" s="21">
        <v>2087</v>
      </c>
      <c r="H28" s="21">
        <v>384</v>
      </c>
      <c r="I28" s="21">
        <v>2389</v>
      </c>
      <c r="J28" s="21">
        <v>1782</v>
      </c>
      <c r="K28" s="21">
        <v>16537</v>
      </c>
    </row>
    <row r="29" spans="1:11" hidden="1">
      <c r="A29" s="65">
        <v>38018</v>
      </c>
      <c r="B29" s="21">
        <v>599</v>
      </c>
      <c r="C29" s="21">
        <v>772</v>
      </c>
      <c r="D29" s="21">
        <v>4144</v>
      </c>
      <c r="E29" s="21">
        <v>3373</v>
      </c>
      <c r="F29" s="21">
        <v>727</v>
      </c>
      <c r="G29" s="21">
        <v>2097</v>
      </c>
      <c r="H29" s="21">
        <v>369</v>
      </c>
      <c r="I29" s="21">
        <v>2230</v>
      </c>
      <c r="J29" s="21">
        <v>1741</v>
      </c>
      <c r="K29" s="21">
        <v>16052</v>
      </c>
    </row>
    <row r="30" spans="1:11" hidden="1">
      <c r="A30" s="65">
        <v>38047</v>
      </c>
      <c r="B30" s="21">
        <v>643</v>
      </c>
      <c r="C30" s="21">
        <v>791</v>
      </c>
      <c r="D30" s="21">
        <v>4454</v>
      </c>
      <c r="E30" s="21">
        <v>3496</v>
      </c>
      <c r="F30" s="21">
        <v>798</v>
      </c>
      <c r="G30" s="21">
        <v>2161</v>
      </c>
      <c r="H30" s="21">
        <v>385</v>
      </c>
      <c r="I30" s="21">
        <v>2443</v>
      </c>
      <c r="J30" s="21">
        <v>1826</v>
      </c>
      <c r="K30" s="21">
        <v>16997</v>
      </c>
    </row>
    <row r="31" spans="1:11" hidden="1">
      <c r="A31" s="65">
        <v>38078</v>
      </c>
      <c r="B31" s="21">
        <v>567</v>
      </c>
      <c r="C31" s="21">
        <v>740</v>
      </c>
      <c r="D31" s="21">
        <v>4296</v>
      </c>
      <c r="E31" s="21">
        <v>3293</v>
      </c>
      <c r="F31" s="21">
        <v>761</v>
      </c>
      <c r="G31" s="21">
        <v>2065</v>
      </c>
      <c r="H31" s="21">
        <v>317</v>
      </c>
      <c r="I31" s="21">
        <v>2218</v>
      </c>
      <c r="J31" s="21">
        <v>1693</v>
      </c>
      <c r="K31" s="21">
        <v>15950</v>
      </c>
    </row>
    <row r="32" spans="1:11" hidden="1">
      <c r="A32" s="65">
        <v>38108</v>
      </c>
      <c r="B32" s="21">
        <v>656</v>
      </c>
      <c r="C32" s="21">
        <v>822</v>
      </c>
      <c r="D32" s="21">
        <v>4749</v>
      </c>
      <c r="E32" s="21">
        <v>3570</v>
      </c>
      <c r="F32" s="21">
        <v>839</v>
      </c>
      <c r="G32" s="21">
        <v>2308</v>
      </c>
      <c r="H32" s="21">
        <v>354</v>
      </c>
      <c r="I32" s="21">
        <v>2418</v>
      </c>
      <c r="J32" s="21">
        <v>1792</v>
      </c>
      <c r="K32" s="21">
        <v>17508</v>
      </c>
    </row>
    <row r="33" spans="1:11" hidden="1">
      <c r="A33" s="65">
        <v>38139</v>
      </c>
      <c r="B33" s="21">
        <v>648</v>
      </c>
      <c r="C33" s="21">
        <v>837</v>
      </c>
      <c r="D33" s="21">
        <v>4940</v>
      </c>
      <c r="E33" s="21">
        <v>3971</v>
      </c>
      <c r="F33" s="21">
        <v>816</v>
      </c>
      <c r="G33" s="21">
        <v>2104</v>
      </c>
      <c r="H33" s="21">
        <v>353</v>
      </c>
      <c r="I33" s="21">
        <v>2303</v>
      </c>
      <c r="J33" s="21">
        <v>1734</v>
      </c>
      <c r="K33" s="21">
        <v>17706</v>
      </c>
    </row>
    <row r="34" spans="1:11" hidden="1">
      <c r="A34" s="65">
        <v>38169</v>
      </c>
      <c r="B34" s="21">
        <v>693</v>
      </c>
      <c r="C34" s="21">
        <v>892</v>
      </c>
      <c r="D34" s="21">
        <v>5488</v>
      </c>
      <c r="E34" s="21">
        <v>3642</v>
      </c>
      <c r="F34" s="21">
        <v>859</v>
      </c>
      <c r="G34" s="21">
        <v>2206</v>
      </c>
      <c r="H34" s="21">
        <v>383</v>
      </c>
      <c r="I34" s="21">
        <v>2504</v>
      </c>
      <c r="J34" s="21">
        <v>1905</v>
      </c>
      <c r="K34" s="21">
        <v>18572</v>
      </c>
    </row>
    <row r="35" spans="1:11" hidden="1">
      <c r="A35" s="65">
        <v>38200</v>
      </c>
      <c r="B35" s="21">
        <v>676</v>
      </c>
      <c r="C35" s="21">
        <v>841</v>
      </c>
      <c r="D35" s="21">
        <v>4898</v>
      </c>
      <c r="E35" s="21">
        <v>3559</v>
      </c>
      <c r="F35" s="21">
        <v>878</v>
      </c>
      <c r="G35" s="21">
        <v>2178</v>
      </c>
      <c r="H35" s="21">
        <v>371</v>
      </c>
      <c r="I35" s="21">
        <v>2430</v>
      </c>
      <c r="J35" s="21">
        <v>1904</v>
      </c>
      <c r="K35" s="21">
        <v>17735</v>
      </c>
    </row>
    <row r="36" spans="1:11" hidden="1">
      <c r="A36" s="65">
        <v>38231</v>
      </c>
      <c r="B36" s="21">
        <v>647</v>
      </c>
      <c r="C36" s="21">
        <v>772</v>
      </c>
      <c r="D36" s="21">
        <v>4575</v>
      </c>
      <c r="E36" s="21">
        <v>3455</v>
      </c>
      <c r="F36" s="21">
        <v>833</v>
      </c>
      <c r="G36" s="21">
        <v>2029</v>
      </c>
      <c r="H36" s="21">
        <v>378</v>
      </c>
      <c r="I36" s="21">
        <v>2398</v>
      </c>
      <c r="J36" s="21">
        <v>1771</v>
      </c>
      <c r="K36" s="21">
        <v>16857</v>
      </c>
    </row>
    <row r="37" spans="1:11" hidden="1">
      <c r="A37" s="65">
        <v>38261</v>
      </c>
      <c r="B37" s="21">
        <v>646</v>
      </c>
      <c r="C37" s="21">
        <v>801</v>
      </c>
      <c r="D37" s="21">
        <v>4576</v>
      </c>
      <c r="E37" s="21">
        <v>3583</v>
      </c>
      <c r="F37" s="21">
        <v>817</v>
      </c>
      <c r="G37" s="21">
        <v>2213</v>
      </c>
      <c r="H37" s="21">
        <v>400</v>
      </c>
      <c r="I37" s="21">
        <v>2411</v>
      </c>
      <c r="J37" s="21">
        <v>1786</v>
      </c>
      <c r="K37" s="21">
        <v>17233</v>
      </c>
    </row>
    <row r="38" spans="1:11" hidden="1">
      <c r="A38" s="65">
        <v>38292</v>
      </c>
      <c r="B38" s="21">
        <v>646</v>
      </c>
      <c r="C38" s="21">
        <v>769</v>
      </c>
      <c r="D38" s="21">
        <v>4375</v>
      </c>
      <c r="E38" s="21">
        <v>3450</v>
      </c>
      <c r="F38" s="21">
        <v>828</v>
      </c>
      <c r="G38" s="21">
        <v>2222</v>
      </c>
      <c r="H38" s="21">
        <v>411</v>
      </c>
      <c r="I38" s="21">
        <v>2326</v>
      </c>
      <c r="J38" s="21">
        <v>1783</v>
      </c>
      <c r="K38" s="21">
        <v>16811</v>
      </c>
    </row>
    <row r="39" spans="1:11" hidden="1">
      <c r="A39" s="65">
        <v>38322</v>
      </c>
      <c r="B39" s="21">
        <v>573</v>
      </c>
      <c r="C39" s="21">
        <v>749</v>
      </c>
      <c r="D39" s="21">
        <v>4140</v>
      </c>
      <c r="E39" s="21">
        <v>3456</v>
      </c>
      <c r="F39" s="21">
        <v>847</v>
      </c>
      <c r="G39" s="21">
        <v>2255</v>
      </c>
      <c r="H39" s="21">
        <v>397</v>
      </c>
      <c r="I39" s="21">
        <v>2117</v>
      </c>
      <c r="J39" s="21">
        <v>1774</v>
      </c>
      <c r="K39" s="21">
        <v>16309</v>
      </c>
    </row>
    <row r="40" spans="1:11" hidden="1">
      <c r="A40" s="65">
        <v>38353</v>
      </c>
      <c r="B40" s="21">
        <v>616</v>
      </c>
      <c r="C40" s="21">
        <v>765</v>
      </c>
      <c r="D40" s="21">
        <v>4402</v>
      </c>
      <c r="E40" s="21">
        <v>3599</v>
      </c>
      <c r="F40" s="21">
        <v>858</v>
      </c>
      <c r="G40" s="21">
        <v>2206</v>
      </c>
      <c r="H40" s="21">
        <v>424</v>
      </c>
      <c r="I40" s="21">
        <v>2172</v>
      </c>
      <c r="J40" s="21">
        <v>1795</v>
      </c>
      <c r="K40" s="21">
        <v>16837</v>
      </c>
    </row>
    <row r="41" spans="1:11" hidden="1">
      <c r="A41" s="65">
        <v>38384</v>
      </c>
      <c r="B41" s="21">
        <v>585</v>
      </c>
      <c r="C41" s="21">
        <v>727</v>
      </c>
      <c r="D41" s="21">
        <v>4052</v>
      </c>
      <c r="E41" s="21">
        <v>3406</v>
      </c>
      <c r="F41" s="21">
        <v>815</v>
      </c>
      <c r="G41" s="21">
        <v>2285</v>
      </c>
      <c r="H41" s="21">
        <v>380</v>
      </c>
      <c r="I41" s="21">
        <v>2056</v>
      </c>
      <c r="J41" s="21">
        <v>1516</v>
      </c>
      <c r="K41" s="21">
        <v>15823</v>
      </c>
    </row>
    <row r="42" spans="1:11" hidden="1">
      <c r="A42" s="65">
        <v>38412</v>
      </c>
      <c r="B42" s="21">
        <v>633</v>
      </c>
      <c r="C42" s="21">
        <v>747</v>
      </c>
      <c r="D42" s="21">
        <v>4494</v>
      </c>
      <c r="E42" s="21">
        <v>3642</v>
      </c>
      <c r="F42" s="21">
        <v>854</v>
      </c>
      <c r="G42" s="21">
        <v>2378</v>
      </c>
      <c r="H42" s="21">
        <v>437</v>
      </c>
      <c r="I42" s="21">
        <v>2171</v>
      </c>
      <c r="J42" s="21">
        <v>1650</v>
      </c>
      <c r="K42" s="21">
        <v>17005</v>
      </c>
    </row>
    <row r="43" spans="1:11" hidden="1">
      <c r="A43" s="65">
        <v>38443</v>
      </c>
      <c r="B43" s="21">
        <v>627</v>
      </c>
      <c r="C43" s="21">
        <v>742</v>
      </c>
      <c r="D43" s="21">
        <v>4489</v>
      </c>
      <c r="E43" s="21">
        <v>3534</v>
      </c>
      <c r="F43" s="21">
        <v>676</v>
      </c>
      <c r="G43" s="21">
        <v>2676</v>
      </c>
      <c r="H43" s="21">
        <v>335</v>
      </c>
      <c r="I43" s="21">
        <v>2089</v>
      </c>
      <c r="J43" s="21">
        <v>1583</v>
      </c>
      <c r="K43" s="21">
        <v>16751</v>
      </c>
    </row>
    <row r="44" spans="1:11" hidden="1">
      <c r="A44" s="65">
        <v>38473</v>
      </c>
      <c r="B44" s="21">
        <v>667</v>
      </c>
      <c r="C44" s="21">
        <v>779</v>
      </c>
      <c r="D44" s="21">
        <v>4730</v>
      </c>
      <c r="E44" s="21">
        <v>3558</v>
      </c>
      <c r="F44" s="21">
        <v>909</v>
      </c>
      <c r="G44" s="21">
        <v>2581</v>
      </c>
      <c r="H44" s="21">
        <v>358</v>
      </c>
      <c r="I44" s="21">
        <v>2173</v>
      </c>
      <c r="J44" s="21">
        <v>1871</v>
      </c>
      <c r="K44" s="21">
        <v>17626</v>
      </c>
    </row>
    <row r="45" spans="1:11" hidden="1">
      <c r="A45" s="65">
        <v>38504</v>
      </c>
      <c r="B45" s="21">
        <v>672</v>
      </c>
      <c r="C45" s="21">
        <v>761</v>
      </c>
      <c r="D45" s="21">
        <v>4760</v>
      </c>
      <c r="E45" s="21">
        <v>3536</v>
      </c>
      <c r="F45" s="21">
        <v>899</v>
      </c>
      <c r="G45" s="21">
        <v>2449</v>
      </c>
      <c r="H45" s="21">
        <v>359</v>
      </c>
      <c r="I45" s="21">
        <v>2068</v>
      </c>
      <c r="J45" s="21">
        <v>1860</v>
      </c>
      <c r="K45" s="21">
        <v>17364</v>
      </c>
    </row>
    <row r="46" spans="1:11" hidden="1">
      <c r="A46" s="65">
        <v>38534</v>
      </c>
      <c r="B46" s="21">
        <v>690</v>
      </c>
      <c r="C46" s="21">
        <v>793</v>
      </c>
      <c r="D46" s="21">
        <v>5057</v>
      </c>
      <c r="E46" s="21">
        <v>3713</v>
      </c>
      <c r="F46" s="21">
        <v>925</v>
      </c>
      <c r="G46" s="21">
        <v>2498</v>
      </c>
      <c r="H46" s="21">
        <v>380</v>
      </c>
      <c r="I46" s="21">
        <v>2042</v>
      </c>
      <c r="J46" s="21">
        <v>1895</v>
      </c>
      <c r="K46" s="21">
        <v>17993</v>
      </c>
    </row>
    <row r="47" spans="1:11" hidden="1">
      <c r="A47" s="65">
        <v>38565</v>
      </c>
      <c r="B47" s="21">
        <v>659</v>
      </c>
      <c r="C47" s="21">
        <v>785</v>
      </c>
      <c r="D47" s="21">
        <v>4866</v>
      </c>
      <c r="E47" s="21">
        <v>3666</v>
      </c>
      <c r="F47" s="21">
        <v>932</v>
      </c>
      <c r="G47" s="21">
        <v>2319</v>
      </c>
      <c r="H47" s="21">
        <v>375</v>
      </c>
      <c r="I47" s="21">
        <v>1937</v>
      </c>
      <c r="J47" s="21">
        <v>1991</v>
      </c>
      <c r="K47" s="21">
        <v>17530</v>
      </c>
    </row>
    <row r="48" spans="1:11" hidden="1">
      <c r="A48" s="65">
        <v>38596</v>
      </c>
      <c r="B48" s="21">
        <v>672</v>
      </c>
      <c r="C48" s="21">
        <v>735</v>
      </c>
      <c r="D48" s="21">
        <v>4493</v>
      </c>
      <c r="E48" s="21">
        <v>3531</v>
      </c>
      <c r="F48" s="21">
        <v>860</v>
      </c>
      <c r="G48" s="21">
        <v>2373</v>
      </c>
      <c r="H48" s="21">
        <v>385</v>
      </c>
      <c r="I48" s="21">
        <v>1996</v>
      </c>
      <c r="J48" s="21">
        <v>1837</v>
      </c>
      <c r="K48" s="21">
        <v>16882</v>
      </c>
    </row>
    <row r="49" spans="1:11" hidden="1">
      <c r="A49" s="65">
        <v>38626</v>
      </c>
      <c r="B49" s="21">
        <v>666</v>
      </c>
      <c r="C49" s="21">
        <v>746</v>
      </c>
      <c r="D49" s="21">
        <v>4776</v>
      </c>
      <c r="E49" s="21">
        <v>3712</v>
      </c>
      <c r="F49" s="21">
        <v>861</v>
      </c>
      <c r="G49" s="21">
        <v>2703</v>
      </c>
      <c r="H49" s="21">
        <v>424</v>
      </c>
      <c r="I49" s="21">
        <v>2050</v>
      </c>
      <c r="J49" s="21">
        <v>1831</v>
      </c>
      <c r="K49" s="21">
        <v>17769</v>
      </c>
    </row>
    <row r="50" spans="1:11" hidden="1">
      <c r="A50" s="65">
        <v>38657</v>
      </c>
      <c r="B50" s="21">
        <v>632</v>
      </c>
      <c r="C50" s="21">
        <v>700</v>
      </c>
      <c r="D50" s="21">
        <v>4672</v>
      </c>
      <c r="E50" s="21">
        <v>3589</v>
      </c>
      <c r="F50" s="21">
        <v>821</v>
      </c>
      <c r="G50" s="21">
        <v>2467</v>
      </c>
      <c r="H50" s="21">
        <v>390</v>
      </c>
      <c r="I50" s="21">
        <v>2070</v>
      </c>
      <c r="J50" s="21">
        <v>1790</v>
      </c>
      <c r="K50" s="21">
        <v>17131</v>
      </c>
    </row>
    <row r="51" spans="1:11" hidden="1">
      <c r="A51" s="65">
        <v>38687</v>
      </c>
      <c r="B51" s="21">
        <v>594</v>
      </c>
      <c r="C51" s="21">
        <v>700</v>
      </c>
      <c r="D51" s="21">
        <v>4316</v>
      </c>
      <c r="E51" s="21">
        <v>3563</v>
      </c>
      <c r="F51" s="21">
        <v>871</v>
      </c>
      <c r="G51" s="21">
        <v>2534</v>
      </c>
      <c r="H51" s="21">
        <v>402</v>
      </c>
      <c r="I51" s="21">
        <v>2041</v>
      </c>
      <c r="J51" s="21">
        <v>1826</v>
      </c>
      <c r="K51" s="21">
        <v>16847</v>
      </c>
    </row>
    <row r="52" spans="1:11" hidden="1">
      <c r="A52" s="65">
        <v>38718</v>
      </c>
      <c r="B52" s="21">
        <v>626</v>
      </c>
      <c r="C52" s="21">
        <v>712</v>
      </c>
      <c r="D52" s="21">
        <v>4442</v>
      </c>
      <c r="E52" s="21">
        <v>3611</v>
      </c>
      <c r="F52" s="21">
        <v>904</v>
      </c>
      <c r="G52" s="21">
        <v>2635</v>
      </c>
      <c r="H52" s="21">
        <v>388</v>
      </c>
      <c r="I52" s="21">
        <v>2073</v>
      </c>
      <c r="J52" s="21">
        <v>1852</v>
      </c>
      <c r="K52" s="21">
        <v>17242</v>
      </c>
    </row>
    <row r="53" spans="1:11" hidden="1">
      <c r="A53" s="65">
        <v>38749</v>
      </c>
      <c r="B53" s="21">
        <v>595</v>
      </c>
      <c r="C53" s="21">
        <v>721</v>
      </c>
      <c r="D53" s="21">
        <v>4129</v>
      </c>
      <c r="E53" s="21">
        <v>3410</v>
      </c>
      <c r="F53" s="21">
        <v>1023</v>
      </c>
      <c r="G53" s="21">
        <v>2343</v>
      </c>
      <c r="H53" s="21">
        <v>339</v>
      </c>
      <c r="I53" s="21">
        <v>1934</v>
      </c>
      <c r="J53" s="21">
        <v>1703</v>
      </c>
      <c r="K53" s="21">
        <v>16197</v>
      </c>
    </row>
    <row r="54" spans="1:11" hidden="1">
      <c r="A54" s="65">
        <v>38777</v>
      </c>
      <c r="B54" s="21">
        <v>639</v>
      </c>
      <c r="C54" s="21">
        <v>740</v>
      </c>
      <c r="D54" s="21">
        <v>4690</v>
      </c>
      <c r="E54" s="21">
        <v>3747</v>
      </c>
      <c r="F54" s="21">
        <v>890</v>
      </c>
      <c r="G54" s="21">
        <v>2684</v>
      </c>
      <c r="H54" s="21">
        <v>394</v>
      </c>
      <c r="I54" s="21">
        <v>2019</v>
      </c>
      <c r="J54" s="21">
        <v>1879</v>
      </c>
      <c r="K54" s="21">
        <v>17682</v>
      </c>
    </row>
    <row r="55" spans="1:11" hidden="1">
      <c r="A55" s="65">
        <v>38808</v>
      </c>
      <c r="B55" s="21">
        <v>591</v>
      </c>
      <c r="C55" s="21">
        <v>730</v>
      </c>
      <c r="D55" s="21">
        <v>4514</v>
      </c>
      <c r="E55" s="21">
        <v>3572</v>
      </c>
      <c r="F55" s="21">
        <v>874</v>
      </c>
      <c r="G55" s="21">
        <v>2550</v>
      </c>
      <c r="H55" s="21">
        <v>357</v>
      </c>
      <c r="I55" s="21">
        <v>1904</v>
      </c>
      <c r="J55" s="21">
        <v>1809</v>
      </c>
      <c r="K55" s="21">
        <v>16901</v>
      </c>
    </row>
    <row r="56" spans="1:11" hidden="1">
      <c r="A56" s="65">
        <v>38838</v>
      </c>
      <c r="B56" s="21">
        <v>665</v>
      </c>
      <c r="C56" s="21">
        <v>809</v>
      </c>
      <c r="D56" s="21">
        <v>5525</v>
      </c>
      <c r="E56" s="21">
        <v>3826</v>
      </c>
      <c r="F56" s="21">
        <v>955</v>
      </c>
      <c r="G56" s="21">
        <v>2784</v>
      </c>
      <c r="H56" s="21">
        <v>374</v>
      </c>
      <c r="I56" s="21">
        <v>2082</v>
      </c>
      <c r="J56" s="21">
        <v>1906</v>
      </c>
      <c r="K56" s="21">
        <v>18925</v>
      </c>
    </row>
    <row r="57" spans="1:11" hidden="1">
      <c r="A57" s="65">
        <v>38869</v>
      </c>
      <c r="B57" s="21">
        <v>670</v>
      </c>
      <c r="C57" s="21">
        <v>732</v>
      </c>
      <c r="D57" s="21">
        <v>5476</v>
      </c>
      <c r="E57" s="21">
        <v>3870</v>
      </c>
      <c r="F57" s="21">
        <v>964</v>
      </c>
      <c r="G57" s="21">
        <v>2648</v>
      </c>
      <c r="H57" s="21">
        <v>363</v>
      </c>
      <c r="I57" s="21">
        <v>2093</v>
      </c>
      <c r="J57" s="21">
        <v>1832</v>
      </c>
      <c r="K57" s="21">
        <v>18647</v>
      </c>
    </row>
    <row r="58" spans="1:11" hidden="1">
      <c r="A58" s="65">
        <v>38899</v>
      </c>
      <c r="B58" s="21">
        <v>788</v>
      </c>
      <c r="C58" s="21">
        <v>810</v>
      </c>
      <c r="D58" s="21">
        <v>5707</v>
      </c>
      <c r="E58" s="21">
        <v>3657</v>
      </c>
      <c r="F58" s="21">
        <v>998</v>
      </c>
      <c r="G58" s="21">
        <v>2661</v>
      </c>
      <c r="H58" s="21">
        <v>399</v>
      </c>
      <c r="I58" s="21">
        <v>2151</v>
      </c>
      <c r="J58" s="21">
        <v>1946</v>
      </c>
      <c r="K58" s="21">
        <v>19116</v>
      </c>
    </row>
    <row r="59" spans="1:11" hidden="1">
      <c r="A59" s="65">
        <v>38930</v>
      </c>
      <c r="B59" s="21">
        <v>780</v>
      </c>
      <c r="C59" s="21">
        <v>826</v>
      </c>
      <c r="D59" s="21">
        <v>5605</v>
      </c>
      <c r="E59" s="21">
        <v>3563</v>
      </c>
      <c r="F59" s="21">
        <v>1000</v>
      </c>
      <c r="G59" s="21">
        <v>2560</v>
      </c>
      <c r="H59" s="21">
        <v>391</v>
      </c>
      <c r="I59" s="21">
        <v>2103</v>
      </c>
      <c r="J59" s="21">
        <v>1939</v>
      </c>
      <c r="K59" s="21">
        <v>18767</v>
      </c>
    </row>
    <row r="60" spans="1:11" hidden="1">
      <c r="A60" s="65">
        <v>38961</v>
      </c>
      <c r="B60" s="21">
        <v>753</v>
      </c>
      <c r="C60" s="21">
        <v>736</v>
      </c>
      <c r="D60" s="21">
        <v>4963</v>
      </c>
      <c r="E60" s="21">
        <v>3456</v>
      </c>
      <c r="F60" s="21">
        <v>993</v>
      </c>
      <c r="G60" s="21">
        <v>2487</v>
      </c>
      <c r="H60" s="21">
        <v>409</v>
      </c>
      <c r="I60" s="21">
        <v>1963</v>
      </c>
      <c r="J60" s="21">
        <v>1828</v>
      </c>
      <c r="K60" s="21">
        <v>17588</v>
      </c>
    </row>
    <row r="61" spans="1:11" hidden="1">
      <c r="A61" s="65">
        <v>38991</v>
      </c>
      <c r="B61" s="21">
        <v>769</v>
      </c>
      <c r="C61" s="21">
        <v>786</v>
      </c>
      <c r="D61" s="21">
        <v>5045</v>
      </c>
      <c r="E61" s="21">
        <v>3590</v>
      </c>
      <c r="F61" s="21">
        <v>1037</v>
      </c>
      <c r="G61" s="21">
        <v>2644</v>
      </c>
      <c r="H61" s="21">
        <v>435</v>
      </c>
      <c r="I61" s="21">
        <v>2079</v>
      </c>
      <c r="J61" s="21">
        <v>1909</v>
      </c>
      <c r="K61" s="21">
        <v>18294</v>
      </c>
    </row>
    <row r="62" spans="1:11" hidden="1">
      <c r="A62" s="65">
        <v>39022</v>
      </c>
      <c r="B62" s="21">
        <v>745</v>
      </c>
      <c r="C62" s="21">
        <v>762</v>
      </c>
      <c r="D62" s="21">
        <v>4965</v>
      </c>
      <c r="E62" s="21">
        <v>3443</v>
      </c>
      <c r="F62" s="21">
        <v>958</v>
      </c>
      <c r="G62" s="21">
        <v>2687</v>
      </c>
      <c r="H62" s="21">
        <v>439</v>
      </c>
      <c r="I62" s="21">
        <v>1982</v>
      </c>
      <c r="J62" s="21">
        <v>1867</v>
      </c>
      <c r="K62" s="21">
        <v>17848</v>
      </c>
    </row>
    <row r="63" spans="1:11" hidden="1">
      <c r="A63" s="65">
        <v>39052</v>
      </c>
      <c r="B63" s="21">
        <v>640</v>
      </c>
      <c r="C63" s="21">
        <v>777</v>
      </c>
      <c r="D63" s="21">
        <v>4667</v>
      </c>
      <c r="E63" s="21">
        <v>3429</v>
      </c>
      <c r="F63" s="21">
        <v>924</v>
      </c>
      <c r="G63" s="21">
        <v>2705</v>
      </c>
      <c r="H63" s="21">
        <v>439</v>
      </c>
      <c r="I63" s="21">
        <v>2036</v>
      </c>
      <c r="J63" s="21">
        <v>1912</v>
      </c>
      <c r="K63" s="21">
        <v>17529</v>
      </c>
    </row>
    <row r="64" spans="1:11" hidden="1">
      <c r="A64" s="65">
        <v>39083</v>
      </c>
      <c r="B64" s="21">
        <v>770</v>
      </c>
      <c r="C64" s="21">
        <v>780</v>
      </c>
      <c r="D64" s="21">
        <v>4809</v>
      </c>
      <c r="E64" s="21">
        <v>3541</v>
      </c>
      <c r="F64" s="21">
        <v>930</v>
      </c>
      <c r="G64" s="21">
        <v>2835</v>
      </c>
      <c r="H64" s="21">
        <v>456</v>
      </c>
      <c r="I64" s="21">
        <v>2168</v>
      </c>
      <c r="J64" s="21">
        <v>1955</v>
      </c>
      <c r="K64" s="21">
        <v>18244</v>
      </c>
    </row>
    <row r="65" spans="1:11" hidden="1">
      <c r="A65" s="65">
        <v>39114</v>
      </c>
      <c r="B65" s="21">
        <v>746</v>
      </c>
      <c r="C65" s="21">
        <v>718</v>
      </c>
      <c r="D65" s="21">
        <v>4583</v>
      </c>
      <c r="E65" s="21">
        <v>3326</v>
      </c>
      <c r="F65" s="21">
        <v>878</v>
      </c>
      <c r="G65" s="21">
        <v>2561</v>
      </c>
      <c r="H65" s="21">
        <v>410</v>
      </c>
      <c r="I65" s="21">
        <v>2074</v>
      </c>
      <c r="J65" s="21">
        <v>1817</v>
      </c>
      <c r="K65" s="21">
        <v>17113</v>
      </c>
    </row>
    <row r="66" spans="1:11" hidden="1">
      <c r="A66" s="65">
        <v>39142</v>
      </c>
      <c r="B66" s="21">
        <v>816</v>
      </c>
      <c r="C66" s="21">
        <v>793</v>
      </c>
      <c r="D66" s="21">
        <v>5070</v>
      </c>
      <c r="E66" s="21">
        <v>3650</v>
      </c>
      <c r="F66" s="21">
        <v>965</v>
      </c>
      <c r="G66" s="21">
        <v>2884</v>
      </c>
      <c r="H66" s="21">
        <v>467</v>
      </c>
      <c r="I66" s="21">
        <v>2299</v>
      </c>
      <c r="J66" s="21">
        <v>2018</v>
      </c>
      <c r="K66" s="21">
        <v>18962</v>
      </c>
    </row>
    <row r="67" spans="1:11" hidden="1">
      <c r="A67" s="65">
        <v>39173</v>
      </c>
      <c r="B67" s="21">
        <v>854</v>
      </c>
      <c r="C67" s="21">
        <v>769</v>
      </c>
      <c r="D67" s="21">
        <v>4758</v>
      </c>
      <c r="E67" s="21">
        <v>3416</v>
      </c>
      <c r="F67" s="21">
        <v>915</v>
      </c>
      <c r="G67" s="21">
        <v>2665</v>
      </c>
      <c r="H67" s="21">
        <v>371</v>
      </c>
      <c r="I67" s="21">
        <v>2079</v>
      </c>
      <c r="J67" s="21">
        <v>1861</v>
      </c>
      <c r="K67" s="21">
        <v>17688</v>
      </c>
    </row>
    <row r="68" spans="1:11" hidden="1">
      <c r="A68" s="65">
        <v>39203</v>
      </c>
      <c r="B68" s="21">
        <v>951</v>
      </c>
      <c r="C68" s="21">
        <v>825</v>
      </c>
      <c r="D68" s="21">
        <v>5563</v>
      </c>
      <c r="E68" s="21">
        <v>3702</v>
      </c>
      <c r="F68" s="21">
        <v>975</v>
      </c>
      <c r="G68" s="21">
        <v>2866</v>
      </c>
      <c r="H68" s="21">
        <v>401</v>
      </c>
      <c r="I68" s="21">
        <v>2279</v>
      </c>
      <c r="J68" s="21">
        <v>2012</v>
      </c>
      <c r="K68" s="21">
        <v>19574</v>
      </c>
    </row>
    <row r="69" spans="1:11" hidden="1">
      <c r="A69" s="65">
        <v>39234</v>
      </c>
      <c r="B69" s="21">
        <v>828</v>
      </c>
      <c r="C69" s="21">
        <v>841</v>
      </c>
      <c r="D69" s="21">
        <v>5788</v>
      </c>
      <c r="E69" s="21">
        <v>3643</v>
      </c>
      <c r="F69" s="21">
        <v>957</v>
      </c>
      <c r="G69" s="21">
        <v>2814</v>
      </c>
      <c r="H69" s="21">
        <v>413</v>
      </c>
      <c r="I69" s="21">
        <v>2231</v>
      </c>
      <c r="J69" s="21">
        <v>1989</v>
      </c>
      <c r="K69" s="21">
        <v>19504</v>
      </c>
    </row>
    <row r="70" spans="1:11" hidden="1">
      <c r="A70" s="65">
        <v>39264</v>
      </c>
      <c r="B70" s="21">
        <v>820</v>
      </c>
      <c r="C70" s="21">
        <v>884</v>
      </c>
      <c r="D70" s="21">
        <v>6013</v>
      </c>
      <c r="E70" s="21">
        <v>3805</v>
      </c>
      <c r="F70" s="21">
        <v>966</v>
      </c>
      <c r="G70" s="21">
        <v>2974</v>
      </c>
      <c r="H70" s="21">
        <v>442</v>
      </c>
      <c r="I70" s="21">
        <v>2257</v>
      </c>
      <c r="J70" s="21">
        <v>2007</v>
      </c>
      <c r="K70" s="21">
        <v>20168</v>
      </c>
    </row>
    <row r="71" spans="1:11" hidden="1">
      <c r="A71" s="65">
        <v>39295</v>
      </c>
      <c r="B71" s="21">
        <v>825</v>
      </c>
      <c r="C71" s="21">
        <v>840</v>
      </c>
      <c r="D71" s="21">
        <v>5635</v>
      </c>
      <c r="E71" s="21">
        <v>3738</v>
      </c>
      <c r="F71" s="21">
        <v>961</v>
      </c>
      <c r="G71" s="21">
        <v>2918</v>
      </c>
      <c r="H71" s="21">
        <v>417</v>
      </c>
      <c r="I71" s="21">
        <v>2268</v>
      </c>
      <c r="J71" s="21">
        <v>2060</v>
      </c>
      <c r="K71" s="21">
        <v>19662</v>
      </c>
    </row>
    <row r="72" spans="1:11" hidden="1">
      <c r="A72" s="65">
        <v>39326</v>
      </c>
      <c r="B72" s="21">
        <v>884</v>
      </c>
      <c r="C72" s="21">
        <v>790</v>
      </c>
      <c r="D72" s="21">
        <v>4930</v>
      </c>
      <c r="E72" s="21">
        <v>3581</v>
      </c>
      <c r="F72" s="21">
        <v>927</v>
      </c>
      <c r="G72" s="21">
        <v>2764</v>
      </c>
      <c r="H72" s="21">
        <v>401</v>
      </c>
      <c r="I72" s="21">
        <v>2254</v>
      </c>
      <c r="J72" s="21">
        <v>1904</v>
      </c>
      <c r="K72" s="21">
        <v>18435</v>
      </c>
    </row>
    <row r="73" spans="1:11" hidden="1">
      <c r="A73" s="65">
        <v>39356</v>
      </c>
      <c r="B73" s="21">
        <v>812</v>
      </c>
      <c r="C73" s="21">
        <v>775</v>
      </c>
      <c r="D73" s="21">
        <v>5125</v>
      </c>
      <c r="E73" s="21">
        <v>3693</v>
      </c>
      <c r="F73" s="21">
        <v>944</v>
      </c>
      <c r="G73" s="21">
        <v>2878</v>
      </c>
      <c r="H73" s="21">
        <v>413</v>
      </c>
      <c r="I73" s="21">
        <v>2335</v>
      </c>
      <c r="J73" s="21">
        <v>1985</v>
      </c>
      <c r="K73" s="21">
        <v>18960</v>
      </c>
    </row>
    <row r="74" spans="1:11" hidden="1">
      <c r="A74" s="65">
        <v>39387</v>
      </c>
      <c r="B74" s="21">
        <v>763</v>
      </c>
      <c r="C74" s="21">
        <v>801</v>
      </c>
      <c r="D74" s="21">
        <v>4963</v>
      </c>
      <c r="E74" s="21">
        <v>3574</v>
      </c>
      <c r="F74" s="21">
        <v>915</v>
      </c>
      <c r="G74" s="21">
        <v>2773</v>
      </c>
      <c r="H74" s="21">
        <v>419</v>
      </c>
      <c r="I74" s="21">
        <v>2285</v>
      </c>
      <c r="J74" s="21">
        <v>1907</v>
      </c>
      <c r="K74" s="21">
        <v>18400</v>
      </c>
    </row>
    <row r="75" spans="1:11" hidden="1">
      <c r="A75" s="65">
        <v>39417</v>
      </c>
      <c r="B75" s="21">
        <v>696</v>
      </c>
      <c r="C75" s="21">
        <v>740</v>
      </c>
      <c r="D75" s="21">
        <v>4760</v>
      </c>
      <c r="E75" s="21">
        <v>3524</v>
      </c>
      <c r="F75" s="21">
        <v>937</v>
      </c>
      <c r="G75" s="21">
        <v>2770</v>
      </c>
      <c r="H75" s="21">
        <v>417</v>
      </c>
      <c r="I75" s="21">
        <v>1986</v>
      </c>
      <c r="J75" s="21">
        <v>1895</v>
      </c>
      <c r="K75" s="21">
        <v>17725</v>
      </c>
    </row>
    <row r="76" spans="1:11" hidden="1">
      <c r="A76" s="65">
        <v>39448</v>
      </c>
      <c r="B76" s="21">
        <v>749</v>
      </c>
      <c r="C76" s="21">
        <v>749</v>
      </c>
      <c r="D76" s="21">
        <v>4861</v>
      </c>
      <c r="E76" s="21">
        <v>3552</v>
      </c>
      <c r="F76" s="21">
        <v>874</v>
      </c>
      <c r="G76" s="21">
        <v>2661</v>
      </c>
      <c r="H76" s="21">
        <v>396</v>
      </c>
      <c r="I76" s="21">
        <v>2207</v>
      </c>
      <c r="J76" s="21">
        <v>1928</v>
      </c>
      <c r="K76" s="21">
        <v>17977</v>
      </c>
    </row>
    <row r="77" spans="1:11" hidden="1">
      <c r="A77" s="65">
        <v>39479</v>
      </c>
      <c r="B77" s="21">
        <v>758</v>
      </c>
      <c r="C77" s="21">
        <v>700</v>
      </c>
      <c r="D77" s="21">
        <v>4640</v>
      </c>
      <c r="E77" s="21">
        <v>3390</v>
      </c>
      <c r="F77" s="21">
        <v>898</v>
      </c>
      <c r="G77" s="21">
        <v>2600</v>
      </c>
      <c r="H77" s="21">
        <v>396</v>
      </c>
      <c r="I77" s="21">
        <v>2102</v>
      </c>
      <c r="J77" s="21">
        <v>1839</v>
      </c>
      <c r="K77" s="21">
        <v>17323</v>
      </c>
    </row>
    <row r="78" spans="1:11" hidden="1">
      <c r="A78" s="65">
        <v>39508</v>
      </c>
      <c r="B78" s="21">
        <v>779</v>
      </c>
      <c r="C78" s="21">
        <v>749</v>
      </c>
      <c r="D78" s="21">
        <v>4945</v>
      </c>
      <c r="E78" s="21">
        <v>3363</v>
      </c>
      <c r="F78" s="21">
        <v>934</v>
      </c>
      <c r="G78" s="21">
        <v>2801</v>
      </c>
      <c r="H78" s="21">
        <v>393</v>
      </c>
      <c r="I78" s="21">
        <v>2217</v>
      </c>
      <c r="J78" s="21">
        <v>1937</v>
      </c>
      <c r="K78" s="21">
        <v>18118</v>
      </c>
    </row>
    <row r="79" spans="1:11" hidden="1">
      <c r="A79" s="65">
        <v>39539</v>
      </c>
      <c r="B79" s="21">
        <v>753</v>
      </c>
      <c r="C79" s="21">
        <v>717</v>
      </c>
      <c r="D79" s="21">
        <v>4784</v>
      </c>
      <c r="E79" s="21">
        <v>3322</v>
      </c>
      <c r="F79" s="21">
        <v>934</v>
      </c>
      <c r="G79" s="21">
        <v>2796</v>
      </c>
      <c r="H79" s="21">
        <v>363</v>
      </c>
      <c r="I79" s="21">
        <v>2089</v>
      </c>
      <c r="J79" s="21">
        <v>1893</v>
      </c>
      <c r="K79" s="21">
        <v>17651</v>
      </c>
    </row>
    <row r="80" spans="1:11" hidden="1">
      <c r="A80" s="65">
        <v>39569</v>
      </c>
      <c r="B80" s="21">
        <v>760</v>
      </c>
      <c r="C80" s="21">
        <v>796</v>
      </c>
      <c r="D80" s="21">
        <v>5414</v>
      </c>
      <c r="E80" s="21">
        <v>3417</v>
      </c>
      <c r="F80" s="21">
        <v>1015</v>
      </c>
      <c r="G80" s="21">
        <v>2990</v>
      </c>
      <c r="H80" s="21">
        <v>373</v>
      </c>
      <c r="I80" s="21">
        <v>2141</v>
      </c>
      <c r="J80" s="21">
        <v>1985</v>
      </c>
      <c r="K80" s="21">
        <v>18891</v>
      </c>
    </row>
    <row r="81" spans="1:11" hidden="1">
      <c r="A81" s="65">
        <v>39600</v>
      </c>
      <c r="B81" s="21">
        <v>834</v>
      </c>
      <c r="C81" s="21">
        <v>800</v>
      </c>
      <c r="D81" s="21">
        <v>5523</v>
      </c>
      <c r="E81" s="21">
        <v>3333</v>
      </c>
      <c r="F81" s="21">
        <v>992</v>
      </c>
      <c r="G81" s="21">
        <v>2966</v>
      </c>
      <c r="H81" s="21">
        <v>374</v>
      </c>
      <c r="I81" s="21">
        <v>2142</v>
      </c>
      <c r="J81" s="21">
        <v>1987</v>
      </c>
      <c r="K81" s="21">
        <v>18951</v>
      </c>
    </row>
    <row r="82" spans="1:11" hidden="1">
      <c r="A82" s="65">
        <v>39630</v>
      </c>
      <c r="B82" s="21">
        <v>864</v>
      </c>
      <c r="C82" s="21">
        <v>839</v>
      </c>
      <c r="D82" s="21">
        <v>5919</v>
      </c>
      <c r="E82" s="21">
        <v>3571</v>
      </c>
      <c r="F82" s="21">
        <v>1044</v>
      </c>
      <c r="G82" s="21">
        <v>3078</v>
      </c>
      <c r="H82" s="21">
        <v>410</v>
      </c>
      <c r="I82" s="21">
        <v>2234</v>
      </c>
      <c r="J82" s="21">
        <v>2065</v>
      </c>
      <c r="K82" s="21">
        <v>20024</v>
      </c>
    </row>
    <row r="83" spans="1:11" hidden="1">
      <c r="A83" s="65">
        <v>39661</v>
      </c>
      <c r="B83" s="21">
        <v>845</v>
      </c>
      <c r="C83" s="21">
        <v>757</v>
      </c>
      <c r="D83" s="21">
        <v>5438</v>
      </c>
      <c r="E83" s="21">
        <v>3575</v>
      </c>
      <c r="F83" s="21">
        <v>1039</v>
      </c>
      <c r="G83" s="21">
        <v>2937</v>
      </c>
      <c r="H83" s="21">
        <v>406</v>
      </c>
      <c r="I83" s="21">
        <v>2180</v>
      </c>
      <c r="J83" s="21">
        <v>1999</v>
      </c>
      <c r="K83" s="21">
        <v>19176</v>
      </c>
    </row>
    <row r="84" spans="1:11" hidden="1">
      <c r="A84" s="65">
        <v>39692</v>
      </c>
      <c r="B84" s="21">
        <v>829</v>
      </c>
      <c r="C84" s="21">
        <v>785</v>
      </c>
      <c r="D84" s="21">
        <v>5009</v>
      </c>
      <c r="E84" s="21">
        <v>3460</v>
      </c>
      <c r="F84" s="21">
        <v>1005</v>
      </c>
      <c r="G84" s="21">
        <v>2806</v>
      </c>
      <c r="H84" s="21">
        <v>419</v>
      </c>
      <c r="I84" s="21">
        <v>2093</v>
      </c>
      <c r="J84" s="21">
        <v>1975</v>
      </c>
      <c r="K84" s="21">
        <v>18381</v>
      </c>
    </row>
    <row r="85" spans="1:11" hidden="1">
      <c r="A85" s="65">
        <v>39722</v>
      </c>
      <c r="B85" s="21">
        <v>838</v>
      </c>
      <c r="C85" s="21">
        <v>803</v>
      </c>
      <c r="D85" s="21">
        <v>4983</v>
      </c>
      <c r="E85" s="21">
        <v>3575</v>
      </c>
      <c r="F85" s="21">
        <v>1010</v>
      </c>
      <c r="G85" s="21">
        <v>2985</v>
      </c>
      <c r="H85" s="21">
        <v>442</v>
      </c>
      <c r="I85" s="21">
        <v>2192</v>
      </c>
      <c r="J85" s="21">
        <v>1952</v>
      </c>
      <c r="K85" s="21">
        <v>18780</v>
      </c>
    </row>
    <row r="86" spans="1:11" hidden="1">
      <c r="A86" s="65">
        <v>39753</v>
      </c>
      <c r="B86" s="21">
        <v>750</v>
      </c>
      <c r="C86" s="21">
        <v>754</v>
      </c>
      <c r="D86" s="21">
        <v>4665</v>
      </c>
      <c r="E86" s="21">
        <v>3425</v>
      </c>
      <c r="F86" s="21">
        <v>828</v>
      </c>
      <c r="G86" s="21">
        <v>2594</v>
      </c>
      <c r="H86" s="21">
        <v>405</v>
      </c>
      <c r="I86" s="21">
        <v>2052</v>
      </c>
      <c r="J86" s="21">
        <v>1813</v>
      </c>
      <c r="K86" s="21">
        <v>17286</v>
      </c>
    </row>
    <row r="87" spans="1:11" hidden="1">
      <c r="A87" s="65">
        <v>39783</v>
      </c>
      <c r="B87" s="21">
        <v>673</v>
      </c>
      <c r="C87" s="21">
        <v>737</v>
      </c>
      <c r="D87" s="21">
        <v>4292</v>
      </c>
      <c r="E87" s="21">
        <v>3258</v>
      </c>
      <c r="F87" s="21">
        <v>848</v>
      </c>
      <c r="G87" s="21">
        <v>2399</v>
      </c>
      <c r="H87" s="21">
        <v>391</v>
      </c>
      <c r="I87" s="21">
        <v>1845</v>
      </c>
      <c r="J87" s="21">
        <v>1872</v>
      </c>
      <c r="K87" s="21">
        <v>16315</v>
      </c>
    </row>
    <row r="88" spans="1:11">
      <c r="A88" s="65">
        <v>39814</v>
      </c>
      <c r="B88" s="21">
        <v>733</v>
      </c>
      <c r="C88" s="21">
        <v>748</v>
      </c>
      <c r="D88" s="21">
        <v>4502</v>
      </c>
      <c r="E88" s="21">
        <v>3368</v>
      </c>
      <c r="F88" s="21">
        <v>849</v>
      </c>
      <c r="G88" s="21">
        <v>2265</v>
      </c>
      <c r="H88" s="21">
        <v>408</v>
      </c>
      <c r="I88" s="21">
        <v>1833</v>
      </c>
      <c r="J88" s="21">
        <v>1886</v>
      </c>
      <c r="K88" s="21">
        <v>16592</v>
      </c>
    </row>
    <row r="89" spans="1:11">
      <c r="A89" s="65">
        <v>39845</v>
      </c>
      <c r="B89" s="21">
        <v>625</v>
      </c>
      <c r="C89" s="21">
        <v>661</v>
      </c>
      <c r="D89" s="21">
        <v>4272</v>
      </c>
      <c r="E89" s="21">
        <v>3196</v>
      </c>
      <c r="F89" s="21">
        <v>752</v>
      </c>
      <c r="G89" s="21">
        <v>2154</v>
      </c>
      <c r="H89" s="21">
        <v>367</v>
      </c>
      <c r="I89" s="21">
        <v>1721</v>
      </c>
      <c r="J89" s="21">
        <v>1779</v>
      </c>
      <c r="K89" s="21">
        <v>15527</v>
      </c>
    </row>
    <row r="90" spans="1:11">
      <c r="A90" s="65">
        <v>39873</v>
      </c>
      <c r="B90" s="21">
        <v>691</v>
      </c>
      <c r="C90" s="21">
        <v>739</v>
      </c>
      <c r="D90" s="21">
        <v>4716</v>
      </c>
      <c r="E90" s="21">
        <v>3553</v>
      </c>
      <c r="F90" s="21">
        <v>875</v>
      </c>
      <c r="G90" s="21">
        <v>2442</v>
      </c>
      <c r="H90" s="21">
        <v>404</v>
      </c>
      <c r="I90" s="21">
        <v>1936</v>
      </c>
      <c r="J90" s="21">
        <v>1995</v>
      </c>
      <c r="K90" s="21">
        <v>17351</v>
      </c>
    </row>
    <row r="91" spans="1:11">
      <c r="A91" s="65">
        <v>39904</v>
      </c>
      <c r="B91" s="21">
        <v>713</v>
      </c>
      <c r="C91" s="21">
        <v>673</v>
      </c>
      <c r="D91" s="21">
        <v>4499</v>
      </c>
      <c r="E91" s="21">
        <v>3410</v>
      </c>
      <c r="F91" s="21">
        <v>860</v>
      </c>
      <c r="G91" s="21">
        <v>2476</v>
      </c>
      <c r="H91" s="21">
        <v>350</v>
      </c>
      <c r="I91" s="21">
        <v>1852</v>
      </c>
      <c r="J91" s="21">
        <v>1812</v>
      </c>
      <c r="K91" s="21">
        <v>16645</v>
      </c>
    </row>
    <row r="92" spans="1:11">
      <c r="A92" s="65">
        <v>39934</v>
      </c>
      <c r="B92" s="21">
        <v>799</v>
      </c>
      <c r="C92" s="21">
        <v>735</v>
      </c>
      <c r="D92" s="21">
        <v>5270</v>
      </c>
      <c r="E92" s="21">
        <v>3583</v>
      </c>
      <c r="F92" s="21">
        <v>935</v>
      </c>
      <c r="G92" s="21">
        <v>2736</v>
      </c>
      <c r="H92" s="21">
        <v>361</v>
      </c>
      <c r="I92" s="21">
        <v>2009</v>
      </c>
      <c r="J92" s="21">
        <v>1852</v>
      </c>
      <c r="K92" s="21">
        <v>18280</v>
      </c>
    </row>
    <row r="93" spans="1:11">
      <c r="A93" s="65">
        <v>39965</v>
      </c>
      <c r="B93" s="21">
        <v>744</v>
      </c>
      <c r="C93" s="21">
        <v>763</v>
      </c>
      <c r="D93" s="21">
        <v>5552</v>
      </c>
      <c r="E93" s="21">
        <v>3529</v>
      </c>
      <c r="F93" s="21">
        <v>924</v>
      </c>
      <c r="G93" s="21">
        <v>2711</v>
      </c>
      <c r="H93" s="21">
        <v>368</v>
      </c>
      <c r="I93" s="21">
        <v>2033</v>
      </c>
      <c r="J93" s="21">
        <v>1891</v>
      </c>
      <c r="K93" s="21">
        <v>18515</v>
      </c>
    </row>
    <row r="94" spans="1:11">
      <c r="A94" s="65">
        <v>39995</v>
      </c>
      <c r="B94" s="21">
        <v>789</v>
      </c>
      <c r="C94" s="21">
        <v>825</v>
      </c>
      <c r="D94" s="21">
        <v>6059</v>
      </c>
      <c r="E94" s="21">
        <v>3689</v>
      </c>
      <c r="F94" s="21">
        <v>975</v>
      </c>
      <c r="G94" s="21">
        <v>2841</v>
      </c>
      <c r="H94" s="21">
        <v>398</v>
      </c>
      <c r="I94" s="21">
        <v>2188</v>
      </c>
      <c r="J94" s="21">
        <v>1942</v>
      </c>
      <c r="K94" s="21">
        <v>19706</v>
      </c>
    </row>
    <row r="95" spans="1:11">
      <c r="A95" s="65">
        <v>40026</v>
      </c>
      <c r="B95" s="21">
        <v>761</v>
      </c>
      <c r="C95" s="21">
        <v>776</v>
      </c>
      <c r="D95" s="21">
        <v>5600</v>
      </c>
      <c r="E95" s="21">
        <v>3620</v>
      </c>
      <c r="F95" s="21">
        <v>993</v>
      </c>
      <c r="G95" s="21">
        <v>2810</v>
      </c>
      <c r="H95" s="21">
        <v>370</v>
      </c>
      <c r="I95" s="21">
        <v>2095</v>
      </c>
      <c r="J95" s="21">
        <v>1982</v>
      </c>
      <c r="K95" s="21">
        <v>19007</v>
      </c>
    </row>
    <row r="96" spans="1:11">
      <c r="A96" s="65">
        <v>40057</v>
      </c>
      <c r="B96" s="21">
        <v>769</v>
      </c>
      <c r="C96" s="21">
        <v>658</v>
      </c>
      <c r="D96" s="21">
        <v>4923</v>
      </c>
      <c r="E96" s="21">
        <v>3515</v>
      </c>
      <c r="F96" s="21">
        <v>1045</v>
      </c>
      <c r="G96" s="21">
        <v>2762</v>
      </c>
      <c r="H96" s="21">
        <v>383</v>
      </c>
      <c r="I96" s="21">
        <v>2055</v>
      </c>
      <c r="J96" s="21">
        <v>1889</v>
      </c>
      <c r="K96" s="21">
        <v>17999</v>
      </c>
    </row>
    <row r="97" spans="1:11">
      <c r="A97" s="65">
        <v>40087</v>
      </c>
      <c r="B97" s="21">
        <v>752</v>
      </c>
      <c r="C97" s="21">
        <v>704</v>
      </c>
      <c r="D97" s="21">
        <v>5005</v>
      </c>
      <c r="E97" s="21">
        <v>3629</v>
      </c>
      <c r="F97" s="21">
        <v>1000</v>
      </c>
      <c r="G97" s="21">
        <v>2885</v>
      </c>
      <c r="H97" s="21">
        <v>398</v>
      </c>
      <c r="I97" s="21">
        <v>2276</v>
      </c>
      <c r="J97" s="21">
        <v>1878</v>
      </c>
      <c r="K97" s="21">
        <v>18527</v>
      </c>
    </row>
    <row r="98" spans="1:11">
      <c r="A98" s="65">
        <v>40118</v>
      </c>
      <c r="B98" s="21">
        <v>761</v>
      </c>
      <c r="C98" s="21">
        <v>739</v>
      </c>
      <c r="D98" s="21">
        <v>4916</v>
      </c>
      <c r="E98" s="21">
        <v>3490</v>
      </c>
      <c r="F98" s="21">
        <v>942</v>
      </c>
      <c r="G98" s="21">
        <v>2717</v>
      </c>
      <c r="H98" s="21">
        <v>402</v>
      </c>
      <c r="I98" s="21">
        <v>2221</v>
      </c>
      <c r="J98" s="21">
        <v>1837</v>
      </c>
      <c r="K98" s="21">
        <v>18025</v>
      </c>
    </row>
    <row r="99" spans="1:11">
      <c r="A99" s="65">
        <v>40148</v>
      </c>
      <c r="B99" s="21">
        <v>736</v>
      </c>
      <c r="C99" s="21">
        <v>719</v>
      </c>
      <c r="D99" s="21">
        <v>4651</v>
      </c>
      <c r="E99" s="21">
        <v>3499</v>
      </c>
      <c r="F99" s="21">
        <v>947</v>
      </c>
      <c r="G99" s="21">
        <v>2725</v>
      </c>
      <c r="H99" s="21">
        <v>420</v>
      </c>
      <c r="I99" s="21">
        <v>2170</v>
      </c>
      <c r="J99" s="21">
        <v>1840</v>
      </c>
      <c r="K99" s="21">
        <v>17707</v>
      </c>
    </row>
    <row r="100" spans="1:11">
      <c r="A100" s="65">
        <v>40179</v>
      </c>
      <c r="B100" s="21">
        <v>780</v>
      </c>
      <c r="C100" s="21">
        <v>751</v>
      </c>
      <c r="D100" s="21">
        <v>4806</v>
      </c>
      <c r="E100" s="21">
        <v>3540</v>
      </c>
      <c r="F100" s="21">
        <v>991</v>
      </c>
      <c r="G100" s="21">
        <v>2845</v>
      </c>
      <c r="H100" s="21">
        <v>404</v>
      </c>
      <c r="I100" s="21">
        <v>2182</v>
      </c>
      <c r="J100" s="21">
        <v>1932</v>
      </c>
      <c r="K100" s="21">
        <v>18231</v>
      </c>
    </row>
    <row r="101" spans="1:11">
      <c r="A101" s="65">
        <v>40210</v>
      </c>
      <c r="B101" s="21">
        <v>719</v>
      </c>
      <c r="C101" s="21">
        <v>706</v>
      </c>
      <c r="D101" s="21">
        <v>4592</v>
      </c>
      <c r="E101" s="21">
        <v>3281</v>
      </c>
      <c r="F101" s="21">
        <v>917</v>
      </c>
      <c r="G101" s="21">
        <v>2658</v>
      </c>
      <c r="H101" s="21">
        <v>383</v>
      </c>
      <c r="I101" s="21">
        <v>2029</v>
      </c>
      <c r="J101" s="21">
        <v>1842</v>
      </c>
      <c r="K101" s="21">
        <v>17127</v>
      </c>
    </row>
    <row r="102" spans="1:11">
      <c r="A102" s="65">
        <v>40238</v>
      </c>
      <c r="B102" s="21">
        <v>809</v>
      </c>
      <c r="C102" s="21">
        <v>780</v>
      </c>
      <c r="D102" s="21">
        <v>5086</v>
      </c>
      <c r="E102" s="21">
        <v>3629</v>
      </c>
      <c r="F102" s="21">
        <v>1032</v>
      </c>
      <c r="G102" s="21">
        <v>2926</v>
      </c>
      <c r="H102" s="21">
        <v>405</v>
      </c>
      <c r="I102" s="21">
        <v>2273</v>
      </c>
      <c r="J102" s="21">
        <v>2037</v>
      </c>
      <c r="K102" s="21">
        <v>18977</v>
      </c>
    </row>
    <row r="103" spans="1:11">
      <c r="A103" s="65">
        <v>40269</v>
      </c>
      <c r="B103" s="21">
        <v>750</v>
      </c>
      <c r="C103" s="21">
        <v>735</v>
      </c>
      <c r="D103" s="21">
        <v>4959</v>
      </c>
      <c r="E103" s="21">
        <v>3432</v>
      </c>
      <c r="F103" s="21">
        <v>970</v>
      </c>
      <c r="G103" s="21">
        <v>2813</v>
      </c>
      <c r="H103" s="21">
        <v>362</v>
      </c>
      <c r="I103" s="21">
        <v>2100</v>
      </c>
      <c r="J103" s="21">
        <v>1873</v>
      </c>
      <c r="K103" s="21">
        <v>17994</v>
      </c>
    </row>
    <row r="104" spans="1:11">
      <c r="A104" s="65">
        <v>40299</v>
      </c>
      <c r="B104" s="21">
        <v>825</v>
      </c>
      <c r="C104" s="21">
        <v>788</v>
      </c>
      <c r="D104" s="21">
        <v>5468</v>
      </c>
      <c r="E104" s="21">
        <v>3550</v>
      </c>
      <c r="F104" s="21">
        <v>979</v>
      </c>
      <c r="G104" s="21">
        <v>3080</v>
      </c>
      <c r="H104" s="21">
        <v>365</v>
      </c>
      <c r="I104" s="21">
        <v>2241</v>
      </c>
      <c r="J104" s="21">
        <v>1931</v>
      </c>
      <c r="K104" s="21">
        <v>19227</v>
      </c>
    </row>
    <row r="105" spans="1:11">
      <c r="A105" s="65">
        <v>40330</v>
      </c>
      <c r="B105" s="21">
        <v>828</v>
      </c>
      <c r="C105" s="21">
        <v>813</v>
      </c>
      <c r="D105" s="21">
        <v>5836</v>
      </c>
      <c r="E105" s="21">
        <v>3559</v>
      </c>
      <c r="F105" s="21">
        <v>991</v>
      </c>
      <c r="G105" s="21">
        <v>3011</v>
      </c>
      <c r="H105" s="21">
        <v>378</v>
      </c>
      <c r="I105" s="21">
        <v>2159</v>
      </c>
      <c r="J105" s="21">
        <v>1946</v>
      </c>
      <c r="K105" s="21">
        <v>19521</v>
      </c>
    </row>
    <row r="106" spans="1:11">
      <c r="A106" s="65">
        <v>40360</v>
      </c>
      <c r="B106" s="21">
        <v>877</v>
      </c>
      <c r="C106" s="21">
        <v>824</v>
      </c>
      <c r="D106" s="21">
        <v>5978</v>
      </c>
      <c r="E106" s="21">
        <v>3684</v>
      </c>
      <c r="F106" s="21">
        <v>1062</v>
      </c>
      <c r="G106" s="21">
        <v>2948</v>
      </c>
      <c r="H106" s="21">
        <v>400</v>
      </c>
      <c r="I106" s="21">
        <v>2204</v>
      </c>
      <c r="J106" s="21">
        <v>2013</v>
      </c>
      <c r="K106" s="21">
        <v>19990</v>
      </c>
    </row>
    <row r="107" spans="1:11">
      <c r="A107" s="65">
        <v>40391</v>
      </c>
      <c r="B107" s="21">
        <v>827</v>
      </c>
      <c r="C107" s="21">
        <v>779</v>
      </c>
      <c r="D107" s="21">
        <v>5360</v>
      </c>
      <c r="E107" s="21">
        <v>3595</v>
      </c>
      <c r="F107" s="21">
        <v>1038</v>
      </c>
      <c r="G107" s="21">
        <v>2802</v>
      </c>
      <c r="H107" s="21">
        <v>386</v>
      </c>
      <c r="I107" s="21">
        <v>2167</v>
      </c>
      <c r="J107" s="21">
        <v>1968</v>
      </c>
      <c r="K107" s="21">
        <v>18922</v>
      </c>
    </row>
    <row r="108" spans="1:11">
      <c r="A108" s="65">
        <v>40422</v>
      </c>
      <c r="B108" s="21">
        <v>784</v>
      </c>
      <c r="C108" s="21">
        <v>675</v>
      </c>
      <c r="D108" s="21">
        <v>4857</v>
      </c>
      <c r="E108" s="21">
        <v>3474</v>
      </c>
      <c r="F108" s="21">
        <v>1054</v>
      </c>
      <c r="G108" s="21">
        <v>2580</v>
      </c>
      <c r="H108" s="21">
        <v>383</v>
      </c>
      <c r="I108" s="21">
        <v>2094</v>
      </c>
      <c r="J108" s="21">
        <v>1851</v>
      </c>
      <c r="K108" s="21">
        <v>17752</v>
      </c>
    </row>
    <row r="109" spans="1:11">
      <c r="A109" s="65">
        <v>40452</v>
      </c>
      <c r="B109" s="21">
        <v>846</v>
      </c>
      <c r="C109" s="21">
        <v>724</v>
      </c>
      <c r="D109" s="21">
        <v>5009</v>
      </c>
      <c r="E109" s="21">
        <v>3577</v>
      </c>
      <c r="F109" s="21">
        <v>1088</v>
      </c>
      <c r="G109" s="21">
        <v>2907</v>
      </c>
      <c r="H109" s="21">
        <v>429</v>
      </c>
      <c r="I109" s="21">
        <v>2276</v>
      </c>
      <c r="J109" s="21">
        <v>1911</v>
      </c>
      <c r="K109" s="21">
        <v>18767</v>
      </c>
    </row>
    <row r="110" spans="1:11">
      <c r="A110" s="65">
        <v>40483</v>
      </c>
      <c r="B110" s="21">
        <v>820</v>
      </c>
      <c r="C110" s="21">
        <v>703</v>
      </c>
      <c r="D110" s="21">
        <v>4911</v>
      </c>
      <c r="E110" s="21">
        <v>3433</v>
      </c>
      <c r="F110" s="21">
        <v>1033</v>
      </c>
      <c r="G110" s="21">
        <v>2968</v>
      </c>
      <c r="H110" s="21">
        <v>406</v>
      </c>
      <c r="I110" s="21">
        <v>2201</v>
      </c>
      <c r="J110" s="21">
        <v>1882</v>
      </c>
      <c r="K110" s="21">
        <v>18357</v>
      </c>
    </row>
    <row r="111" spans="1:11">
      <c r="A111" s="65">
        <v>40513</v>
      </c>
      <c r="B111" s="21">
        <v>781</v>
      </c>
      <c r="C111" s="21">
        <v>694</v>
      </c>
      <c r="D111" s="21">
        <v>4645</v>
      </c>
      <c r="E111" s="21">
        <v>3371</v>
      </c>
      <c r="F111" s="21">
        <v>1044</v>
      </c>
      <c r="G111" s="21">
        <v>2945</v>
      </c>
      <c r="H111" s="21">
        <v>418</v>
      </c>
      <c r="I111" s="21">
        <v>2004</v>
      </c>
      <c r="J111" s="21">
        <v>1907</v>
      </c>
      <c r="K111" s="21">
        <v>17809</v>
      </c>
    </row>
    <row r="112" spans="1:11">
      <c r="A112" s="65">
        <v>40544</v>
      </c>
      <c r="B112" s="21">
        <v>777</v>
      </c>
      <c r="C112" s="21">
        <v>721</v>
      </c>
      <c r="D112" s="21">
        <v>4738</v>
      </c>
      <c r="E112" s="21">
        <v>3417</v>
      </c>
      <c r="F112" s="21">
        <v>1021</v>
      </c>
      <c r="G112" s="21">
        <v>3052</v>
      </c>
      <c r="H112" s="21">
        <v>408</v>
      </c>
      <c r="I112" s="21">
        <v>2187</v>
      </c>
      <c r="J112" s="21">
        <v>1962</v>
      </c>
      <c r="K112" s="21">
        <v>18283</v>
      </c>
    </row>
    <row r="113" spans="1:11">
      <c r="A113" s="65">
        <v>40575</v>
      </c>
      <c r="B113" s="21">
        <v>734</v>
      </c>
      <c r="C113" s="21">
        <v>665</v>
      </c>
      <c r="D113" s="21">
        <v>4394</v>
      </c>
      <c r="E113" s="21">
        <v>3256</v>
      </c>
      <c r="F113" s="21">
        <v>937</v>
      </c>
      <c r="G113" s="21">
        <v>2808</v>
      </c>
      <c r="H113" s="21">
        <v>372</v>
      </c>
      <c r="I113" s="21">
        <v>2044</v>
      </c>
      <c r="J113" s="21">
        <v>1881</v>
      </c>
      <c r="K113" s="21">
        <v>17091</v>
      </c>
    </row>
    <row r="114" spans="1:11">
      <c r="A114" s="65">
        <v>40603</v>
      </c>
      <c r="B114" s="21">
        <v>773</v>
      </c>
      <c r="C114" s="21">
        <v>774</v>
      </c>
      <c r="D114" s="21">
        <v>4955</v>
      </c>
      <c r="E114" s="21">
        <v>3631</v>
      </c>
      <c r="F114" s="21">
        <v>1063</v>
      </c>
      <c r="G114" s="21">
        <v>3017</v>
      </c>
      <c r="H114" s="21">
        <v>417</v>
      </c>
      <c r="I114" s="21">
        <v>2292</v>
      </c>
      <c r="J114" s="21">
        <v>2031</v>
      </c>
      <c r="K114" s="21">
        <v>18953</v>
      </c>
    </row>
    <row r="115" spans="1:11">
      <c r="A115" s="65">
        <v>40634</v>
      </c>
      <c r="B115" s="21">
        <v>726</v>
      </c>
      <c r="C115" s="21">
        <v>753</v>
      </c>
      <c r="D115" s="21">
        <v>5016</v>
      </c>
      <c r="E115" s="21">
        <v>3432</v>
      </c>
      <c r="F115" s="21">
        <v>992</v>
      </c>
      <c r="G115" s="21">
        <v>2946</v>
      </c>
      <c r="H115" s="21">
        <v>389</v>
      </c>
      <c r="I115" s="21">
        <v>2159</v>
      </c>
      <c r="J115" s="21">
        <v>1877</v>
      </c>
      <c r="K115" s="21">
        <v>18290</v>
      </c>
    </row>
    <row r="116" spans="1:11">
      <c r="A116" s="65">
        <v>40664</v>
      </c>
      <c r="B116" s="21">
        <v>811</v>
      </c>
      <c r="C116" s="21">
        <v>772</v>
      </c>
      <c r="D116" s="21">
        <v>5435</v>
      </c>
      <c r="E116" s="21">
        <v>3624</v>
      </c>
      <c r="F116" s="21">
        <v>1000</v>
      </c>
      <c r="G116" s="21">
        <v>3106</v>
      </c>
      <c r="H116" s="21">
        <v>406</v>
      </c>
      <c r="I116" s="21">
        <v>2283</v>
      </c>
      <c r="J116" s="21">
        <v>1980</v>
      </c>
      <c r="K116" s="21">
        <v>19417</v>
      </c>
    </row>
    <row r="117" spans="1:11">
      <c r="A117" s="65">
        <v>40695</v>
      </c>
      <c r="B117" s="21">
        <v>826</v>
      </c>
      <c r="C117" s="21">
        <v>812</v>
      </c>
      <c r="D117" s="21">
        <v>5804</v>
      </c>
      <c r="E117" s="21">
        <v>3527</v>
      </c>
      <c r="F117" s="21">
        <v>1020</v>
      </c>
      <c r="G117" s="21">
        <v>2945</v>
      </c>
      <c r="H117" s="21">
        <v>417</v>
      </c>
      <c r="I117" s="21">
        <v>2097</v>
      </c>
      <c r="J117" s="21">
        <v>1966</v>
      </c>
      <c r="K117" s="21">
        <v>19414</v>
      </c>
    </row>
    <row r="118" spans="1:11">
      <c r="A118" s="65">
        <v>40725</v>
      </c>
      <c r="B118" s="21">
        <v>876</v>
      </c>
      <c r="C118" s="21">
        <v>814</v>
      </c>
      <c r="D118" s="21">
        <v>5971</v>
      </c>
      <c r="E118" s="21">
        <v>3639</v>
      </c>
      <c r="F118" s="21">
        <v>972</v>
      </c>
      <c r="G118" s="21">
        <v>2852</v>
      </c>
      <c r="H118" s="21">
        <v>428</v>
      </c>
      <c r="I118" s="21">
        <v>2086</v>
      </c>
      <c r="J118" s="21">
        <v>2014</v>
      </c>
      <c r="K118" s="21">
        <v>19652</v>
      </c>
    </row>
    <row r="119" spans="1:11">
      <c r="A119" s="65">
        <v>40756</v>
      </c>
      <c r="B119" s="21">
        <v>884</v>
      </c>
      <c r="C119" s="21">
        <v>783</v>
      </c>
      <c r="D119" s="21">
        <v>5727</v>
      </c>
      <c r="E119" s="21">
        <v>3574</v>
      </c>
      <c r="F119" s="21">
        <v>960</v>
      </c>
      <c r="G119" s="21">
        <v>2830</v>
      </c>
      <c r="H119" s="21">
        <v>414</v>
      </c>
      <c r="I119" s="21">
        <v>2029</v>
      </c>
      <c r="J119" s="21">
        <v>1985</v>
      </c>
      <c r="K119" s="21">
        <v>19186</v>
      </c>
    </row>
    <row r="120" spans="1:11">
      <c r="A120" s="65">
        <v>40787</v>
      </c>
      <c r="B120" s="21">
        <v>840</v>
      </c>
      <c r="C120" s="21">
        <v>688</v>
      </c>
      <c r="D120" s="21">
        <v>4985</v>
      </c>
      <c r="E120" s="21">
        <v>3381</v>
      </c>
      <c r="F120" s="21">
        <v>1028</v>
      </c>
      <c r="G120" s="21">
        <v>2788</v>
      </c>
      <c r="H120" s="21">
        <v>418</v>
      </c>
      <c r="I120" s="21">
        <v>2172</v>
      </c>
      <c r="J120" s="21">
        <v>1752</v>
      </c>
      <c r="K120" s="21">
        <v>18052</v>
      </c>
    </row>
    <row r="121" spans="1:11">
      <c r="A121" s="65">
        <v>40817</v>
      </c>
      <c r="B121" s="21">
        <v>840</v>
      </c>
      <c r="C121" s="21">
        <v>709</v>
      </c>
      <c r="D121" s="21">
        <v>4991</v>
      </c>
      <c r="E121" s="21">
        <v>3547</v>
      </c>
      <c r="F121" s="21">
        <v>1051</v>
      </c>
      <c r="G121" s="21">
        <v>2997</v>
      </c>
      <c r="H121" s="21">
        <v>447</v>
      </c>
      <c r="I121" s="21">
        <v>2268</v>
      </c>
      <c r="J121" s="21">
        <v>1801</v>
      </c>
      <c r="K121" s="21">
        <v>18651</v>
      </c>
    </row>
    <row r="122" spans="1:11">
      <c r="A122" s="65">
        <v>40848</v>
      </c>
      <c r="B122" s="21">
        <v>840</v>
      </c>
      <c r="C122" s="21">
        <v>666</v>
      </c>
      <c r="D122" s="21">
        <v>4814</v>
      </c>
      <c r="E122" s="21">
        <v>3429</v>
      </c>
      <c r="F122" s="21">
        <v>1035</v>
      </c>
      <c r="G122" s="21">
        <v>2916</v>
      </c>
      <c r="H122" s="21">
        <v>428</v>
      </c>
      <c r="I122" s="21">
        <v>2248</v>
      </c>
      <c r="J122" s="21">
        <v>1767</v>
      </c>
      <c r="K122" s="21">
        <v>18143</v>
      </c>
    </row>
    <row r="123" spans="1:11">
      <c r="A123" s="65">
        <v>40878</v>
      </c>
      <c r="B123" s="21">
        <v>783</v>
      </c>
      <c r="C123" s="21">
        <v>647</v>
      </c>
      <c r="D123" s="21">
        <v>4426</v>
      </c>
      <c r="E123" s="21">
        <v>3466</v>
      </c>
      <c r="F123" s="21">
        <v>1050</v>
      </c>
      <c r="G123" s="21">
        <v>2895</v>
      </c>
      <c r="H123" s="21">
        <v>441</v>
      </c>
      <c r="I123" s="21">
        <v>2107</v>
      </c>
      <c r="J123" s="21">
        <v>1763</v>
      </c>
      <c r="K123" s="21">
        <v>17578</v>
      </c>
    </row>
    <row r="124" spans="1:11">
      <c r="A124" s="65">
        <v>40909</v>
      </c>
      <c r="B124" s="21">
        <v>844</v>
      </c>
      <c r="C124" s="21">
        <v>706</v>
      </c>
      <c r="D124" s="21">
        <v>4631</v>
      </c>
      <c r="E124" s="21">
        <v>3527</v>
      </c>
      <c r="F124" s="21">
        <v>1038</v>
      </c>
      <c r="G124" s="21">
        <v>2910</v>
      </c>
      <c r="H124" s="21">
        <v>464</v>
      </c>
      <c r="I124" s="21">
        <v>2237</v>
      </c>
      <c r="J124" s="21">
        <v>1889</v>
      </c>
      <c r="K124" s="21">
        <v>18246</v>
      </c>
    </row>
    <row r="125" spans="1:11">
      <c r="A125" s="65">
        <v>40940</v>
      </c>
      <c r="B125" s="21">
        <v>816</v>
      </c>
      <c r="C125" s="21">
        <v>668</v>
      </c>
      <c r="D125" s="21">
        <v>4509</v>
      </c>
      <c r="E125" s="21">
        <v>3271</v>
      </c>
      <c r="F125" s="21">
        <v>988</v>
      </c>
      <c r="G125" s="21">
        <v>2779</v>
      </c>
      <c r="H125" s="21">
        <v>403</v>
      </c>
      <c r="I125" s="21">
        <v>2034</v>
      </c>
      <c r="J125" s="21">
        <v>1922</v>
      </c>
      <c r="K125" s="21">
        <v>17390</v>
      </c>
    </row>
    <row r="126" spans="1:11">
      <c r="A126" s="65">
        <v>40969</v>
      </c>
      <c r="B126" s="21">
        <v>859</v>
      </c>
      <c r="C126" s="21">
        <v>688</v>
      </c>
      <c r="D126" s="21">
        <v>4849</v>
      </c>
      <c r="E126" s="21">
        <v>3282</v>
      </c>
      <c r="F126" s="21">
        <v>1000</v>
      </c>
      <c r="G126" s="21">
        <v>2900</v>
      </c>
      <c r="H126" s="21">
        <v>436</v>
      </c>
      <c r="I126" s="21">
        <v>2161</v>
      </c>
      <c r="J126" s="21">
        <v>2027</v>
      </c>
      <c r="K126" s="21">
        <v>18202</v>
      </c>
    </row>
    <row r="127" spans="1:11">
      <c r="A127" s="65">
        <v>41000</v>
      </c>
      <c r="B127" s="21">
        <v>763</v>
      </c>
      <c r="C127" s="21">
        <v>655</v>
      </c>
      <c r="D127" s="21">
        <v>4624</v>
      </c>
      <c r="E127" s="21">
        <v>3154</v>
      </c>
      <c r="F127" s="21">
        <v>937</v>
      </c>
      <c r="G127" s="21">
        <v>2800</v>
      </c>
      <c r="H127" s="21">
        <v>391</v>
      </c>
      <c r="I127" s="21">
        <v>1993</v>
      </c>
      <c r="J127" s="21">
        <v>1846</v>
      </c>
      <c r="K127" s="21">
        <v>17163</v>
      </c>
    </row>
    <row r="128" spans="1:11">
      <c r="A128" s="65">
        <v>41030</v>
      </c>
      <c r="B128" s="21">
        <v>839</v>
      </c>
      <c r="C128" s="21">
        <v>709</v>
      </c>
      <c r="D128" s="21">
        <v>5159</v>
      </c>
      <c r="E128" s="21">
        <v>3318</v>
      </c>
      <c r="F128" s="21">
        <v>991</v>
      </c>
      <c r="G128" s="21">
        <v>2884</v>
      </c>
      <c r="H128" s="21">
        <v>401</v>
      </c>
      <c r="I128" s="21">
        <v>2181</v>
      </c>
      <c r="J128" s="21">
        <v>1943</v>
      </c>
      <c r="K128" s="21">
        <v>18425</v>
      </c>
    </row>
    <row r="129" spans="1:11">
      <c r="A129" s="65">
        <v>41061</v>
      </c>
      <c r="B129" s="21">
        <v>802</v>
      </c>
      <c r="C129" s="21">
        <v>775</v>
      </c>
      <c r="D129" s="21">
        <v>5643</v>
      </c>
      <c r="E129" s="21">
        <v>3315</v>
      </c>
      <c r="F129" s="21">
        <v>974</v>
      </c>
      <c r="G129" s="21">
        <v>2816</v>
      </c>
      <c r="H129" s="21">
        <v>406</v>
      </c>
      <c r="I129" s="21">
        <v>2205</v>
      </c>
      <c r="J129" s="21">
        <v>1933</v>
      </c>
      <c r="K129" s="21">
        <v>18869</v>
      </c>
    </row>
    <row r="130" spans="1:11">
      <c r="A130" s="65">
        <v>41091</v>
      </c>
      <c r="B130" s="21">
        <v>837</v>
      </c>
      <c r="C130" s="21">
        <v>793</v>
      </c>
      <c r="D130" s="21">
        <v>5731</v>
      </c>
      <c r="E130" s="21">
        <v>3441</v>
      </c>
      <c r="F130" s="21">
        <v>952</v>
      </c>
      <c r="G130" s="21">
        <v>2922</v>
      </c>
      <c r="H130" s="21">
        <v>432</v>
      </c>
      <c r="I130" s="21">
        <v>2273</v>
      </c>
      <c r="J130" s="21">
        <v>1978</v>
      </c>
      <c r="K130" s="21">
        <v>19359</v>
      </c>
    </row>
    <row r="131" spans="1:11">
      <c r="A131" s="65">
        <v>41122</v>
      </c>
      <c r="B131" s="21">
        <v>838</v>
      </c>
      <c r="C131" s="21">
        <v>776</v>
      </c>
      <c r="D131" s="21">
        <v>5540</v>
      </c>
      <c r="E131" s="21">
        <v>3436</v>
      </c>
      <c r="F131" s="21">
        <v>937</v>
      </c>
      <c r="G131" s="21">
        <v>2767</v>
      </c>
      <c r="H131" s="21">
        <v>420</v>
      </c>
      <c r="I131" s="21">
        <v>2186</v>
      </c>
      <c r="J131" s="21">
        <v>1993</v>
      </c>
      <c r="K131" s="21">
        <v>18893</v>
      </c>
    </row>
    <row r="132" spans="1:11">
      <c r="A132" s="65">
        <v>41153</v>
      </c>
      <c r="B132" s="21">
        <v>788</v>
      </c>
      <c r="C132" s="21">
        <v>664</v>
      </c>
      <c r="D132" s="21">
        <v>4981</v>
      </c>
      <c r="E132" s="21">
        <v>3316</v>
      </c>
      <c r="F132" s="21">
        <v>950</v>
      </c>
      <c r="G132" s="21">
        <v>2678</v>
      </c>
      <c r="H132" s="21">
        <v>414</v>
      </c>
      <c r="I132" s="21">
        <v>2097</v>
      </c>
      <c r="J132" s="21">
        <v>1852</v>
      </c>
      <c r="K132" s="21">
        <v>17740</v>
      </c>
    </row>
    <row r="133" spans="1:11">
      <c r="A133" s="65">
        <v>41183</v>
      </c>
      <c r="B133" s="21">
        <v>795</v>
      </c>
      <c r="C133" s="21">
        <v>703</v>
      </c>
      <c r="D133" s="21">
        <v>4856</v>
      </c>
      <c r="E133" s="21">
        <v>3458</v>
      </c>
      <c r="F133" s="21">
        <v>988</v>
      </c>
      <c r="G133" s="21">
        <v>2884</v>
      </c>
      <c r="H133" s="21">
        <v>418</v>
      </c>
      <c r="I133" s="21">
        <v>2085</v>
      </c>
      <c r="J133" s="21">
        <v>1885</v>
      </c>
      <c r="K133" s="21">
        <v>18072</v>
      </c>
    </row>
    <row r="134" spans="1:11">
      <c r="A134" s="65">
        <v>41214</v>
      </c>
      <c r="B134" s="21">
        <v>784</v>
      </c>
      <c r="C134" s="21">
        <v>717</v>
      </c>
      <c r="D134" s="21">
        <v>4701</v>
      </c>
      <c r="E134" s="21">
        <v>3422</v>
      </c>
      <c r="F134" s="21">
        <v>975</v>
      </c>
      <c r="G134" s="21">
        <v>2944</v>
      </c>
      <c r="H134" s="21">
        <v>451</v>
      </c>
      <c r="I134" s="21">
        <v>2170</v>
      </c>
      <c r="J134" s="21">
        <v>1840</v>
      </c>
      <c r="K134" s="21">
        <v>18004</v>
      </c>
    </row>
    <row r="135" spans="1:11">
      <c r="A135" s="65">
        <v>41214</v>
      </c>
      <c r="B135" s="21">
        <v>784</v>
      </c>
      <c r="C135" s="21">
        <v>717</v>
      </c>
      <c r="D135" s="21">
        <v>4701</v>
      </c>
      <c r="E135" s="21">
        <v>3422</v>
      </c>
      <c r="F135" s="21">
        <v>975</v>
      </c>
      <c r="G135" s="21">
        <v>2944</v>
      </c>
      <c r="H135" s="21">
        <v>451</v>
      </c>
      <c r="I135" s="21">
        <v>2170</v>
      </c>
      <c r="J135" s="21">
        <v>1840</v>
      </c>
      <c r="K135" s="21">
        <v>18004</v>
      </c>
    </row>
    <row r="136" spans="1:11">
      <c r="A136" s="65">
        <v>41244</v>
      </c>
      <c r="B136" s="21">
        <v>751</v>
      </c>
      <c r="C136" s="21">
        <v>433</v>
      </c>
      <c r="D136" s="21">
        <v>633</v>
      </c>
      <c r="E136" s="21">
        <v>3355</v>
      </c>
      <c r="F136" s="21">
        <v>2039</v>
      </c>
      <c r="G136" s="21">
        <v>4213</v>
      </c>
      <c r="H136" s="21">
        <v>959</v>
      </c>
      <c r="I136" s="21">
        <v>2805</v>
      </c>
      <c r="J136" s="21">
        <v>1867</v>
      </c>
      <c r="K136" s="21">
        <v>17055</v>
      </c>
    </row>
    <row r="137" spans="1:11">
      <c r="A137" s="65">
        <v>41275</v>
      </c>
      <c r="B137" s="21">
        <v>796</v>
      </c>
      <c r="C137" s="21">
        <v>490</v>
      </c>
      <c r="D137" s="21">
        <v>667</v>
      </c>
      <c r="E137" s="21">
        <v>3409</v>
      </c>
      <c r="F137" s="21">
        <v>2022</v>
      </c>
      <c r="G137" s="21">
        <v>4432</v>
      </c>
      <c r="H137" s="21">
        <v>910</v>
      </c>
      <c r="I137" s="21">
        <v>2911</v>
      </c>
      <c r="J137" s="21">
        <v>1932</v>
      </c>
      <c r="K137" s="21">
        <v>17569</v>
      </c>
    </row>
    <row r="138" spans="1:11">
      <c r="A138" s="65">
        <v>41306</v>
      </c>
      <c r="B138" s="21">
        <v>751</v>
      </c>
      <c r="C138" s="21">
        <v>441</v>
      </c>
      <c r="D138" s="21">
        <v>618</v>
      </c>
      <c r="E138" s="21">
        <v>3137</v>
      </c>
      <c r="F138" s="21">
        <v>1900</v>
      </c>
      <c r="G138" s="21">
        <v>4216</v>
      </c>
      <c r="H138" s="21">
        <v>811</v>
      </c>
      <c r="I138" s="21">
        <v>2517</v>
      </c>
      <c r="J138" s="21">
        <v>1825</v>
      </c>
      <c r="K138" s="21">
        <v>16216</v>
      </c>
    </row>
    <row r="139" spans="1:11">
      <c r="A139" s="65">
        <v>41334</v>
      </c>
      <c r="B139" s="21">
        <v>839</v>
      </c>
      <c r="C139" s="21">
        <v>630</v>
      </c>
      <c r="D139" s="21">
        <v>4655</v>
      </c>
      <c r="E139" s="21">
        <v>3454</v>
      </c>
      <c r="F139" s="21">
        <v>930</v>
      </c>
      <c r="G139" s="21">
        <v>2781</v>
      </c>
      <c r="H139" s="21">
        <v>476</v>
      </c>
      <c r="I139" s="21">
        <v>1973</v>
      </c>
      <c r="J139" s="21">
        <v>1956</v>
      </c>
      <c r="K139" s="21">
        <v>17694</v>
      </c>
    </row>
    <row r="140" spans="1:11">
      <c r="A140" s="65">
        <v>41365</v>
      </c>
      <c r="B140" s="21">
        <v>802</v>
      </c>
      <c r="C140" s="21">
        <v>615</v>
      </c>
      <c r="D140" s="21">
        <v>4799</v>
      </c>
      <c r="E140" s="21">
        <v>3352</v>
      </c>
      <c r="F140" s="21">
        <v>901</v>
      </c>
      <c r="G140" s="21">
        <v>2657</v>
      </c>
      <c r="H140" s="21">
        <v>415</v>
      </c>
      <c r="I140" s="21">
        <v>2000</v>
      </c>
      <c r="J140" s="21">
        <v>1833</v>
      </c>
      <c r="K140" s="21">
        <v>17324</v>
      </c>
    </row>
    <row r="141" spans="1:11">
      <c r="A141" s="65">
        <v>41395</v>
      </c>
      <c r="B141" s="21">
        <v>869</v>
      </c>
      <c r="C141" s="21">
        <v>644</v>
      </c>
      <c r="D141" s="21">
        <v>5346</v>
      </c>
      <c r="E141" s="21">
        <v>3455</v>
      </c>
      <c r="F141" s="21">
        <v>913</v>
      </c>
      <c r="G141" s="21">
        <v>2871</v>
      </c>
      <c r="H141" s="21">
        <v>441</v>
      </c>
      <c r="I141" s="21">
        <v>2088</v>
      </c>
      <c r="J141" s="21">
        <v>1941</v>
      </c>
      <c r="K141" s="21">
        <v>18568</v>
      </c>
    </row>
    <row r="142" spans="1:11">
      <c r="A142" s="65">
        <v>41426</v>
      </c>
      <c r="B142" s="21">
        <v>857</v>
      </c>
      <c r="C142" s="21">
        <v>689</v>
      </c>
      <c r="D142" s="21">
        <v>5344</v>
      </c>
      <c r="E142" s="21">
        <v>3428</v>
      </c>
      <c r="F142" s="21">
        <v>994</v>
      </c>
      <c r="G142" s="21">
        <v>2975</v>
      </c>
      <c r="H142" s="21">
        <v>440</v>
      </c>
      <c r="I142" s="21">
        <v>2149</v>
      </c>
      <c r="J142" s="21">
        <v>1902</v>
      </c>
      <c r="K142" s="21">
        <v>18778</v>
      </c>
    </row>
    <row r="143" spans="1:11">
      <c r="A143" s="65"/>
    </row>
    <row r="144" spans="1:11">
      <c r="A144" s="63" t="s">
        <v>18</v>
      </c>
      <c r="B144" s="55">
        <f>AVERAGE(B4:B15)</f>
        <v>582.66666666666663</v>
      </c>
      <c r="C144" s="55">
        <f t="shared" ref="C144:K144" si="0">AVERAGE(C4:C15)</f>
        <v>783.75</v>
      </c>
      <c r="D144" s="55">
        <f t="shared" si="0"/>
        <v>4333.916666666667</v>
      </c>
      <c r="E144" s="55">
        <f t="shared" si="0"/>
        <v>3135.75</v>
      </c>
      <c r="F144" s="55">
        <f t="shared" si="0"/>
        <v>714.25</v>
      </c>
      <c r="G144" s="55">
        <f t="shared" si="0"/>
        <v>2126.5</v>
      </c>
      <c r="H144" s="55">
        <f t="shared" si="0"/>
        <v>347.91666666666669</v>
      </c>
      <c r="I144" s="55">
        <f t="shared" si="0"/>
        <v>2216.75</v>
      </c>
      <c r="J144" s="55">
        <f t="shared" si="0"/>
        <v>1641.6666666666667</v>
      </c>
      <c r="K144" s="55">
        <f t="shared" si="0"/>
        <v>15883.166666666666</v>
      </c>
    </row>
    <row r="145" spans="1:11">
      <c r="A145" s="63" t="s">
        <v>19</v>
      </c>
      <c r="B145" s="55">
        <f>AVERAGE(B16:B27)</f>
        <v>594.58333333333337</v>
      </c>
      <c r="C145" s="55">
        <f t="shared" ref="C145:K145" si="1">AVERAGE(C16:C27)</f>
        <v>804</v>
      </c>
      <c r="D145" s="55">
        <f t="shared" si="1"/>
        <v>4377.5</v>
      </c>
      <c r="E145" s="55">
        <f t="shared" si="1"/>
        <v>3269.1666666666665</v>
      </c>
      <c r="F145" s="55">
        <f t="shared" si="1"/>
        <v>786.75</v>
      </c>
      <c r="G145" s="55">
        <f t="shared" si="1"/>
        <v>2106.4166666666665</v>
      </c>
      <c r="H145" s="55">
        <f t="shared" si="1"/>
        <v>366.66666666666669</v>
      </c>
      <c r="I145" s="55">
        <f t="shared" si="1"/>
        <v>2341.5</v>
      </c>
      <c r="J145" s="55">
        <f t="shared" si="1"/>
        <v>1715.5833333333333</v>
      </c>
      <c r="K145" s="55">
        <f t="shared" si="1"/>
        <v>16363.25</v>
      </c>
    </row>
    <row r="146" spans="1:11">
      <c r="A146" s="63" t="s">
        <v>20</v>
      </c>
      <c r="B146" s="55">
        <f>AVERAGE(B28:B39)</f>
        <v>625.83333333333337</v>
      </c>
      <c r="C146" s="55">
        <f t="shared" ref="C146:K146" si="2">AVERAGE(C28:C39)</f>
        <v>802.08333333333337</v>
      </c>
      <c r="D146" s="55">
        <f t="shared" si="2"/>
        <v>4580.833333333333</v>
      </c>
      <c r="E146" s="55">
        <f t="shared" si="2"/>
        <v>3522</v>
      </c>
      <c r="F146" s="55">
        <f t="shared" si="2"/>
        <v>815.91666666666663</v>
      </c>
      <c r="G146" s="55">
        <f t="shared" si="2"/>
        <v>2160.4166666666665</v>
      </c>
      <c r="H146" s="55">
        <f t="shared" si="2"/>
        <v>375.16666666666669</v>
      </c>
      <c r="I146" s="55">
        <f t="shared" si="2"/>
        <v>2348.9166666666665</v>
      </c>
      <c r="J146" s="55">
        <f t="shared" si="2"/>
        <v>1790.9166666666667</v>
      </c>
      <c r="K146" s="55">
        <f t="shared" si="2"/>
        <v>17022.25</v>
      </c>
    </row>
    <row r="147" spans="1:11">
      <c r="A147" s="63" t="s">
        <v>21</v>
      </c>
      <c r="B147" s="55">
        <f>AVERAGE(B40:B51)</f>
        <v>642.75</v>
      </c>
      <c r="C147" s="55">
        <f t="shared" ref="C147:K147" si="3">AVERAGE(C40:C51)</f>
        <v>748.33333333333337</v>
      </c>
      <c r="D147" s="55">
        <f t="shared" si="3"/>
        <v>4592.25</v>
      </c>
      <c r="E147" s="55">
        <f t="shared" si="3"/>
        <v>3587.4166666666665</v>
      </c>
      <c r="F147" s="55">
        <f t="shared" si="3"/>
        <v>856.75</v>
      </c>
      <c r="G147" s="55">
        <f t="shared" si="3"/>
        <v>2455.75</v>
      </c>
      <c r="H147" s="55">
        <f t="shared" si="3"/>
        <v>387.41666666666669</v>
      </c>
      <c r="I147" s="55">
        <f t="shared" si="3"/>
        <v>2072.0833333333335</v>
      </c>
      <c r="J147" s="55">
        <f t="shared" si="3"/>
        <v>1787.0833333333333</v>
      </c>
      <c r="K147" s="55">
        <f t="shared" si="3"/>
        <v>17129.833333333332</v>
      </c>
    </row>
    <row r="148" spans="1:11">
      <c r="A148" s="63" t="s">
        <v>22</v>
      </c>
      <c r="B148" s="55">
        <f>AVERAGE(B52:B63)</f>
        <v>688.41666666666663</v>
      </c>
      <c r="C148" s="55">
        <f t="shared" ref="C148:K148" si="4">AVERAGE(C52:C63)</f>
        <v>761.75</v>
      </c>
      <c r="D148" s="55">
        <f t="shared" si="4"/>
        <v>4977.333333333333</v>
      </c>
      <c r="E148" s="55">
        <f t="shared" si="4"/>
        <v>3597.8333333333335</v>
      </c>
      <c r="F148" s="55">
        <f t="shared" si="4"/>
        <v>960</v>
      </c>
      <c r="G148" s="55">
        <f t="shared" si="4"/>
        <v>2615.6666666666665</v>
      </c>
      <c r="H148" s="55">
        <f t="shared" si="4"/>
        <v>393.91666666666669</v>
      </c>
      <c r="I148" s="55">
        <f t="shared" si="4"/>
        <v>2034.9166666666667</v>
      </c>
      <c r="J148" s="55">
        <f t="shared" si="4"/>
        <v>1865.1666666666667</v>
      </c>
      <c r="K148" s="55">
        <f t="shared" si="4"/>
        <v>17894.666666666668</v>
      </c>
    </row>
    <row r="149" spans="1:11">
      <c r="A149" s="63" t="s">
        <v>23</v>
      </c>
      <c r="B149" s="55">
        <f>AVERAGE(B64:B75)</f>
        <v>813.75</v>
      </c>
      <c r="C149" s="55">
        <f t="shared" ref="C149:K149" si="5">AVERAGE(C64:C75)</f>
        <v>796.33333333333337</v>
      </c>
      <c r="D149" s="55">
        <f t="shared" si="5"/>
        <v>5166.416666666667</v>
      </c>
      <c r="E149" s="55">
        <f t="shared" si="5"/>
        <v>3599.4166666666665</v>
      </c>
      <c r="F149" s="55">
        <f t="shared" si="5"/>
        <v>939.16666666666663</v>
      </c>
      <c r="G149" s="55">
        <f t="shared" si="5"/>
        <v>2808.5</v>
      </c>
      <c r="H149" s="55">
        <f t="shared" si="5"/>
        <v>418.91666666666669</v>
      </c>
      <c r="I149" s="55">
        <f t="shared" si="5"/>
        <v>2209.5833333333335</v>
      </c>
      <c r="J149" s="55">
        <f t="shared" si="5"/>
        <v>1950.8333333333333</v>
      </c>
      <c r="K149" s="55">
        <f t="shared" si="5"/>
        <v>18702.916666666668</v>
      </c>
    </row>
    <row r="150" spans="1:11">
      <c r="A150" s="63" t="s">
        <v>24</v>
      </c>
      <c r="B150" s="55">
        <f>AVERAGE(B76:B87)</f>
        <v>786</v>
      </c>
      <c r="C150" s="55">
        <f t="shared" ref="C150:K150" si="6">AVERAGE(C76:C87)</f>
        <v>765.5</v>
      </c>
      <c r="D150" s="55">
        <f t="shared" si="6"/>
        <v>5039.416666666667</v>
      </c>
      <c r="E150" s="55">
        <f t="shared" si="6"/>
        <v>3436.75</v>
      </c>
      <c r="F150" s="55">
        <f t="shared" si="6"/>
        <v>951.75</v>
      </c>
      <c r="G150" s="55">
        <f t="shared" si="6"/>
        <v>2801.0833333333335</v>
      </c>
      <c r="H150" s="55">
        <f t="shared" si="6"/>
        <v>397.33333333333331</v>
      </c>
      <c r="I150" s="55">
        <f t="shared" si="6"/>
        <v>2124.5</v>
      </c>
      <c r="J150" s="55">
        <f t="shared" si="6"/>
        <v>1937.0833333333333</v>
      </c>
      <c r="K150" s="55">
        <f t="shared" si="6"/>
        <v>18239.416666666668</v>
      </c>
    </row>
    <row r="151" spans="1:11">
      <c r="A151" s="63" t="s">
        <v>25</v>
      </c>
      <c r="B151" s="55">
        <f>AVERAGE(B88:B99)</f>
        <v>739.41666666666663</v>
      </c>
      <c r="C151" s="55">
        <f t="shared" ref="C151:K151" si="7">AVERAGE(C88:C99)</f>
        <v>728.33333333333337</v>
      </c>
      <c r="D151" s="55">
        <f>AVERAGE(D88:D99)</f>
        <v>4997.083333333333</v>
      </c>
      <c r="E151" s="55">
        <f t="shared" si="7"/>
        <v>3506.75</v>
      </c>
      <c r="F151" s="55">
        <f t="shared" si="7"/>
        <v>924.75</v>
      </c>
      <c r="G151" s="55">
        <f t="shared" si="7"/>
        <v>2627</v>
      </c>
      <c r="H151" s="55">
        <f t="shared" si="7"/>
        <v>385.75</v>
      </c>
      <c r="I151" s="55">
        <f t="shared" si="7"/>
        <v>2032.4166666666667</v>
      </c>
      <c r="J151" s="55">
        <f t="shared" si="7"/>
        <v>1881.9166666666667</v>
      </c>
      <c r="K151" s="55">
        <f t="shared" si="7"/>
        <v>17823.416666666668</v>
      </c>
    </row>
    <row r="152" spans="1:11">
      <c r="A152" s="63" t="s">
        <v>418</v>
      </c>
      <c r="B152" s="55">
        <f>AVERAGE(B99:B111)</f>
        <v>798.61538461538464</v>
      </c>
      <c r="C152" s="55">
        <f t="shared" ref="C152:K152" si="8">AVERAGE(C99:C111)</f>
        <v>745.46153846153845</v>
      </c>
      <c r="D152" s="55">
        <f t="shared" si="8"/>
        <v>5089.0769230769229</v>
      </c>
      <c r="E152" s="55">
        <f>AVERAGE(E99:E111)</f>
        <v>3509.5384615384614</v>
      </c>
      <c r="F152" s="55">
        <f t="shared" si="8"/>
        <v>1011.2307692307693</v>
      </c>
      <c r="G152" s="55">
        <f t="shared" si="8"/>
        <v>2862.1538461538462</v>
      </c>
      <c r="H152" s="55">
        <f t="shared" si="8"/>
        <v>395.30769230769232</v>
      </c>
      <c r="I152" s="55">
        <f t="shared" si="8"/>
        <v>2161.5384615384614</v>
      </c>
      <c r="J152" s="55">
        <f t="shared" si="8"/>
        <v>1917.9230769230769</v>
      </c>
      <c r="K152" s="55">
        <f t="shared" si="8"/>
        <v>18490.846153846152</v>
      </c>
    </row>
    <row r="153" spans="1:11">
      <c r="A153" s="217" t="s">
        <v>451</v>
      </c>
      <c r="B153" s="55">
        <f>AVERAGE(B112:B123)</f>
        <v>809.16666666666663</v>
      </c>
      <c r="C153" s="55">
        <f t="shared" ref="C153:J153" si="9">AVERAGE(C112:C123)</f>
        <v>733.66666666666663</v>
      </c>
      <c r="D153" s="55">
        <f t="shared" si="9"/>
        <v>5104.666666666667</v>
      </c>
      <c r="E153" s="55">
        <f t="shared" si="9"/>
        <v>3493.5833333333335</v>
      </c>
      <c r="F153" s="55">
        <f t="shared" si="9"/>
        <v>1010.75</v>
      </c>
      <c r="G153" s="55">
        <f t="shared" si="9"/>
        <v>2929.3333333333335</v>
      </c>
      <c r="H153" s="55">
        <f t="shared" si="9"/>
        <v>415.41666666666669</v>
      </c>
      <c r="I153" s="55">
        <f t="shared" si="9"/>
        <v>2164.3333333333335</v>
      </c>
      <c r="J153" s="55">
        <f t="shared" si="9"/>
        <v>1898.25</v>
      </c>
      <c r="K153" s="55">
        <f>AVERAGE(K112:K123)</f>
        <v>18559.166666666668</v>
      </c>
    </row>
    <row r="154" spans="1:11">
      <c r="A154" s="217" t="s">
        <v>494</v>
      </c>
      <c r="B154" s="55">
        <f t="shared" ref="B154:D154" si="10">AVERAGE(B124:B136)</f>
        <v>807.69230769230774</v>
      </c>
      <c r="C154" s="55">
        <f t="shared" si="10"/>
        <v>692.61538461538464</v>
      </c>
      <c r="D154" s="55">
        <f t="shared" si="10"/>
        <v>4658.3076923076924</v>
      </c>
      <c r="E154" s="55">
        <f>AVERAGE(E124:E136)</f>
        <v>3362.8461538461538</v>
      </c>
      <c r="F154" s="55">
        <f t="shared" ref="F154:J154" si="11">AVERAGE(F124:F136)</f>
        <v>1057.2307692307693</v>
      </c>
      <c r="G154" s="55">
        <f t="shared" si="11"/>
        <v>2957</v>
      </c>
      <c r="H154" s="55">
        <f t="shared" si="11"/>
        <v>465.07692307692309</v>
      </c>
      <c r="I154" s="55">
        <f t="shared" si="11"/>
        <v>2199.7692307692309</v>
      </c>
      <c r="J154" s="55">
        <f t="shared" si="11"/>
        <v>1908.8461538461538</v>
      </c>
      <c r="K154" s="55">
        <f t="shared" ref="K154" si="12">AVERAGE(K124:K134)</f>
        <v>18214.81818181818</v>
      </c>
    </row>
    <row r="155" spans="1:11">
      <c r="A155" s="217" t="s">
        <v>519</v>
      </c>
      <c r="B155" s="55">
        <f t="shared" ref="B155:K155" si="13">AVERAGE(B137:B142)</f>
        <v>819</v>
      </c>
      <c r="C155" s="55">
        <f t="shared" si="13"/>
        <v>584.83333333333337</v>
      </c>
      <c r="D155" s="55">
        <f t="shared" si="13"/>
        <v>3571.5</v>
      </c>
      <c r="E155" s="55">
        <f t="shared" si="13"/>
        <v>3372.5</v>
      </c>
      <c r="F155" s="55">
        <f t="shared" si="13"/>
        <v>1276.6666666666667</v>
      </c>
      <c r="G155" s="55">
        <f t="shared" si="13"/>
        <v>3322</v>
      </c>
      <c r="H155" s="55">
        <f t="shared" si="13"/>
        <v>582.16666666666663</v>
      </c>
      <c r="I155" s="55">
        <f t="shared" si="13"/>
        <v>2273</v>
      </c>
      <c r="J155" s="55">
        <f t="shared" si="13"/>
        <v>1898.1666666666667</v>
      </c>
      <c r="K155" s="55">
        <f t="shared" si="13"/>
        <v>17691.5</v>
      </c>
    </row>
    <row r="156" spans="1:11">
      <c r="A156" s="217"/>
      <c r="B156" s="55"/>
      <c r="C156" s="55"/>
      <c r="D156" s="55"/>
      <c r="E156" s="55"/>
      <c r="F156" s="55"/>
      <c r="G156" s="55"/>
      <c r="H156" s="55"/>
      <c r="I156" s="55"/>
      <c r="J156" s="55"/>
      <c r="K156" s="55"/>
    </row>
    <row r="157" spans="1:11">
      <c r="A157" s="63" t="s">
        <v>215</v>
      </c>
      <c r="B157" s="67">
        <f>(B145-B144)/B144*100</f>
        <v>2.0451945080091667</v>
      </c>
      <c r="C157" s="67">
        <f t="shared" ref="C157:K157" si="14">(C145-C144)/C144*100</f>
        <v>2.5837320574162681</v>
      </c>
      <c r="D157" s="67">
        <f t="shared" si="14"/>
        <v>1.0056338569807839</v>
      </c>
      <c r="E157" s="67">
        <f t="shared" si="14"/>
        <v>4.2546971750511524</v>
      </c>
      <c r="F157" s="67">
        <f t="shared" si="14"/>
        <v>10.15050752537627</v>
      </c>
      <c r="G157" s="67">
        <f t="shared" si="14"/>
        <v>-0.94443138176973829</v>
      </c>
      <c r="H157" s="67">
        <f t="shared" si="14"/>
        <v>5.3892215568862269</v>
      </c>
      <c r="I157" s="67">
        <f t="shared" si="14"/>
        <v>5.6276079846622302</v>
      </c>
      <c r="J157" s="67">
        <f t="shared" si="14"/>
        <v>4.5025380710659801</v>
      </c>
      <c r="K157" s="67">
        <f t="shared" si="14"/>
        <v>3.0225920523825054</v>
      </c>
    </row>
    <row r="158" spans="1:11">
      <c r="A158" s="63" t="s">
        <v>216</v>
      </c>
      <c r="B158" s="67">
        <f t="shared" ref="B158:K165" si="15">(B146-B145)/B145*100</f>
        <v>5.2557813594954448</v>
      </c>
      <c r="C158" s="67">
        <f t="shared" si="15"/>
        <v>-0.23839137645107322</v>
      </c>
      <c r="D158" s="67">
        <f t="shared" si="15"/>
        <v>4.6449647820293096</v>
      </c>
      <c r="E158" s="67">
        <f t="shared" si="15"/>
        <v>7.7338771348457858</v>
      </c>
      <c r="F158" s="67">
        <f t="shared" si="15"/>
        <v>3.707234403135256</v>
      </c>
      <c r="G158" s="67">
        <f t="shared" si="15"/>
        <v>2.5635953633738184</v>
      </c>
      <c r="H158" s="67">
        <f t="shared" si="15"/>
        <v>2.3181818181818183</v>
      </c>
      <c r="I158" s="67">
        <f t="shared" si="15"/>
        <v>0.31674852302654344</v>
      </c>
      <c r="J158" s="67">
        <f t="shared" si="15"/>
        <v>4.3911206100937576</v>
      </c>
      <c r="K158" s="67">
        <f t="shared" si="15"/>
        <v>4.0273173116587477</v>
      </c>
    </row>
    <row r="159" spans="1:11">
      <c r="A159" s="63" t="s">
        <v>217</v>
      </c>
      <c r="B159" s="67">
        <f t="shared" si="15"/>
        <v>2.7030625832223638</v>
      </c>
      <c r="C159" s="67">
        <f t="shared" si="15"/>
        <v>-6.7012987012987013</v>
      </c>
      <c r="D159" s="67">
        <f t="shared" si="15"/>
        <v>0.24922685100964825</v>
      </c>
      <c r="E159" s="67">
        <f t="shared" si="15"/>
        <v>1.8573727049025133</v>
      </c>
      <c r="F159" s="67">
        <f t="shared" si="15"/>
        <v>5.0045960576039263</v>
      </c>
      <c r="G159" s="67">
        <f t="shared" si="15"/>
        <v>13.67020250723241</v>
      </c>
      <c r="H159" s="67">
        <f t="shared" si="15"/>
        <v>3.2652154597956464</v>
      </c>
      <c r="I159" s="67">
        <f t="shared" si="15"/>
        <v>-11.785574910419685</v>
      </c>
      <c r="J159" s="67">
        <f t="shared" si="15"/>
        <v>-0.21404308780420558</v>
      </c>
      <c r="K159" s="67">
        <f t="shared" si="15"/>
        <v>0.63201593992176197</v>
      </c>
    </row>
    <row r="160" spans="1:11">
      <c r="A160" s="63" t="s">
        <v>218</v>
      </c>
      <c r="B160" s="67">
        <f t="shared" si="15"/>
        <v>7.1048878516789777</v>
      </c>
      <c r="C160" s="67">
        <f t="shared" si="15"/>
        <v>1.7928730512249393</v>
      </c>
      <c r="D160" s="67">
        <f t="shared" si="15"/>
        <v>8.3855045638485066</v>
      </c>
      <c r="E160" s="67">
        <f t="shared" si="15"/>
        <v>0.29036679133081755</v>
      </c>
      <c r="F160" s="67">
        <f t="shared" si="15"/>
        <v>12.051356871899621</v>
      </c>
      <c r="G160" s="67">
        <f t="shared" si="15"/>
        <v>6.5119277885235274</v>
      </c>
      <c r="H160" s="67">
        <f t="shared" si="15"/>
        <v>1.6777801677780166</v>
      </c>
      <c r="I160" s="67">
        <f t="shared" si="15"/>
        <v>-1.7936859038809607</v>
      </c>
      <c r="J160" s="67">
        <f t="shared" si="15"/>
        <v>4.3693168570762504</v>
      </c>
      <c r="K160" s="67">
        <f t="shared" si="15"/>
        <v>4.4649198766285085</v>
      </c>
    </row>
    <row r="161" spans="1:11">
      <c r="A161" s="63" t="s">
        <v>219</v>
      </c>
      <c r="B161" s="67">
        <f t="shared" si="15"/>
        <v>18.206028325868544</v>
      </c>
      <c r="C161" s="67">
        <f t="shared" si="15"/>
        <v>4.5399846843890215</v>
      </c>
      <c r="D161" s="67">
        <f t="shared" si="15"/>
        <v>3.7988882935976549</v>
      </c>
      <c r="E161" s="67">
        <f t="shared" si="15"/>
        <v>4.4007967758364665E-2</v>
      </c>
      <c r="F161" s="67">
        <f t="shared" si="15"/>
        <v>-2.1701388888888928</v>
      </c>
      <c r="G161" s="67">
        <f t="shared" si="15"/>
        <v>7.3722441697464056</v>
      </c>
      <c r="H161" s="67">
        <f t="shared" si="15"/>
        <v>6.3465199915379733</v>
      </c>
      <c r="I161" s="67">
        <f t="shared" si="15"/>
        <v>8.5834800769892325</v>
      </c>
      <c r="J161" s="67">
        <f t="shared" si="15"/>
        <v>4.59297649897238</v>
      </c>
      <c r="K161" s="67">
        <f t="shared" si="15"/>
        <v>4.5167088890544669</v>
      </c>
    </row>
    <row r="162" spans="1:11">
      <c r="A162" s="63" t="s">
        <v>220</v>
      </c>
      <c r="B162" s="67">
        <f t="shared" si="15"/>
        <v>-3.4101382488479262</v>
      </c>
      <c r="C162" s="67">
        <f t="shared" si="15"/>
        <v>-3.8719129342821312</v>
      </c>
      <c r="D162" s="67">
        <f t="shared" si="15"/>
        <v>-2.4581834604900235</v>
      </c>
      <c r="E162" s="67">
        <f t="shared" si="15"/>
        <v>-4.5192508045285074</v>
      </c>
      <c r="F162" s="67">
        <f t="shared" si="15"/>
        <v>1.3398402839396668</v>
      </c>
      <c r="G162" s="67">
        <f t="shared" si="15"/>
        <v>-0.2640792831285923</v>
      </c>
      <c r="H162" s="67">
        <f t="shared" si="15"/>
        <v>-5.1521782375174148</v>
      </c>
      <c r="I162" s="67">
        <f t="shared" si="15"/>
        <v>-3.8506505751461502</v>
      </c>
      <c r="J162" s="67">
        <f t="shared" si="15"/>
        <v>-0.70482699700982487</v>
      </c>
      <c r="K162" s="67">
        <f t="shared" si="15"/>
        <v>-2.4782230935460152</v>
      </c>
    </row>
    <row r="163" spans="1:11">
      <c r="A163" s="63" t="s">
        <v>221</v>
      </c>
      <c r="B163" s="67">
        <f t="shared" si="15"/>
        <v>-5.9266327396098442</v>
      </c>
      <c r="C163" s="67">
        <f t="shared" si="15"/>
        <v>-4.855214456782055</v>
      </c>
      <c r="D163" s="67">
        <f t="shared" si="15"/>
        <v>-0.84004431729864104</v>
      </c>
      <c r="E163" s="67">
        <f t="shared" si="15"/>
        <v>2.0368080308430931</v>
      </c>
      <c r="F163" s="67">
        <f t="shared" si="15"/>
        <v>-2.8368794326241136</v>
      </c>
      <c r="G163" s="67">
        <f t="shared" si="15"/>
        <v>-6.2148573468598514</v>
      </c>
      <c r="H163" s="67">
        <f t="shared" si="15"/>
        <v>-2.9152684563758342</v>
      </c>
      <c r="I163" s="67">
        <f t="shared" si="15"/>
        <v>-4.3343531811406573</v>
      </c>
      <c r="J163" s="67">
        <f t="shared" si="15"/>
        <v>-2.8479242847924207</v>
      </c>
      <c r="K163" s="67">
        <f t="shared" si="15"/>
        <v>-2.2807746958281743</v>
      </c>
    </row>
    <row r="164" spans="1:11">
      <c r="A164" s="63" t="s">
        <v>419</v>
      </c>
      <c r="B164" s="67">
        <f>(B152-B151)/B151*100</f>
        <v>8.006137894563464</v>
      </c>
      <c r="C164" s="67">
        <f t="shared" si="15"/>
        <v>2.3516986446048169</v>
      </c>
      <c r="D164" s="67">
        <f>(D152-D151)/D151*100</f>
        <v>1.8409456798517105</v>
      </c>
      <c r="E164" s="67">
        <f>(E152-E151)/E151*100</f>
        <v>7.9516975503284626E-2</v>
      </c>
      <c r="F164" s="67">
        <f t="shared" si="15"/>
        <v>9.3517998627487735</v>
      </c>
      <c r="G164" s="67">
        <f t="shared" si="15"/>
        <v>8.9514216274779663</v>
      </c>
      <c r="H164" s="67">
        <f t="shared" si="15"/>
        <v>2.4776908121042958</v>
      </c>
      <c r="I164" s="67">
        <f t="shared" si="15"/>
        <v>6.3531163166244466</v>
      </c>
      <c r="J164" s="67">
        <f t="shared" si="15"/>
        <v>1.9132839882961605</v>
      </c>
      <c r="K164" s="67">
        <f t="shared" si="15"/>
        <v>3.7446775759201683</v>
      </c>
    </row>
    <row r="165" spans="1:11">
      <c r="A165" s="63" t="s">
        <v>452</v>
      </c>
      <c r="B165" s="67">
        <f>(B153-B152)/B152*100</f>
        <v>1.3211969434277195</v>
      </c>
      <c r="C165" s="67">
        <f>(C153-C152)/C152*100</f>
        <v>-1.5822240566849006</v>
      </c>
      <c r="D165" s="67">
        <f>(D153-D152)/D152*100</f>
        <v>0.30633735401111484</v>
      </c>
      <c r="E165" s="67">
        <f>(E153-E152)/E152*100</f>
        <v>-0.45462183646033522</v>
      </c>
      <c r="F165" s="67">
        <f>(F153-F152)/F152*100</f>
        <v>-4.754297885288819E-2</v>
      </c>
      <c r="G165" s="67">
        <f>(G153-G152)/G152*100</f>
        <v>2.347165484125282</v>
      </c>
      <c r="H165" s="67">
        <f>(H153-H152)/H152*100</f>
        <v>5.0869170396315768</v>
      </c>
      <c r="I165" s="67">
        <f>(I153-I152)/I152*100</f>
        <v>0.12930011862397392</v>
      </c>
      <c r="J165" s="67">
        <f t="shared" si="15"/>
        <v>-1.0257490073396693</v>
      </c>
      <c r="K165" s="67">
        <f t="shared" si="15"/>
        <v>0.36948289035601845</v>
      </c>
    </row>
    <row r="166" spans="1:11">
      <c r="A166" s="63" t="s">
        <v>495</v>
      </c>
      <c r="B166" s="67">
        <f>(B154-B153)/B153*100</f>
        <v>-0.18220708231005883</v>
      </c>
      <c r="C166" s="67">
        <f t="shared" ref="C166:K166" si="16">(C154-C153)/C153*100</f>
        <v>-5.5953587530143549</v>
      </c>
      <c r="D166" s="67">
        <f t="shared" si="16"/>
        <v>-8.7441355823228673</v>
      </c>
      <c r="E166" s="67">
        <f t="shared" si="16"/>
        <v>-3.7422087013003744</v>
      </c>
      <c r="F166" s="67">
        <f t="shared" si="16"/>
        <v>4.5986415266652765</v>
      </c>
      <c r="G166" s="67">
        <f t="shared" si="16"/>
        <v>0.94446973145197477</v>
      </c>
      <c r="H166" s="67">
        <f t="shared" si="16"/>
        <v>11.95432451199753</v>
      </c>
      <c r="I166" s="67">
        <f t="shared" si="16"/>
        <v>1.6372661682995899</v>
      </c>
      <c r="J166" s="67">
        <f>(J154-J153)/J153*100</f>
        <v>0.55820644520762863</v>
      </c>
      <c r="K166" s="67">
        <f t="shared" si="16"/>
        <v>-1.8554091949988112</v>
      </c>
    </row>
    <row r="167" spans="1:11">
      <c r="A167" s="217" t="s">
        <v>522</v>
      </c>
      <c r="B167" s="67">
        <f>(B155-B154)/B154*100</f>
        <v>1.3999999999999946</v>
      </c>
      <c r="C167" s="67">
        <f t="shared" ref="C167:I167" si="17">(C155-C154)/C154*100</f>
        <v>-15.561602250851472</v>
      </c>
      <c r="D167" s="67">
        <f t="shared" si="17"/>
        <v>-23.330526107203013</v>
      </c>
      <c r="E167" s="67">
        <f t="shared" si="17"/>
        <v>0.28707367843173243</v>
      </c>
      <c r="F167" s="67">
        <f t="shared" si="17"/>
        <v>20.75572370974001</v>
      </c>
      <c r="G167" s="67">
        <f t="shared" si="17"/>
        <v>12.343591477849172</v>
      </c>
      <c r="H167" s="67">
        <f t="shared" si="17"/>
        <v>25.176425184695102</v>
      </c>
      <c r="I167" s="67">
        <f t="shared" si="17"/>
        <v>3.3290205266286592</v>
      </c>
      <c r="J167" s="67">
        <f>(J155-J154)/J154*100</f>
        <v>-0.55947343676539152</v>
      </c>
      <c r="K167" s="67">
        <f>(K155-K154)/K154*100</f>
        <v>-2.8730354406751655</v>
      </c>
    </row>
  </sheetData>
  <dataConsolidate/>
  <mergeCells count="1">
    <mergeCell ref="B1:K1"/>
  </mergeCells>
  <phoneticPr fontId="13" type="noConversion"/>
  <conditionalFormatting sqref="E88:E99">
    <cfRule type="iconSet" priority="11">
      <iconSet iconSet="3Arrows">
        <cfvo type="percent" val="0"/>
        <cfvo type="percent" val="33"/>
        <cfvo type="percent" val="67"/>
      </iconSet>
    </cfRule>
  </conditionalFormatting>
  <conditionalFormatting sqref="E100:E111">
    <cfRule type="iconSet" priority="10">
      <iconSet iconSet="3Arrows">
        <cfvo type="percent" val="0"/>
        <cfvo type="percent" val="33"/>
        <cfvo type="percent" val="67"/>
      </iconSet>
    </cfRule>
  </conditionalFormatting>
  <conditionalFormatting sqref="E112:E117 E125:E143">
    <cfRule type="iconSet" priority="9">
      <iconSet iconSet="3Arrows">
        <cfvo type="percent" val="0"/>
        <cfvo type="percent" val="33"/>
        <cfvo type="percent" val="67"/>
      </iconSet>
    </cfRule>
  </conditionalFormatting>
  <conditionalFormatting sqref="E113:E117">
    <cfRule type="iconSet" priority="8">
      <iconSet iconSet="3Arrows">
        <cfvo type="percent" val="0"/>
        <cfvo type="percent" val="33"/>
        <cfvo type="percent" val="67"/>
      </iconSet>
    </cfRule>
  </conditionalFormatting>
  <conditionalFormatting sqref="E118">
    <cfRule type="iconSet" priority="7">
      <iconSet iconSet="3Arrows">
        <cfvo type="percent" val="0"/>
        <cfvo type="percent" val="33"/>
        <cfvo type="percent" val="67"/>
      </iconSet>
    </cfRule>
  </conditionalFormatting>
  <conditionalFormatting sqref="E119">
    <cfRule type="iconSet" priority="5">
      <iconSet iconSet="3Arrows">
        <cfvo type="percent" val="0"/>
        <cfvo type="percent" val="33"/>
        <cfvo type="percent" val="67"/>
      </iconSet>
    </cfRule>
  </conditionalFormatting>
  <conditionalFormatting sqref="E120:E121">
    <cfRule type="iconSet" priority="3">
      <iconSet iconSet="3Arrows">
        <cfvo type="percent" val="0"/>
        <cfvo type="percent" val="33"/>
        <cfvo type="percent" val="67"/>
      </iconSet>
    </cfRule>
  </conditionalFormatting>
  <conditionalFormatting sqref="E122:E124">
    <cfRule type="iconSet" priority="2">
      <iconSet iconSet="3Arrows">
        <cfvo type="percent" val="0"/>
        <cfvo type="percent" val="33"/>
        <cfvo type="percent" val="67"/>
      </iconSet>
    </cfRule>
  </conditionalFormatting>
  <conditionalFormatting sqref="E135:E143">
    <cfRule type="iconSet" priority="1">
      <iconSet iconSet="3Arrows">
        <cfvo type="percent" val="0"/>
        <cfvo type="percent" val="33"/>
        <cfvo type="percent" val="67"/>
      </iconSet>
    </cfRule>
  </conditionalFormatting>
  <pageMargins left="0.75" right="0.75" top="1" bottom="1" header="0.5" footer="0.5"/>
  <headerFooter alignWithMargins="0"/>
  <drawing r:id="rId1"/>
  <legacyDrawing r:id="rId2"/>
</worksheet>
</file>

<file path=xl/worksheets/sheet17.xml><?xml version="1.0" encoding="utf-8"?>
<worksheet xmlns="http://schemas.openxmlformats.org/spreadsheetml/2006/main" xmlns:r="http://schemas.openxmlformats.org/officeDocument/2006/relationships">
  <dimension ref="A1:BW295"/>
  <sheetViews>
    <sheetView zoomScale="90" zoomScaleNormal="90" workbookViewId="0">
      <selection sqref="A1:A4"/>
    </sheetView>
  </sheetViews>
  <sheetFormatPr defaultRowHeight="12.75"/>
  <cols>
    <col min="1" max="1" width="17.28515625" style="28" customWidth="1"/>
    <col min="2" max="2" width="9.140625" style="28" bestFit="1"/>
    <col min="3" max="3" width="14.28515625" style="28" customWidth="1"/>
    <col min="4" max="4" width="13.7109375" style="28" customWidth="1"/>
    <col min="5" max="5" width="9.140625" style="28" bestFit="1"/>
    <col min="6" max="6" width="13.140625" style="28" customWidth="1"/>
    <col min="7" max="7" width="15.85546875" style="28" customWidth="1"/>
    <col min="8" max="8" width="13.42578125" style="28" customWidth="1"/>
    <col min="9" max="9" width="13.28515625" style="28" customWidth="1"/>
    <col min="10" max="10" width="15.7109375" style="28" customWidth="1"/>
    <col min="11" max="11" width="14.5703125" style="28" customWidth="1"/>
    <col min="12" max="12" width="15.28515625" style="28" customWidth="1"/>
    <col min="13" max="13" width="9.140625" style="28"/>
    <col min="14" max="14" width="9.140625" style="199"/>
    <col min="15" max="15" width="9.140625" style="227"/>
    <col min="16" max="16384" width="9.140625" style="28"/>
  </cols>
  <sheetData>
    <row r="1" spans="1:75" ht="32.25" customHeight="1" thickBot="1">
      <c r="A1" s="426" t="s">
        <v>78</v>
      </c>
      <c r="B1" s="424" t="s">
        <v>77</v>
      </c>
      <c r="C1" s="424"/>
      <c r="D1" s="424"/>
      <c r="E1" s="424"/>
      <c r="F1" s="424"/>
      <c r="G1" s="424"/>
      <c r="H1" s="424"/>
      <c r="I1" s="424"/>
      <c r="J1" s="424"/>
      <c r="K1" s="424"/>
      <c r="L1" s="425"/>
    </row>
    <row r="2" spans="1:75" ht="36.75" customHeight="1">
      <c r="A2" s="427"/>
      <c r="B2" s="429" t="s">
        <v>69</v>
      </c>
      <c r="C2" s="429"/>
      <c r="D2" s="429"/>
      <c r="E2" s="429" t="s">
        <v>70</v>
      </c>
      <c r="F2" s="429"/>
      <c r="G2" s="429"/>
      <c r="H2" s="429" t="s">
        <v>75</v>
      </c>
      <c r="I2" s="429"/>
      <c r="J2" s="429"/>
      <c r="K2" s="429" t="s">
        <v>76</v>
      </c>
      <c r="L2" s="429"/>
    </row>
    <row r="3" spans="1:75" ht="29.25" customHeight="1">
      <c r="A3" s="427"/>
      <c r="B3" s="31"/>
      <c r="C3" s="31"/>
      <c r="D3" s="31" t="s">
        <v>71</v>
      </c>
      <c r="E3" s="32"/>
      <c r="F3" s="32"/>
      <c r="G3" s="32" t="s">
        <v>71</v>
      </c>
      <c r="H3" s="33"/>
      <c r="I3" s="33"/>
      <c r="J3" s="33" t="s">
        <v>71</v>
      </c>
      <c r="K3" s="34"/>
      <c r="L3" s="34" t="s">
        <v>71</v>
      </c>
      <c r="M3" s="219"/>
      <c r="N3" s="218"/>
      <c r="P3" s="219"/>
      <c r="Q3" s="219"/>
      <c r="R3" s="219"/>
      <c r="S3" s="219"/>
    </row>
    <row r="4" spans="1:75" ht="33" customHeight="1" thickBot="1">
      <c r="A4" s="428"/>
      <c r="B4" s="31" t="s">
        <v>72</v>
      </c>
      <c r="C4" s="31" t="s">
        <v>73</v>
      </c>
      <c r="D4" s="31" t="s">
        <v>74</v>
      </c>
      <c r="E4" s="32" t="s">
        <v>72</v>
      </c>
      <c r="F4" s="32" t="s">
        <v>73</v>
      </c>
      <c r="G4" s="32" t="s">
        <v>74</v>
      </c>
      <c r="H4" s="33" t="s">
        <v>72</v>
      </c>
      <c r="I4" s="33" t="s">
        <v>73</v>
      </c>
      <c r="J4" s="33" t="s">
        <v>74</v>
      </c>
      <c r="K4" s="34" t="s">
        <v>73</v>
      </c>
      <c r="L4" s="34" t="s">
        <v>74</v>
      </c>
      <c r="N4" s="205"/>
      <c r="O4" s="205"/>
      <c r="P4" s="206"/>
      <c r="Q4" s="206"/>
      <c r="R4" s="206"/>
      <c r="S4" s="206"/>
      <c r="T4" s="206"/>
      <c r="U4" s="206"/>
      <c r="V4" s="206"/>
      <c r="W4" s="206"/>
      <c r="X4" s="206"/>
      <c r="Y4" s="206"/>
      <c r="Z4" s="206"/>
      <c r="AA4" s="206"/>
      <c r="AB4" s="206"/>
      <c r="AC4" s="206"/>
      <c r="AD4" s="206"/>
      <c r="AE4" s="206"/>
      <c r="AF4" s="206"/>
      <c r="AG4" s="206"/>
      <c r="AH4" s="206"/>
      <c r="AI4" s="206"/>
      <c r="AJ4" s="206"/>
      <c r="AK4" s="206"/>
      <c r="AL4" s="206"/>
      <c r="AM4" s="206"/>
      <c r="AN4" s="206"/>
      <c r="AO4" s="206"/>
      <c r="AP4" s="206"/>
      <c r="AQ4" s="206"/>
      <c r="AR4" s="206"/>
      <c r="AS4" s="206"/>
      <c r="AT4" s="206"/>
      <c r="AU4" s="206"/>
      <c r="AV4" s="206"/>
      <c r="AW4" s="206"/>
      <c r="AX4" s="206"/>
      <c r="AY4" s="206"/>
      <c r="AZ4" s="206"/>
      <c r="BA4" s="206"/>
      <c r="BB4" s="206"/>
      <c r="BC4" s="206"/>
      <c r="BD4" s="206"/>
      <c r="BE4" s="206"/>
      <c r="BF4" s="206"/>
      <c r="BG4" s="206"/>
      <c r="BH4" s="206"/>
      <c r="BI4" s="206"/>
      <c r="BJ4" s="206"/>
      <c r="BK4" s="206"/>
      <c r="BL4" s="206"/>
      <c r="BM4" s="206"/>
      <c r="BN4" s="206"/>
      <c r="BO4" s="206"/>
      <c r="BP4" s="206"/>
      <c r="BQ4" s="206"/>
      <c r="BR4" s="206"/>
      <c r="BS4" s="206"/>
      <c r="BT4" s="206"/>
      <c r="BU4" s="206"/>
      <c r="BV4" s="206"/>
      <c r="BW4" s="206"/>
    </row>
    <row r="5" spans="1:75" ht="21.75" hidden="1" customHeight="1">
      <c r="A5" s="29">
        <v>33970</v>
      </c>
      <c r="B5" s="30">
        <v>52</v>
      </c>
      <c r="C5" s="30">
        <v>3180</v>
      </c>
      <c r="D5" s="30">
        <v>2777</v>
      </c>
      <c r="E5" s="30">
        <v>260</v>
      </c>
      <c r="F5" s="30">
        <v>41741</v>
      </c>
      <c r="G5" s="30">
        <v>33916</v>
      </c>
      <c r="H5" s="30">
        <v>95</v>
      </c>
      <c r="I5" s="30">
        <v>10803</v>
      </c>
      <c r="J5" s="30">
        <v>10392</v>
      </c>
      <c r="K5" s="30">
        <v>0</v>
      </c>
      <c r="L5" s="30">
        <v>0</v>
      </c>
      <c r="M5" s="219"/>
      <c r="N5" s="205"/>
      <c r="O5" s="205"/>
      <c r="P5" s="208">
        <f t="shared" ref="P5:P68" si="0">K5+I5+F5+C5</f>
        <v>55724</v>
      </c>
      <c r="Q5" s="206"/>
      <c r="R5" s="206"/>
      <c r="S5" s="206"/>
      <c r="T5" s="206"/>
      <c r="U5" s="206"/>
      <c r="V5" s="206"/>
      <c r="W5" s="206"/>
      <c r="X5" s="206"/>
      <c r="Y5" s="206"/>
      <c r="Z5" s="206"/>
      <c r="AA5" s="206"/>
      <c r="AB5" s="206"/>
      <c r="AC5" s="206"/>
      <c r="AD5" s="206"/>
      <c r="AE5" s="206"/>
      <c r="AF5" s="206"/>
      <c r="AG5" s="206"/>
      <c r="AH5" s="206"/>
      <c r="AI5" s="206"/>
      <c r="AJ5" s="206"/>
      <c r="AK5" s="206"/>
      <c r="AL5" s="206"/>
      <c r="AM5" s="206"/>
      <c r="AN5" s="206"/>
      <c r="AO5" s="206"/>
      <c r="AP5" s="206"/>
      <c r="AQ5" s="206"/>
      <c r="AR5" s="206"/>
      <c r="AS5" s="206"/>
      <c r="AT5" s="206"/>
      <c r="AU5" s="206"/>
      <c r="AV5" s="206"/>
      <c r="AW5" s="206"/>
      <c r="AX5" s="206"/>
      <c r="AY5" s="206"/>
      <c r="AZ5" s="206"/>
      <c r="BA5" s="206"/>
      <c r="BB5" s="206"/>
      <c r="BC5" s="206"/>
      <c r="BD5" s="206"/>
      <c r="BE5" s="206"/>
      <c r="BF5" s="206"/>
      <c r="BG5" s="206"/>
      <c r="BH5" s="206"/>
      <c r="BI5" s="206"/>
      <c r="BJ5" s="206"/>
      <c r="BK5" s="206"/>
      <c r="BL5" s="206"/>
      <c r="BM5" s="206"/>
      <c r="BN5" s="206"/>
      <c r="BO5" s="206"/>
      <c r="BP5" s="206"/>
      <c r="BQ5" s="206"/>
      <c r="BR5" s="206"/>
      <c r="BS5" s="206"/>
      <c r="BT5" s="206"/>
      <c r="BU5" s="206"/>
      <c r="BV5" s="206"/>
      <c r="BW5" s="206"/>
    </row>
    <row r="6" spans="1:75" ht="15" hidden="1" customHeight="1">
      <c r="A6" s="29">
        <v>34001</v>
      </c>
      <c r="B6" s="30">
        <v>185</v>
      </c>
      <c r="C6" s="30">
        <v>10479</v>
      </c>
      <c r="D6" s="30">
        <v>7056</v>
      </c>
      <c r="E6" s="30">
        <v>295</v>
      </c>
      <c r="F6" s="30">
        <v>47507</v>
      </c>
      <c r="G6" s="30">
        <v>40251</v>
      </c>
      <c r="H6" s="30">
        <v>253</v>
      </c>
      <c r="I6" s="30">
        <v>28838</v>
      </c>
      <c r="J6" s="30">
        <v>28835</v>
      </c>
      <c r="K6" s="30">
        <v>1545</v>
      </c>
      <c r="L6" s="30">
        <v>1400</v>
      </c>
      <c r="M6" s="206"/>
      <c r="N6" s="205"/>
      <c r="O6" s="205"/>
      <c r="P6" s="208">
        <f t="shared" si="0"/>
        <v>88369</v>
      </c>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206"/>
      <c r="BN6" s="206"/>
      <c r="BO6" s="206"/>
      <c r="BP6" s="206"/>
      <c r="BQ6" s="206"/>
      <c r="BR6" s="206"/>
      <c r="BS6" s="206"/>
      <c r="BT6" s="206"/>
      <c r="BU6" s="206"/>
      <c r="BV6" s="206"/>
      <c r="BW6" s="206"/>
    </row>
    <row r="7" spans="1:75" ht="15" hidden="1" customHeight="1">
      <c r="A7" s="29">
        <v>34029</v>
      </c>
      <c r="B7" s="30">
        <v>189</v>
      </c>
      <c r="C7" s="30">
        <v>10954</v>
      </c>
      <c r="D7" s="30">
        <v>8630</v>
      </c>
      <c r="E7" s="30">
        <v>316</v>
      </c>
      <c r="F7" s="30">
        <v>48762</v>
      </c>
      <c r="G7" s="30">
        <v>40321</v>
      </c>
      <c r="H7" s="30">
        <v>204</v>
      </c>
      <c r="I7" s="30">
        <v>22256</v>
      </c>
      <c r="J7" s="30">
        <v>26358</v>
      </c>
      <c r="K7" s="30">
        <v>2942</v>
      </c>
      <c r="L7" s="30">
        <v>1500</v>
      </c>
      <c r="M7" s="206"/>
      <c r="N7" s="205"/>
      <c r="O7" s="205"/>
      <c r="P7" s="208">
        <f t="shared" si="0"/>
        <v>84914</v>
      </c>
      <c r="Q7" s="206"/>
      <c r="R7" s="206"/>
      <c r="S7" s="206"/>
      <c r="T7" s="206"/>
      <c r="U7" s="206"/>
      <c r="V7" s="206"/>
      <c r="W7" s="206"/>
      <c r="X7" s="206"/>
      <c r="Y7" s="206"/>
      <c r="Z7" s="206"/>
      <c r="AA7" s="206"/>
      <c r="AB7" s="206"/>
      <c r="AC7" s="206"/>
      <c r="AD7" s="206"/>
      <c r="AE7" s="206"/>
      <c r="AF7" s="206"/>
      <c r="AG7" s="206"/>
      <c r="AH7" s="206"/>
      <c r="AI7" s="206"/>
      <c r="AJ7" s="206"/>
      <c r="AK7" s="206"/>
      <c r="AL7" s="206"/>
      <c r="AM7" s="206"/>
      <c r="AN7" s="206"/>
      <c r="AO7" s="206"/>
      <c r="AP7" s="206"/>
      <c r="AQ7" s="206"/>
      <c r="AR7" s="206"/>
      <c r="AS7" s="206"/>
      <c r="AT7" s="206"/>
      <c r="AU7" s="206"/>
      <c r="AV7" s="206"/>
      <c r="AW7" s="206"/>
      <c r="AX7" s="206"/>
      <c r="AY7" s="206"/>
      <c r="AZ7" s="206"/>
      <c r="BA7" s="206"/>
      <c r="BB7" s="206"/>
      <c r="BC7" s="206"/>
      <c r="BD7" s="206"/>
      <c r="BE7" s="206"/>
      <c r="BF7" s="206"/>
      <c r="BG7" s="206"/>
      <c r="BH7" s="206"/>
      <c r="BI7" s="206"/>
      <c r="BJ7" s="206"/>
      <c r="BK7" s="206"/>
      <c r="BL7" s="206"/>
      <c r="BM7" s="206"/>
      <c r="BN7" s="206"/>
      <c r="BO7" s="206"/>
      <c r="BP7" s="206"/>
      <c r="BQ7" s="206"/>
      <c r="BR7" s="206"/>
      <c r="BS7" s="206"/>
      <c r="BT7" s="206"/>
      <c r="BU7" s="206"/>
      <c r="BV7" s="206"/>
      <c r="BW7" s="206"/>
    </row>
    <row r="8" spans="1:75" ht="15" hidden="1" customHeight="1">
      <c r="A8" s="29">
        <v>34060</v>
      </c>
      <c r="B8" s="30">
        <v>126</v>
      </c>
      <c r="C8" s="30">
        <v>7515</v>
      </c>
      <c r="D8" s="30">
        <v>6502</v>
      </c>
      <c r="E8" s="30">
        <v>287</v>
      </c>
      <c r="F8" s="30">
        <v>44510</v>
      </c>
      <c r="G8" s="30">
        <v>36846</v>
      </c>
      <c r="H8" s="30">
        <v>243</v>
      </c>
      <c r="I8" s="30">
        <v>24936</v>
      </c>
      <c r="J8" s="30">
        <v>26630</v>
      </c>
      <c r="K8" s="30">
        <v>1372</v>
      </c>
      <c r="L8" s="30">
        <v>1300</v>
      </c>
      <c r="M8" s="206"/>
      <c r="N8" s="205"/>
      <c r="O8" s="205"/>
      <c r="P8" s="208">
        <f t="shared" si="0"/>
        <v>78333</v>
      </c>
      <c r="Q8" s="206"/>
      <c r="R8" s="206"/>
      <c r="S8" s="206"/>
      <c r="T8" s="206"/>
      <c r="U8" s="206"/>
      <c r="V8" s="206"/>
      <c r="W8" s="206"/>
      <c r="X8" s="206"/>
      <c r="Y8" s="206"/>
      <c r="Z8" s="206"/>
      <c r="AA8" s="206"/>
      <c r="AB8" s="206"/>
      <c r="AC8" s="206"/>
      <c r="AD8" s="206"/>
      <c r="AE8" s="206"/>
      <c r="AF8" s="206"/>
      <c r="AG8" s="206"/>
      <c r="AH8" s="206"/>
      <c r="AI8" s="206"/>
      <c r="AJ8" s="206"/>
      <c r="AK8" s="206"/>
      <c r="AL8" s="206"/>
      <c r="AM8" s="206"/>
      <c r="AN8" s="206"/>
      <c r="AO8" s="206"/>
      <c r="AP8" s="206"/>
      <c r="AQ8" s="206"/>
      <c r="AR8" s="206"/>
      <c r="AS8" s="206"/>
      <c r="AT8" s="206"/>
      <c r="AU8" s="206"/>
      <c r="AV8" s="206"/>
      <c r="AW8" s="206"/>
      <c r="AX8" s="206"/>
      <c r="AY8" s="206"/>
      <c r="AZ8" s="206"/>
      <c r="BA8" s="206"/>
      <c r="BB8" s="206"/>
      <c r="BC8" s="206"/>
      <c r="BD8" s="206"/>
      <c r="BE8" s="206"/>
      <c r="BF8" s="206"/>
      <c r="BG8" s="206"/>
      <c r="BH8" s="206"/>
      <c r="BI8" s="206"/>
      <c r="BJ8" s="206"/>
      <c r="BK8" s="206"/>
      <c r="BL8" s="206"/>
      <c r="BM8" s="206"/>
      <c r="BN8" s="206"/>
      <c r="BO8" s="206"/>
      <c r="BP8" s="206"/>
      <c r="BQ8" s="206"/>
      <c r="BR8" s="206"/>
      <c r="BS8" s="206"/>
      <c r="BT8" s="206"/>
      <c r="BU8" s="206"/>
      <c r="BV8" s="206"/>
      <c r="BW8" s="206"/>
    </row>
    <row r="9" spans="1:75" ht="15" hidden="1" customHeight="1">
      <c r="A9" s="29">
        <v>34090</v>
      </c>
      <c r="B9" s="30">
        <v>84</v>
      </c>
      <c r="C9" s="30">
        <v>5167</v>
      </c>
      <c r="D9" s="30">
        <v>4660</v>
      </c>
      <c r="E9" s="30">
        <v>330</v>
      </c>
      <c r="F9" s="30">
        <v>49595</v>
      </c>
      <c r="G9" s="30">
        <v>42195</v>
      </c>
      <c r="H9" s="30">
        <v>158</v>
      </c>
      <c r="I9" s="30">
        <v>18218</v>
      </c>
      <c r="J9" s="30">
        <v>18220</v>
      </c>
      <c r="K9" s="30">
        <v>0</v>
      </c>
      <c r="L9" s="30">
        <v>0</v>
      </c>
      <c r="M9" s="206"/>
      <c r="N9" s="205"/>
      <c r="O9" s="205"/>
      <c r="P9" s="208">
        <f t="shared" si="0"/>
        <v>72980</v>
      </c>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c r="BI9" s="206"/>
      <c r="BJ9" s="206"/>
      <c r="BK9" s="206"/>
      <c r="BL9" s="206"/>
      <c r="BM9" s="206"/>
      <c r="BN9" s="206"/>
      <c r="BO9" s="206"/>
      <c r="BP9" s="206"/>
      <c r="BQ9" s="206"/>
      <c r="BR9" s="206"/>
      <c r="BS9" s="206"/>
      <c r="BT9" s="206"/>
      <c r="BU9" s="206"/>
      <c r="BV9" s="206"/>
      <c r="BW9" s="206"/>
    </row>
    <row r="10" spans="1:75" ht="15" hidden="1" customHeight="1">
      <c r="A10" s="29">
        <v>34121</v>
      </c>
      <c r="B10" s="30">
        <v>176</v>
      </c>
      <c r="C10" s="30">
        <v>9920</v>
      </c>
      <c r="D10" s="30">
        <v>8600</v>
      </c>
      <c r="E10" s="30">
        <v>354</v>
      </c>
      <c r="F10" s="30">
        <v>56757</v>
      </c>
      <c r="G10" s="30">
        <v>51805</v>
      </c>
      <c r="H10" s="30">
        <v>551</v>
      </c>
      <c r="I10" s="30">
        <v>66453</v>
      </c>
      <c r="J10" s="30">
        <v>67476</v>
      </c>
      <c r="K10" s="30">
        <v>0</v>
      </c>
      <c r="L10" s="30">
        <v>0</v>
      </c>
      <c r="M10" s="206"/>
      <c r="N10" s="205"/>
      <c r="O10" s="205"/>
      <c r="P10" s="208">
        <f t="shared" si="0"/>
        <v>133130</v>
      </c>
      <c r="Q10" s="206"/>
      <c r="R10" s="206"/>
      <c r="S10" s="206"/>
      <c r="T10" s="206"/>
      <c r="U10" s="206"/>
      <c r="V10" s="206"/>
      <c r="W10" s="206"/>
      <c r="X10" s="206"/>
      <c r="Y10" s="206"/>
      <c r="Z10" s="206"/>
      <c r="AA10" s="206"/>
      <c r="AB10" s="206"/>
      <c r="AC10" s="206"/>
      <c r="AD10" s="206"/>
      <c r="AE10" s="206"/>
      <c r="AF10" s="206"/>
      <c r="AG10" s="206"/>
      <c r="AH10" s="206"/>
      <c r="AI10" s="206"/>
      <c r="AJ10" s="206"/>
      <c r="AK10" s="206"/>
      <c r="AL10" s="206"/>
      <c r="AM10" s="206"/>
      <c r="AN10" s="206"/>
      <c r="AO10" s="206"/>
      <c r="AP10" s="206"/>
      <c r="AQ10" s="206"/>
      <c r="AR10" s="206"/>
      <c r="AS10" s="206"/>
      <c r="AT10" s="206"/>
      <c r="AU10" s="206"/>
      <c r="AV10" s="206"/>
      <c r="AW10" s="206"/>
      <c r="AX10" s="206"/>
      <c r="AY10" s="206"/>
      <c r="AZ10" s="206"/>
      <c r="BA10" s="206"/>
      <c r="BB10" s="206"/>
      <c r="BC10" s="206"/>
      <c r="BD10" s="206"/>
      <c r="BE10" s="206"/>
      <c r="BF10" s="206"/>
      <c r="BG10" s="206"/>
      <c r="BH10" s="206"/>
      <c r="BI10" s="206"/>
      <c r="BJ10" s="206"/>
      <c r="BK10" s="206"/>
      <c r="BL10" s="206"/>
      <c r="BM10" s="206"/>
      <c r="BN10" s="206"/>
      <c r="BO10" s="206"/>
      <c r="BP10" s="206"/>
      <c r="BQ10" s="206"/>
      <c r="BR10" s="206"/>
      <c r="BS10" s="206"/>
      <c r="BT10" s="206"/>
      <c r="BU10" s="206"/>
      <c r="BV10" s="206"/>
      <c r="BW10" s="206"/>
    </row>
    <row r="11" spans="1:75" ht="15" hidden="1" customHeight="1">
      <c r="A11" s="29">
        <v>34151</v>
      </c>
      <c r="B11" s="30">
        <v>120</v>
      </c>
      <c r="C11" s="30">
        <v>6771</v>
      </c>
      <c r="D11" s="30">
        <v>6184</v>
      </c>
      <c r="E11" s="30">
        <v>321</v>
      </c>
      <c r="F11" s="30">
        <v>52525</v>
      </c>
      <c r="G11" s="30">
        <v>46789</v>
      </c>
      <c r="H11" s="30">
        <v>579</v>
      </c>
      <c r="I11" s="30">
        <v>47397</v>
      </c>
      <c r="J11" s="30">
        <v>50651</v>
      </c>
      <c r="K11" s="30">
        <v>1275</v>
      </c>
      <c r="L11" s="30">
        <v>810</v>
      </c>
      <c r="M11" s="206"/>
      <c r="N11" s="205"/>
      <c r="O11" s="205"/>
      <c r="P11" s="208">
        <f t="shared" si="0"/>
        <v>107968</v>
      </c>
      <c r="Q11" s="206"/>
      <c r="R11" s="206"/>
      <c r="S11" s="206"/>
      <c r="T11" s="206"/>
      <c r="U11" s="206"/>
      <c r="V11" s="206"/>
      <c r="W11" s="206"/>
      <c r="X11" s="206"/>
      <c r="Y11" s="206"/>
      <c r="Z11" s="206"/>
      <c r="AA11" s="206"/>
      <c r="AB11" s="206"/>
      <c r="AC11" s="206"/>
      <c r="AD11" s="206"/>
      <c r="AE11" s="206"/>
      <c r="AF11" s="206"/>
      <c r="AG11" s="206"/>
      <c r="AH11" s="206"/>
      <c r="AI11" s="206"/>
      <c r="AJ11" s="206"/>
      <c r="AK11" s="206"/>
      <c r="AL11" s="206"/>
      <c r="AM11" s="206"/>
      <c r="AN11" s="206"/>
      <c r="AO11" s="206"/>
      <c r="AP11" s="206"/>
      <c r="AQ11" s="206"/>
      <c r="AR11" s="206"/>
      <c r="AS11" s="206"/>
      <c r="AT11" s="206"/>
      <c r="AU11" s="206"/>
      <c r="AV11" s="206"/>
      <c r="AW11" s="206"/>
      <c r="AX11" s="206"/>
      <c r="AY11" s="206"/>
      <c r="AZ11" s="206"/>
      <c r="BA11" s="206"/>
      <c r="BB11" s="206"/>
      <c r="BC11" s="206"/>
      <c r="BD11" s="206"/>
      <c r="BE11" s="206"/>
      <c r="BF11" s="206"/>
      <c r="BG11" s="206"/>
      <c r="BH11" s="206"/>
      <c r="BI11" s="206"/>
      <c r="BJ11" s="206"/>
      <c r="BK11" s="206"/>
      <c r="BL11" s="206"/>
      <c r="BM11" s="206"/>
      <c r="BN11" s="206"/>
      <c r="BO11" s="206"/>
      <c r="BP11" s="206"/>
      <c r="BQ11" s="206"/>
      <c r="BR11" s="206"/>
      <c r="BS11" s="206"/>
      <c r="BT11" s="206"/>
      <c r="BU11" s="206"/>
      <c r="BV11" s="206"/>
      <c r="BW11" s="206"/>
    </row>
    <row r="12" spans="1:75" ht="15" hidden="1" customHeight="1">
      <c r="A12" s="29">
        <v>34182</v>
      </c>
      <c r="B12" s="30">
        <v>145</v>
      </c>
      <c r="C12" s="30">
        <v>8159</v>
      </c>
      <c r="D12" s="30">
        <v>7485</v>
      </c>
      <c r="E12" s="30">
        <v>379</v>
      </c>
      <c r="F12" s="30">
        <v>60509</v>
      </c>
      <c r="G12" s="30">
        <v>52084</v>
      </c>
      <c r="H12" s="30">
        <v>557</v>
      </c>
      <c r="I12" s="30">
        <v>59667</v>
      </c>
      <c r="J12" s="30">
        <v>58404</v>
      </c>
      <c r="K12" s="30">
        <v>1781</v>
      </c>
      <c r="L12" s="30">
        <v>3200</v>
      </c>
      <c r="M12" s="206"/>
      <c r="N12" s="205"/>
      <c r="O12" s="205"/>
      <c r="P12" s="208">
        <f t="shared" si="0"/>
        <v>130116</v>
      </c>
      <c r="Q12" s="206"/>
      <c r="R12" s="206"/>
      <c r="S12" s="206"/>
      <c r="T12" s="206"/>
      <c r="U12" s="206"/>
      <c r="V12" s="206"/>
      <c r="W12" s="206"/>
      <c r="X12" s="206"/>
      <c r="Y12" s="206"/>
      <c r="Z12" s="206"/>
      <c r="AA12" s="206"/>
      <c r="AB12" s="206"/>
      <c r="AC12" s="206"/>
      <c r="AD12" s="206"/>
      <c r="AE12" s="206"/>
      <c r="AF12" s="206"/>
      <c r="AG12" s="206"/>
      <c r="AH12" s="206"/>
      <c r="AI12" s="206"/>
      <c r="AJ12" s="206"/>
      <c r="AK12" s="206"/>
      <c r="AL12" s="206"/>
      <c r="AM12" s="206"/>
      <c r="AN12" s="206"/>
      <c r="AO12" s="206"/>
      <c r="AP12" s="206"/>
      <c r="AQ12" s="206"/>
      <c r="AR12" s="206"/>
      <c r="AS12" s="206"/>
      <c r="AT12" s="206"/>
      <c r="AU12" s="206"/>
      <c r="AV12" s="206"/>
      <c r="AW12" s="206"/>
      <c r="AX12" s="206"/>
      <c r="AY12" s="206"/>
      <c r="AZ12" s="206"/>
      <c r="BA12" s="206"/>
      <c r="BB12" s="206"/>
      <c r="BC12" s="206"/>
      <c r="BD12" s="206"/>
      <c r="BE12" s="206"/>
      <c r="BF12" s="206"/>
      <c r="BG12" s="206"/>
      <c r="BH12" s="206"/>
      <c r="BI12" s="206"/>
      <c r="BJ12" s="206"/>
      <c r="BK12" s="206"/>
      <c r="BL12" s="206"/>
      <c r="BM12" s="206"/>
      <c r="BN12" s="206"/>
      <c r="BO12" s="206"/>
      <c r="BP12" s="206"/>
      <c r="BQ12" s="206"/>
      <c r="BR12" s="206"/>
      <c r="BS12" s="206"/>
      <c r="BT12" s="206"/>
      <c r="BU12" s="206"/>
      <c r="BV12" s="206"/>
      <c r="BW12" s="206"/>
    </row>
    <row r="13" spans="1:75" ht="15" hidden="1" customHeight="1">
      <c r="A13" s="29">
        <v>34213</v>
      </c>
      <c r="B13" s="30">
        <v>143</v>
      </c>
      <c r="C13" s="30">
        <v>8369</v>
      </c>
      <c r="D13" s="30">
        <v>7551</v>
      </c>
      <c r="E13" s="30">
        <v>312</v>
      </c>
      <c r="F13" s="30">
        <v>48426</v>
      </c>
      <c r="G13" s="30">
        <v>40715</v>
      </c>
      <c r="H13" s="30">
        <v>429</v>
      </c>
      <c r="I13" s="30">
        <v>44343</v>
      </c>
      <c r="J13" s="30">
        <v>49002</v>
      </c>
      <c r="K13" s="30">
        <v>0</v>
      </c>
      <c r="L13" s="30">
        <v>0</v>
      </c>
      <c r="M13" s="206"/>
      <c r="N13" s="205"/>
      <c r="O13" s="205"/>
      <c r="P13" s="208">
        <f t="shared" si="0"/>
        <v>101138</v>
      </c>
      <c r="Q13" s="206"/>
      <c r="R13" s="206"/>
      <c r="S13" s="206"/>
      <c r="T13" s="206"/>
      <c r="U13" s="206"/>
      <c r="V13" s="206"/>
      <c r="W13" s="206"/>
      <c r="X13" s="206"/>
      <c r="Y13" s="206"/>
      <c r="Z13" s="206"/>
      <c r="AA13" s="206"/>
      <c r="AB13" s="206"/>
      <c r="AC13" s="206"/>
      <c r="AD13" s="206"/>
      <c r="AE13" s="206"/>
      <c r="AF13" s="206"/>
      <c r="AG13" s="206"/>
      <c r="AH13" s="206"/>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6"/>
      <c r="BF13" s="206"/>
      <c r="BG13" s="206"/>
      <c r="BH13" s="206"/>
      <c r="BI13" s="206"/>
      <c r="BJ13" s="206"/>
      <c r="BK13" s="206"/>
      <c r="BL13" s="206"/>
      <c r="BM13" s="206"/>
      <c r="BN13" s="206"/>
      <c r="BO13" s="206"/>
      <c r="BP13" s="206"/>
      <c r="BQ13" s="206"/>
      <c r="BR13" s="206"/>
      <c r="BS13" s="206"/>
      <c r="BT13" s="206"/>
      <c r="BU13" s="206"/>
      <c r="BV13" s="206"/>
      <c r="BW13" s="206"/>
    </row>
    <row r="14" spans="1:75" ht="15" hidden="1" customHeight="1">
      <c r="A14" s="29">
        <v>34243</v>
      </c>
      <c r="B14" s="30">
        <v>155</v>
      </c>
      <c r="C14" s="30">
        <v>9589</v>
      </c>
      <c r="D14" s="30">
        <v>8468</v>
      </c>
      <c r="E14" s="30">
        <v>264</v>
      </c>
      <c r="F14" s="30">
        <v>43288</v>
      </c>
      <c r="G14" s="30">
        <v>37502</v>
      </c>
      <c r="H14" s="30">
        <v>497</v>
      </c>
      <c r="I14" s="30">
        <v>51001</v>
      </c>
      <c r="J14" s="30">
        <v>53993</v>
      </c>
      <c r="K14" s="30">
        <v>0</v>
      </c>
      <c r="L14" s="30">
        <v>0</v>
      </c>
      <c r="M14" s="206"/>
      <c r="N14" s="205"/>
      <c r="O14" s="205"/>
      <c r="P14" s="208">
        <f t="shared" si="0"/>
        <v>103878</v>
      </c>
      <c r="Q14" s="206"/>
      <c r="R14" s="206"/>
      <c r="S14" s="206"/>
      <c r="T14" s="206"/>
      <c r="U14" s="206"/>
      <c r="V14" s="206"/>
      <c r="W14" s="206"/>
      <c r="X14" s="206"/>
      <c r="Y14" s="206"/>
      <c r="Z14" s="206"/>
      <c r="AA14" s="206"/>
      <c r="AB14" s="206"/>
      <c r="AC14" s="206"/>
      <c r="AD14" s="206"/>
      <c r="AE14" s="206"/>
      <c r="AF14" s="206"/>
      <c r="AG14" s="206"/>
      <c r="AH14" s="206"/>
      <c r="AI14" s="206"/>
      <c r="AJ14" s="206"/>
      <c r="AK14" s="206"/>
      <c r="AL14" s="206"/>
      <c r="AM14" s="206"/>
      <c r="AN14" s="206"/>
      <c r="AO14" s="206"/>
      <c r="AP14" s="206"/>
      <c r="AQ14" s="206"/>
      <c r="AR14" s="206"/>
      <c r="AS14" s="206"/>
      <c r="AT14" s="206"/>
      <c r="AU14" s="206"/>
      <c r="AV14" s="206"/>
      <c r="AW14" s="206"/>
      <c r="AX14" s="206"/>
      <c r="AY14" s="206"/>
      <c r="AZ14" s="206"/>
      <c r="BA14" s="206"/>
      <c r="BB14" s="206"/>
      <c r="BC14" s="206"/>
      <c r="BD14" s="206"/>
      <c r="BE14" s="206"/>
      <c r="BF14" s="206"/>
      <c r="BG14" s="206"/>
      <c r="BH14" s="206"/>
      <c r="BI14" s="206"/>
      <c r="BJ14" s="206"/>
      <c r="BK14" s="206"/>
      <c r="BL14" s="206"/>
      <c r="BM14" s="206"/>
      <c r="BN14" s="206"/>
      <c r="BO14" s="206"/>
      <c r="BP14" s="206"/>
      <c r="BQ14" s="206"/>
      <c r="BR14" s="206"/>
      <c r="BS14" s="206"/>
      <c r="BT14" s="206"/>
      <c r="BU14" s="206"/>
      <c r="BV14" s="206"/>
      <c r="BW14" s="206"/>
    </row>
    <row r="15" spans="1:75" ht="15" hidden="1" customHeight="1">
      <c r="A15" s="29">
        <v>34274</v>
      </c>
      <c r="B15" s="30">
        <v>182</v>
      </c>
      <c r="C15" s="30">
        <v>11015</v>
      </c>
      <c r="D15" s="30">
        <v>8868</v>
      </c>
      <c r="E15" s="30">
        <v>367</v>
      </c>
      <c r="F15" s="30">
        <v>59770</v>
      </c>
      <c r="G15" s="30">
        <v>50421</v>
      </c>
      <c r="H15" s="30">
        <v>331</v>
      </c>
      <c r="I15" s="30">
        <v>39117</v>
      </c>
      <c r="J15" s="30">
        <v>40597</v>
      </c>
      <c r="K15" s="30">
        <v>73</v>
      </c>
      <c r="L15" s="30">
        <v>62</v>
      </c>
      <c r="M15" s="206"/>
      <c r="N15" s="205"/>
      <c r="O15" s="205"/>
      <c r="P15" s="208">
        <f t="shared" si="0"/>
        <v>109975</v>
      </c>
      <c r="Q15" s="206"/>
      <c r="R15" s="206"/>
      <c r="S15" s="206"/>
      <c r="T15" s="206"/>
      <c r="U15" s="206"/>
      <c r="V15" s="206"/>
      <c r="W15" s="206"/>
      <c r="X15" s="206"/>
      <c r="Y15" s="206"/>
      <c r="Z15" s="206"/>
      <c r="AA15" s="206"/>
      <c r="AB15" s="206"/>
      <c r="AC15" s="206"/>
      <c r="AD15" s="206"/>
      <c r="AE15" s="206"/>
      <c r="AF15" s="206"/>
      <c r="AG15" s="206"/>
      <c r="AH15" s="206"/>
      <c r="AI15" s="206"/>
      <c r="AJ15" s="206"/>
      <c r="AK15" s="206"/>
      <c r="AL15" s="206"/>
      <c r="AM15" s="206"/>
      <c r="AN15" s="206"/>
      <c r="AO15" s="206"/>
      <c r="AP15" s="206"/>
      <c r="AQ15" s="206"/>
      <c r="AR15" s="206"/>
      <c r="AS15" s="206"/>
      <c r="AT15" s="206"/>
      <c r="AU15" s="206"/>
      <c r="AV15" s="206"/>
      <c r="AW15" s="206"/>
      <c r="AX15" s="206"/>
      <c r="AY15" s="206"/>
      <c r="AZ15" s="206"/>
      <c r="BA15" s="206"/>
      <c r="BB15" s="206"/>
      <c r="BC15" s="206"/>
      <c r="BD15" s="206"/>
      <c r="BE15" s="206"/>
      <c r="BF15" s="206"/>
      <c r="BG15" s="206"/>
      <c r="BH15" s="206"/>
      <c r="BI15" s="206"/>
      <c r="BJ15" s="206"/>
      <c r="BK15" s="206"/>
      <c r="BL15" s="206"/>
      <c r="BM15" s="206"/>
      <c r="BN15" s="206"/>
      <c r="BO15" s="206"/>
      <c r="BP15" s="206"/>
      <c r="BQ15" s="206"/>
      <c r="BR15" s="206"/>
      <c r="BS15" s="206"/>
      <c r="BT15" s="206"/>
      <c r="BU15" s="206"/>
      <c r="BV15" s="206"/>
      <c r="BW15" s="206"/>
    </row>
    <row r="16" spans="1:75" ht="15" hidden="1" customHeight="1">
      <c r="A16" s="29">
        <v>34304</v>
      </c>
      <c r="B16" s="30">
        <v>150</v>
      </c>
      <c r="C16" s="30">
        <v>9236</v>
      </c>
      <c r="D16" s="30">
        <v>7251</v>
      </c>
      <c r="E16" s="30">
        <v>237</v>
      </c>
      <c r="F16" s="30">
        <v>36418</v>
      </c>
      <c r="G16" s="30">
        <v>32025</v>
      </c>
      <c r="H16" s="30">
        <v>249</v>
      </c>
      <c r="I16" s="30">
        <v>21987</v>
      </c>
      <c r="J16" s="30">
        <v>20264</v>
      </c>
      <c r="K16" s="30">
        <v>0</v>
      </c>
      <c r="L16" s="30">
        <v>0</v>
      </c>
      <c r="M16" s="206"/>
      <c r="N16" s="205"/>
      <c r="O16" s="205"/>
      <c r="P16" s="208">
        <f t="shared" si="0"/>
        <v>67641</v>
      </c>
      <c r="Q16" s="206"/>
      <c r="R16" s="206"/>
      <c r="S16" s="206"/>
      <c r="T16" s="206"/>
      <c r="U16" s="206"/>
      <c r="V16" s="206"/>
      <c r="W16" s="206"/>
      <c r="X16" s="206"/>
      <c r="Y16" s="206"/>
      <c r="Z16" s="206"/>
      <c r="AA16" s="206"/>
      <c r="AB16" s="206"/>
      <c r="AC16" s="206"/>
      <c r="AD16" s="206"/>
      <c r="AE16" s="206"/>
      <c r="AF16" s="206"/>
      <c r="AG16" s="206"/>
      <c r="AH16" s="206"/>
      <c r="AI16" s="206"/>
      <c r="AJ16" s="206"/>
      <c r="AK16" s="206"/>
      <c r="AL16" s="206"/>
      <c r="AM16" s="206"/>
      <c r="AN16" s="206"/>
      <c r="AO16" s="206"/>
      <c r="AP16" s="206"/>
      <c r="AQ16" s="206"/>
      <c r="AR16" s="206"/>
      <c r="AS16" s="206"/>
      <c r="AT16" s="206"/>
      <c r="AU16" s="206"/>
      <c r="AV16" s="206"/>
      <c r="AW16" s="206"/>
      <c r="AX16" s="206"/>
      <c r="AY16" s="206"/>
      <c r="AZ16" s="206"/>
      <c r="BA16" s="206"/>
      <c r="BB16" s="206"/>
      <c r="BC16" s="206"/>
      <c r="BD16" s="206"/>
      <c r="BE16" s="206"/>
      <c r="BF16" s="206"/>
      <c r="BG16" s="206"/>
      <c r="BH16" s="206"/>
      <c r="BI16" s="206"/>
      <c r="BJ16" s="206"/>
      <c r="BK16" s="206"/>
      <c r="BL16" s="206"/>
      <c r="BM16" s="206"/>
      <c r="BN16" s="206"/>
      <c r="BO16" s="206"/>
      <c r="BP16" s="206"/>
      <c r="BQ16" s="206"/>
      <c r="BR16" s="206"/>
      <c r="BS16" s="206"/>
      <c r="BT16" s="206"/>
      <c r="BU16" s="206"/>
      <c r="BV16" s="206"/>
      <c r="BW16" s="206"/>
    </row>
    <row r="17" spans="1:75" ht="15" hidden="1" customHeight="1">
      <c r="A17" s="29">
        <v>34335</v>
      </c>
      <c r="B17" s="30">
        <v>174</v>
      </c>
      <c r="C17" s="30">
        <v>11107</v>
      </c>
      <c r="D17" s="30">
        <v>8272</v>
      </c>
      <c r="E17" s="30">
        <v>232</v>
      </c>
      <c r="F17" s="30">
        <v>37928</v>
      </c>
      <c r="G17" s="30">
        <v>31544</v>
      </c>
      <c r="H17" s="30">
        <v>114</v>
      </c>
      <c r="I17" s="30">
        <v>11378</v>
      </c>
      <c r="J17" s="30">
        <v>12968</v>
      </c>
      <c r="K17" s="30">
        <v>0</v>
      </c>
      <c r="L17" s="30">
        <v>0</v>
      </c>
      <c r="M17" s="206"/>
      <c r="N17" s="205"/>
      <c r="O17" s="205"/>
      <c r="P17" s="208">
        <f t="shared" si="0"/>
        <v>60413</v>
      </c>
      <c r="Q17" s="206"/>
      <c r="R17" s="206"/>
      <c r="S17" s="206"/>
      <c r="T17" s="206"/>
      <c r="U17" s="206"/>
      <c r="V17" s="206"/>
      <c r="W17" s="206"/>
      <c r="X17" s="206"/>
      <c r="Y17" s="206"/>
      <c r="Z17" s="206"/>
      <c r="AA17" s="206"/>
      <c r="AB17" s="206"/>
      <c r="AC17" s="206"/>
      <c r="AD17" s="206"/>
      <c r="AE17" s="206"/>
      <c r="AF17" s="206"/>
      <c r="AG17" s="206"/>
      <c r="AH17" s="206"/>
      <c r="AI17" s="206"/>
      <c r="AJ17" s="206"/>
      <c r="AK17" s="206"/>
      <c r="AL17" s="206"/>
      <c r="AM17" s="206"/>
      <c r="AN17" s="206"/>
      <c r="AO17" s="206"/>
      <c r="AP17" s="206"/>
      <c r="AQ17" s="206"/>
      <c r="AR17" s="206"/>
      <c r="AS17" s="206"/>
      <c r="AT17" s="206"/>
      <c r="AU17" s="206"/>
      <c r="AV17" s="206"/>
      <c r="AW17" s="206"/>
      <c r="AX17" s="206"/>
      <c r="AY17" s="206"/>
      <c r="AZ17" s="206"/>
      <c r="BA17" s="206"/>
      <c r="BB17" s="206"/>
      <c r="BC17" s="206"/>
      <c r="BD17" s="206"/>
      <c r="BE17" s="206"/>
      <c r="BF17" s="206"/>
      <c r="BG17" s="206"/>
      <c r="BH17" s="206"/>
      <c r="BI17" s="206"/>
      <c r="BJ17" s="206"/>
      <c r="BK17" s="206"/>
      <c r="BL17" s="206"/>
      <c r="BM17" s="206"/>
      <c r="BN17" s="206"/>
      <c r="BO17" s="206"/>
      <c r="BP17" s="206"/>
      <c r="BQ17" s="206"/>
      <c r="BR17" s="206"/>
      <c r="BS17" s="206"/>
      <c r="BT17" s="206"/>
      <c r="BU17" s="206"/>
      <c r="BV17" s="206"/>
      <c r="BW17" s="206"/>
    </row>
    <row r="18" spans="1:75" ht="15" hidden="1" customHeight="1">
      <c r="A18" s="29">
        <v>34366</v>
      </c>
      <c r="B18" s="30">
        <v>59</v>
      </c>
      <c r="C18" s="30">
        <v>3853</v>
      </c>
      <c r="D18" s="30">
        <v>3527</v>
      </c>
      <c r="E18" s="30">
        <v>289</v>
      </c>
      <c r="F18" s="30">
        <v>46501</v>
      </c>
      <c r="G18" s="30">
        <v>39323</v>
      </c>
      <c r="H18" s="30">
        <v>429</v>
      </c>
      <c r="I18" s="30">
        <v>41854</v>
      </c>
      <c r="J18" s="30">
        <v>38681</v>
      </c>
      <c r="K18" s="30">
        <v>8961</v>
      </c>
      <c r="L18" s="30">
        <v>13730</v>
      </c>
      <c r="M18" s="206"/>
      <c r="N18" s="205"/>
      <c r="O18" s="205"/>
      <c r="P18" s="208">
        <f t="shared" si="0"/>
        <v>101169</v>
      </c>
      <c r="Q18" s="206"/>
      <c r="R18" s="206"/>
      <c r="S18" s="206"/>
      <c r="T18" s="206"/>
      <c r="U18" s="206"/>
      <c r="V18" s="206"/>
      <c r="W18" s="206"/>
      <c r="X18" s="206"/>
      <c r="Y18" s="206"/>
      <c r="Z18" s="206"/>
      <c r="AA18" s="206"/>
      <c r="AB18" s="206"/>
      <c r="AC18" s="206"/>
      <c r="AD18" s="206"/>
      <c r="AE18" s="206"/>
      <c r="AF18" s="206"/>
      <c r="AG18" s="206"/>
      <c r="AH18" s="206"/>
      <c r="AI18" s="206"/>
      <c r="AJ18" s="206"/>
      <c r="AK18" s="206"/>
      <c r="AL18" s="206"/>
      <c r="AM18" s="206"/>
      <c r="AN18" s="206"/>
      <c r="AO18" s="206"/>
      <c r="AP18" s="206"/>
      <c r="AQ18" s="206"/>
      <c r="AR18" s="206"/>
      <c r="AS18" s="206"/>
      <c r="AT18" s="206"/>
      <c r="AU18" s="206"/>
      <c r="AV18" s="206"/>
      <c r="AW18" s="206"/>
      <c r="AX18" s="206"/>
      <c r="AY18" s="206"/>
      <c r="AZ18" s="206"/>
      <c r="BA18" s="206"/>
      <c r="BB18" s="206"/>
      <c r="BC18" s="206"/>
      <c r="BD18" s="206"/>
      <c r="BE18" s="206"/>
      <c r="BF18" s="206"/>
      <c r="BG18" s="206"/>
      <c r="BH18" s="206"/>
      <c r="BI18" s="206"/>
      <c r="BJ18" s="206"/>
      <c r="BK18" s="206"/>
      <c r="BL18" s="206"/>
      <c r="BM18" s="206"/>
      <c r="BN18" s="206"/>
      <c r="BO18" s="206"/>
      <c r="BP18" s="206"/>
      <c r="BQ18" s="206"/>
      <c r="BR18" s="206"/>
      <c r="BS18" s="206"/>
      <c r="BT18" s="206"/>
      <c r="BU18" s="206"/>
      <c r="BV18" s="206"/>
      <c r="BW18" s="206"/>
    </row>
    <row r="19" spans="1:75" ht="15" hidden="1" customHeight="1">
      <c r="A19" s="29">
        <v>34394</v>
      </c>
      <c r="B19" s="30">
        <v>118</v>
      </c>
      <c r="C19" s="30">
        <v>7079</v>
      </c>
      <c r="D19" s="30">
        <v>5980</v>
      </c>
      <c r="E19" s="30">
        <v>264</v>
      </c>
      <c r="F19" s="30">
        <v>50808</v>
      </c>
      <c r="G19" s="30">
        <v>44623</v>
      </c>
      <c r="H19" s="30">
        <v>400</v>
      </c>
      <c r="I19" s="30">
        <v>36150</v>
      </c>
      <c r="J19" s="30">
        <v>37615</v>
      </c>
      <c r="K19" s="30">
        <v>0</v>
      </c>
      <c r="L19" s="30">
        <v>0</v>
      </c>
      <c r="M19" s="206"/>
      <c r="N19" s="205"/>
      <c r="O19" s="205"/>
      <c r="P19" s="208">
        <f t="shared" si="0"/>
        <v>94037</v>
      </c>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c r="BI19" s="206"/>
      <c r="BJ19" s="206"/>
      <c r="BK19" s="206"/>
      <c r="BL19" s="206"/>
      <c r="BM19" s="206"/>
      <c r="BN19" s="206"/>
      <c r="BO19" s="206"/>
      <c r="BP19" s="206"/>
      <c r="BQ19" s="206"/>
      <c r="BR19" s="206"/>
      <c r="BS19" s="206"/>
      <c r="BT19" s="206"/>
      <c r="BU19" s="206"/>
      <c r="BV19" s="206"/>
      <c r="BW19" s="206"/>
    </row>
    <row r="20" spans="1:75" ht="15" hidden="1" customHeight="1">
      <c r="A20" s="29">
        <v>34425</v>
      </c>
      <c r="B20" s="30">
        <v>194</v>
      </c>
      <c r="C20" s="30">
        <v>11711</v>
      </c>
      <c r="D20" s="30">
        <v>9332</v>
      </c>
      <c r="E20" s="30">
        <v>179</v>
      </c>
      <c r="F20" s="30">
        <v>28932</v>
      </c>
      <c r="G20" s="30">
        <v>25721</v>
      </c>
      <c r="H20" s="30">
        <v>320</v>
      </c>
      <c r="I20" s="30">
        <v>29971</v>
      </c>
      <c r="J20" s="30">
        <v>32768</v>
      </c>
      <c r="K20" s="30">
        <v>181</v>
      </c>
      <c r="L20" s="30">
        <v>185</v>
      </c>
      <c r="M20" s="206"/>
      <c r="N20" s="205"/>
      <c r="O20" s="205"/>
      <c r="P20" s="208">
        <f t="shared" si="0"/>
        <v>70795</v>
      </c>
      <c r="Q20" s="206"/>
      <c r="R20" s="206"/>
      <c r="S20" s="206"/>
      <c r="T20" s="206"/>
      <c r="U20" s="206"/>
      <c r="V20" s="206"/>
      <c r="W20" s="206"/>
      <c r="X20" s="206"/>
      <c r="Y20" s="206"/>
      <c r="Z20" s="206"/>
      <c r="AA20" s="206"/>
      <c r="AB20" s="206"/>
      <c r="AC20" s="206"/>
      <c r="AD20" s="206"/>
      <c r="AE20" s="206"/>
      <c r="AF20" s="206"/>
      <c r="AG20" s="206"/>
      <c r="AH20" s="206"/>
      <c r="AI20" s="206"/>
      <c r="AJ20" s="206"/>
      <c r="AK20" s="206"/>
      <c r="AL20" s="206"/>
      <c r="AM20" s="206"/>
      <c r="AN20" s="206"/>
      <c r="AO20" s="206"/>
      <c r="AP20" s="206"/>
      <c r="AQ20" s="206"/>
      <c r="AR20" s="206"/>
      <c r="AS20" s="206"/>
      <c r="AT20" s="206"/>
      <c r="AU20" s="206"/>
      <c r="AV20" s="206"/>
      <c r="AW20" s="206"/>
      <c r="AX20" s="206"/>
      <c r="AY20" s="206"/>
      <c r="AZ20" s="206"/>
      <c r="BA20" s="206"/>
      <c r="BB20" s="206"/>
      <c r="BC20" s="206"/>
      <c r="BD20" s="206"/>
      <c r="BE20" s="206"/>
      <c r="BF20" s="206"/>
      <c r="BG20" s="206"/>
      <c r="BH20" s="206"/>
      <c r="BI20" s="206"/>
      <c r="BJ20" s="206"/>
      <c r="BK20" s="206"/>
      <c r="BL20" s="206"/>
      <c r="BM20" s="206"/>
      <c r="BN20" s="206"/>
      <c r="BO20" s="206"/>
      <c r="BP20" s="206"/>
      <c r="BQ20" s="206"/>
      <c r="BR20" s="206"/>
      <c r="BS20" s="206"/>
      <c r="BT20" s="206"/>
      <c r="BU20" s="206"/>
      <c r="BV20" s="206"/>
      <c r="BW20" s="206"/>
    </row>
    <row r="21" spans="1:75" ht="15" hidden="1" customHeight="1">
      <c r="A21" s="29">
        <v>34455</v>
      </c>
      <c r="B21" s="30">
        <v>167</v>
      </c>
      <c r="C21" s="30">
        <v>9554</v>
      </c>
      <c r="D21" s="30">
        <v>7968</v>
      </c>
      <c r="E21" s="30">
        <v>251</v>
      </c>
      <c r="F21" s="30">
        <v>39149</v>
      </c>
      <c r="G21" s="30">
        <v>36296</v>
      </c>
      <c r="H21" s="30">
        <v>234</v>
      </c>
      <c r="I21" s="30">
        <v>21737</v>
      </c>
      <c r="J21" s="30">
        <v>24169</v>
      </c>
      <c r="K21" s="30">
        <v>142</v>
      </c>
      <c r="L21" s="30">
        <v>248</v>
      </c>
      <c r="M21" s="206"/>
      <c r="N21" s="205"/>
      <c r="O21" s="205"/>
      <c r="P21" s="208">
        <f t="shared" si="0"/>
        <v>70582</v>
      </c>
      <c r="Q21" s="206"/>
      <c r="R21" s="206"/>
      <c r="S21" s="206"/>
      <c r="T21" s="206"/>
      <c r="U21" s="206"/>
      <c r="V21" s="206"/>
      <c r="W21" s="206"/>
      <c r="X21" s="206"/>
      <c r="Y21" s="206"/>
      <c r="Z21" s="206"/>
      <c r="AA21" s="206"/>
      <c r="AB21" s="206"/>
      <c r="AC21" s="206"/>
      <c r="AD21" s="206"/>
      <c r="AE21" s="206"/>
      <c r="AF21" s="206"/>
      <c r="AG21" s="206"/>
      <c r="AH21" s="206"/>
      <c r="AI21" s="206"/>
      <c r="AJ21" s="206"/>
      <c r="AK21" s="206"/>
      <c r="AL21" s="206"/>
      <c r="AM21" s="206"/>
      <c r="AN21" s="206"/>
      <c r="AO21" s="206"/>
      <c r="AP21" s="206"/>
      <c r="AQ21" s="206"/>
      <c r="AR21" s="206"/>
      <c r="AS21" s="206"/>
      <c r="AT21" s="206"/>
      <c r="AU21" s="206"/>
      <c r="AV21" s="206"/>
      <c r="AW21" s="206"/>
      <c r="AX21" s="206"/>
      <c r="AY21" s="206"/>
      <c r="AZ21" s="206"/>
      <c r="BA21" s="206"/>
      <c r="BB21" s="206"/>
      <c r="BC21" s="206"/>
      <c r="BD21" s="206"/>
      <c r="BE21" s="206"/>
      <c r="BF21" s="206"/>
      <c r="BG21" s="206"/>
      <c r="BH21" s="206"/>
      <c r="BI21" s="206"/>
      <c r="BJ21" s="206"/>
      <c r="BK21" s="206"/>
      <c r="BL21" s="206"/>
      <c r="BM21" s="206"/>
      <c r="BN21" s="206"/>
      <c r="BO21" s="206"/>
      <c r="BP21" s="206"/>
      <c r="BQ21" s="206"/>
      <c r="BR21" s="206"/>
      <c r="BS21" s="206"/>
      <c r="BT21" s="206"/>
      <c r="BU21" s="206"/>
      <c r="BV21" s="206"/>
      <c r="BW21" s="206"/>
    </row>
    <row r="22" spans="1:75" ht="15" hidden="1" customHeight="1">
      <c r="A22" s="29">
        <v>34486</v>
      </c>
      <c r="B22" s="30">
        <v>251</v>
      </c>
      <c r="C22" s="30">
        <v>12558</v>
      </c>
      <c r="D22" s="30">
        <v>14219</v>
      </c>
      <c r="E22" s="30">
        <v>257</v>
      </c>
      <c r="F22" s="30">
        <v>47378</v>
      </c>
      <c r="G22" s="30">
        <v>47286</v>
      </c>
      <c r="H22" s="30">
        <v>339</v>
      </c>
      <c r="I22" s="30">
        <v>35320</v>
      </c>
      <c r="J22" s="30">
        <v>41747</v>
      </c>
      <c r="K22" s="30">
        <v>1526</v>
      </c>
      <c r="L22" s="30">
        <v>4000</v>
      </c>
      <c r="M22" s="206"/>
      <c r="N22" s="205"/>
      <c r="O22" s="205"/>
      <c r="P22" s="208">
        <f t="shared" si="0"/>
        <v>96782</v>
      </c>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c r="BD22" s="206"/>
      <c r="BE22" s="206"/>
      <c r="BF22" s="206"/>
      <c r="BG22" s="206"/>
      <c r="BH22" s="206"/>
      <c r="BI22" s="206"/>
      <c r="BJ22" s="206"/>
      <c r="BK22" s="206"/>
      <c r="BL22" s="206"/>
      <c r="BM22" s="206"/>
      <c r="BN22" s="206"/>
      <c r="BO22" s="206"/>
      <c r="BP22" s="206"/>
      <c r="BQ22" s="206"/>
      <c r="BR22" s="206"/>
      <c r="BS22" s="206"/>
      <c r="BT22" s="206"/>
      <c r="BU22" s="206"/>
      <c r="BV22" s="206"/>
      <c r="BW22" s="206"/>
    </row>
    <row r="23" spans="1:75" ht="15" hidden="1" customHeight="1">
      <c r="A23" s="29">
        <v>34516</v>
      </c>
      <c r="B23" s="30">
        <v>135</v>
      </c>
      <c r="C23" s="30">
        <v>8218</v>
      </c>
      <c r="D23" s="30">
        <v>7020</v>
      </c>
      <c r="E23" s="30">
        <v>241</v>
      </c>
      <c r="F23" s="30">
        <v>43932</v>
      </c>
      <c r="G23" s="30">
        <v>42151</v>
      </c>
      <c r="H23" s="30">
        <v>271</v>
      </c>
      <c r="I23" s="30">
        <v>26828</v>
      </c>
      <c r="J23" s="30">
        <v>30392</v>
      </c>
      <c r="K23" s="30">
        <v>0</v>
      </c>
      <c r="L23" s="30">
        <v>0</v>
      </c>
      <c r="M23" s="206"/>
      <c r="N23" s="205"/>
      <c r="O23" s="205"/>
      <c r="P23" s="208">
        <f t="shared" si="0"/>
        <v>78978</v>
      </c>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c r="BD23" s="206"/>
      <c r="BE23" s="206"/>
      <c r="BF23" s="206"/>
      <c r="BG23" s="206"/>
      <c r="BH23" s="206"/>
      <c r="BI23" s="206"/>
      <c r="BJ23" s="206"/>
      <c r="BK23" s="206"/>
      <c r="BL23" s="206"/>
      <c r="BM23" s="206"/>
      <c r="BN23" s="206"/>
      <c r="BO23" s="206"/>
      <c r="BP23" s="206"/>
      <c r="BQ23" s="206"/>
      <c r="BR23" s="206"/>
      <c r="BS23" s="206"/>
      <c r="BT23" s="206"/>
      <c r="BU23" s="206"/>
      <c r="BV23" s="206"/>
      <c r="BW23" s="206"/>
    </row>
    <row r="24" spans="1:75" ht="15" hidden="1" customHeight="1">
      <c r="A24" s="29">
        <v>34547</v>
      </c>
      <c r="B24" s="30">
        <v>126</v>
      </c>
      <c r="C24" s="30">
        <v>7695</v>
      </c>
      <c r="D24" s="30">
        <v>7347</v>
      </c>
      <c r="E24" s="30">
        <v>322</v>
      </c>
      <c r="F24" s="30">
        <v>55068</v>
      </c>
      <c r="G24" s="30">
        <v>53657</v>
      </c>
      <c r="H24" s="30">
        <v>656</v>
      </c>
      <c r="I24" s="30">
        <v>53105</v>
      </c>
      <c r="J24" s="30">
        <v>50824</v>
      </c>
      <c r="K24" s="30">
        <v>0</v>
      </c>
      <c r="L24" s="30">
        <v>0</v>
      </c>
      <c r="M24" s="206"/>
      <c r="N24" s="205"/>
      <c r="O24" s="205"/>
      <c r="P24" s="208">
        <f t="shared" si="0"/>
        <v>115868</v>
      </c>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c r="BD24" s="206"/>
      <c r="BE24" s="206"/>
      <c r="BF24" s="206"/>
      <c r="BG24" s="206"/>
      <c r="BH24" s="206"/>
      <c r="BI24" s="206"/>
      <c r="BJ24" s="206"/>
      <c r="BK24" s="206"/>
      <c r="BL24" s="206"/>
      <c r="BM24" s="206"/>
      <c r="BN24" s="206"/>
      <c r="BO24" s="206"/>
      <c r="BP24" s="206"/>
      <c r="BQ24" s="206"/>
      <c r="BR24" s="206"/>
      <c r="BS24" s="206"/>
      <c r="BT24" s="206"/>
      <c r="BU24" s="206"/>
      <c r="BV24" s="206"/>
      <c r="BW24" s="206"/>
    </row>
    <row r="25" spans="1:75" ht="15" hidden="1" customHeight="1">
      <c r="A25" s="29">
        <v>34578</v>
      </c>
      <c r="B25" s="30">
        <v>118</v>
      </c>
      <c r="C25" s="30">
        <v>7041</v>
      </c>
      <c r="D25" s="30">
        <v>6801</v>
      </c>
      <c r="E25" s="30">
        <v>358</v>
      </c>
      <c r="F25" s="30">
        <v>59053</v>
      </c>
      <c r="G25" s="30">
        <v>59394</v>
      </c>
      <c r="H25" s="30">
        <v>454</v>
      </c>
      <c r="I25" s="30">
        <v>37244</v>
      </c>
      <c r="J25" s="30">
        <v>39804</v>
      </c>
      <c r="K25" s="30">
        <v>0</v>
      </c>
      <c r="L25" s="30">
        <v>0</v>
      </c>
      <c r="M25" s="206"/>
      <c r="N25" s="205"/>
      <c r="O25" s="205"/>
      <c r="P25" s="208">
        <f t="shared" si="0"/>
        <v>103338</v>
      </c>
      <c r="Q25" s="206"/>
      <c r="R25" s="206"/>
      <c r="S25" s="206"/>
      <c r="T25" s="206"/>
      <c r="U25" s="206"/>
      <c r="V25" s="206"/>
      <c r="W25" s="206"/>
      <c r="X25" s="206"/>
      <c r="Y25" s="206"/>
      <c r="Z25" s="206"/>
      <c r="AA25" s="206"/>
      <c r="AB25" s="206"/>
      <c r="AC25" s="206"/>
      <c r="AD25" s="206"/>
      <c r="AE25" s="206"/>
      <c r="AF25" s="206"/>
      <c r="AG25" s="206"/>
      <c r="AH25" s="206"/>
      <c r="AI25" s="206"/>
      <c r="AJ25" s="206"/>
      <c r="AK25" s="206"/>
      <c r="AL25" s="206"/>
      <c r="AM25" s="206"/>
      <c r="AN25" s="206"/>
      <c r="AO25" s="206"/>
      <c r="AP25" s="206"/>
      <c r="AQ25" s="206"/>
      <c r="AR25" s="206"/>
      <c r="AS25" s="206"/>
      <c r="AT25" s="206"/>
      <c r="AU25" s="206"/>
      <c r="AV25" s="206"/>
      <c r="AW25" s="206"/>
      <c r="AX25" s="206"/>
      <c r="AY25" s="206"/>
      <c r="AZ25" s="206"/>
      <c r="BA25" s="206"/>
      <c r="BB25" s="206"/>
      <c r="BC25" s="206"/>
      <c r="BD25" s="206"/>
      <c r="BE25" s="206"/>
      <c r="BF25" s="206"/>
      <c r="BG25" s="206"/>
      <c r="BH25" s="206"/>
      <c r="BI25" s="206"/>
      <c r="BJ25" s="206"/>
      <c r="BK25" s="206"/>
      <c r="BL25" s="206"/>
      <c r="BM25" s="206"/>
      <c r="BN25" s="206"/>
      <c r="BO25" s="206"/>
      <c r="BP25" s="206"/>
      <c r="BQ25" s="206"/>
      <c r="BR25" s="206"/>
      <c r="BS25" s="206"/>
      <c r="BT25" s="206"/>
      <c r="BU25" s="206"/>
      <c r="BV25" s="206"/>
      <c r="BW25" s="206"/>
    </row>
    <row r="26" spans="1:75" ht="15" hidden="1" customHeight="1">
      <c r="A26" s="29">
        <v>34608</v>
      </c>
      <c r="B26" s="30">
        <v>154</v>
      </c>
      <c r="C26" s="30">
        <v>9369</v>
      </c>
      <c r="D26" s="30">
        <v>9050</v>
      </c>
      <c r="E26" s="30">
        <v>304</v>
      </c>
      <c r="F26" s="30">
        <v>49861</v>
      </c>
      <c r="G26" s="30">
        <v>52118</v>
      </c>
      <c r="H26" s="30">
        <v>281</v>
      </c>
      <c r="I26" s="30">
        <v>25760</v>
      </c>
      <c r="J26" s="30">
        <v>27278</v>
      </c>
      <c r="K26" s="30">
        <v>0</v>
      </c>
      <c r="L26" s="30">
        <v>0</v>
      </c>
      <c r="M26" s="206"/>
      <c r="N26" s="205"/>
      <c r="O26" s="205"/>
      <c r="P26" s="208">
        <f t="shared" si="0"/>
        <v>84990</v>
      </c>
      <c r="Q26" s="206"/>
      <c r="R26" s="206"/>
      <c r="S26" s="206"/>
      <c r="T26" s="206"/>
      <c r="U26" s="206"/>
      <c r="V26" s="206"/>
      <c r="W26" s="206"/>
      <c r="X26" s="206"/>
      <c r="Y26" s="206"/>
      <c r="Z26" s="206"/>
      <c r="AA26" s="206"/>
      <c r="AB26" s="206"/>
      <c r="AC26" s="206"/>
      <c r="AD26" s="206"/>
      <c r="AE26" s="206"/>
      <c r="AF26" s="206"/>
      <c r="AG26" s="206"/>
      <c r="AH26" s="206"/>
      <c r="AI26" s="206"/>
      <c r="AJ26" s="206"/>
      <c r="AK26" s="206"/>
      <c r="AL26" s="206"/>
      <c r="AM26" s="206"/>
      <c r="AN26" s="206"/>
      <c r="AO26" s="206"/>
      <c r="AP26" s="206"/>
      <c r="AQ26" s="206"/>
      <c r="AR26" s="206"/>
      <c r="AS26" s="206"/>
      <c r="AT26" s="206"/>
      <c r="AU26" s="206"/>
      <c r="AV26" s="206"/>
      <c r="AW26" s="206"/>
      <c r="AX26" s="206"/>
      <c r="AY26" s="206"/>
      <c r="AZ26" s="206"/>
      <c r="BA26" s="206"/>
      <c r="BB26" s="206"/>
      <c r="BC26" s="206"/>
      <c r="BD26" s="206"/>
      <c r="BE26" s="206"/>
      <c r="BF26" s="206"/>
      <c r="BG26" s="206"/>
      <c r="BH26" s="206"/>
      <c r="BI26" s="206"/>
      <c r="BJ26" s="206"/>
      <c r="BK26" s="206"/>
      <c r="BL26" s="206"/>
      <c r="BM26" s="206"/>
      <c r="BN26" s="206"/>
      <c r="BO26" s="206"/>
      <c r="BP26" s="206"/>
      <c r="BQ26" s="206"/>
      <c r="BR26" s="206"/>
      <c r="BS26" s="206"/>
      <c r="BT26" s="206"/>
      <c r="BU26" s="206"/>
      <c r="BV26" s="206"/>
      <c r="BW26" s="206"/>
    </row>
    <row r="27" spans="1:75" ht="15" hidden="1" customHeight="1">
      <c r="A27" s="29">
        <v>34639</v>
      </c>
      <c r="B27" s="30">
        <v>137</v>
      </c>
      <c r="C27" s="30">
        <v>8953</v>
      </c>
      <c r="D27" s="30">
        <v>9278</v>
      </c>
      <c r="E27" s="30">
        <v>320</v>
      </c>
      <c r="F27" s="30">
        <v>53473</v>
      </c>
      <c r="G27" s="30">
        <v>53909</v>
      </c>
      <c r="H27" s="30">
        <v>233</v>
      </c>
      <c r="I27" s="30">
        <v>21989</v>
      </c>
      <c r="J27" s="30">
        <v>25514</v>
      </c>
      <c r="K27" s="30">
        <v>910</v>
      </c>
      <c r="L27" s="30">
        <v>1500</v>
      </c>
      <c r="M27" s="206"/>
      <c r="N27" s="205"/>
      <c r="O27" s="205"/>
      <c r="P27" s="208">
        <f t="shared" si="0"/>
        <v>85325</v>
      </c>
      <c r="Q27" s="206"/>
      <c r="R27" s="206"/>
      <c r="S27" s="206"/>
      <c r="T27" s="206"/>
      <c r="U27" s="206"/>
      <c r="V27" s="206"/>
      <c r="W27" s="206"/>
      <c r="X27" s="206"/>
      <c r="Y27" s="206"/>
      <c r="Z27" s="206"/>
      <c r="AA27" s="206"/>
      <c r="AB27" s="206"/>
      <c r="AC27" s="206"/>
      <c r="AD27" s="206"/>
      <c r="AE27" s="206"/>
      <c r="AF27" s="206"/>
      <c r="AG27" s="206"/>
      <c r="AH27" s="206"/>
      <c r="AI27" s="206"/>
      <c r="AJ27" s="206"/>
      <c r="AK27" s="206"/>
      <c r="AL27" s="206"/>
      <c r="AM27" s="206"/>
      <c r="AN27" s="206"/>
      <c r="AO27" s="206"/>
      <c r="AP27" s="206"/>
      <c r="AQ27" s="206"/>
      <c r="AR27" s="206"/>
      <c r="AS27" s="206"/>
      <c r="AT27" s="206"/>
      <c r="AU27" s="206"/>
      <c r="AV27" s="206"/>
      <c r="AW27" s="206"/>
      <c r="AX27" s="206"/>
      <c r="AY27" s="206"/>
      <c r="AZ27" s="206"/>
      <c r="BA27" s="206"/>
      <c r="BB27" s="206"/>
      <c r="BC27" s="206"/>
      <c r="BD27" s="206"/>
      <c r="BE27" s="206"/>
      <c r="BF27" s="206"/>
      <c r="BG27" s="206"/>
      <c r="BH27" s="206"/>
      <c r="BI27" s="206"/>
      <c r="BJ27" s="206"/>
      <c r="BK27" s="206"/>
      <c r="BL27" s="206"/>
      <c r="BM27" s="206"/>
      <c r="BN27" s="206"/>
      <c r="BO27" s="206"/>
      <c r="BP27" s="206"/>
      <c r="BQ27" s="206"/>
      <c r="BR27" s="206"/>
      <c r="BS27" s="206"/>
      <c r="BT27" s="206"/>
      <c r="BU27" s="206"/>
      <c r="BV27" s="206"/>
      <c r="BW27" s="206"/>
    </row>
    <row r="28" spans="1:75" ht="15" hidden="1" customHeight="1">
      <c r="A28" s="29">
        <v>34669</v>
      </c>
      <c r="B28" s="30">
        <v>101</v>
      </c>
      <c r="C28" s="30">
        <v>6035</v>
      </c>
      <c r="D28" s="30">
        <v>6041</v>
      </c>
      <c r="E28" s="30">
        <v>261</v>
      </c>
      <c r="F28" s="30">
        <v>39965</v>
      </c>
      <c r="G28" s="30">
        <v>40603</v>
      </c>
      <c r="H28" s="30">
        <v>248</v>
      </c>
      <c r="I28" s="30">
        <v>27427</v>
      </c>
      <c r="J28" s="30">
        <v>25556</v>
      </c>
      <c r="K28" s="30">
        <v>0</v>
      </c>
      <c r="L28" s="30">
        <v>0</v>
      </c>
      <c r="M28" s="206"/>
      <c r="N28" s="205"/>
      <c r="O28" s="205"/>
      <c r="P28" s="208">
        <f t="shared" si="0"/>
        <v>73427</v>
      </c>
      <c r="Q28" s="206"/>
      <c r="R28" s="206"/>
      <c r="S28" s="206"/>
      <c r="T28" s="206"/>
      <c r="U28" s="206"/>
      <c r="V28" s="206"/>
      <c r="W28" s="206"/>
      <c r="X28" s="206"/>
      <c r="Y28" s="206"/>
      <c r="Z28" s="206"/>
      <c r="AA28" s="206"/>
      <c r="AB28" s="206"/>
      <c r="AC28" s="206"/>
      <c r="AD28" s="206"/>
      <c r="AE28" s="206"/>
      <c r="AF28" s="206"/>
      <c r="AG28" s="206"/>
      <c r="AH28" s="206"/>
      <c r="AI28" s="206"/>
      <c r="AJ28" s="206"/>
      <c r="AK28" s="206"/>
      <c r="AL28" s="206"/>
      <c r="AM28" s="206"/>
      <c r="AN28" s="206"/>
      <c r="AO28" s="206"/>
      <c r="AP28" s="206"/>
      <c r="AQ28" s="206"/>
      <c r="AR28" s="206"/>
      <c r="AS28" s="206"/>
      <c r="AT28" s="206"/>
      <c r="AU28" s="206"/>
      <c r="AV28" s="206"/>
      <c r="AW28" s="206"/>
      <c r="AX28" s="206"/>
      <c r="AY28" s="206"/>
      <c r="AZ28" s="206"/>
      <c r="BA28" s="206"/>
      <c r="BB28" s="206"/>
      <c r="BC28" s="206"/>
      <c r="BD28" s="206"/>
      <c r="BE28" s="206"/>
      <c r="BF28" s="206"/>
      <c r="BG28" s="206"/>
      <c r="BH28" s="206"/>
      <c r="BI28" s="206"/>
      <c r="BJ28" s="206"/>
      <c r="BK28" s="206"/>
      <c r="BL28" s="206"/>
      <c r="BM28" s="206"/>
      <c r="BN28" s="206"/>
      <c r="BO28" s="206"/>
      <c r="BP28" s="206"/>
      <c r="BQ28" s="206"/>
      <c r="BR28" s="206"/>
      <c r="BS28" s="206"/>
      <c r="BT28" s="206"/>
      <c r="BU28" s="206"/>
      <c r="BV28" s="206"/>
      <c r="BW28" s="206"/>
    </row>
    <row r="29" spans="1:75" ht="15" hidden="1" customHeight="1">
      <c r="A29" s="29">
        <v>34700</v>
      </c>
      <c r="B29" s="30">
        <v>85</v>
      </c>
      <c r="C29" s="30">
        <v>5168</v>
      </c>
      <c r="D29" s="30">
        <v>5376</v>
      </c>
      <c r="E29" s="30">
        <v>326</v>
      </c>
      <c r="F29" s="30">
        <v>56823</v>
      </c>
      <c r="G29" s="30">
        <v>56810</v>
      </c>
      <c r="H29" s="30">
        <v>440</v>
      </c>
      <c r="I29" s="30">
        <v>41898</v>
      </c>
      <c r="J29" s="30">
        <v>48953</v>
      </c>
      <c r="K29" s="30">
        <v>0</v>
      </c>
      <c r="L29" s="30">
        <v>0</v>
      </c>
      <c r="M29" s="206"/>
      <c r="N29" s="205"/>
      <c r="O29" s="205"/>
      <c r="P29" s="208">
        <f t="shared" si="0"/>
        <v>103889</v>
      </c>
      <c r="Q29" s="206"/>
      <c r="R29" s="206"/>
      <c r="S29" s="206"/>
      <c r="T29" s="206"/>
      <c r="U29" s="206"/>
      <c r="V29" s="206"/>
      <c r="W29" s="206"/>
      <c r="X29" s="206"/>
      <c r="Y29" s="206"/>
      <c r="Z29" s="206"/>
      <c r="AA29" s="206"/>
      <c r="AB29" s="206"/>
      <c r="AC29" s="206"/>
      <c r="AD29" s="206"/>
      <c r="AE29" s="206"/>
      <c r="AF29" s="206"/>
      <c r="AG29" s="206"/>
      <c r="AH29" s="206"/>
      <c r="AI29" s="206"/>
      <c r="AJ29" s="206"/>
      <c r="AK29" s="206"/>
      <c r="AL29" s="206"/>
      <c r="AM29" s="206"/>
      <c r="AN29" s="206"/>
      <c r="AO29" s="206"/>
      <c r="AP29" s="206"/>
      <c r="AQ29" s="206"/>
      <c r="AR29" s="206"/>
      <c r="AS29" s="206"/>
      <c r="AT29" s="206"/>
      <c r="AU29" s="206"/>
      <c r="AV29" s="206"/>
      <c r="AW29" s="206"/>
      <c r="AX29" s="206"/>
      <c r="AY29" s="206"/>
      <c r="AZ29" s="206"/>
      <c r="BA29" s="206"/>
      <c r="BB29" s="206"/>
      <c r="BC29" s="206"/>
      <c r="BD29" s="206"/>
      <c r="BE29" s="206"/>
      <c r="BF29" s="206"/>
      <c r="BG29" s="206"/>
      <c r="BH29" s="206"/>
      <c r="BI29" s="206"/>
      <c r="BJ29" s="206"/>
      <c r="BK29" s="206"/>
      <c r="BL29" s="206"/>
      <c r="BM29" s="206"/>
      <c r="BN29" s="206"/>
      <c r="BO29" s="206"/>
      <c r="BP29" s="206"/>
      <c r="BQ29" s="206"/>
      <c r="BR29" s="206"/>
      <c r="BS29" s="206"/>
      <c r="BT29" s="206"/>
      <c r="BU29" s="206"/>
      <c r="BV29" s="206"/>
      <c r="BW29" s="206"/>
    </row>
    <row r="30" spans="1:75" ht="15" hidden="1" customHeight="1">
      <c r="A30" s="29">
        <v>34731</v>
      </c>
      <c r="B30" s="30">
        <v>109</v>
      </c>
      <c r="C30" s="30">
        <v>6520</v>
      </c>
      <c r="D30" s="30">
        <v>6658</v>
      </c>
      <c r="E30" s="30">
        <v>326</v>
      </c>
      <c r="F30" s="30">
        <v>51498</v>
      </c>
      <c r="G30" s="30">
        <v>52297</v>
      </c>
      <c r="H30" s="30">
        <v>389</v>
      </c>
      <c r="I30" s="30">
        <v>51654</v>
      </c>
      <c r="J30" s="30">
        <v>58270</v>
      </c>
      <c r="K30" s="30">
        <v>3996</v>
      </c>
      <c r="L30" s="30">
        <v>3500</v>
      </c>
      <c r="M30" s="206"/>
      <c r="N30" s="205"/>
      <c r="O30" s="205"/>
      <c r="P30" s="208">
        <f t="shared" si="0"/>
        <v>113668</v>
      </c>
      <c r="Q30" s="206"/>
      <c r="R30" s="206"/>
      <c r="S30" s="206"/>
      <c r="T30" s="206"/>
      <c r="U30" s="206"/>
      <c r="V30" s="206"/>
      <c r="W30" s="206"/>
      <c r="X30" s="206"/>
      <c r="Y30" s="206"/>
      <c r="Z30" s="206"/>
      <c r="AA30" s="206"/>
      <c r="AB30" s="206"/>
      <c r="AC30" s="206"/>
      <c r="AD30" s="206"/>
      <c r="AE30" s="206"/>
      <c r="AF30" s="206"/>
      <c r="AG30" s="206"/>
      <c r="AH30" s="206"/>
      <c r="AI30" s="206"/>
      <c r="AJ30" s="206"/>
      <c r="AK30" s="206"/>
      <c r="AL30" s="206"/>
      <c r="AM30" s="206"/>
      <c r="AN30" s="206"/>
      <c r="AO30" s="206"/>
      <c r="AP30" s="206"/>
      <c r="AQ30" s="206"/>
      <c r="AR30" s="206"/>
      <c r="AS30" s="206"/>
      <c r="AT30" s="206"/>
      <c r="AU30" s="206"/>
      <c r="AV30" s="206"/>
      <c r="AW30" s="206"/>
      <c r="AX30" s="206"/>
      <c r="AY30" s="206"/>
      <c r="AZ30" s="206"/>
      <c r="BA30" s="206"/>
      <c r="BB30" s="206"/>
      <c r="BC30" s="206"/>
      <c r="BD30" s="206"/>
      <c r="BE30" s="206"/>
      <c r="BF30" s="206"/>
      <c r="BG30" s="206"/>
      <c r="BH30" s="206"/>
      <c r="BI30" s="206"/>
      <c r="BJ30" s="206"/>
      <c r="BK30" s="206"/>
      <c r="BL30" s="206"/>
      <c r="BM30" s="206"/>
      <c r="BN30" s="206"/>
      <c r="BO30" s="206"/>
      <c r="BP30" s="206"/>
      <c r="BQ30" s="206"/>
      <c r="BR30" s="206"/>
      <c r="BS30" s="206"/>
      <c r="BT30" s="206"/>
      <c r="BU30" s="206"/>
      <c r="BV30" s="206"/>
      <c r="BW30" s="206"/>
    </row>
    <row r="31" spans="1:75" ht="15" hidden="1" customHeight="1">
      <c r="A31" s="29">
        <v>34759</v>
      </c>
      <c r="B31" s="30">
        <v>211</v>
      </c>
      <c r="C31" s="30">
        <v>11693</v>
      </c>
      <c r="D31" s="30">
        <v>12083</v>
      </c>
      <c r="E31" s="30">
        <v>362</v>
      </c>
      <c r="F31" s="30">
        <v>55749</v>
      </c>
      <c r="G31" s="30">
        <v>57318</v>
      </c>
      <c r="H31" s="30">
        <v>496</v>
      </c>
      <c r="I31" s="30">
        <v>39706</v>
      </c>
      <c r="J31" s="30">
        <v>36741</v>
      </c>
      <c r="K31" s="30">
        <v>0</v>
      </c>
      <c r="L31" s="30">
        <v>0</v>
      </c>
      <c r="M31" s="206"/>
      <c r="N31" s="205"/>
      <c r="O31" s="205"/>
      <c r="P31" s="208">
        <f t="shared" si="0"/>
        <v>107148</v>
      </c>
      <c r="Q31" s="206"/>
      <c r="R31" s="206"/>
      <c r="S31" s="206"/>
      <c r="T31" s="206"/>
      <c r="U31" s="206"/>
      <c r="V31" s="206"/>
      <c r="W31" s="206"/>
      <c r="X31" s="206"/>
      <c r="Y31" s="206"/>
      <c r="Z31" s="206"/>
      <c r="AA31" s="206"/>
      <c r="AB31" s="206"/>
      <c r="AC31" s="206"/>
      <c r="AD31" s="206"/>
      <c r="AE31" s="206"/>
      <c r="AF31" s="206"/>
      <c r="AG31" s="206"/>
      <c r="AH31" s="206"/>
      <c r="AI31" s="206"/>
      <c r="AJ31" s="206"/>
      <c r="AK31" s="206"/>
      <c r="AL31" s="206"/>
      <c r="AM31" s="206"/>
      <c r="AN31" s="206"/>
      <c r="AO31" s="206"/>
      <c r="AP31" s="206"/>
      <c r="AQ31" s="206"/>
      <c r="AR31" s="206"/>
      <c r="AS31" s="206"/>
      <c r="AT31" s="206"/>
      <c r="AU31" s="206"/>
      <c r="AV31" s="206"/>
      <c r="AW31" s="206"/>
      <c r="AX31" s="206"/>
      <c r="AY31" s="206"/>
      <c r="AZ31" s="206"/>
      <c r="BA31" s="206"/>
      <c r="BB31" s="206"/>
      <c r="BC31" s="206"/>
      <c r="BD31" s="206"/>
      <c r="BE31" s="206"/>
      <c r="BF31" s="206"/>
      <c r="BG31" s="206"/>
      <c r="BH31" s="206"/>
      <c r="BI31" s="206"/>
      <c r="BJ31" s="206"/>
      <c r="BK31" s="206"/>
      <c r="BL31" s="206"/>
      <c r="BM31" s="206"/>
      <c r="BN31" s="206"/>
      <c r="BO31" s="206"/>
      <c r="BP31" s="206"/>
      <c r="BQ31" s="206"/>
      <c r="BR31" s="206"/>
      <c r="BS31" s="206"/>
      <c r="BT31" s="206"/>
      <c r="BU31" s="206"/>
      <c r="BV31" s="206"/>
      <c r="BW31" s="206"/>
    </row>
    <row r="32" spans="1:75" ht="15" hidden="1" customHeight="1">
      <c r="A32" s="29">
        <v>34790</v>
      </c>
      <c r="B32" s="30">
        <v>113</v>
      </c>
      <c r="C32" s="30">
        <v>6576</v>
      </c>
      <c r="D32" s="30">
        <v>6731</v>
      </c>
      <c r="E32" s="30">
        <v>280</v>
      </c>
      <c r="F32" s="30">
        <v>49399</v>
      </c>
      <c r="G32" s="30">
        <v>54326</v>
      </c>
      <c r="H32" s="30">
        <v>432</v>
      </c>
      <c r="I32" s="30">
        <v>46238</v>
      </c>
      <c r="J32" s="30">
        <v>58241</v>
      </c>
      <c r="K32" s="30">
        <v>0</v>
      </c>
      <c r="L32" s="30">
        <v>0</v>
      </c>
      <c r="M32" s="206"/>
      <c r="N32" s="205"/>
      <c r="O32" s="205"/>
      <c r="P32" s="208">
        <f t="shared" si="0"/>
        <v>102213</v>
      </c>
      <c r="Q32" s="206"/>
      <c r="R32" s="206"/>
      <c r="S32" s="206"/>
      <c r="T32" s="206"/>
      <c r="U32" s="206"/>
      <c r="V32" s="206"/>
      <c r="W32" s="206"/>
      <c r="X32" s="206"/>
      <c r="Y32" s="206"/>
      <c r="Z32" s="206"/>
      <c r="AA32" s="206"/>
      <c r="AB32" s="206"/>
      <c r="AC32" s="206"/>
      <c r="AD32" s="206"/>
      <c r="AE32" s="206"/>
      <c r="AF32" s="206"/>
      <c r="AG32" s="206"/>
      <c r="AH32" s="206"/>
      <c r="AI32" s="206"/>
      <c r="AJ32" s="206"/>
      <c r="AK32" s="206"/>
      <c r="AL32" s="206"/>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c r="BI32" s="206"/>
      <c r="BJ32" s="206"/>
      <c r="BK32" s="206"/>
      <c r="BL32" s="206"/>
      <c r="BM32" s="206"/>
      <c r="BN32" s="206"/>
      <c r="BO32" s="206"/>
      <c r="BP32" s="206"/>
      <c r="BQ32" s="206"/>
      <c r="BR32" s="206"/>
      <c r="BS32" s="206"/>
      <c r="BT32" s="206"/>
      <c r="BU32" s="206"/>
      <c r="BV32" s="206"/>
      <c r="BW32" s="206"/>
    </row>
    <row r="33" spans="1:75" ht="15" hidden="1" customHeight="1">
      <c r="A33" s="29">
        <v>34820</v>
      </c>
      <c r="B33" s="30">
        <v>207</v>
      </c>
      <c r="C33" s="30">
        <v>12652</v>
      </c>
      <c r="D33" s="30">
        <v>12899</v>
      </c>
      <c r="E33" s="30">
        <v>250</v>
      </c>
      <c r="F33" s="30">
        <v>50015</v>
      </c>
      <c r="G33" s="30">
        <v>54842</v>
      </c>
      <c r="H33" s="30">
        <v>549</v>
      </c>
      <c r="I33" s="30">
        <v>55353</v>
      </c>
      <c r="J33" s="30">
        <v>63384</v>
      </c>
      <c r="K33" s="30">
        <v>0</v>
      </c>
      <c r="L33" s="30">
        <v>0</v>
      </c>
      <c r="M33" s="206"/>
      <c r="N33" s="205"/>
      <c r="O33" s="205"/>
      <c r="P33" s="208">
        <f t="shared" si="0"/>
        <v>118020</v>
      </c>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c r="BI33" s="206"/>
      <c r="BJ33" s="206"/>
      <c r="BK33" s="206"/>
      <c r="BL33" s="206"/>
      <c r="BM33" s="206"/>
      <c r="BN33" s="206"/>
      <c r="BO33" s="206"/>
      <c r="BP33" s="206"/>
      <c r="BQ33" s="206"/>
      <c r="BR33" s="206"/>
      <c r="BS33" s="206"/>
      <c r="BT33" s="206"/>
      <c r="BU33" s="206"/>
      <c r="BV33" s="206"/>
      <c r="BW33" s="206"/>
    </row>
    <row r="34" spans="1:75" ht="15" hidden="1" customHeight="1">
      <c r="A34" s="29">
        <v>34851</v>
      </c>
      <c r="B34" s="30">
        <v>164</v>
      </c>
      <c r="C34" s="30">
        <v>9971</v>
      </c>
      <c r="D34" s="30">
        <v>9962</v>
      </c>
      <c r="E34" s="30">
        <v>341</v>
      </c>
      <c r="F34" s="30">
        <v>52959</v>
      </c>
      <c r="G34" s="30">
        <v>53840</v>
      </c>
      <c r="H34" s="30">
        <v>699</v>
      </c>
      <c r="I34" s="30">
        <v>59869</v>
      </c>
      <c r="J34" s="30">
        <v>73947</v>
      </c>
      <c r="K34" s="30">
        <v>0</v>
      </c>
      <c r="L34" s="30">
        <v>0</v>
      </c>
      <c r="M34" s="206"/>
      <c r="N34" s="205"/>
      <c r="O34" s="205"/>
      <c r="P34" s="208">
        <f t="shared" si="0"/>
        <v>122799</v>
      </c>
      <c r="Q34" s="206"/>
      <c r="R34" s="206"/>
      <c r="S34" s="206"/>
      <c r="T34" s="206"/>
      <c r="U34" s="206"/>
      <c r="V34" s="206"/>
      <c r="W34" s="206"/>
      <c r="X34" s="206"/>
      <c r="Y34" s="206"/>
      <c r="Z34" s="206"/>
      <c r="AA34" s="206"/>
      <c r="AB34" s="206"/>
      <c r="AC34" s="206"/>
      <c r="AD34" s="206"/>
      <c r="AE34" s="206"/>
      <c r="AF34" s="206"/>
      <c r="AG34" s="206"/>
      <c r="AH34" s="206"/>
      <c r="AI34" s="206"/>
      <c r="AJ34" s="206"/>
      <c r="AK34" s="206"/>
      <c r="AL34" s="206"/>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c r="BI34" s="206"/>
      <c r="BJ34" s="206"/>
      <c r="BK34" s="206"/>
      <c r="BL34" s="206"/>
      <c r="BM34" s="206"/>
      <c r="BN34" s="206"/>
      <c r="BO34" s="206"/>
      <c r="BP34" s="206"/>
      <c r="BQ34" s="206"/>
      <c r="BR34" s="206"/>
      <c r="BS34" s="206"/>
      <c r="BT34" s="206"/>
      <c r="BU34" s="206"/>
      <c r="BV34" s="206"/>
      <c r="BW34" s="206"/>
    </row>
    <row r="35" spans="1:75" ht="15" hidden="1" customHeight="1">
      <c r="A35" s="29">
        <v>34881</v>
      </c>
      <c r="B35" s="30">
        <v>106</v>
      </c>
      <c r="C35" s="30">
        <v>5896</v>
      </c>
      <c r="D35" s="30">
        <v>5817</v>
      </c>
      <c r="E35" s="30">
        <v>385</v>
      </c>
      <c r="F35" s="30">
        <v>63044</v>
      </c>
      <c r="G35" s="30">
        <v>61711</v>
      </c>
      <c r="H35" s="30">
        <v>194</v>
      </c>
      <c r="I35" s="30">
        <v>26949</v>
      </c>
      <c r="J35" s="30">
        <v>25399</v>
      </c>
      <c r="K35" s="30">
        <v>0</v>
      </c>
      <c r="L35" s="30">
        <v>0</v>
      </c>
      <c r="M35" s="206"/>
      <c r="N35" s="205"/>
      <c r="O35" s="205"/>
      <c r="P35" s="208">
        <f t="shared" si="0"/>
        <v>95889</v>
      </c>
      <c r="Q35" s="206"/>
      <c r="R35" s="206"/>
      <c r="S35" s="206"/>
      <c r="T35" s="206"/>
      <c r="U35" s="206"/>
      <c r="V35" s="206"/>
      <c r="W35" s="206"/>
      <c r="X35" s="206"/>
      <c r="Y35" s="206"/>
      <c r="Z35" s="206"/>
      <c r="AA35" s="206"/>
      <c r="AB35" s="206"/>
      <c r="AC35" s="206"/>
      <c r="AD35" s="206"/>
      <c r="AE35" s="206"/>
      <c r="AF35" s="206"/>
      <c r="AG35" s="206"/>
      <c r="AH35" s="206"/>
      <c r="AI35" s="206"/>
      <c r="AJ35" s="206"/>
      <c r="AK35" s="206"/>
      <c r="AL35" s="206"/>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c r="BI35" s="206"/>
      <c r="BJ35" s="206"/>
      <c r="BK35" s="206"/>
      <c r="BL35" s="206"/>
      <c r="BM35" s="206"/>
      <c r="BN35" s="206"/>
      <c r="BO35" s="206"/>
      <c r="BP35" s="206"/>
      <c r="BQ35" s="206"/>
      <c r="BR35" s="206"/>
      <c r="BS35" s="206"/>
      <c r="BT35" s="206"/>
      <c r="BU35" s="206"/>
      <c r="BV35" s="206"/>
      <c r="BW35" s="206"/>
    </row>
    <row r="36" spans="1:75" ht="15" hidden="1" customHeight="1">
      <c r="A36" s="29">
        <v>34912</v>
      </c>
      <c r="B36" s="30">
        <v>174</v>
      </c>
      <c r="C36" s="30">
        <v>10055</v>
      </c>
      <c r="D36" s="30">
        <v>10337</v>
      </c>
      <c r="E36" s="30">
        <v>407</v>
      </c>
      <c r="F36" s="30">
        <v>69002</v>
      </c>
      <c r="G36" s="30">
        <v>69861</v>
      </c>
      <c r="H36" s="30">
        <v>367</v>
      </c>
      <c r="I36" s="30">
        <v>36897</v>
      </c>
      <c r="J36" s="30">
        <v>43357</v>
      </c>
      <c r="K36" s="30">
        <v>0</v>
      </c>
      <c r="L36" s="30">
        <v>0</v>
      </c>
      <c r="M36" s="206"/>
      <c r="N36" s="205"/>
      <c r="O36" s="205"/>
      <c r="P36" s="208">
        <f t="shared" si="0"/>
        <v>115954</v>
      </c>
      <c r="Q36" s="206"/>
      <c r="R36" s="206"/>
      <c r="S36" s="206"/>
      <c r="T36" s="206"/>
      <c r="U36" s="206"/>
      <c r="V36" s="206"/>
      <c r="W36" s="206"/>
      <c r="X36" s="206"/>
      <c r="Y36" s="206"/>
      <c r="Z36" s="206"/>
      <c r="AA36" s="206"/>
      <c r="AB36" s="206"/>
      <c r="AC36" s="206"/>
      <c r="AD36" s="206"/>
      <c r="AE36" s="206"/>
      <c r="AF36" s="206"/>
      <c r="AG36" s="206"/>
      <c r="AH36" s="206"/>
      <c r="AI36" s="206"/>
      <c r="AJ36" s="206"/>
      <c r="AK36" s="206"/>
      <c r="AL36" s="206"/>
      <c r="AM36" s="206"/>
      <c r="AN36" s="206"/>
      <c r="AO36" s="206"/>
      <c r="AP36" s="206"/>
      <c r="AQ36" s="206"/>
      <c r="AR36" s="206"/>
      <c r="AS36" s="206"/>
      <c r="AT36" s="206"/>
      <c r="AU36" s="206"/>
      <c r="AV36" s="206"/>
      <c r="AW36" s="206"/>
      <c r="AX36" s="206"/>
      <c r="AY36" s="206"/>
      <c r="AZ36" s="206"/>
      <c r="BA36" s="206"/>
      <c r="BB36" s="206"/>
      <c r="BC36" s="206"/>
      <c r="BD36" s="206"/>
      <c r="BE36" s="206"/>
      <c r="BF36" s="206"/>
      <c r="BG36" s="206"/>
      <c r="BH36" s="206"/>
      <c r="BI36" s="206"/>
      <c r="BJ36" s="206"/>
      <c r="BK36" s="206"/>
      <c r="BL36" s="206"/>
      <c r="BM36" s="206"/>
      <c r="BN36" s="206"/>
      <c r="BO36" s="206"/>
      <c r="BP36" s="206"/>
      <c r="BQ36" s="206"/>
      <c r="BR36" s="206"/>
      <c r="BS36" s="206"/>
      <c r="BT36" s="206"/>
      <c r="BU36" s="206"/>
      <c r="BV36" s="206"/>
      <c r="BW36" s="206"/>
    </row>
    <row r="37" spans="1:75" ht="15" hidden="1" customHeight="1">
      <c r="A37" s="29">
        <v>34943</v>
      </c>
      <c r="B37" s="30">
        <v>176</v>
      </c>
      <c r="C37" s="30">
        <v>10872</v>
      </c>
      <c r="D37" s="30">
        <v>12150</v>
      </c>
      <c r="E37" s="30">
        <v>321</v>
      </c>
      <c r="F37" s="30">
        <v>50031</v>
      </c>
      <c r="G37" s="30">
        <v>50520</v>
      </c>
      <c r="H37" s="30">
        <v>316</v>
      </c>
      <c r="I37" s="30">
        <v>38025</v>
      </c>
      <c r="J37" s="30">
        <v>47053</v>
      </c>
      <c r="K37" s="30">
        <v>0</v>
      </c>
      <c r="L37" s="30">
        <v>0</v>
      </c>
      <c r="M37" s="206"/>
      <c r="N37" s="205"/>
      <c r="O37" s="205"/>
      <c r="P37" s="208">
        <f t="shared" si="0"/>
        <v>98928</v>
      </c>
      <c r="Q37" s="206"/>
      <c r="R37" s="206"/>
      <c r="S37" s="206"/>
      <c r="T37" s="206"/>
      <c r="U37" s="206"/>
      <c r="V37" s="206"/>
      <c r="W37" s="206"/>
      <c r="X37" s="206"/>
      <c r="Y37" s="206"/>
      <c r="Z37" s="206"/>
      <c r="AA37" s="206"/>
      <c r="AB37" s="206"/>
      <c r="AC37" s="206"/>
      <c r="AD37" s="206"/>
      <c r="AE37" s="206"/>
      <c r="AF37" s="206"/>
      <c r="AG37" s="206"/>
      <c r="AH37" s="206"/>
      <c r="AI37" s="206"/>
      <c r="AJ37" s="206"/>
      <c r="AK37" s="206"/>
      <c r="AL37" s="206"/>
      <c r="AM37" s="206"/>
      <c r="AN37" s="206"/>
      <c r="AO37" s="206"/>
      <c r="AP37" s="206"/>
      <c r="AQ37" s="206"/>
      <c r="AR37" s="206"/>
      <c r="AS37" s="206"/>
      <c r="AT37" s="206"/>
      <c r="AU37" s="206"/>
      <c r="AV37" s="206"/>
      <c r="AW37" s="206"/>
      <c r="AX37" s="206"/>
      <c r="AY37" s="206"/>
      <c r="AZ37" s="206"/>
      <c r="BA37" s="206"/>
      <c r="BB37" s="206"/>
      <c r="BC37" s="206"/>
      <c r="BD37" s="206"/>
      <c r="BE37" s="206"/>
      <c r="BF37" s="206"/>
      <c r="BG37" s="206"/>
      <c r="BH37" s="206"/>
      <c r="BI37" s="206"/>
      <c r="BJ37" s="206"/>
      <c r="BK37" s="206"/>
      <c r="BL37" s="206"/>
      <c r="BM37" s="206"/>
      <c r="BN37" s="206"/>
      <c r="BO37" s="206"/>
      <c r="BP37" s="206"/>
      <c r="BQ37" s="206"/>
      <c r="BR37" s="206"/>
      <c r="BS37" s="206"/>
      <c r="BT37" s="206"/>
      <c r="BU37" s="206"/>
      <c r="BV37" s="206"/>
      <c r="BW37" s="206"/>
    </row>
    <row r="38" spans="1:75" ht="15" hidden="1" customHeight="1">
      <c r="A38" s="29">
        <v>34973</v>
      </c>
      <c r="B38" s="30">
        <v>178</v>
      </c>
      <c r="C38" s="30">
        <v>10124</v>
      </c>
      <c r="D38" s="30">
        <v>10348</v>
      </c>
      <c r="E38" s="30">
        <v>309</v>
      </c>
      <c r="F38" s="30">
        <v>52698</v>
      </c>
      <c r="G38" s="30">
        <v>53797</v>
      </c>
      <c r="H38" s="30">
        <v>148</v>
      </c>
      <c r="I38" s="30">
        <v>15673</v>
      </c>
      <c r="J38" s="30">
        <v>16367</v>
      </c>
      <c r="K38" s="30">
        <v>0</v>
      </c>
      <c r="L38" s="30">
        <v>0</v>
      </c>
      <c r="M38" s="206"/>
      <c r="N38" s="205"/>
      <c r="O38" s="205"/>
      <c r="P38" s="208">
        <f t="shared" si="0"/>
        <v>78495</v>
      </c>
      <c r="Q38" s="206"/>
      <c r="R38" s="206"/>
      <c r="S38" s="206"/>
      <c r="T38" s="206"/>
      <c r="U38" s="206"/>
      <c r="V38" s="206"/>
      <c r="W38" s="206"/>
      <c r="X38" s="206"/>
      <c r="Y38" s="206"/>
      <c r="Z38" s="206"/>
      <c r="AA38" s="206"/>
      <c r="AB38" s="206"/>
      <c r="AC38" s="206"/>
      <c r="AD38" s="206"/>
      <c r="AE38" s="206"/>
      <c r="AF38" s="206"/>
      <c r="AG38" s="206"/>
      <c r="AH38" s="206"/>
      <c r="AI38" s="206"/>
      <c r="AJ38" s="206"/>
      <c r="AK38" s="206"/>
      <c r="AL38" s="206"/>
      <c r="AM38" s="206"/>
      <c r="AN38" s="206"/>
      <c r="AO38" s="206"/>
      <c r="AP38" s="206"/>
      <c r="AQ38" s="206"/>
      <c r="AR38" s="206"/>
      <c r="AS38" s="206"/>
      <c r="AT38" s="206"/>
      <c r="AU38" s="206"/>
      <c r="AV38" s="206"/>
      <c r="AW38" s="206"/>
      <c r="AX38" s="206"/>
      <c r="AY38" s="206"/>
      <c r="AZ38" s="206"/>
      <c r="BA38" s="206"/>
      <c r="BB38" s="206"/>
      <c r="BC38" s="206"/>
      <c r="BD38" s="206"/>
      <c r="BE38" s="206"/>
      <c r="BF38" s="206"/>
      <c r="BG38" s="206"/>
      <c r="BH38" s="206"/>
      <c r="BI38" s="206"/>
      <c r="BJ38" s="206"/>
      <c r="BK38" s="206"/>
      <c r="BL38" s="206"/>
      <c r="BM38" s="206"/>
      <c r="BN38" s="206"/>
      <c r="BO38" s="206"/>
      <c r="BP38" s="206"/>
      <c r="BQ38" s="206"/>
      <c r="BR38" s="206"/>
      <c r="BS38" s="206"/>
      <c r="BT38" s="206"/>
      <c r="BU38" s="206"/>
      <c r="BV38" s="206"/>
      <c r="BW38" s="206"/>
    </row>
    <row r="39" spans="1:75" ht="15" hidden="1" customHeight="1">
      <c r="A39" s="29">
        <v>35004</v>
      </c>
      <c r="B39" s="30">
        <v>242</v>
      </c>
      <c r="C39" s="30">
        <v>13694</v>
      </c>
      <c r="D39" s="30">
        <v>14866</v>
      </c>
      <c r="E39" s="30">
        <v>322</v>
      </c>
      <c r="F39" s="30">
        <v>49574</v>
      </c>
      <c r="G39" s="30">
        <v>48564</v>
      </c>
      <c r="H39" s="30">
        <v>439</v>
      </c>
      <c r="I39" s="30">
        <v>59566</v>
      </c>
      <c r="J39" s="30">
        <v>68406</v>
      </c>
      <c r="K39" s="30">
        <v>2773</v>
      </c>
      <c r="L39" s="30">
        <v>3900</v>
      </c>
      <c r="M39" s="206"/>
      <c r="N39" s="205"/>
      <c r="O39" s="205"/>
      <c r="P39" s="208">
        <f t="shared" si="0"/>
        <v>125607</v>
      </c>
      <c r="Q39" s="206"/>
      <c r="R39" s="206"/>
      <c r="S39" s="206"/>
      <c r="T39" s="206"/>
      <c r="U39" s="206"/>
      <c r="V39" s="206"/>
      <c r="W39" s="206"/>
      <c r="X39" s="206"/>
      <c r="Y39" s="206"/>
      <c r="Z39" s="206"/>
      <c r="AA39" s="206"/>
      <c r="AB39" s="206"/>
      <c r="AC39" s="206"/>
      <c r="AD39" s="206"/>
      <c r="AE39" s="206"/>
      <c r="AF39" s="206"/>
      <c r="AG39" s="206"/>
      <c r="AH39" s="206"/>
      <c r="AI39" s="206"/>
      <c r="AJ39" s="206"/>
      <c r="AK39" s="206"/>
      <c r="AL39" s="206"/>
      <c r="AM39" s="206"/>
      <c r="AN39" s="206"/>
      <c r="AO39" s="206"/>
      <c r="AP39" s="206"/>
      <c r="AQ39" s="206"/>
      <c r="AR39" s="206"/>
      <c r="AS39" s="206"/>
      <c r="AT39" s="206"/>
      <c r="AU39" s="206"/>
      <c r="AV39" s="206"/>
      <c r="AW39" s="206"/>
      <c r="AX39" s="206"/>
      <c r="AY39" s="206"/>
      <c r="AZ39" s="206"/>
      <c r="BA39" s="206"/>
      <c r="BB39" s="206"/>
      <c r="BC39" s="206"/>
      <c r="BD39" s="206"/>
      <c r="BE39" s="206"/>
      <c r="BF39" s="206"/>
      <c r="BG39" s="206"/>
      <c r="BH39" s="206"/>
      <c r="BI39" s="206"/>
      <c r="BJ39" s="206"/>
      <c r="BK39" s="206"/>
      <c r="BL39" s="206"/>
      <c r="BM39" s="206"/>
      <c r="BN39" s="206"/>
      <c r="BO39" s="206"/>
      <c r="BP39" s="206"/>
      <c r="BQ39" s="206"/>
      <c r="BR39" s="206"/>
      <c r="BS39" s="206"/>
      <c r="BT39" s="206"/>
      <c r="BU39" s="206"/>
      <c r="BV39" s="206"/>
      <c r="BW39" s="206"/>
    </row>
    <row r="40" spans="1:75" ht="15" hidden="1" customHeight="1">
      <c r="A40" s="29">
        <v>35034</v>
      </c>
      <c r="B40" s="30">
        <v>129</v>
      </c>
      <c r="C40" s="30">
        <v>7613</v>
      </c>
      <c r="D40" s="30">
        <v>7759</v>
      </c>
      <c r="E40" s="30">
        <v>299</v>
      </c>
      <c r="F40" s="30">
        <v>45332</v>
      </c>
      <c r="G40" s="30">
        <v>44435</v>
      </c>
      <c r="H40" s="30">
        <v>85</v>
      </c>
      <c r="I40" s="30">
        <v>10909</v>
      </c>
      <c r="J40" s="30">
        <v>11686</v>
      </c>
      <c r="K40" s="30">
        <v>0</v>
      </c>
      <c r="L40" s="30">
        <v>0</v>
      </c>
      <c r="M40" s="206"/>
      <c r="N40" s="205"/>
      <c r="O40" s="205"/>
      <c r="P40" s="208">
        <f t="shared" si="0"/>
        <v>63854</v>
      </c>
      <c r="Q40" s="206"/>
      <c r="R40" s="206"/>
      <c r="S40" s="206"/>
      <c r="T40" s="206"/>
      <c r="U40" s="206"/>
      <c r="V40" s="206"/>
      <c r="W40" s="206"/>
      <c r="X40" s="206"/>
      <c r="Y40" s="206"/>
      <c r="Z40" s="206"/>
      <c r="AA40" s="206"/>
      <c r="AB40" s="206"/>
      <c r="AC40" s="206"/>
      <c r="AD40" s="206"/>
      <c r="AE40" s="206"/>
      <c r="AF40" s="206"/>
      <c r="AG40" s="206"/>
      <c r="AH40" s="206"/>
      <c r="AI40" s="206"/>
      <c r="AJ40" s="206"/>
      <c r="AK40" s="206"/>
      <c r="AL40" s="206"/>
      <c r="AM40" s="206"/>
      <c r="AN40" s="206"/>
      <c r="AO40" s="206"/>
      <c r="AP40" s="206"/>
      <c r="AQ40" s="206"/>
      <c r="AR40" s="206"/>
      <c r="AS40" s="206"/>
      <c r="AT40" s="206"/>
      <c r="AU40" s="206"/>
      <c r="AV40" s="206"/>
      <c r="AW40" s="206"/>
      <c r="AX40" s="206"/>
      <c r="AY40" s="206"/>
      <c r="AZ40" s="206"/>
      <c r="BA40" s="206"/>
      <c r="BB40" s="206"/>
      <c r="BC40" s="206"/>
      <c r="BD40" s="206"/>
      <c r="BE40" s="206"/>
      <c r="BF40" s="206"/>
      <c r="BG40" s="206"/>
      <c r="BH40" s="206"/>
      <c r="BI40" s="206"/>
      <c r="BJ40" s="206"/>
      <c r="BK40" s="206"/>
      <c r="BL40" s="206"/>
      <c r="BM40" s="206"/>
      <c r="BN40" s="206"/>
      <c r="BO40" s="206"/>
      <c r="BP40" s="206"/>
      <c r="BQ40" s="206"/>
      <c r="BR40" s="206"/>
      <c r="BS40" s="206"/>
      <c r="BT40" s="206"/>
      <c r="BU40" s="206"/>
      <c r="BV40" s="206"/>
      <c r="BW40" s="206"/>
    </row>
    <row r="41" spans="1:75" ht="15" hidden="1" customHeight="1">
      <c r="A41" s="29">
        <v>35065</v>
      </c>
      <c r="B41" s="30">
        <v>208</v>
      </c>
      <c r="C41" s="30">
        <v>12237</v>
      </c>
      <c r="D41" s="30">
        <v>12047</v>
      </c>
      <c r="E41" s="30">
        <v>218</v>
      </c>
      <c r="F41" s="30">
        <v>36767</v>
      </c>
      <c r="G41" s="30">
        <v>34369</v>
      </c>
      <c r="H41" s="30">
        <v>455</v>
      </c>
      <c r="I41" s="30">
        <v>46813</v>
      </c>
      <c r="J41" s="30">
        <v>56139</v>
      </c>
      <c r="K41" s="30">
        <v>59</v>
      </c>
      <c r="L41" s="30">
        <v>60</v>
      </c>
      <c r="M41" s="206"/>
      <c r="N41" s="205"/>
      <c r="O41" s="205"/>
      <c r="P41" s="208">
        <f t="shared" si="0"/>
        <v>95876</v>
      </c>
      <c r="Q41" s="206"/>
      <c r="R41" s="206"/>
      <c r="S41" s="206"/>
      <c r="T41" s="206"/>
      <c r="U41" s="206"/>
      <c r="V41" s="206"/>
      <c r="W41" s="206"/>
      <c r="X41" s="206"/>
      <c r="Y41" s="206"/>
      <c r="Z41" s="206"/>
      <c r="AA41" s="206"/>
      <c r="AB41" s="206"/>
      <c r="AC41" s="206"/>
      <c r="AD41" s="206"/>
      <c r="AE41" s="206"/>
      <c r="AF41" s="206"/>
      <c r="AG41" s="206"/>
      <c r="AH41" s="206"/>
      <c r="AI41" s="206"/>
      <c r="AJ41" s="206"/>
      <c r="AK41" s="206"/>
      <c r="AL41" s="206"/>
      <c r="AM41" s="206"/>
      <c r="AN41" s="206"/>
      <c r="AO41" s="206"/>
      <c r="AP41" s="206"/>
      <c r="AQ41" s="206"/>
      <c r="AR41" s="206"/>
      <c r="AS41" s="206"/>
      <c r="AT41" s="206"/>
      <c r="AU41" s="206"/>
      <c r="AV41" s="206"/>
      <c r="AW41" s="206"/>
      <c r="AX41" s="206"/>
      <c r="AY41" s="206"/>
      <c r="AZ41" s="206"/>
      <c r="BA41" s="206"/>
      <c r="BB41" s="206"/>
      <c r="BC41" s="206"/>
      <c r="BD41" s="206"/>
      <c r="BE41" s="206"/>
      <c r="BF41" s="206"/>
      <c r="BG41" s="206"/>
      <c r="BH41" s="206"/>
      <c r="BI41" s="206"/>
      <c r="BJ41" s="206"/>
      <c r="BK41" s="206"/>
      <c r="BL41" s="206"/>
      <c r="BM41" s="206"/>
      <c r="BN41" s="206"/>
      <c r="BO41" s="206"/>
      <c r="BP41" s="206"/>
      <c r="BQ41" s="206"/>
      <c r="BR41" s="206"/>
      <c r="BS41" s="206"/>
      <c r="BT41" s="206"/>
      <c r="BU41" s="206"/>
      <c r="BV41" s="206"/>
      <c r="BW41" s="206"/>
    </row>
    <row r="42" spans="1:75" ht="15" hidden="1" customHeight="1">
      <c r="A42" s="29">
        <v>35096</v>
      </c>
      <c r="B42" s="30">
        <v>216</v>
      </c>
      <c r="C42" s="30">
        <v>12137</v>
      </c>
      <c r="D42" s="30">
        <v>12213</v>
      </c>
      <c r="E42" s="30">
        <v>242</v>
      </c>
      <c r="F42" s="30">
        <v>41197</v>
      </c>
      <c r="G42" s="30">
        <v>41087</v>
      </c>
      <c r="H42" s="30">
        <v>261</v>
      </c>
      <c r="I42" s="30">
        <v>26753</v>
      </c>
      <c r="J42" s="30">
        <v>32256</v>
      </c>
      <c r="K42" s="30">
        <v>0</v>
      </c>
      <c r="L42" s="30">
        <v>0</v>
      </c>
      <c r="M42" s="206"/>
      <c r="N42" s="205"/>
      <c r="O42" s="205"/>
      <c r="P42" s="208">
        <f t="shared" si="0"/>
        <v>80087</v>
      </c>
      <c r="Q42" s="206"/>
      <c r="R42" s="206"/>
      <c r="S42" s="206"/>
      <c r="T42" s="206"/>
      <c r="U42" s="206"/>
      <c r="V42" s="206"/>
      <c r="W42" s="206"/>
      <c r="X42" s="206"/>
      <c r="Y42" s="206"/>
      <c r="Z42" s="206"/>
      <c r="AA42" s="206"/>
      <c r="AB42" s="206"/>
      <c r="AC42" s="206"/>
      <c r="AD42" s="206"/>
      <c r="AE42" s="206"/>
      <c r="AF42" s="206"/>
      <c r="AG42" s="206"/>
      <c r="AH42" s="206"/>
      <c r="AI42" s="206"/>
      <c r="AJ42" s="206"/>
      <c r="AK42" s="206"/>
      <c r="AL42" s="206"/>
      <c r="AM42" s="206"/>
      <c r="AN42" s="206"/>
      <c r="AO42" s="206"/>
      <c r="AP42" s="206"/>
      <c r="AQ42" s="206"/>
      <c r="AR42" s="206"/>
      <c r="AS42" s="206"/>
      <c r="AT42" s="206"/>
      <c r="AU42" s="206"/>
      <c r="AV42" s="206"/>
      <c r="AW42" s="206"/>
      <c r="AX42" s="206"/>
      <c r="AY42" s="206"/>
      <c r="AZ42" s="206"/>
      <c r="BA42" s="206"/>
      <c r="BB42" s="206"/>
      <c r="BC42" s="206"/>
      <c r="BD42" s="206"/>
      <c r="BE42" s="206"/>
      <c r="BF42" s="206"/>
      <c r="BG42" s="206"/>
      <c r="BH42" s="206"/>
      <c r="BI42" s="206"/>
      <c r="BJ42" s="206"/>
      <c r="BK42" s="206"/>
      <c r="BL42" s="206"/>
      <c r="BM42" s="206"/>
      <c r="BN42" s="206"/>
      <c r="BO42" s="206"/>
      <c r="BP42" s="206"/>
      <c r="BQ42" s="206"/>
      <c r="BR42" s="206"/>
      <c r="BS42" s="206"/>
      <c r="BT42" s="206"/>
      <c r="BU42" s="206"/>
      <c r="BV42" s="206"/>
      <c r="BW42" s="206"/>
    </row>
    <row r="43" spans="1:75" ht="15" hidden="1" customHeight="1">
      <c r="A43" s="29">
        <v>35125</v>
      </c>
      <c r="B43" s="30">
        <v>221</v>
      </c>
      <c r="C43" s="30">
        <v>11898</v>
      </c>
      <c r="D43" s="30">
        <v>12964</v>
      </c>
      <c r="E43" s="30">
        <v>230</v>
      </c>
      <c r="F43" s="30">
        <v>37304</v>
      </c>
      <c r="G43" s="30">
        <v>35714</v>
      </c>
      <c r="H43" s="30">
        <v>147</v>
      </c>
      <c r="I43" s="30">
        <v>14717</v>
      </c>
      <c r="J43" s="30">
        <v>19284</v>
      </c>
      <c r="K43" s="30">
        <v>0</v>
      </c>
      <c r="L43" s="30">
        <v>0</v>
      </c>
      <c r="M43" s="206"/>
      <c r="N43" s="205"/>
      <c r="O43" s="205"/>
      <c r="P43" s="208">
        <f t="shared" si="0"/>
        <v>63919</v>
      </c>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6"/>
      <c r="AN43" s="206"/>
      <c r="AO43" s="206"/>
      <c r="AP43" s="206"/>
      <c r="AQ43" s="206"/>
      <c r="AR43" s="206"/>
      <c r="AS43" s="206"/>
      <c r="AT43" s="206"/>
      <c r="AU43" s="206"/>
      <c r="AV43" s="206"/>
      <c r="AW43" s="206"/>
      <c r="AX43" s="206"/>
      <c r="AY43" s="206"/>
      <c r="AZ43" s="206"/>
      <c r="BA43" s="206"/>
      <c r="BB43" s="206"/>
      <c r="BC43" s="206"/>
      <c r="BD43" s="206"/>
      <c r="BE43" s="206"/>
      <c r="BF43" s="206"/>
      <c r="BG43" s="206"/>
      <c r="BH43" s="206"/>
      <c r="BI43" s="206"/>
      <c r="BJ43" s="206"/>
      <c r="BK43" s="206"/>
      <c r="BL43" s="206"/>
      <c r="BM43" s="206"/>
      <c r="BN43" s="206"/>
      <c r="BO43" s="206"/>
      <c r="BP43" s="206"/>
      <c r="BQ43" s="206"/>
      <c r="BR43" s="206"/>
      <c r="BS43" s="206"/>
      <c r="BT43" s="206"/>
      <c r="BU43" s="206"/>
      <c r="BV43" s="206"/>
      <c r="BW43" s="206"/>
    </row>
    <row r="44" spans="1:75" ht="15" hidden="1" customHeight="1">
      <c r="A44" s="29">
        <v>35156</v>
      </c>
      <c r="B44" s="30">
        <v>166</v>
      </c>
      <c r="C44" s="30">
        <v>9716</v>
      </c>
      <c r="D44" s="30">
        <v>10706</v>
      </c>
      <c r="E44" s="30">
        <v>235</v>
      </c>
      <c r="F44" s="30">
        <v>39471</v>
      </c>
      <c r="G44" s="30">
        <v>37962</v>
      </c>
      <c r="H44" s="30">
        <v>260</v>
      </c>
      <c r="I44" s="30">
        <v>30204</v>
      </c>
      <c r="J44" s="30">
        <v>32848</v>
      </c>
      <c r="K44" s="30">
        <v>0</v>
      </c>
      <c r="L44" s="30">
        <v>0</v>
      </c>
      <c r="M44" s="206"/>
      <c r="N44" s="205"/>
      <c r="O44" s="205"/>
      <c r="P44" s="208">
        <f t="shared" si="0"/>
        <v>79391</v>
      </c>
      <c r="Q44" s="206"/>
      <c r="R44" s="206"/>
      <c r="S44" s="206"/>
      <c r="T44" s="206"/>
      <c r="U44" s="206"/>
      <c r="V44" s="206"/>
      <c r="W44" s="206"/>
      <c r="X44" s="206"/>
      <c r="Y44" s="206"/>
      <c r="Z44" s="206"/>
      <c r="AA44" s="206"/>
      <c r="AB44" s="206"/>
      <c r="AC44" s="206"/>
      <c r="AD44" s="206"/>
      <c r="AE44" s="206"/>
      <c r="AF44" s="206"/>
      <c r="AG44" s="206"/>
      <c r="AH44" s="206"/>
      <c r="AI44" s="206"/>
      <c r="AJ44" s="206"/>
      <c r="AK44" s="206"/>
      <c r="AL44" s="206"/>
      <c r="AM44" s="206"/>
      <c r="AN44" s="206"/>
      <c r="AO44" s="206"/>
      <c r="AP44" s="206"/>
      <c r="AQ44" s="206"/>
      <c r="AR44" s="206"/>
      <c r="AS44" s="206"/>
      <c r="AT44" s="206"/>
      <c r="AU44" s="206"/>
      <c r="AV44" s="206"/>
      <c r="AW44" s="206"/>
      <c r="AX44" s="206"/>
      <c r="AY44" s="206"/>
      <c r="AZ44" s="206"/>
      <c r="BA44" s="206"/>
      <c r="BB44" s="206"/>
      <c r="BC44" s="206"/>
      <c r="BD44" s="206"/>
      <c r="BE44" s="206"/>
      <c r="BF44" s="206"/>
      <c r="BG44" s="206"/>
      <c r="BH44" s="206"/>
      <c r="BI44" s="206"/>
      <c r="BJ44" s="206"/>
      <c r="BK44" s="206"/>
      <c r="BL44" s="206"/>
      <c r="BM44" s="206"/>
      <c r="BN44" s="206"/>
      <c r="BO44" s="206"/>
      <c r="BP44" s="206"/>
      <c r="BQ44" s="206"/>
      <c r="BR44" s="206"/>
      <c r="BS44" s="206"/>
      <c r="BT44" s="206"/>
      <c r="BU44" s="206"/>
      <c r="BV44" s="206"/>
      <c r="BW44" s="206"/>
    </row>
    <row r="45" spans="1:75" ht="15" hidden="1" customHeight="1">
      <c r="A45" s="29">
        <v>35186</v>
      </c>
      <c r="B45" s="30">
        <v>162</v>
      </c>
      <c r="C45" s="30">
        <v>9725</v>
      </c>
      <c r="D45" s="30">
        <v>9917</v>
      </c>
      <c r="E45" s="30">
        <v>269</v>
      </c>
      <c r="F45" s="30">
        <v>47829</v>
      </c>
      <c r="G45" s="30">
        <v>49571</v>
      </c>
      <c r="H45" s="30">
        <v>172</v>
      </c>
      <c r="I45" s="30">
        <v>19997</v>
      </c>
      <c r="J45" s="30">
        <v>24070</v>
      </c>
      <c r="K45" s="30">
        <v>0</v>
      </c>
      <c r="L45" s="30">
        <v>0</v>
      </c>
      <c r="M45" s="206"/>
      <c r="N45" s="205"/>
      <c r="O45" s="205"/>
      <c r="P45" s="208">
        <f t="shared" si="0"/>
        <v>77551</v>
      </c>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row>
    <row r="46" spans="1:75" ht="15" hidden="1" customHeight="1">
      <c r="A46" s="29">
        <v>35217</v>
      </c>
      <c r="B46" s="30">
        <v>273</v>
      </c>
      <c r="C46" s="30">
        <v>15440</v>
      </c>
      <c r="D46" s="30">
        <v>16665</v>
      </c>
      <c r="E46" s="30">
        <v>270</v>
      </c>
      <c r="F46" s="30">
        <v>45577</v>
      </c>
      <c r="G46" s="30">
        <v>45662</v>
      </c>
      <c r="H46" s="30">
        <v>209</v>
      </c>
      <c r="I46" s="30">
        <v>22456</v>
      </c>
      <c r="J46" s="30">
        <v>28201</v>
      </c>
      <c r="K46" s="30">
        <v>29458</v>
      </c>
      <c r="L46" s="30">
        <v>214000</v>
      </c>
      <c r="M46" s="206"/>
      <c r="N46" s="205"/>
      <c r="O46" s="205"/>
      <c r="P46" s="208">
        <f t="shared" si="0"/>
        <v>112931</v>
      </c>
      <c r="Q46" s="206"/>
      <c r="R46" s="206"/>
      <c r="S46" s="206"/>
      <c r="T46" s="206"/>
      <c r="U46" s="206"/>
      <c r="V46" s="206"/>
      <c r="W46" s="206"/>
      <c r="X46" s="206"/>
      <c r="Y46" s="206"/>
      <c r="Z46" s="206"/>
      <c r="AA46" s="206"/>
      <c r="AB46" s="206"/>
      <c r="AC46" s="206"/>
      <c r="AD46" s="206"/>
      <c r="AE46" s="206"/>
      <c r="AF46" s="206"/>
      <c r="AG46" s="206"/>
      <c r="AH46" s="206"/>
      <c r="AI46" s="206"/>
      <c r="AJ46" s="206"/>
      <c r="AK46" s="206"/>
      <c r="AL46" s="206"/>
      <c r="AM46" s="206"/>
      <c r="AN46" s="206"/>
      <c r="AO46" s="206"/>
      <c r="AP46" s="206"/>
      <c r="AQ46" s="206"/>
      <c r="AR46" s="206"/>
      <c r="AS46" s="206"/>
      <c r="AT46" s="206"/>
      <c r="AU46" s="206"/>
      <c r="AV46" s="206"/>
      <c r="AW46" s="206"/>
      <c r="AX46" s="206"/>
      <c r="AY46" s="206"/>
      <c r="AZ46" s="206"/>
      <c r="BA46" s="206"/>
      <c r="BB46" s="206"/>
      <c r="BC46" s="206"/>
      <c r="BD46" s="206"/>
      <c r="BE46" s="206"/>
      <c r="BF46" s="206"/>
      <c r="BG46" s="206"/>
      <c r="BH46" s="206"/>
      <c r="BI46" s="206"/>
      <c r="BJ46" s="206"/>
      <c r="BK46" s="206"/>
      <c r="BL46" s="206"/>
      <c r="BM46" s="206"/>
      <c r="BN46" s="206"/>
      <c r="BO46" s="206"/>
      <c r="BP46" s="206"/>
      <c r="BQ46" s="206"/>
      <c r="BR46" s="206"/>
      <c r="BS46" s="206"/>
      <c r="BT46" s="206"/>
      <c r="BU46" s="206"/>
      <c r="BV46" s="206"/>
      <c r="BW46" s="206"/>
    </row>
    <row r="47" spans="1:75" ht="15" hidden="1" customHeight="1">
      <c r="A47" s="29">
        <v>35247</v>
      </c>
      <c r="B47" s="30">
        <v>230</v>
      </c>
      <c r="C47" s="30">
        <v>13096</v>
      </c>
      <c r="D47" s="30">
        <v>14873</v>
      </c>
      <c r="E47" s="30">
        <v>281</v>
      </c>
      <c r="F47" s="30">
        <v>51336</v>
      </c>
      <c r="G47" s="30">
        <v>55839</v>
      </c>
      <c r="H47" s="30">
        <v>245</v>
      </c>
      <c r="I47" s="30">
        <v>27404</v>
      </c>
      <c r="J47" s="30">
        <v>36791</v>
      </c>
      <c r="K47" s="30">
        <v>0</v>
      </c>
      <c r="L47" s="30">
        <v>0</v>
      </c>
      <c r="M47" s="206"/>
      <c r="N47" s="205"/>
      <c r="O47" s="205"/>
      <c r="P47" s="208">
        <f t="shared" si="0"/>
        <v>91836</v>
      </c>
      <c r="Q47" s="206"/>
      <c r="R47" s="206"/>
      <c r="S47" s="206"/>
      <c r="T47" s="206"/>
      <c r="U47" s="206"/>
      <c r="V47" s="206"/>
      <c r="W47" s="206"/>
      <c r="X47" s="206"/>
      <c r="Y47" s="206"/>
      <c r="Z47" s="206"/>
      <c r="AA47" s="206"/>
      <c r="AB47" s="206"/>
      <c r="AC47" s="206"/>
      <c r="AD47" s="206"/>
      <c r="AE47" s="206"/>
      <c r="AF47" s="206"/>
      <c r="AG47" s="206"/>
      <c r="AH47" s="206"/>
      <c r="AI47" s="206"/>
      <c r="AJ47" s="206"/>
      <c r="AK47" s="206"/>
      <c r="AL47" s="206"/>
      <c r="AM47" s="206"/>
      <c r="AN47" s="206"/>
      <c r="AO47" s="206"/>
      <c r="AP47" s="206"/>
      <c r="AQ47" s="206"/>
      <c r="AR47" s="206"/>
      <c r="AS47" s="206"/>
      <c r="AT47" s="206"/>
      <c r="AU47" s="206"/>
      <c r="AV47" s="206"/>
      <c r="AW47" s="206"/>
      <c r="AX47" s="206"/>
      <c r="AY47" s="206"/>
      <c r="AZ47" s="206"/>
      <c r="BA47" s="206"/>
      <c r="BB47" s="206"/>
      <c r="BC47" s="206"/>
      <c r="BD47" s="206"/>
      <c r="BE47" s="206"/>
      <c r="BF47" s="206"/>
      <c r="BG47" s="206"/>
      <c r="BH47" s="206"/>
      <c r="BI47" s="206"/>
      <c r="BJ47" s="206"/>
      <c r="BK47" s="206"/>
      <c r="BL47" s="206"/>
      <c r="BM47" s="206"/>
      <c r="BN47" s="206"/>
      <c r="BO47" s="206"/>
      <c r="BP47" s="206"/>
      <c r="BQ47" s="206"/>
      <c r="BR47" s="206"/>
      <c r="BS47" s="206"/>
      <c r="BT47" s="206"/>
      <c r="BU47" s="206"/>
      <c r="BV47" s="206"/>
      <c r="BW47" s="206"/>
    </row>
    <row r="48" spans="1:75" ht="15" hidden="1" customHeight="1">
      <c r="A48" s="29">
        <v>35278</v>
      </c>
      <c r="B48" s="30">
        <v>296</v>
      </c>
      <c r="C48" s="30">
        <v>16847</v>
      </c>
      <c r="D48" s="30">
        <v>18491</v>
      </c>
      <c r="E48" s="30">
        <v>261</v>
      </c>
      <c r="F48" s="30">
        <v>42480</v>
      </c>
      <c r="G48" s="30">
        <v>43083</v>
      </c>
      <c r="H48" s="30">
        <v>277</v>
      </c>
      <c r="I48" s="30">
        <v>28406</v>
      </c>
      <c r="J48" s="30">
        <v>33340</v>
      </c>
      <c r="K48" s="30">
        <v>0</v>
      </c>
      <c r="L48" s="30">
        <v>0</v>
      </c>
      <c r="M48" s="206"/>
      <c r="N48" s="205"/>
      <c r="O48" s="205"/>
      <c r="P48" s="208">
        <f t="shared" si="0"/>
        <v>87733</v>
      </c>
      <c r="Q48" s="206"/>
      <c r="R48" s="206"/>
      <c r="S48" s="206"/>
      <c r="T48" s="206"/>
      <c r="U48" s="206"/>
      <c r="V48" s="206"/>
      <c r="W48" s="206"/>
      <c r="X48" s="206"/>
      <c r="Y48" s="206"/>
      <c r="Z48" s="206"/>
      <c r="AA48" s="206"/>
      <c r="AB48" s="206"/>
      <c r="AC48" s="206"/>
      <c r="AD48" s="206"/>
      <c r="AE48" s="206"/>
      <c r="AF48" s="206"/>
      <c r="AG48" s="206"/>
      <c r="AH48" s="206"/>
      <c r="AI48" s="206"/>
      <c r="AJ48" s="206"/>
      <c r="AK48" s="206"/>
      <c r="AL48" s="206"/>
      <c r="AM48" s="206"/>
      <c r="AN48" s="206"/>
      <c r="AO48" s="206"/>
      <c r="AP48" s="206"/>
      <c r="AQ48" s="206"/>
      <c r="AR48" s="206"/>
      <c r="AS48" s="206"/>
      <c r="AT48" s="206"/>
      <c r="AU48" s="206"/>
      <c r="AV48" s="206"/>
      <c r="AW48" s="206"/>
      <c r="AX48" s="206"/>
      <c r="AY48" s="206"/>
      <c r="AZ48" s="206"/>
      <c r="BA48" s="206"/>
      <c r="BB48" s="206"/>
      <c r="BC48" s="206"/>
      <c r="BD48" s="206"/>
      <c r="BE48" s="206"/>
      <c r="BF48" s="206"/>
      <c r="BG48" s="206"/>
      <c r="BH48" s="206"/>
      <c r="BI48" s="206"/>
      <c r="BJ48" s="206"/>
      <c r="BK48" s="206"/>
      <c r="BL48" s="206"/>
      <c r="BM48" s="206"/>
      <c r="BN48" s="206"/>
      <c r="BO48" s="206"/>
      <c r="BP48" s="206"/>
      <c r="BQ48" s="206"/>
      <c r="BR48" s="206"/>
      <c r="BS48" s="206"/>
      <c r="BT48" s="206"/>
      <c r="BU48" s="206"/>
      <c r="BV48" s="206"/>
      <c r="BW48" s="206"/>
    </row>
    <row r="49" spans="1:75" ht="15" hidden="1" customHeight="1">
      <c r="A49" s="29">
        <v>35309</v>
      </c>
      <c r="B49" s="30">
        <v>234</v>
      </c>
      <c r="C49" s="30">
        <v>12680</v>
      </c>
      <c r="D49" s="30">
        <v>13359</v>
      </c>
      <c r="E49" s="30">
        <v>245</v>
      </c>
      <c r="F49" s="30">
        <v>42049</v>
      </c>
      <c r="G49" s="30">
        <v>45688</v>
      </c>
      <c r="H49" s="30">
        <v>203</v>
      </c>
      <c r="I49" s="30">
        <v>19397</v>
      </c>
      <c r="J49" s="30">
        <v>25937</v>
      </c>
      <c r="K49" s="30">
        <v>0</v>
      </c>
      <c r="L49" s="30">
        <v>0</v>
      </c>
      <c r="M49" s="206"/>
      <c r="N49" s="205"/>
      <c r="O49" s="205"/>
      <c r="P49" s="208">
        <f t="shared" si="0"/>
        <v>74126</v>
      </c>
      <c r="Q49" s="206"/>
      <c r="R49" s="206"/>
      <c r="S49" s="206"/>
      <c r="T49" s="206"/>
      <c r="U49" s="206"/>
      <c r="V49" s="206"/>
      <c r="W49" s="206"/>
      <c r="X49" s="206"/>
      <c r="Y49" s="206"/>
      <c r="Z49" s="206"/>
      <c r="AA49" s="206"/>
      <c r="AB49" s="206"/>
      <c r="AC49" s="206"/>
      <c r="AD49" s="206"/>
      <c r="AE49" s="206"/>
      <c r="AF49" s="206"/>
      <c r="AG49" s="206"/>
      <c r="AH49" s="206"/>
      <c r="AI49" s="206"/>
      <c r="AJ49" s="206"/>
      <c r="AK49" s="206"/>
      <c r="AL49" s="206"/>
      <c r="AM49" s="206"/>
      <c r="AN49" s="206"/>
      <c r="AO49" s="206"/>
      <c r="AP49" s="206"/>
      <c r="AQ49" s="206"/>
      <c r="AR49" s="206"/>
      <c r="AS49" s="206"/>
      <c r="AT49" s="206"/>
      <c r="AU49" s="206"/>
      <c r="AV49" s="206"/>
      <c r="AW49" s="206"/>
      <c r="AX49" s="206"/>
      <c r="AY49" s="206"/>
      <c r="AZ49" s="206"/>
      <c r="BA49" s="206"/>
      <c r="BB49" s="206"/>
      <c r="BC49" s="206"/>
      <c r="BD49" s="206"/>
      <c r="BE49" s="206"/>
      <c r="BF49" s="206"/>
      <c r="BG49" s="206"/>
      <c r="BH49" s="206"/>
      <c r="BI49" s="206"/>
      <c r="BJ49" s="206"/>
      <c r="BK49" s="206"/>
      <c r="BL49" s="206"/>
      <c r="BM49" s="206"/>
      <c r="BN49" s="206"/>
      <c r="BO49" s="206"/>
      <c r="BP49" s="206"/>
      <c r="BQ49" s="206"/>
      <c r="BR49" s="206"/>
      <c r="BS49" s="206"/>
      <c r="BT49" s="206"/>
      <c r="BU49" s="206"/>
      <c r="BV49" s="206"/>
      <c r="BW49" s="206"/>
    </row>
    <row r="50" spans="1:75" ht="15" hidden="1" customHeight="1">
      <c r="A50" s="29">
        <v>35339</v>
      </c>
      <c r="B50" s="30">
        <v>200</v>
      </c>
      <c r="C50" s="30">
        <v>11188</v>
      </c>
      <c r="D50" s="30">
        <v>12053</v>
      </c>
      <c r="E50" s="30">
        <v>332</v>
      </c>
      <c r="F50" s="30">
        <v>52212</v>
      </c>
      <c r="G50" s="30">
        <v>54103</v>
      </c>
      <c r="H50" s="30">
        <v>265</v>
      </c>
      <c r="I50" s="30">
        <v>37432</v>
      </c>
      <c r="J50" s="30">
        <v>47989</v>
      </c>
      <c r="K50" s="30">
        <v>734</v>
      </c>
      <c r="L50" s="30">
        <v>500</v>
      </c>
      <c r="M50" s="206"/>
      <c r="N50" s="205"/>
      <c r="O50" s="205"/>
      <c r="P50" s="208">
        <f t="shared" si="0"/>
        <v>101566</v>
      </c>
      <c r="Q50" s="206"/>
      <c r="R50" s="206"/>
      <c r="S50" s="206"/>
      <c r="T50" s="206"/>
      <c r="U50" s="206"/>
      <c r="V50" s="206"/>
      <c r="W50" s="206"/>
      <c r="X50" s="206"/>
      <c r="Y50" s="206"/>
      <c r="Z50" s="206"/>
      <c r="AA50" s="206"/>
      <c r="AB50" s="206"/>
      <c r="AC50" s="206"/>
      <c r="AD50" s="206"/>
      <c r="AE50" s="206"/>
      <c r="AF50" s="206"/>
      <c r="AG50" s="206"/>
      <c r="AH50" s="206"/>
      <c r="AI50" s="206"/>
      <c r="AJ50" s="206"/>
      <c r="AK50" s="206"/>
      <c r="AL50" s="206"/>
      <c r="AM50" s="206"/>
      <c r="AN50" s="206"/>
      <c r="AO50" s="206"/>
      <c r="AP50" s="206"/>
      <c r="AQ50" s="206"/>
      <c r="AR50" s="206"/>
      <c r="AS50" s="206"/>
      <c r="AT50" s="206"/>
      <c r="AU50" s="206"/>
      <c r="AV50" s="206"/>
      <c r="AW50" s="206"/>
      <c r="AX50" s="206"/>
      <c r="AY50" s="206"/>
      <c r="AZ50" s="206"/>
      <c r="BA50" s="206"/>
      <c r="BB50" s="206"/>
      <c r="BC50" s="206"/>
      <c r="BD50" s="206"/>
      <c r="BE50" s="206"/>
      <c r="BF50" s="206"/>
      <c r="BG50" s="206"/>
      <c r="BH50" s="206"/>
      <c r="BI50" s="206"/>
      <c r="BJ50" s="206"/>
      <c r="BK50" s="206"/>
      <c r="BL50" s="206"/>
      <c r="BM50" s="206"/>
      <c r="BN50" s="206"/>
      <c r="BO50" s="206"/>
      <c r="BP50" s="206"/>
      <c r="BQ50" s="206"/>
      <c r="BR50" s="206"/>
      <c r="BS50" s="206"/>
      <c r="BT50" s="206"/>
      <c r="BU50" s="206"/>
      <c r="BV50" s="206"/>
      <c r="BW50" s="206"/>
    </row>
    <row r="51" spans="1:75" ht="15" hidden="1" customHeight="1">
      <c r="A51" s="29">
        <v>35370</v>
      </c>
      <c r="B51" s="30">
        <v>216</v>
      </c>
      <c r="C51" s="30">
        <v>12130</v>
      </c>
      <c r="D51" s="30">
        <v>13952</v>
      </c>
      <c r="E51" s="30">
        <v>212</v>
      </c>
      <c r="F51" s="30">
        <v>36351</v>
      </c>
      <c r="G51" s="30">
        <v>37790</v>
      </c>
      <c r="H51" s="30">
        <v>401</v>
      </c>
      <c r="I51" s="30">
        <v>30623</v>
      </c>
      <c r="J51" s="30">
        <v>36834</v>
      </c>
      <c r="K51" s="30">
        <v>930</v>
      </c>
      <c r="L51" s="30">
        <v>1023</v>
      </c>
      <c r="M51" s="206"/>
      <c r="N51" s="205"/>
      <c r="O51" s="205"/>
      <c r="P51" s="208">
        <f t="shared" si="0"/>
        <v>80034</v>
      </c>
      <c r="Q51" s="206"/>
      <c r="R51" s="206"/>
      <c r="S51" s="206"/>
      <c r="T51" s="206"/>
      <c r="U51" s="206"/>
      <c r="V51" s="206"/>
      <c r="W51" s="206"/>
      <c r="X51" s="206"/>
      <c r="Y51" s="206"/>
      <c r="Z51" s="206"/>
      <c r="AA51" s="206"/>
      <c r="AB51" s="206"/>
      <c r="AC51" s="206"/>
      <c r="AD51" s="206"/>
      <c r="AE51" s="206"/>
      <c r="AF51" s="206"/>
      <c r="AG51" s="206"/>
      <c r="AH51" s="206"/>
      <c r="AI51" s="206"/>
      <c r="AJ51" s="206"/>
      <c r="AK51" s="206"/>
      <c r="AL51" s="206"/>
      <c r="AM51" s="206"/>
      <c r="AN51" s="206"/>
      <c r="AO51" s="206"/>
      <c r="AP51" s="206"/>
      <c r="AQ51" s="206"/>
      <c r="AR51" s="206"/>
      <c r="AS51" s="206"/>
      <c r="AT51" s="206"/>
      <c r="AU51" s="206"/>
      <c r="AV51" s="206"/>
      <c r="AW51" s="206"/>
      <c r="AX51" s="206"/>
      <c r="AY51" s="206"/>
      <c r="AZ51" s="206"/>
      <c r="BA51" s="206"/>
      <c r="BB51" s="206"/>
      <c r="BC51" s="206"/>
      <c r="BD51" s="206"/>
      <c r="BE51" s="206"/>
      <c r="BF51" s="206"/>
      <c r="BG51" s="206"/>
      <c r="BH51" s="206"/>
      <c r="BI51" s="206"/>
      <c r="BJ51" s="206"/>
      <c r="BK51" s="206"/>
      <c r="BL51" s="206"/>
      <c r="BM51" s="206"/>
      <c r="BN51" s="206"/>
      <c r="BO51" s="206"/>
      <c r="BP51" s="206"/>
      <c r="BQ51" s="206"/>
      <c r="BR51" s="206"/>
      <c r="BS51" s="206"/>
      <c r="BT51" s="206"/>
      <c r="BU51" s="206"/>
      <c r="BV51" s="206"/>
      <c r="BW51" s="206"/>
    </row>
    <row r="52" spans="1:75" ht="15" hidden="1" customHeight="1">
      <c r="A52" s="29">
        <v>35400</v>
      </c>
      <c r="B52" s="30">
        <v>194</v>
      </c>
      <c r="C52" s="30">
        <v>10939</v>
      </c>
      <c r="D52" s="30">
        <v>11472</v>
      </c>
      <c r="E52" s="30">
        <v>193</v>
      </c>
      <c r="F52" s="30">
        <v>33528</v>
      </c>
      <c r="G52" s="30">
        <v>34921</v>
      </c>
      <c r="H52" s="30">
        <v>195</v>
      </c>
      <c r="I52" s="30">
        <v>20786</v>
      </c>
      <c r="J52" s="30">
        <v>33363</v>
      </c>
      <c r="K52" s="30">
        <v>1249</v>
      </c>
      <c r="L52" s="30">
        <v>2500</v>
      </c>
      <c r="M52" s="206"/>
      <c r="N52" s="205"/>
      <c r="O52" s="205"/>
      <c r="P52" s="208">
        <f t="shared" si="0"/>
        <v>66502</v>
      </c>
      <c r="Q52" s="206"/>
      <c r="R52" s="206"/>
      <c r="S52" s="206"/>
      <c r="T52" s="206"/>
      <c r="U52" s="206"/>
      <c r="V52" s="206"/>
      <c r="W52" s="206"/>
      <c r="X52" s="206"/>
      <c r="Y52" s="206"/>
      <c r="Z52" s="206"/>
      <c r="AA52" s="206"/>
      <c r="AB52" s="206"/>
      <c r="AC52" s="206"/>
      <c r="AD52" s="206"/>
      <c r="AE52" s="206"/>
      <c r="AF52" s="206"/>
      <c r="AG52" s="206"/>
      <c r="AH52" s="206"/>
      <c r="AI52" s="206"/>
      <c r="AJ52" s="206"/>
      <c r="AK52" s="206"/>
      <c r="AL52" s="206"/>
      <c r="AM52" s="206"/>
      <c r="AN52" s="206"/>
      <c r="AO52" s="206"/>
      <c r="AP52" s="206"/>
      <c r="AQ52" s="206"/>
      <c r="AR52" s="206"/>
      <c r="AS52" s="206"/>
      <c r="AT52" s="206"/>
      <c r="AU52" s="206"/>
      <c r="AV52" s="206"/>
      <c r="AW52" s="206"/>
      <c r="AX52" s="206"/>
      <c r="AY52" s="206"/>
      <c r="AZ52" s="206"/>
      <c r="BA52" s="206"/>
      <c r="BB52" s="206"/>
      <c r="BC52" s="206"/>
      <c r="BD52" s="206"/>
      <c r="BE52" s="206"/>
      <c r="BF52" s="206"/>
      <c r="BG52" s="206"/>
      <c r="BH52" s="206"/>
      <c r="BI52" s="206"/>
      <c r="BJ52" s="206"/>
      <c r="BK52" s="206"/>
      <c r="BL52" s="206"/>
      <c r="BM52" s="206"/>
      <c r="BN52" s="206"/>
      <c r="BO52" s="206"/>
      <c r="BP52" s="206"/>
      <c r="BQ52" s="206"/>
      <c r="BR52" s="206"/>
      <c r="BS52" s="206"/>
      <c r="BT52" s="206"/>
      <c r="BU52" s="206"/>
      <c r="BV52" s="206"/>
      <c r="BW52" s="206"/>
    </row>
    <row r="53" spans="1:75" ht="15" hidden="1" customHeight="1">
      <c r="A53" s="29">
        <v>35431</v>
      </c>
      <c r="B53" s="30">
        <v>167</v>
      </c>
      <c r="C53" s="30">
        <v>9366</v>
      </c>
      <c r="D53" s="30">
        <v>9971</v>
      </c>
      <c r="E53" s="30">
        <v>192</v>
      </c>
      <c r="F53" s="30">
        <v>30637</v>
      </c>
      <c r="G53" s="30">
        <v>32414</v>
      </c>
      <c r="H53" s="30">
        <v>131</v>
      </c>
      <c r="I53" s="30">
        <v>13232</v>
      </c>
      <c r="J53" s="30">
        <v>15862</v>
      </c>
      <c r="K53" s="30">
        <v>0</v>
      </c>
      <c r="L53" s="30">
        <v>0</v>
      </c>
      <c r="M53" s="206"/>
      <c r="N53" s="205"/>
      <c r="O53" s="205"/>
      <c r="P53" s="208">
        <f t="shared" si="0"/>
        <v>53235</v>
      </c>
      <c r="Q53" s="206"/>
      <c r="R53" s="206"/>
      <c r="S53" s="206"/>
      <c r="T53" s="206"/>
      <c r="U53" s="206"/>
      <c r="V53" s="206"/>
      <c r="W53" s="206"/>
      <c r="X53" s="206"/>
      <c r="Y53" s="206"/>
      <c r="Z53" s="206"/>
      <c r="AA53" s="206"/>
      <c r="AB53" s="206"/>
      <c r="AC53" s="206"/>
      <c r="AD53" s="206"/>
      <c r="AE53" s="206"/>
      <c r="AF53" s="206"/>
      <c r="AG53" s="206"/>
      <c r="AH53" s="206"/>
      <c r="AI53" s="206"/>
      <c r="AJ53" s="206"/>
      <c r="AK53" s="206"/>
      <c r="AL53" s="206"/>
      <c r="AM53" s="206"/>
      <c r="AN53" s="206"/>
      <c r="AO53" s="206"/>
      <c r="AP53" s="206"/>
      <c r="AQ53" s="206"/>
      <c r="AR53" s="206"/>
      <c r="AS53" s="206"/>
      <c r="AT53" s="206"/>
      <c r="AU53" s="206"/>
      <c r="AV53" s="206"/>
      <c r="AW53" s="206"/>
      <c r="AX53" s="206"/>
      <c r="AY53" s="206"/>
      <c r="AZ53" s="206"/>
      <c r="BA53" s="206"/>
      <c r="BB53" s="206"/>
      <c r="BC53" s="206"/>
      <c r="BD53" s="206"/>
      <c r="BE53" s="206"/>
      <c r="BF53" s="206"/>
      <c r="BG53" s="206"/>
      <c r="BH53" s="206"/>
      <c r="BI53" s="206"/>
      <c r="BJ53" s="206"/>
      <c r="BK53" s="206"/>
      <c r="BL53" s="206"/>
      <c r="BM53" s="206"/>
      <c r="BN53" s="206"/>
      <c r="BO53" s="206"/>
      <c r="BP53" s="206"/>
      <c r="BQ53" s="206"/>
      <c r="BR53" s="206"/>
      <c r="BS53" s="206"/>
      <c r="BT53" s="206"/>
      <c r="BU53" s="206"/>
      <c r="BV53" s="206"/>
      <c r="BW53" s="206"/>
    </row>
    <row r="54" spans="1:75" ht="15" hidden="1" customHeight="1">
      <c r="A54" s="29">
        <v>35462</v>
      </c>
      <c r="B54" s="30">
        <v>181</v>
      </c>
      <c r="C54" s="30">
        <v>9739</v>
      </c>
      <c r="D54" s="30">
        <v>10726</v>
      </c>
      <c r="E54" s="30">
        <v>175</v>
      </c>
      <c r="F54" s="30">
        <v>27678</v>
      </c>
      <c r="G54" s="30">
        <v>28499</v>
      </c>
      <c r="H54" s="30">
        <v>232</v>
      </c>
      <c r="I54" s="30">
        <v>36889</v>
      </c>
      <c r="J54" s="30">
        <v>59505</v>
      </c>
      <c r="K54" s="30">
        <v>360</v>
      </c>
      <c r="L54" s="30">
        <v>420</v>
      </c>
      <c r="M54" s="206"/>
      <c r="N54" s="205"/>
      <c r="O54" s="205"/>
      <c r="P54" s="208">
        <f t="shared" si="0"/>
        <v>74666</v>
      </c>
      <c r="Q54" s="206"/>
      <c r="R54" s="206"/>
      <c r="S54" s="206"/>
      <c r="T54" s="206"/>
      <c r="U54" s="206"/>
      <c r="V54" s="206"/>
      <c r="W54" s="206"/>
      <c r="X54" s="206"/>
      <c r="Y54" s="206"/>
      <c r="Z54" s="206"/>
      <c r="AA54" s="206"/>
      <c r="AB54" s="206"/>
      <c r="AC54" s="206"/>
      <c r="AD54" s="206"/>
      <c r="AE54" s="206"/>
      <c r="AF54" s="206"/>
      <c r="AG54" s="206"/>
      <c r="AH54" s="206"/>
      <c r="AI54" s="206"/>
      <c r="AJ54" s="206"/>
      <c r="AK54" s="206"/>
      <c r="AL54" s="206"/>
      <c r="AM54" s="206"/>
      <c r="AN54" s="206"/>
      <c r="AO54" s="206"/>
      <c r="AP54" s="206"/>
      <c r="AQ54" s="206"/>
      <c r="AR54" s="206"/>
      <c r="AS54" s="206"/>
      <c r="AT54" s="206"/>
      <c r="AU54" s="206"/>
      <c r="AV54" s="206"/>
      <c r="AW54" s="206"/>
      <c r="AX54" s="206"/>
      <c r="AY54" s="206"/>
      <c r="AZ54" s="206"/>
      <c r="BA54" s="206"/>
      <c r="BB54" s="206"/>
      <c r="BC54" s="206"/>
      <c r="BD54" s="206"/>
      <c r="BE54" s="206"/>
      <c r="BF54" s="206"/>
      <c r="BG54" s="206"/>
      <c r="BH54" s="206"/>
      <c r="BI54" s="206"/>
      <c r="BJ54" s="206"/>
      <c r="BK54" s="206"/>
      <c r="BL54" s="206"/>
      <c r="BM54" s="206"/>
      <c r="BN54" s="206"/>
      <c r="BO54" s="206"/>
      <c r="BP54" s="206"/>
      <c r="BQ54" s="206"/>
      <c r="BR54" s="206"/>
      <c r="BS54" s="206"/>
      <c r="BT54" s="206"/>
      <c r="BU54" s="206"/>
      <c r="BV54" s="206"/>
      <c r="BW54" s="206"/>
    </row>
    <row r="55" spans="1:75" ht="15" hidden="1" customHeight="1">
      <c r="A55" s="29">
        <v>35490</v>
      </c>
      <c r="B55" s="30">
        <v>164</v>
      </c>
      <c r="C55" s="30">
        <v>9604</v>
      </c>
      <c r="D55" s="30">
        <v>11389</v>
      </c>
      <c r="E55" s="30">
        <v>179</v>
      </c>
      <c r="F55" s="30">
        <v>30332</v>
      </c>
      <c r="G55" s="30">
        <v>37043</v>
      </c>
      <c r="H55" s="30">
        <v>143</v>
      </c>
      <c r="I55" s="30">
        <v>22922</v>
      </c>
      <c r="J55" s="30">
        <v>34070</v>
      </c>
      <c r="K55" s="30">
        <v>1482</v>
      </c>
      <c r="L55" s="30">
        <v>2000</v>
      </c>
      <c r="M55" s="206"/>
      <c r="N55" s="205"/>
      <c r="O55" s="205"/>
      <c r="P55" s="208">
        <f t="shared" si="0"/>
        <v>64340</v>
      </c>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6"/>
      <c r="AO55" s="206"/>
      <c r="AP55" s="206"/>
      <c r="AQ55" s="206"/>
      <c r="AR55" s="206"/>
      <c r="AS55" s="206"/>
      <c r="AT55" s="206"/>
      <c r="AU55" s="206"/>
      <c r="AV55" s="206"/>
      <c r="AW55" s="206"/>
      <c r="AX55" s="206"/>
      <c r="AY55" s="206"/>
      <c r="AZ55" s="206"/>
      <c r="BA55" s="206"/>
      <c r="BB55" s="206"/>
      <c r="BC55" s="206"/>
      <c r="BD55" s="206"/>
      <c r="BE55" s="206"/>
      <c r="BF55" s="206"/>
      <c r="BG55" s="206"/>
      <c r="BH55" s="206"/>
      <c r="BI55" s="206"/>
      <c r="BJ55" s="206"/>
      <c r="BK55" s="206"/>
      <c r="BL55" s="206"/>
      <c r="BM55" s="206"/>
      <c r="BN55" s="206"/>
      <c r="BO55" s="206"/>
      <c r="BP55" s="206"/>
      <c r="BQ55" s="206"/>
      <c r="BR55" s="206"/>
      <c r="BS55" s="206"/>
      <c r="BT55" s="206"/>
      <c r="BU55" s="206"/>
      <c r="BV55" s="206"/>
      <c r="BW55" s="206"/>
    </row>
    <row r="56" spans="1:75" ht="15" hidden="1" customHeight="1">
      <c r="A56" s="29">
        <v>35521</v>
      </c>
      <c r="B56" s="30">
        <v>149</v>
      </c>
      <c r="C56" s="30">
        <v>8856</v>
      </c>
      <c r="D56" s="30">
        <v>10014</v>
      </c>
      <c r="E56" s="30">
        <v>197</v>
      </c>
      <c r="F56" s="30">
        <v>35850</v>
      </c>
      <c r="G56" s="30">
        <v>44233</v>
      </c>
      <c r="H56" s="30">
        <v>622</v>
      </c>
      <c r="I56" s="30">
        <v>29084</v>
      </c>
      <c r="J56" s="30">
        <v>35177</v>
      </c>
      <c r="K56" s="30">
        <v>10319</v>
      </c>
      <c r="L56" s="30">
        <v>31000</v>
      </c>
      <c r="M56" s="206"/>
      <c r="N56" s="205"/>
      <c r="O56" s="205"/>
      <c r="P56" s="208">
        <f t="shared" si="0"/>
        <v>84109</v>
      </c>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6"/>
      <c r="BA56" s="206"/>
      <c r="BB56" s="206"/>
      <c r="BC56" s="206"/>
      <c r="BD56" s="206"/>
      <c r="BE56" s="206"/>
      <c r="BF56" s="206"/>
      <c r="BG56" s="206"/>
      <c r="BH56" s="206"/>
      <c r="BI56" s="206"/>
      <c r="BJ56" s="206"/>
      <c r="BK56" s="206"/>
      <c r="BL56" s="206"/>
      <c r="BM56" s="206"/>
      <c r="BN56" s="206"/>
      <c r="BO56" s="206"/>
      <c r="BP56" s="206"/>
      <c r="BQ56" s="206"/>
      <c r="BR56" s="206"/>
      <c r="BS56" s="206"/>
      <c r="BT56" s="206"/>
      <c r="BU56" s="206"/>
      <c r="BV56" s="206"/>
      <c r="BW56" s="206"/>
    </row>
    <row r="57" spans="1:75" ht="15" hidden="1" customHeight="1">
      <c r="A57" s="29">
        <v>35551</v>
      </c>
      <c r="B57" s="30">
        <v>197</v>
      </c>
      <c r="C57" s="30">
        <v>10621</v>
      </c>
      <c r="D57" s="30">
        <v>11138</v>
      </c>
      <c r="E57" s="30">
        <v>162</v>
      </c>
      <c r="F57" s="30">
        <v>27820</v>
      </c>
      <c r="G57" s="30">
        <v>34918</v>
      </c>
      <c r="H57" s="30">
        <v>333</v>
      </c>
      <c r="I57" s="30">
        <v>38409</v>
      </c>
      <c r="J57" s="30">
        <v>56869</v>
      </c>
      <c r="K57" s="30">
        <v>3111</v>
      </c>
      <c r="L57" s="30">
        <v>6200</v>
      </c>
      <c r="M57" s="206"/>
      <c r="N57" s="205"/>
      <c r="O57" s="205"/>
      <c r="P57" s="208">
        <f t="shared" si="0"/>
        <v>79961</v>
      </c>
      <c r="Q57" s="206"/>
      <c r="R57" s="206"/>
      <c r="S57" s="206"/>
      <c r="T57" s="206"/>
      <c r="U57" s="206"/>
      <c r="V57" s="206"/>
      <c r="W57" s="206"/>
      <c r="X57" s="206"/>
      <c r="Y57" s="206"/>
      <c r="Z57" s="206"/>
      <c r="AA57" s="206"/>
      <c r="AB57" s="206"/>
      <c r="AC57" s="206"/>
      <c r="AD57" s="206"/>
      <c r="AE57" s="206"/>
      <c r="AF57" s="206"/>
      <c r="AG57" s="206"/>
      <c r="AH57" s="206"/>
      <c r="AI57" s="206"/>
      <c r="AJ57" s="206"/>
      <c r="AK57" s="206"/>
      <c r="AL57" s="206"/>
      <c r="AM57" s="206"/>
      <c r="AN57" s="206"/>
      <c r="AO57" s="206"/>
      <c r="AP57" s="206"/>
      <c r="AQ57" s="206"/>
      <c r="AR57" s="206"/>
      <c r="AS57" s="206"/>
      <c r="AT57" s="206"/>
      <c r="AU57" s="206"/>
      <c r="AV57" s="206"/>
      <c r="AW57" s="206"/>
      <c r="AX57" s="206"/>
      <c r="AY57" s="206"/>
      <c r="AZ57" s="206"/>
      <c r="BA57" s="206"/>
      <c r="BB57" s="206"/>
      <c r="BC57" s="206"/>
      <c r="BD57" s="206"/>
      <c r="BE57" s="206"/>
      <c r="BF57" s="206"/>
      <c r="BG57" s="206"/>
      <c r="BH57" s="206"/>
      <c r="BI57" s="206"/>
      <c r="BJ57" s="206"/>
      <c r="BK57" s="206"/>
      <c r="BL57" s="206"/>
      <c r="BM57" s="206"/>
      <c r="BN57" s="206"/>
      <c r="BO57" s="206"/>
      <c r="BP57" s="206"/>
      <c r="BQ57" s="206"/>
      <c r="BR57" s="206"/>
      <c r="BS57" s="206"/>
      <c r="BT57" s="206"/>
      <c r="BU57" s="206"/>
      <c r="BV57" s="206"/>
      <c r="BW57" s="206"/>
    </row>
    <row r="58" spans="1:75" ht="15" hidden="1" customHeight="1">
      <c r="A58" s="29">
        <v>35582</v>
      </c>
      <c r="B58" s="30">
        <v>272</v>
      </c>
      <c r="C58" s="30">
        <v>15257</v>
      </c>
      <c r="D58" s="30">
        <v>18816</v>
      </c>
      <c r="E58" s="30">
        <v>220</v>
      </c>
      <c r="F58" s="30">
        <v>39421</v>
      </c>
      <c r="G58" s="30">
        <v>49547</v>
      </c>
      <c r="H58" s="30">
        <v>147</v>
      </c>
      <c r="I58" s="30">
        <v>21227</v>
      </c>
      <c r="J58" s="30">
        <v>27558</v>
      </c>
      <c r="K58" s="30">
        <v>2459</v>
      </c>
      <c r="L58" s="30">
        <v>5336</v>
      </c>
      <c r="M58" s="206"/>
      <c r="N58" s="205"/>
      <c r="O58" s="205"/>
      <c r="P58" s="208">
        <f t="shared" si="0"/>
        <v>78364</v>
      </c>
      <c r="Q58" s="206"/>
      <c r="R58" s="206"/>
      <c r="S58" s="206"/>
      <c r="T58" s="206"/>
      <c r="U58" s="206"/>
      <c r="V58" s="206"/>
      <c r="W58" s="206"/>
      <c r="X58" s="206"/>
      <c r="Y58" s="206"/>
      <c r="Z58" s="206"/>
      <c r="AA58" s="206"/>
      <c r="AB58" s="206"/>
      <c r="AC58" s="206"/>
      <c r="AD58" s="206"/>
      <c r="AE58" s="206"/>
      <c r="AF58" s="206"/>
      <c r="AG58" s="206"/>
      <c r="AH58" s="206"/>
      <c r="AI58" s="206"/>
      <c r="AJ58" s="206"/>
      <c r="AK58" s="206"/>
      <c r="AL58" s="206"/>
      <c r="AM58" s="206"/>
      <c r="AN58" s="206"/>
      <c r="AO58" s="206"/>
      <c r="AP58" s="206"/>
      <c r="AQ58" s="206"/>
      <c r="AR58" s="206"/>
      <c r="AS58" s="206"/>
      <c r="AT58" s="206"/>
      <c r="AU58" s="206"/>
      <c r="AV58" s="206"/>
      <c r="AW58" s="206"/>
      <c r="AX58" s="206"/>
      <c r="AY58" s="206"/>
      <c r="AZ58" s="206"/>
      <c r="BA58" s="206"/>
      <c r="BB58" s="206"/>
      <c r="BC58" s="206"/>
      <c r="BD58" s="206"/>
      <c r="BE58" s="206"/>
      <c r="BF58" s="206"/>
      <c r="BG58" s="206"/>
      <c r="BH58" s="206"/>
      <c r="BI58" s="206"/>
      <c r="BJ58" s="206"/>
      <c r="BK58" s="206"/>
      <c r="BL58" s="206"/>
      <c r="BM58" s="206"/>
      <c r="BN58" s="206"/>
      <c r="BO58" s="206"/>
      <c r="BP58" s="206"/>
      <c r="BQ58" s="206"/>
      <c r="BR58" s="206"/>
      <c r="BS58" s="206"/>
      <c r="BT58" s="206"/>
      <c r="BU58" s="206"/>
      <c r="BV58" s="206"/>
      <c r="BW58" s="206"/>
    </row>
    <row r="59" spans="1:75" ht="15" hidden="1" customHeight="1">
      <c r="A59" s="29">
        <v>35612</v>
      </c>
      <c r="B59" s="30">
        <v>205</v>
      </c>
      <c r="C59" s="30">
        <v>11010</v>
      </c>
      <c r="D59" s="30">
        <v>12668</v>
      </c>
      <c r="E59" s="30">
        <v>191</v>
      </c>
      <c r="F59" s="30">
        <v>31122</v>
      </c>
      <c r="G59" s="30">
        <v>36334</v>
      </c>
      <c r="H59" s="30">
        <v>440</v>
      </c>
      <c r="I59" s="30">
        <v>56033</v>
      </c>
      <c r="J59" s="30">
        <v>78485</v>
      </c>
      <c r="K59" s="30">
        <v>501</v>
      </c>
      <c r="L59" s="30">
        <v>600</v>
      </c>
      <c r="M59" s="206"/>
      <c r="N59" s="205"/>
      <c r="O59" s="205"/>
      <c r="P59" s="208">
        <f t="shared" si="0"/>
        <v>98666</v>
      </c>
      <c r="Q59" s="206"/>
      <c r="R59" s="206"/>
      <c r="S59" s="206"/>
      <c r="T59" s="206"/>
      <c r="U59" s="206"/>
      <c r="V59" s="206"/>
      <c r="W59" s="206"/>
      <c r="X59" s="206"/>
      <c r="Y59" s="206"/>
      <c r="Z59" s="206"/>
      <c r="AA59" s="206"/>
      <c r="AB59" s="206"/>
      <c r="AC59" s="206"/>
      <c r="AD59" s="206"/>
      <c r="AE59" s="206"/>
      <c r="AF59" s="206"/>
      <c r="AG59" s="206"/>
      <c r="AH59" s="206"/>
      <c r="AI59" s="206"/>
      <c r="AJ59" s="206"/>
      <c r="AK59" s="206"/>
      <c r="AL59" s="206"/>
      <c r="AM59" s="206"/>
      <c r="AN59" s="206"/>
      <c r="AO59" s="206"/>
      <c r="AP59" s="206"/>
      <c r="AQ59" s="206"/>
      <c r="AR59" s="206"/>
      <c r="AS59" s="206"/>
      <c r="AT59" s="206"/>
      <c r="AU59" s="206"/>
      <c r="AV59" s="206"/>
      <c r="AW59" s="206"/>
      <c r="AX59" s="206"/>
      <c r="AY59" s="206"/>
      <c r="AZ59" s="206"/>
      <c r="BA59" s="206"/>
      <c r="BB59" s="206"/>
      <c r="BC59" s="206"/>
      <c r="BD59" s="206"/>
      <c r="BE59" s="206"/>
      <c r="BF59" s="206"/>
      <c r="BG59" s="206"/>
      <c r="BH59" s="206"/>
      <c r="BI59" s="206"/>
      <c r="BJ59" s="206"/>
      <c r="BK59" s="206"/>
      <c r="BL59" s="206"/>
      <c r="BM59" s="206"/>
      <c r="BN59" s="206"/>
      <c r="BO59" s="206"/>
      <c r="BP59" s="206"/>
      <c r="BQ59" s="206"/>
      <c r="BR59" s="206"/>
      <c r="BS59" s="206"/>
      <c r="BT59" s="206"/>
      <c r="BU59" s="206"/>
      <c r="BV59" s="206"/>
      <c r="BW59" s="206"/>
    </row>
    <row r="60" spans="1:75" ht="15" hidden="1" customHeight="1">
      <c r="A60" s="29">
        <v>35643</v>
      </c>
      <c r="B60" s="30">
        <v>175</v>
      </c>
      <c r="C60" s="30">
        <v>9471</v>
      </c>
      <c r="D60" s="30">
        <v>10291</v>
      </c>
      <c r="E60" s="30">
        <v>236</v>
      </c>
      <c r="F60" s="30">
        <v>42056</v>
      </c>
      <c r="G60" s="30">
        <v>47890</v>
      </c>
      <c r="H60" s="30">
        <v>214</v>
      </c>
      <c r="I60" s="30">
        <v>21173</v>
      </c>
      <c r="J60" s="30">
        <v>32065</v>
      </c>
      <c r="K60" s="30">
        <v>6130</v>
      </c>
      <c r="L60" s="30">
        <v>12400</v>
      </c>
      <c r="M60" s="206"/>
      <c r="N60" s="205"/>
      <c r="O60" s="205"/>
      <c r="P60" s="208">
        <f t="shared" si="0"/>
        <v>78830</v>
      </c>
      <c r="Q60" s="206"/>
      <c r="R60" s="206"/>
      <c r="S60" s="206"/>
      <c r="T60" s="206"/>
      <c r="U60" s="206"/>
      <c r="V60" s="206"/>
      <c r="W60" s="206"/>
      <c r="X60" s="206"/>
      <c r="Y60" s="206"/>
      <c r="Z60" s="206"/>
      <c r="AA60" s="206"/>
      <c r="AB60" s="206"/>
      <c r="AC60" s="206"/>
      <c r="AD60" s="206"/>
      <c r="AE60" s="206"/>
      <c r="AF60" s="206"/>
      <c r="AG60" s="206"/>
      <c r="AH60" s="206"/>
      <c r="AI60" s="206"/>
      <c r="AJ60" s="206"/>
      <c r="AK60" s="206"/>
      <c r="AL60" s="206"/>
      <c r="AM60" s="206"/>
      <c r="AN60" s="206"/>
      <c r="AO60" s="206"/>
      <c r="AP60" s="206"/>
      <c r="AQ60" s="206"/>
      <c r="AR60" s="206"/>
      <c r="AS60" s="206"/>
      <c r="AT60" s="206"/>
      <c r="AU60" s="206"/>
      <c r="AV60" s="206"/>
      <c r="AW60" s="206"/>
      <c r="AX60" s="206"/>
      <c r="AY60" s="206"/>
      <c r="AZ60" s="206"/>
      <c r="BA60" s="206"/>
      <c r="BB60" s="206"/>
      <c r="BC60" s="206"/>
      <c r="BD60" s="206"/>
      <c r="BE60" s="206"/>
      <c r="BF60" s="206"/>
      <c r="BG60" s="206"/>
      <c r="BH60" s="206"/>
      <c r="BI60" s="206"/>
      <c r="BJ60" s="206"/>
      <c r="BK60" s="206"/>
      <c r="BL60" s="206"/>
      <c r="BM60" s="206"/>
      <c r="BN60" s="206"/>
      <c r="BO60" s="206"/>
      <c r="BP60" s="206"/>
      <c r="BQ60" s="206"/>
      <c r="BR60" s="206"/>
      <c r="BS60" s="206"/>
      <c r="BT60" s="206"/>
      <c r="BU60" s="206"/>
      <c r="BV60" s="206"/>
      <c r="BW60" s="206"/>
    </row>
    <row r="61" spans="1:75" ht="15" hidden="1" customHeight="1">
      <c r="A61" s="29">
        <v>35674</v>
      </c>
      <c r="B61" s="30">
        <v>192</v>
      </c>
      <c r="C61" s="30">
        <v>10825</v>
      </c>
      <c r="D61" s="30">
        <v>11683</v>
      </c>
      <c r="E61" s="30">
        <v>199</v>
      </c>
      <c r="F61" s="30">
        <v>33721</v>
      </c>
      <c r="G61" s="30">
        <v>40840</v>
      </c>
      <c r="H61" s="30">
        <v>206</v>
      </c>
      <c r="I61" s="30">
        <v>34045</v>
      </c>
      <c r="J61" s="30">
        <v>49424</v>
      </c>
      <c r="K61" s="30">
        <v>0</v>
      </c>
      <c r="L61" s="30">
        <v>0</v>
      </c>
      <c r="M61" s="206"/>
      <c r="N61" s="205"/>
      <c r="O61" s="205"/>
      <c r="P61" s="208">
        <f t="shared" si="0"/>
        <v>78591</v>
      </c>
      <c r="Q61" s="206"/>
      <c r="R61" s="206"/>
      <c r="S61" s="206"/>
      <c r="T61" s="206"/>
      <c r="U61" s="206"/>
      <c r="V61" s="206"/>
      <c r="W61" s="206"/>
      <c r="X61" s="206"/>
      <c r="Y61" s="206"/>
      <c r="Z61" s="206"/>
      <c r="AA61" s="206"/>
      <c r="AB61" s="206"/>
      <c r="AC61" s="206"/>
      <c r="AD61" s="206"/>
      <c r="AE61" s="206"/>
      <c r="AF61" s="206"/>
      <c r="AG61" s="206"/>
      <c r="AH61" s="206"/>
      <c r="AI61" s="206"/>
      <c r="AJ61" s="206"/>
      <c r="AK61" s="206"/>
      <c r="AL61" s="206"/>
      <c r="AM61" s="206"/>
      <c r="AN61" s="206"/>
      <c r="AO61" s="206"/>
      <c r="AP61" s="206"/>
      <c r="AQ61" s="206"/>
      <c r="AR61" s="206"/>
      <c r="AS61" s="206"/>
      <c r="AT61" s="206"/>
      <c r="AU61" s="206"/>
      <c r="AV61" s="206"/>
      <c r="AW61" s="206"/>
      <c r="AX61" s="206"/>
      <c r="AY61" s="206"/>
      <c r="AZ61" s="206"/>
      <c r="BA61" s="206"/>
      <c r="BB61" s="206"/>
      <c r="BC61" s="206"/>
      <c r="BD61" s="206"/>
      <c r="BE61" s="206"/>
      <c r="BF61" s="206"/>
      <c r="BG61" s="206"/>
      <c r="BH61" s="206"/>
      <c r="BI61" s="206"/>
      <c r="BJ61" s="206"/>
      <c r="BK61" s="206"/>
      <c r="BL61" s="206"/>
      <c r="BM61" s="206"/>
      <c r="BN61" s="206"/>
      <c r="BO61" s="206"/>
      <c r="BP61" s="206"/>
      <c r="BQ61" s="206"/>
      <c r="BR61" s="206"/>
      <c r="BS61" s="206"/>
      <c r="BT61" s="206"/>
      <c r="BU61" s="206"/>
      <c r="BV61" s="206"/>
      <c r="BW61" s="206"/>
    </row>
    <row r="62" spans="1:75" ht="15" hidden="1" customHeight="1">
      <c r="A62" s="29">
        <v>35704</v>
      </c>
      <c r="B62" s="30">
        <v>214</v>
      </c>
      <c r="C62" s="30">
        <v>11632</v>
      </c>
      <c r="D62" s="30">
        <v>13793</v>
      </c>
      <c r="E62" s="30">
        <v>255</v>
      </c>
      <c r="F62" s="30">
        <v>43951</v>
      </c>
      <c r="G62" s="30">
        <v>53979</v>
      </c>
      <c r="H62" s="30">
        <v>234</v>
      </c>
      <c r="I62" s="30">
        <v>23597</v>
      </c>
      <c r="J62" s="30">
        <v>30125</v>
      </c>
      <c r="K62" s="30">
        <v>121</v>
      </c>
      <c r="L62" s="30">
        <v>80</v>
      </c>
      <c r="M62" s="206"/>
      <c r="N62" s="205"/>
      <c r="O62" s="205"/>
      <c r="P62" s="208">
        <f t="shared" si="0"/>
        <v>79301</v>
      </c>
      <c r="Q62" s="206"/>
      <c r="R62" s="206"/>
      <c r="S62" s="206"/>
      <c r="T62" s="206"/>
      <c r="U62" s="206"/>
      <c r="V62" s="206"/>
      <c r="W62" s="206"/>
      <c r="X62" s="206"/>
      <c r="Y62" s="206"/>
      <c r="Z62" s="206"/>
      <c r="AA62" s="206"/>
      <c r="AB62" s="206"/>
      <c r="AC62" s="206"/>
      <c r="AD62" s="206"/>
      <c r="AE62" s="206"/>
      <c r="AF62" s="206"/>
      <c r="AG62" s="206"/>
      <c r="AH62" s="206"/>
      <c r="AI62" s="206"/>
      <c r="AJ62" s="206"/>
      <c r="AK62" s="206"/>
      <c r="AL62" s="206"/>
      <c r="AM62" s="206"/>
      <c r="AN62" s="206"/>
      <c r="AO62" s="206"/>
      <c r="AP62" s="206"/>
      <c r="AQ62" s="206"/>
      <c r="AR62" s="206"/>
      <c r="AS62" s="206"/>
      <c r="AT62" s="206"/>
      <c r="AU62" s="206"/>
      <c r="AV62" s="206"/>
      <c r="AW62" s="206"/>
      <c r="AX62" s="206"/>
      <c r="AY62" s="206"/>
      <c r="AZ62" s="206"/>
      <c r="BA62" s="206"/>
      <c r="BB62" s="206"/>
      <c r="BC62" s="206"/>
      <c r="BD62" s="206"/>
      <c r="BE62" s="206"/>
      <c r="BF62" s="206"/>
      <c r="BG62" s="206"/>
      <c r="BH62" s="206"/>
      <c r="BI62" s="206"/>
      <c r="BJ62" s="206"/>
      <c r="BK62" s="206"/>
      <c r="BL62" s="206"/>
      <c r="BM62" s="206"/>
      <c r="BN62" s="206"/>
      <c r="BO62" s="206"/>
      <c r="BP62" s="206"/>
      <c r="BQ62" s="206"/>
      <c r="BR62" s="206"/>
      <c r="BS62" s="206"/>
      <c r="BT62" s="206"/>
      <c r="BU62" s="206"/>
      <c r="BV62" s="206"/>
      <c r="BW62" s="206"/>
    </row>
    <row r="63" spans="1:75" ht="15" hidden="1" customHeight="1">
      <c r="A63" s="29">
        <v>35735</v>
      </c>
      <c r="B63" s="30">
        <v>184</v>
      </c>
      <c r="C63" s="30">
        <v>8727</v>
      </c>
      <c r="D63" s="30">
        <v>10258</v>
      </c>
      <c r="E63" s="30">
        <v>220</v>
      </c>
      <c r="F63" s="30">
        <v>36548</v>
      </c>
      <c r="G63" s="30">
        <v>43565</v>
      </c>
      <c r="H63" s="30">
        <v>163</v>
      </c>
      <c r="I63" s="30">
        <v>13109</v>
      </c>
      <c r="J63" s="30">
        <v>17636</v>
      </c>
      <c r="K63" s="30">
        <v>256</v>
      </c>
      <c r="L63" s="30">
        <v>322</v>
      </c>
      <c r="M63" s="206"/>
      <c r="N63" s="205"/>
      <c r="O63" s="205"/>
      <c r="P63" s="208">
        <f t="shared" si="0"/>
        <v>58640</v>
      </c>
      <c r="Q63" s="206"/>
      <c r="R63" s="206"/>
      <c r="S63" s="206"/>
      <c r="T63" s="206"/>
      <c r="U63" s="206"/>
      <c r="V63" s="206"/>
      <c r="W63" s="206"/>
      <c r="X63" s="206"/>
      <c r="Y63" s="206"/>
      <c r="Z63" s="206"/>
      <c r="AA63" s="206"/>
      <c r="AB63" s="206"/>
      <c r="AC63" s="206"/>
      <c r="AD63" s="206"/>
      <c r="AE63" s="206"/>
      <c r="AF63" s="206"/>
      <c r="AG63" s="206"/>
      <c r="AH63" s="206"/>
      <c r="AI63" s="206"/>
      <c r="AJ63" s="206"/>
      <c r="AK63" s="206"/>
      <c r="AL63" s="206"/>
      <c r="AM63" s="206"/>
      <c r="AN63" s="206"/>
      <c r="AO63" s="206"/>
      <c r="AP63" s="206"/>
      <c r="AQ63" s="206"/>
      <c r="AR63" s="206"/>
      <c r="AS63" s="206"/>
      <c r="AT63" s="206"/>
      <c r="AU63" s="206"/>
      <c r="AV63" s="206"/>
      <c r="AW63" s="206"/>
      <c r="AX63" s="206"/>
      <c r="AY63" s="206"/>
      <c r="AZ63" s="206"/>
      <c r="BA63" s="206"/>
      <c r="BB63" s="206"/>
      <c r="BC63" s="206"/>
      <c r="BD63" s="206"/>
      <c r="BE63" s="206"/>
      <c r="BF63" s="206"/>
      <c r="BG63" s="206"/>
      <c r="BH63" s="206"/>
      <c r="BI63" s="206"/>
      <c r="BJ63" s="206"/>
      <c r="BK63" s="206"/>
      <c r="BL63" s="206"/>
      <c r="BM63" s="206"/>
      <c r="BN63" s="206"/>
      <c r="BO63" s="206"/>
      <c r="BP63" s="206"/>
      <c r="BQ63" s="206"/>
      <c r="BR63" s="206"/>
      <c r="BS63" s="206"/>
      <c r="BT63" s="206"/>
      <c r="BU63" s="206"/>
      <c r="BV63" s="206"/>
      <c r="BW63" s="206"/>
    </row>
    <row r="64" spans="1:75" ht="15" hidden="1" customHeight="1">
      <c r="A64" s="29">
        <v>35765</v>
      </c>
      <c r="B64" s="30">
        <v>167</v>
      </c>
      <c r="C64" s="30">
        <v>7523</v>
      </c>
      <c r="D64" s="30">
        <v>8557</v>
      </c>
      <c r="E64" s="30">
        <v>177</v>
      </c>
      <c r="F64" s="30">
        <v>26558</v>
      </c>
      <c r="G64" s="30">
        <v>31288</v>
      </c>
      <c r="H64" s="30">
        <v>66</v>
      </c>
      <c r="I64" s="30">
        <v>5327</v>
      </c>
      <c r="J64" s="30">
        <v>7147</v>
      </c>
      <c r="K64" s="30">
        <v>0</v>
      </c>
      <c r="L64" s="30">
        <v>0</v>
      </c>
      <c r="M64" s="206"/>
      <c r="N64" s="205"/>
      <c r="O64" s="205"/>
      <c r="P64" s="208">
        <f t="shared" si="0"/>
        <v>39408</v>
      </c>
      <c r="Q64" s="206"/>
      <c r="R64" s="206"/>
      <c r="S64" s="206"/>
      <c r="T64" s="206"/>
      <c r="U64" s="206"/>
      <c r="V64" s="206"/>
      <c r="W64" s="206"/>
      <c r="X64" s="206"/>
      <c r="Y64" s="206"/>
      <c r="Z64" s="206"/>
      <c r="AA64" s="206"/>
      <c r="AB64" s="206"/>
      <c r="AC64" s="206"/>
      <c r="AD64" s="206"/>
      <c r="AE64" s="206"/>
      <c r="AF64" s="206"/>
      <c r="AG64" s="206"/>
      <c r="AH64" s="206"/>
      <c r="AI64" s="206"/>
      <c r="AJ64" s="206"/>
      <c r="AK64" s="206"/>
      <c r="AL64" s="206"/>
      <c r="AM64" s="206"/>
      <c r="AN64" s="206"/>
      <c r="AO64" s="206"/>
      <c r="AP64" s="206"/>
      <c r="AQ64" s="206"/>
      <c r="AR64" s="206"/>
      <c r="AS64" s="206"/>
      <c r="AT64" s="206"/>
      <c r="AU64" s="206"/>
      <c r="AV64" s="206"/>
      <c r="AW64" s="206"/>
      <c r="AX64" s="206"/>
      <c r="AY64" s="206"/>
      <c r="AZ64" s="206"/>
      <c r="BA64" s="206"/>
      <c r="BB64" s="206"/>
      <c r="BC64" s="206"/>
      <c r="BD64" s="206"/>
      <c r="BE64" s="206"/>
      <c r="BF64" s="206"/>
      <c r="BG64" s="206"/>
      <c r="BH64" s="206"/>
      <c r="BI64" s="206"/>
      <c r="BJ64" s="206"/>
      <c r="BK64" s="206"/>
      <c r="BL64" s="206"/>
      <c r="BM64" s="206"/>
      <c r="BN64" s="206"/>
      <c r="BO64" s="206"/>
      <c r="BP64" s="206"/>
      <c r="BQ64" s="206"/>
      <c r="BR64" s="206"/>
      <c r="BS64" s="206"/>
      <c r="BT64" s="206"/>
      <c r="BU64" s="206"/>
      <c r="BV64" s="206"/>
      <c r="BW64" s="206"/>
    </row>
    <row r="65" spans="1:75" ht="15" hidden="1" customHeight="1">
      <c r="A65" s="29">
        <v>35796</v>
      </c>
      <c r="B65" s="30">
        <v>153</v>
      </c>
      <c r="C65" s="30">
        <v>6993</v>
      </c>
      <c r="D65" s="30">
        <v>7231</v>
      </c>
      <c r="E65" s="30">
        <v>154</v>
      </c>
      <c r="F65" s="30">
        <v>28475</v>
      </c>
      <c r="G65" s="30">
        <v>32661</v>
      </c>
      <c r="H65" s="30">
        <v>97</v>
      </c>
      <c r="I65" s="30">
        <v>9591</v>
      </c>
      <c r="J65" s="30">
        <v>13148</v>
      </c>
      <c r="K65" s="30">
        <v>0</v>
      </c>
      <c r="L65" s="30">
        <v>0</v>
      </c>
      <c r="M65" s="206"/>
      <c r="N65" s="205"/>
      <c r="O65" s="205"/>
      <c r="P65" s="208">
        <f t="shared" si="0"/>
        <v>45059</v>
      </c>
      <c r="Q65" s="206"/>
      <c r="R65" s="206"/>
      <c r="S65" s="206"/>
      <c r="T65" s="206"/>
      <c r="U65" s="206"/>
      <c r="V65" s="206"/>
      <c r="W65" s="206"/>
      <c r="X65" s="206"/>
      <c r="Y65" s="206"/>
      <c r="Z65" s="206"/>
      <c r="AA65" s="206"/>
      <c r="AB65" s="206"/>
      <c r="AC65" s="206"/>
      <c r="AD65" s="206"/>
      <c r="AE65" s="206"/>
      <c r="AF65" s="206"/>
      <c r="AG65" s="206"/>
      <c r="AH65" s="206"/>
      <c r="AI65" s="206"/>
      <c r="AJ65" s="206"/>
      <c r="AK65" s="206"/>
      <c r="AL65" s="206"/>
      <c r="AM65" s="206"/>
      <c r="AN65" s="206"/>
      <c r="AO65" s="206"/>
      <c r="AP65" s="206"/>
      <c r="AQ65" s="206"/>
      <c r="AR65" s="206"/>
      <c r="AS65" s="206"/>
      <c r="AT65" s="206"/>
      <c r="AU65" s="206"/>
      <c r="AV65" s="206"/>
      <c r="AW65" s="206"/>
      <c r="AX65" s="206"/>
      <c r="AY65" s="206"/>
      <c r="AZ65" s="206"/>
      <c r="BA65" s="206"/>
      <c r="BB65" s="206"/>
      <c r="BC65" s="206"/>
      <c r="BD65" s="206"/>
      <c r="BE65" s="206"/>
      <c r="BF65" s="206"/>
      <c r="BG65" s="206"/>
      <c r="BH65" s="206"/>
      <c r="BI65" s="206"/>
      <c r="BJ65" s="206"/>
      <c r="BK65" s="206"/>
      <c r="BL65" s="206"/>
      <c r="BM65" s="206"/>
      <c r="BN65" s="206"/>
      <c r="BO65" s="206"/>
      <c r="BP65" s="206"/>
      <c r="BQ65" s="206"/>
      <c r="BR65" s="206"/>
      <c r="BS65" s="206"/>
      <c r="BT65" s="206"/>
      <c r="BU65" s="206"/>
      <c r="BV65" s="206"/>
      <c r="BW65" s="206"/>
    </row>
    <row r="66" spans="1:75" ht="15" hidden="1" customHeight="1">
      <c r="A66" s="29">
        <v>35827</v>
      </c>
      <c r="B66" s="30">
        <v>229</v>
      </c>
      <c r="C66" s="30">
        <v>10580</v>
      </c>
      <c r="D66" s="30">
        <v>11432</v>
      </c>
      <c r="E66" s="30">
        <v>167</v>
      </c>
      <c r="F66" s="30">
        <v>30952</v>
      </c>
      <c r="G66" s="30">
        <v>39097</v>
      </c>
      <c r="H66" s="30">
        <v>162</v>
      </c>
      <c r="I66" s="30">
        <v>15557</v>
      </c>
      <c r="J66" s="30">
        <v>21480</v>
      </c>
      <c r="K66" s="30">
        <v>390</v>
      </c>
      <c r="L66" s="30">
        <v>590</v>
      </c>
      <c r="M66" s="206"/>
      <c r="N66" s="205"/>
      <c r="O66" s="205"/>
      <c r="P66" s="208">
        <f t="shared" si="0"/>
        <v>57479</v>
      </c>
      <c r="Q66" s="206"/>
      <c r="R66" s="206"/>
      <c r="S66" s="206"/>
      <c r="T66" s="206"/>
      <c r="U66" s="206"/>
      <c r="V66" s="206"/>
      <c r="W66" s="206"/>
      <c r="X66" s="206"/>
      <c r="Y66" s="206"/>
      <c r="Z66" s="206"/>
      <c r="AA66" s="206"/>
      <c r="AB66" s="206"/>
      <c r="AC66" s="206"/>
      <c r="AD66" s="206"/>
      <c r="AE66" s="206"/>
      <c r="AF66" s="206"/>
      <c r="AG66" s="206"/>
      <c r="AH66" s="206"/>
      <c r="AI66" s="206"/>
      <c r="AJ66" s="206"/>
      <c r="AK66" s="206"/>
      <c r="AL66" s="206"/>
      <c r="AM66" s="206"/>
      <c r="AN66" s="206"/>
      <c r="AO66" s="206"/>
      <c r="AP66" s="206"/>
      <c r="AQ66" s="206"/>
      <c r="AR66" s="206"/>
      <c r="AS66" s="206"/>
      <c r="AT66" s="206"/>
      <c r="AU66" s="206"/>
      <c r="AV66" s="206"/>
      <c r="AW66" s="206"/>
      <c r="AX66" s="206"/>
      <c r="AY66" s="206"/>
      <c r="AZ66" s="206"/>
      <c r="BA66" s="206"/>
      <c r="BB66" s="206"/>
      <c r="BC66" s="206"/>
      <c r="BD66" s="206"/>
      <c r="BE66" s="206"/>
      <c r="BF66" s="206"/>
      <c r="BG66" s="206"/>
      <c r="BH66" s="206"/>
      <c r="BI66" s="206"/>
      <c r="BJ66" s="206"/>
      <c r="BK66" s="206"/>
      <c r="BL66" s="206"/>
      <c r="BM66" s="206"/>
      <c r="BN66" s="206"/>
      <c r="BO66" s="206"/>
      <c r="BP66" s="206"/>
      <c r="BQ66" s="206"/>
      <c r="BR66" s="206"/>
      <c r="BS66" s="206"/>
      <c r="BT66" s="206"/>
      <c r="BU66" s="206"/>
      <c r="BV66" s="206"/>
      <c r="BW66" s="206"/>
    </row>
    <row r="67" spans="1:75" ht="15" hidden="1" customHeight="1">
      <c r="A67" s="29">
        <v>35855</v>
      </c>
      <c r="B67" s="30">
        <v>479</v>
      </c>
      <c r="C67" s="30">
        <v>21485</v>
      </c>
      <c r="D67" s="30">
        <v>19686</v>
      </c>
      <c r="E67" s="30">
        <v>216</v>
      </c>
      <c r="F67" s="30">
        <v>45023</v>
      </c>
      <c r="G67" s="30">
        <v>50643</v>
      </c>
      <c r="H67" s="30">
        <v>119</v>
      </c>
      <c r="I67" s="30">
        <v>15556</v>
      </c>
      <c r="J67" s="30">
        <v>22600</v>
      </c>
      <c r="K67" s="30">
        <v>5392</v>
      </c>
      <c r="L67" s="30">
        <v>14327</v>
      </c>
      <c r="M67" s="206"/>
      <c r="N67" s="205"/>
      <c r="O67" s="205"/>
      <c r="P67" s="208">
        <f t="shared" si="0"/>
        <v>87456</v>
      </c>
      <c r="Q67" s="206"/>
      <c r="R67" s="206"/>
      <c r="S67" s="206"/>
      <c r="T67" s="206"/>
      <c r="U67" s="206"/>
      <c r="V67" s="206"/>
      <c r="W67" s="206"/>
      <c r="X67" s="206"/>
      <c r="Y67" s="206"/>
      <c r="Z67" s="206"/>
      <c r="AA67" s="206"/>
      <c r="AB67" s="206"/>
      <c r="AC67" s="206"/>
      <c r="AD67" s="206"/>
      <c r="AE67" s="206"/>
      <c r="AF67" s="206"/>
      <c r="AG67" s="206"/>
      <c r="AH67" s="206"/>
      <c r="AI67" s="206"/>
      <c r="AJ67" s="206"/>
      <c r="AK67" s="206"/>
      <c r="AL67" s="206"/>
      <c r="AM67" s="206"/>
      <c r="AN67" s="206"/>
      <c r="AO67" s="206"/>
      <c r="AP67" s="206"/>
      <c r="AQ67" s="206"/>
      <c r="AR67" s="206"/>
      <c r="AS67" s="206"/>
      <c r="AT67" s="206"/>
      <c r="AU67" s="206"/>
      <c r="AV67" s="206"/>
      <c r="AW67" s="206"/>
      <c r="AX67" s="206"/>
      <c r="AY67" s="206"/>
      <c r="AZ67" s="206"/>
      <c r="BA67" s="206"/>
      <c r="BB67" s="206"/>
      <c r="BC67" s="206"/>
      <c r="BD67" s="206"/>
      <c r="BE67" s="206"/>
      <c r="BF67" s="206"/>
      <c r="BG67" s="206"/>
      <c r="BH67" s="206"/>
      <c r="BI67" s="206"/>
      <c r="BJ67" s="206"/>
      <c r="BK67" s="206"/>
      <c r="BL67" s="206"/>
      <c r="BM67" s="206"/>
      <c r="BN67" s="206"/>
      <c r="BO67" s="206"/>
      <c r="BP67" s="206"/>
      <c r="BQ67" s="206"/>
      <c r="BR67" s="206"/>
      <c r="BS67" s="206"/>
      <c r="BT67" s="206"/>
      <c r="BU67" s="206"/>
      <c r="BV67" s="206"/>
      <c r="BW67" s="206"/>
    </row>
    <row r="68" spans="1:75" ht="15" hidden="1" customHeight="1">
      <c r="A68" s="29">
        <v>35886</v>
      </c>
      <c r="B68" s="30">
        <v>242</v>
      </c>
      <c r="C68" s="30">
        <v>12131</v>
      </c>
      <c r="D68" s="30">
        <v>11559</v>
      </c>
      <c r="E68" s="30">
        <v>146</v>
      </c>
      <c r="F68" s="30">
        <v>26831</v>
      </c>
      <c r="G68" s="30">
        <v>34012</v>
      </c>
      <c r="H68" s="30">
        <v>113</v>
      </c>
      <c r="I68" s="30">
        <v>19564</v>
      </c>
      <c r="J68" s="30">
        <v>21695</v>
      </c>
      <c r="K68" s="30">
        <v>0</v>
      </c>
      <c r="L68" s="30">
        <v>0</v>
      </c>
      <c r="M68" s="206"/>
      <c r="N68" s="205"/>
      <c r="O68" s="205"/>
      <c r="P68" s="208">
        <f t="shared" si="0"/>
        <v>58526</v>
      </c>
      <c r="Q68" s="206"/>
      <c r="R68" s="206"/>
      <c r="S68" s="206"/>
      <c r="T68" s="206"/>
      <c r="U68" s="206"/>
      <c r="V68" s="206"/>
      <c r="W68" s="206"/>
      <c r="X68" s="206"/>
      <c r="Y68" s="206"/>
      <c r="Z68" s="206"/>
      <c r="AA68" s="206"/>
      <c r="AB68" s="206"/>
      <c r="AC68" s="206"/>
      <c r="AD68" s="206"/>
      <c r="AE68" s="206"/>
      <c r="AF68" s="206"/>
      <c r="AG68" s="206"/>
      <c r="AH68" s="206"/>
      <c r="AI68" s="206"/>
      <c r="AJ68" s="206"/>
      <c r="AK68" s="206"/>
      <c r="AL68" s="206"/>
      <c r="AM68" s="206"/>
      <c r="AN68" s="206"/>
      <c r="AO68" s="206"/>
      <c r="AP68" s="206"/>
      <c r="AQ68" s="206"/>
      <c r="AR68" s="206"/>
      <c r="AS68" s="206"/>
      <c r="AT68" s="206"/>
      <c r="AU68" s="206"/>
      <c r="AV68" s="206"/>
      <c r="AW68" s="206"/>
      <c r="AX68" s="206"/>
      <c r="AY68" s="206"/>
      <c r="AZ68" s="206"/>
      <c r="BA68" s="206"/>
      <c r="BB68" s="206"/>
      <c r="BC68" s="206"/>
      <c r="BD68" s="206"/>
      <c r="BE68" s="206"/>
      <c r="BF68" s="206"/>
      <c r="BG68" s="206"/>
      <c r="BH68" s="206"/>
      <c r="BI68" s="206"/>
      <c r="BJ68" s="206"/>
      <c r="BK68" s="206"/>
      <c r="BL68" s="206"/>
      <c r="BM68" s="206"/>
      <c r="BN68" s="206"/>
      <c r="BO68" s="206"/>
      <c r="BP68" s="206"/>
      <c r="BQ68" s="206"/>
      <c r="BR68" s="206"/>
      <c r="BS68" s="206"/>
      <c r="BT68" s="206"/>
      <c r="BU68" s="206"/>
      <c r="BV68" s="206"/>
      <c r="BW68" s="206"/>
    </row>
    <row r="69" spans="1:75" ht="15" hidden="1" customHeight="1">
      <c r="A69" s="29">
        <v>35916</v>
      </c>
      <c r="B69" s="30">
        <v>210</v>
      </c>
      <c r="C69" s="30">
        <v>11278</v>
      </c>
      <c r="D69" s="30">
        <v>9905</v>
      </c>
      <c r="E69" s="30">
        <v>187</v>
      </c>
      <c r="F69" s="30">
        <v>35624</v>
      </c>
      <c r="G69" s="30">
        <v>44103</v>
      </c>
      <c r="H69" s="30">
        <v>264</v>
      </c>
      <c r="I69" s="30">
        <v>26905</v>
      </c>
      <c r="J69" s="30">
        <v>42167</v>
      </c>
      <c r="K69" s="30">
        <v>3392</v>
      </c>
      <c r="L69" s="30">
        <v>5705</v>
      </c>
      <c r="M69" s="206"/>
      <c r="N69" s="205"/>
      <c r="O69" s="205"/>
      <c r="P69" s="208">
        <f t="shared" ref="P69:P132" si="1">K69+I69+F69+C69</f>
        <v>77199</v>
      </c>
      <c r="Q69" s="206"/>
      <c r="R69" s="206"/>
      <c r="S69" s="206"/>
      <c r="T69" s="206"/>
      <c r="U69" s="206"/>
      <c r="V69" s="206"/>
      <c r="W69" s="206"/>
      <c r="X69" s="206"/>
      <c r="Y69" s="206"/>
      <c r="Z69" s="206"/>
      <c r="AA69" s="206"/>
      <c r="AB69" s="206"/>
      <c r="AC69" s="206"/>
      <c r="AD69" s="206"/>
      <c r="AE69" s="206"/>
      <c r="AF69" s="206"/>
      <c r="AG69" s="206"/>
      <c r="AH69" s="206"/>
      <c r="AI69" s="206"/>
      <c r="AJ69" s="206"/>
      <c r="AK69" s="206"/>
      <c r="AL69" s="206"/>
      <c r="AM69" s="206"/>
      <c r="AN69" s="206"/>
      <c r="AO69" s="206"/>
      <c r="AP69" s="206"/>
      <c r="AQ69" s="206"/>
      <c r="AR69" s="206"/>
      <c r="AS69" s="206"/>
      <c r="AT69" s="206"/>
      <c r="AU69" s="206"/>
      <c r="AV69" s="206"/>
      <c r="AW69" s="206"/>
      <c r="AX69" s="206"/>
      <c r="AY69" s="206"/>
      <c r="AZ69" s="206"/>
      <c r="BA69" s="206"/>
      <c r="BB69" s="206"/>
      <c r="BC69" s="206"/>
      <c r="BD69" s="206"/>
      <c r="BE69" s="206"/>
      <c r="BF69" s="206"/>
      <c r="BG69" s="206"/>
      <c r="BH69" s="206"/>
      <c r="BI69" s="206"/>
      <c r="BJ69" s="206"/>
      <c r="BK69" s="206"/>
      <c r="BL69" s="206"/>
      <c r="BM69" s="206"/>
      <c r="BN69" s="206"/>
      <c r="BO69" s="206"/>
      <c r="BP69" s="206"/>
      <c r="BQ69" s="206"/>
      <c r="BR69" s="206"/>
      <c r="BS69" s="206"/>
      <c r="BT69" s="206"/>
      <c r="BU69" s="206"/>
      <c r="BV69" s="206"/>
      <c r="BW69" s="206"/>
    </row>
    <row r="70" spans="1:75" ht="15" hidden="1" customHeight="1">
      <c r="A70" s="29">
        <v>35947</v>
      </c>
      <c r="B70" s="30">
        <v>175</v>
      </c>
      <c r="C70" s="30">
        <v>9792</v>
      </c>
      <c r="D70" s="30">
        <v>10819</v>
      </c>
      <c r="E70" s="30">
        <v>231</v>
      </c>
      <c r="F70" s="30">
        <v>43496</v>
      </c>
      <c r="G70" s="30">
        <v>50870</v>
      </c>
      <c r="H70" s="30">
        <v>249</v>
      </c>
      <c r="I70" s="30">
        <v>20018</v>
      </c>
      <c r="J70" s="30">
        <v>34559</v>
      </c>
      <c r="K70" s="30">
        <v>0</v>
      </c>
      <c r="L70" s="30">
        <v>0</v>
      </c>
      <c r="M70" s="206"/>
      <c r="N70" s="205"/>
      <c r="O70" s="205"/>
      <c r="P70" s="208">
        <f t="shared" si="1"/>
        <v>73306</v>
      </c>
      <c r="Q70" s="206"/>
      <c r="R70" s="206"/>
      <c r="S70" s="206"/>
      <c r="T70" s="206"/>
      <c r="U70" s="206"/>
      <c r="V70" s="206"/>
      <c r="W70" s="206"/>
      <c r="X70" s="206"/>
      <c r="Y70" s="206"/>
      <c r="Z70" s="206"/>
      <c r="AA70" s="206"/>
      <c r="AB70" s="206"/>
      <c r="AC70" s="206"/>
      <c r="AD70" s="206"/>
      <c r="AE70" s="206"/>
      <c r="AF70" s="206"/>
      <c r="AG70" s="206"/>
      <c r="AH70" s="206"/>
      <c r="AI70" s="206"/>
      <c r="AJ70" s="206"/>
      <c r="AK70" s="206"/>
      <c r="AL70" s="206"/>
      <c r="AM70" s="206"/>
      <c r="AN70" s="206"/>
      <c r="AO70" s="206"/>
      <c r="AP70" s="206"/>
      <c r="AQ70" s="206"/>
      <c r="AR70" s="206"/>
      <c r="AS70" s="206"/>
      <c r="AT70" s="206"/>
      <c r="AU70" s="206"/>
      <c r="AV70" s="206"/>
      <c r="AW70" s="206"/>
      <c r="AX70" s="206"/>
      <c r="AY70" s="206"/>
      <c r="AZ70" s="206"/>
      <c r="BA70" s="206"/>
      <c r="BB70" s="206"/>
      <c r="BC70" s="206"/>
      <c r="BD70" s="206"/>
      <c r="BE70" s="206"/>
      <c r="BF70" s="206"/>
      <c r="BG70" s="206"/>
      <c r="BH70" s="206"/>
      <c r="BI70" s="206"/>
      <c r="BJ70" s="206"/>
      <c r="BK70" s="206"/>
      <c r="BL70" s="206"/>
      <c r="BM70" s="206"/>
      <c r="BN70" s="206"/>
      <c r="BO70" s="206"/>
      <c r="BP70" s="206"/>
      <c r="BQ70" s="206"/>
      <c r="BR70" s="206"/>
      <c r="BS70" s="206"/>
      <c r="BT70" s="206"/>
      <c r="BU70" s="206"/>
      <c r="BV70" s="206"/>
      <c r="BW70" s="206"/>
    </row>
    <row r="71" spans="1:75" ht="15" hidden="1" customHeight="1">
      <c r="A71" s="29">
        <v>35977</v>
      </c>
      <c r="B71" s="30">
        <v>174</v>
      </c>
      <c r="C71" s="30">
        <v>8501</v>
      </c>
      <c r="D71" s="30">
        <v>9654</v>
      </c>
      <c r="E71" s="30">
        <v>245</v>
      </c>
      <c r="F71" s="30">
        <v>43414</v>
      </c>
      <c r="G71" s="30">
        <v>54044</v>
      </c>
      <c r="H71" s="30">
        <v>100</v>
      </c>
      <c r="I71" s="30">
        <v>20575</v>
      </c>
      <c r="J71" s="30">
        <v>34177</v>
      </c>
      <c r="K71" s="30">
        <v>1439</v>
      </c>
      <c r="L71" s="30">
        <v>2000</v>
      </c>
      <c r="M71" s="206"/>
      <c r="N71" s="205"/>
      <c r="O71" s="205"/>
      <c r="P71" s="208">
        <f t="shared" si="1"/>
        <v>73929</v>
      </c>
      <c r="Q71" s="206"/>
      <c r="R71" s="206"/>
      <c r="S71" s="206"/>
      <c r="T71" s="206"/>
      <c r="U71" s="206"/>
      <c r="V71" s="206"/>
      <c r="W71" s="206"/>
      <c r="X71" s="206"/>
      <c r="Y71" s="206"/>
      <c r="Z71" s="206"/>
      <c r="AA71" s="206"/>
      <c r="AB71" s="206"/>
      <c r="AC71" s="206"/>
      <c r="AD71" s="206"/>
      <c r="AE71" s="206"/>
      <c r="AF71" s="206"/>
      <c r="AG71" s="206"/>
      <c r="AH71" s="206"/>
      <c r="AI71" s="206"/>
      <c r="AJ71" s="206"/>
      <c r="AK71" s="206"/>
      <c r="AL71" s="206"/>
      <c r="AM71" s="206"/>
      <c r="AN71" s="206"/>
      <c r="AO71" s="206"/>
      <c r="AP71" s="206"/>
      <c r="AQ71" s="206"/>
      <c r="AR71" s="206"/>
      <c r="AS71" s="206"/>
      <c r="AT71" s="206"/>
      <c r="AU71" s="206"/>
      <c r="AV71" s="206"/>
      <c r="AW71" s="206"/>
      <c r="AX71" s="206"/>
      <c r="AY71" s="206"/>
      <c r="AZ71" s="206"/>
      <c r="BA71" s="206"/>
      <c r="BB71" s="206"/>
      <c r="BC71" s="206"/>
      <c r="BD71" s="206"/>
      <c r="BE71" s="206"/>
      <c r="BF71" s="206"/>
      <c r="BG71" s="206"/>
      <c r="BH71" s="206"/>
      <c r="BI71" s="206"/>
      <c r="BJ71" s="206"/>
      <c r="BK71" s="206"/>
      <c r="BL71" s="206"/>
      <c r="BM71" s="206"/>
      <c r="BN71" s="206"/>
      <c r="BO71" s="206"/>
      <c r="BP71" s="206"/>
      <c r="BQ71" s="206"/>
      <c r="BR71" s="206"/>
      <c r="BS71" s="206"/>
      <c r="BT71" s="206"/>
      <c r="BU71" s="206"/>
      <c r="BV71" s="206"/>
      <c r="BW71" s="206"/>
    </row>
    <row r="72" spans="1:75" ht="15" hidden="1" customHeight="1">
      <c r="A72" s="29">
        <v>36008</v>
      </c>
      <c r="B72" s="30">
        <v>183</v>
      </c>
      <c r="C72" s="30">
        <v>9085</v>
      </c>
      <c r="D72" s="30">
        <v>9935</v>
      </c>
      <c r="E72" s="30">
        <v>207</v>
      </c>
      <c r="F72" s="30">
        <v>38419</v>
      </c>
      <c r="G72" s="30">
        <v>50449</v>
      </c>
      <c r="H72" s="30">
        <v>61</v>
      </c>
      <c r="I72" s="30">
        <v>8137</v>
      </c>
      <c r="J72" s="30">
        <v>11990</v>
      </c>
      <c r="K72" s="30">
        <v>394</v>
      </c>
      <c r="L72" s="30">
        <v>793</v>
      </c>
      <c r="M72" s="206"/>
      <c r="N72" s="205"/>
      <c r="O72" s="205"/>
      <c r="P72" s="208">
        <f t="shared" si="1"/>
        <v>56035</v>
      </c>
      <c r="Q72" s="206"/>
      <c r="R72" s="206"/>
      <c r="S72" s="206"/>
      <c r="T72" s="206"/>
      <c r="U72" s="206"/>
      <c r="V72" s="206"/>
      <c r="W72" s="206"/>
      <c r="X72" s="206"/>
      <c r="Y72" s="206"/>
      <c r="Z72" s="206"/>
      <c r="AA72" s="206"/>
      <c r="AB72" s="206"/>
      <c r="AC72" s="206"/>
      <c r="AD72" s="206"/>
      <c r="AE72" s="206"/>
      <c r="AF72" s="206"/>
      <c r="AG72" s="206"/>
      <c r="AH72" s="206"/>
      <c r="AI72" s="206"/>
      <c r="AJ72" s="206"/>
      <c r="AK72" s="206"/>
      <c r="AL72" s="206"/>
      <c r="AM72" s="206"/>
      <c r="AN72" s="206"/>
      <c r="AO72" s="206"/>
      <c r="AP72" s="206"/>
      <c r="AQ72" s="206"/>
      <c r="AR72" s="206"/>
      <c r="AS72" s="206"/>
      <c r="AT72" s="206"/>
      <c r="AU72" s="206"/>
      <c r="AV72" s="206"/>
      <c r="AW72" s="206"/>
      <c r="AX72" s="206"/>
      <c r="AY72" s="206"/>
      <c r="AZ72" s="206"/>
      <c r="BA72" s="206"/>
      <c r="BB72" s="206"/>
      <c r="BC72" s="206"/>
      <c r="BD72" s="206"/>
      <c r="BE72" s="206"/>
      <c r="BF72" s="206"/>
      <c r="BG72" s="206"/>
      <c r="BH72" s="206"/>
      <c r="BI72" s="206"/>
      <c r="BJ72" s="206"/>
      <c r="BK72" s="206"/>
      <c r="BL72" s="206"/>
      <c r="BM72" s="206"/>
      <c r="BN72" s="206"/>
      <c r="BO72" s="206"/>
      <c r="BP72" s="206"/>
      <c r="BQ72" s="206"/>
      <c r="BR72" s="206"/>
      <c r="BS72" s="206"/>
      <c r="BT72" s="206"/>
      <c r="BU72" s="206"/>
      <c r="BV72" s="206"/>
      <c r="BW72" s="206"/>
    </row>
    <row r="73" spans="1:75" ht="15" hidden="1" customHeight="1">
      <c r="A73" s="29">
        <v>36039</v>
      </c>
      <c r="B73" s="30">
        <v>217</v>
      </c>
      <c r="C73" s="30">
        <v>10431</v>
      </c>
      <c r="D73" s="30">
        <v>11010</v>
      </c>
      <c r="E73" s="30">
        <v>165</v>
      </c>
      <c r="F73" s="30">
        <v>29999</v>
      </c>
      <c r="G73" s="30">
        <v>36956</v>
      </c>
      <c r="H73" s="30">
        <v>101</v>
      </c>
      <c r="I73" s="30">
        <v>9501</v>
      </c>
      <c r="J73" s="30">
        <v>11210</v>
      </c>
      <c r="K73" s="30">
        <v>0</v>
      </c>
      <c r="L73" s="30">
        <v>0</v>
      </c>
      <c r="M73" s="206"/>
      <c r="N73" s="205"/>
      <c r="O73" s="205"/>
      <c r="P73" s="208">
        <f t="shared" si="1"/>
        <v>49931</v>
      </c>
      <c r="Q73" s="206"/>
      <c r="R73" s="206"/>
      <c r="S73" s="206"/>
      <c r="T73" s="206"/>
      <c r="U73" s="206"/>
      <c r="V73" s="206"/>
      <c r="W73" s="206"/>
      <c r="X73" s="206"/>
      <c r="Y73" s="206"/>
      <c r="Z73" s="206"/>
      <c r="AA73" s="206"/>
      <c r="AB73" s="206"/>
      <c r="AC73" s="206"/>
      <c r="AD73" s="206"/>
      <c r="AE73" s="206"/>
      <c r="AF73" s="206"/>
      <c r="AG73" s="206"/>
      <c r="AH73" s="206"/>
      <c r="AI73" s="206"/>
      <c r="AJ73" s="206"/>
      <c r="AK73" s="206"/>
      <c r="AL73" s="206"/>
      <c r="AM73" s="206"/>
      <c r="AN73" s="206"/>
      <c r="AO73" s="206"/>
      <c r="AP73" s="206"/>
      <c r="AQ73" s="206"/>
      <c r="AR73" s="206"/>
      <c r="AS73" s="206"/>
      <c r="AT73" s="206"/>
      <c r="AU73" s="206"/>
      <c r="AV73" s="206"/>
      <c r="AW73" s="206"/>
      <c r="AX73" s="206"/>
      <c r="AY73" s="206"/>
      <c r="AZ73" s="206"/>
      <c r="BA73" s="206"/>
      <c r="BB73" s="206"/>
      <c r="BC73" s="206"/>
      <c r="BD73" s="206"/>
      <c r="BE73" s="206"/>
      <c r="BF73" s="206"/>
      <c r="BG73" s="206"/>
      <c r="BH73" s="206"/>
      <c r="BI73" s="206"/>
      <c r="BJ73" s="206"/>
      <c r="BK73" s="206"/>
      <c r="BL73" s="206"/>
      <c r="BM73" s="206"/>
      <c r="BN73" s="206"/>
      <c r="BO73" s="206"/>
      <c r="BP73" s="206"/>
      <c r="BQ73" s="206"/>
      <c r="BR73" s="206"/>
      <c r="BS73" s="206"/>
      <c r="BT73" s="206"/>
      <c r="BU73" s="206"/>
      <c r="BV73" s="206"/>
      <c r="BW73" s="206"/>
    </row>
    <row r="74" spans="1:75" ht="15" hidden="1" customHeight="1">
      <c r="A74" s="29">
        <v>36069</v>
      </c>
      <c r="B74" s="30">
        <v>130</v>
      </c>
      <c r="C74" s="30">
        <v>7717</v>
      </c>
      <c r="D74" s="30">
        <v>7664</v>
      </c>
      <c r="E74" s="30">
        <v>186</v>
      </c>
      <c r="F74" s="30">
        <v>36051</v>
      </c>
      <c r="G74" s="30">
        <v>44602</v>
      </c>
      <c r="H74" s="30">
        <v>169</v>
      </c>
      <c r="I74" s="30">
        <v>15000</v>
      </c>
      <c r="J74" s="30">
        <v>19418</v>
      </c>
      <c r="K74" s="30">
        <v>1782</v>
      </c>
      <c r="L74" s="30">
        <v>4394</v>
      </c>
      <c r="M74" s="206"/>
      <c r="N74" s="205"/>
      <c r="O74" s="205"/>
      <c r="P74" s="208">
        <f t="shared" si="1"/>
        <v>60550</v>
      </c>
      <c r="Q74" s="206"/>
      <c r="R74" s="206"/>
      <c r="S74" s="206"/>
      <c r="T74" s="206"/>
      <c r="U74" s="206"/>
      <c r="V74" s="206"/>
      <c r="W74" s="206"/>
      <c r="X74" s="206"/>
      <c r="Y74" s="206"/>
      <c r="Z74" s="206"/>
      <c r="AA74" s="206"/>
      <c r="AB74" s="206"/>
      <c r="AC74" s="206"/>
      <c r="AD74" s="206"/>
      <c r="AE74" s="206"/>
      <c r="AF74" s="206"/>
      <c r="AG74" s="206"/>
      <c r="AH74" s="206"/>
      <c r="AI74" s="206"/>
      <c r="AJ74" s="206"/>
      <c r="AK74" s="206"/>
      <c r="AL74" s="206"/>
      <c r="AM74" s="206"/>
      <c r="AN74" s="206"/>
      <c r="AO74" s="206"/>
      <c r="AP74" s="206"/>
      <c r="AQ74" s="206"/>
      <c r="AR74" s="206"/>
      <c r="AS74" s="206"/>
      <c r="AT74" s="206"/>
      <c r="AU74" s="206"/>
      <c r="AV74" s="206"/>
      <c r="AW74" s="206"/>
      <c r="AX74" s="206"/>
      <c r="AY74" s="206"/>
      <c r="AZ74" s="206"/>
      <c r="BA74" s="206"/>
      <c r="BB74" s="206"/>
      <c r="BC74" s="206"/>
      <c r="BD74" s="206"/>
      <c r="BE74" s="206"/>
      <c r="BF74" s="206"/>
      <c r="BG74" s="206"/>
      <c r="BH74" s="206"/>
      <c r="BI74" s="206"/>
      <c r="BJ74" s="206"/>
      <c r="BK74" s="206"/>
      <c r="BL74" s="206"/>
      <c r="BM74" s="206"/>
      <c r="BN74" s="206"/>
      <c r="BO74" s="206"/>
      <c r="BP74" s="206"/>
      <c r="BQ74" s="206"/>
      <c r="BR74" s="206"/>
      <c r="BS74" s="206"/>
      <c r="BT74" s="206"/>
      <c r="BU74" s="206"/>
      <c r="BV74" s="206"/>
      <c r="BW74" s="206"/>
    </row>
    <row r="75" spans="1:75" ht="15" hidden="1" customHeight="1">
      <c r="A75" s="29">
        <v>36100</v>
      </c>
      <c r="B75" s="30">
        <v>353</v>
      </c>
      <c r="C75" s="30">
        <v>15693</v>
      </c>
      <c r="D75" s="30">
        <v>14698</v>
      </c>
      <c r="E75" s="30">
        <v>178</v>
      </c>
      <c r="F75" s="30">
        <v>34513</v>
      </c>
      <c r="G75" s="30">
        <v>32695</v>
      </c>
      <c r="H75" s="30">
        <v>125</v>
      </c>
      <c r="I75" s="30">
        <v>10525</v>
      </c>
      <c r="J75" s="30">
        <v>14628</v>
      </c>
      <c r="K75" s="30">
        <v>753</v>
      </c>
      <c r="L75" s="30">
        <v>350</v>
      </c>
      <c r="M75" s="206"/>
      <c r="N75" s="205"/>
      <c r="O75" s="205"/>
      <c r="P75" s="208">
        <f t="shared" si="1"/>
        <v>61484</v>
      </c>
      <c r="Q75" s="206"/>
      <c r="R75" s="206"/>
      <c r="S75" s="206"/>
      <c r="T75" s="206"/>
      <c r="U75" s="206"/>
      <c r="V75" s="206"/>
      <c r="W75" s="206"/>
      <c r="X75" s="206"/>
      <c r="Y75" s="206"/>
      <c r="Z75" s="206"/>
      <c r="AA75" s="206"/>
      <c r="AB75" s="206"/>
      <c r="AC75" s="206"/>
      <c r="AD75" s="206"/>
      <c r="AE75" s="206"/>
      <c r="AF75" s="206"/>
      <c r="AG75" s="206"/>
      <c r="AH75" s="206"/>
      <c r="AI75" s="206"/>
      <c r="AJ75" s="206"/>
      <c r="AK75" s="206"/>
      <c r="AL75" s="206"/>
      <c r="AM75" s="206"/>
      <c r="AN75" s="206"/>
      <c r="AO75" s="206"/>
      <c r="AP75" s="206"/>
      <c r="AQ75" s="206"/>
      <c r="AR75" s="206"/>
      <c r="AS75" s="206"/>
      <c r="AT75" s="206"/>
      <c r="AU75" s="206"/>
      <c r="AV75" s="206"/>
      <c r="AW75" s="206"/>
      <c r="AX75" s="206"/>
      <c r="AY75" s="206"/>
      <c r="AZ75" s="206"/>
      <c r="BA75" s="206"/>
      <c r="BB75" s="206"/>
      <c r="BC75" s="206"/>
      <c r="BD75" s="206"/>
      <c r="BE75" s="206"/>
      <c r="BF75" s="206"/>
      <c r="BG75" s="206"/>
      <c r="BH75" s="206"/>
      <c r="BI75" s="206"/>
      <c r="BJ75" s="206"/>
      <c r="BK75" s="206"/>
      <c r="BL75" s="206"/>
      <c r="BM75" s="206"/>
      <c r="BN75" s="206"/>
      <c r="BO75" s="206"/>
      <c r="BP75" s="206"/>
      <c r="BQ75" s="206"/>
      <c r="BR75" s="206"/>
      <c r="BS75" s="206"/>
      <c r="BT75" s="206"/>
      <c r="BU75" s="206"/>
      <c r="BV75" s="206"/>
      <c r="BW75" s="206"/>
    </row>
    <row r="76" spans="1:75" ht="15" hidden="1" customHeight="1">
      <c r="A76" s="29">
        <v>36130</v>
      </c>
      <c r="B76" s="30">
        <v>101</v>
      </c>
      <c r="C76" s="30">
        <v>5982</v>
      </c>
      <c r="D76" s="30">
        <v>6652</v>
      </c>
      <c r="E76" s="30">
        <v>172</v>
      </c>
      <c r="F76" s="30">
        <v>31248</v>
      </c>
      <c r="G76" s="30">
        <v>37305</v>
      </c>
      <c r="H76" s="30">
        <v>50</v>
      </c>
      <c r="I76" s="30">
        <v>6545</v>
      </c>
      <c r="J76" s="30">
        <v>11043</v>
      </c>
      <c r="K76" s="30">
        <v>349</v>
      </c>
      <c r="L76" s="30">
        <v>419</v>
      </c>
      <c r="M76" s="206"/>
      <c r="N76" s="205"/>
      <c r="O76" s="205"/>
      <c r="P76" s="208">
        <f t="shared" si="1"/>
        <v>44124</v>
      </c>
      <c r="Q76" s="206"/>
      <c r="R76" s="206"/>
      <c r="S76" s="206"/>
      <c r="T76" s="206"/>
      <c r="U76" s="206"/>
      <c r="V76" s="206"/>
      <c r="W76" s="206"/>
      <c r="X76" s="206"/>
      <c r="Y76" s="206"/>
      <c r="Z76" s="206"/>
      <c r="AA76" s="206"/>
      <c r="AB76" s="206"/>
      <c r="AC76" s="206"/>
      <c r="AD76" s="206"/>
      <c r="AE76" s="206"/>
      <c r="AF76" s="206"/>
      <c r="AG76" s="206"/>
      <c r="AH76" s="206"/>
      <c r="AI76" s="206"/>
      <c r="AJ76" s="206"/>
      <c r="AK76" s="206"/>
      <c r="AL76" s="206"/>
      <c r="AM76" s="206"/>
      <c r="AN76" s="206"/>
      <c r="AO76" s="206"/>
      <c r="AP76" s="206"/>
      <c r="AQ76" s="206"/>
      <c r="AR76" s="206"/>
      <c r="AS76" s="206"/>
      <c r="AT76" s="206"/>
      <c r="AU76" s="206"/>
      <c r="AV76" s="206"/>
      <c r="AW76" s="206"/>
      <c r="AX76" s="206"/>
      <c r="AY76" s="206"/>
      <c r="AZ76" s="206"/>
      <c r="BA76" s="206"/>
      <c r="BB76" s="206"/>
      <c r="BC76" s="206"/>
      <c r="BD76" s="206"/>
      <c r="BE76" s="206"/>
      <c r="BF76" s="206"/>
      <c r="BG76" s="206"/>
      <c r="BH76" s="206"/>
      <c r="BI76" s="206"/>
      <c r="BJ76" s="206"/>
      <c r="BK76" s="206"/>
      <c r="BL76" s="206"/>
      <c r="BM76" s="206"/>
      <c r="BN76" s="206"/>
      <c r="BO76" s="206"/>
      <c r="BP76" s="206"/>
      <c r="BQ76" s="206"/>
      <c r="BR76" s="206"/>
      <c r="BS76" s="206"/>
      <c r="BT76" s="206"/>
      <c r="BU76" s="206"/>
      <c r="BV76" s="206"/>
      <c r="BW76" s="206"/>
    </row>
    <row r="77" spans="1:75" ht="15" hidden="1" customHeight="1">
      <c r="A77" s="29">
        <v>36161</v>
      </c>
      <c r="B77" s="30">
        <v>104</v>
      </c>
      <c r="C77" s="30">
        <v>5261</v>
      </c>
      <c r="D77" s="30">
        <v>5189</v>
      </c>
      <c r="E77" s="30">
        <v>127</v>
      </c>
      <c r="F77" s="30">
        <v>22073</v>
      </c>
      <c r="G77" s="30">
        <v>27422</v>
      </c>
      <c r="H77" s="30">
        <v>47</v>
      </c>
      <c r="I77" s="30">
        <v>6661</v>
      </c>
      <c r="J77" s="30">
        <v>7898</v>
      </c>
      <c r="K77" s="30">
        <v>0</v>
      </c>
      <c r="L77" s="30">
        <v>0</v>
      </c>
      <c r="M77" s="206"/>
      <c r="N77" s="205"/>
      <c r="O77" s="205"/>
      <c r="P77" s="208">
        <f t="shared" si="1"/>
        <v>33995</v>
      </c>
      <c r="Q77" s="206"/>
      <c r="R77" s="206"/>
      <c r="S77" s="206"/>
      <c r="T77" s="206"/>
      <c r="U77" s="206"/>
      <c r="V77" s="206"/>
      <c r="W77" s="206"/>
      <c r="X77" s="206"/>
      <c r="Y77" s="206"/>
      <c r="Z77" s="206"/>
      <c r="AA77" s="206"/>
      <c r="AB77" s="206"/>
      <c r="AC77" s="206"/>
      <c r="AD77" s="206"/>
      <c r="AE77" s="206"/>
      <c r="AF77" s="206"/>
      <c r="AG77" s="206"/>
      <c r="AH77" s="206"/>
      <c r="AI77" s="206"/>
      <c r="AJ77" s="206"/>
      <c r="AK77" s="206"/>
      <c r="AL77" s="206"/>
      <c r="AM77" s="206"/>
      <c r="AN77" s="206"/>
      <c r="AO77" s="206"/>
      <c r="AP77" s="206"/>
      <c r="AQ77" s="206"/>
      <c r="AR77" s="206"/>
      <c r="AS77" s="206"/>
      <c r="AT77" s="206"/>
      <c r="AU77" s="206"/>
      <c r="AV77" s="206"/>
      <c r="AW77" s="206"/>
      <c r="AX77" s="206"/>
      <c r="AY77" s="206"/>
      <c r="AZ77" s="206"/>
      <c r="BA77" s="206"/>
      <c r="BB77" s="206"/>
      <c r="BC77" s="206"/>
      <c r="BD77" s="206"/>
      <c r="BE77" s="206"/>
      <c r="BF77" s="206"/>
      <c r="BG77" s="206"/>
      <c r="BH77" s="206"/>
      <c r="BI77" s="206"/>
      <c r="BJ77" s="206"/>
      <c r="BK77" s="206"/>
      <c r="BL77" s="206"/>
      <c r="BM77" s="206"/>
      <c r="BN77" s="206"/>
      <c r="BO77" s="206"/>
      <c r="BP77" s="206"/>
      <c r="BQ77" s="206"/>
      <c r="BR77" s="206"/>
      <c r="BS77" s="206"/>
      <c r="BT77" s="206"/>
      <c r="BU77" s="206"/>
      <c r="BV77" s="206"/>
      <c r="BW77" s="206"/>
    </row>
    <row r="78" spans="1:75" ht="15" hidden="1" customHeight="1">
      <c r="A78" s="29">
        <v>36192</v>
      </c>
      <c r="B78" s="30">
        <v>616</v>
      </c>
      <c r="C78" s="30">
        <v>26472</v>
      </c>
      <c r="D78" s="30">
        <v>22654</v>
      </c>
      <c r="E78" s="30">
        <v>149</v>
      </c>
      <c r="F78" s="30">
        <v>28082</v>
      </c>
      <c r="G78" s="30">
        <v>36010</v>
      </c>
      <c r="H78" s="30">
        <v>28</v>
      </c>
      <c r="I78" s="30">
        <v>3855</v>
      </c>
      <c r="J78" s="30">
        <v>5835</v>
      </c>
      <c r="K78" s="30">
        <v>1784</v>
      </c>
      <c r="L78" s="30">
        <v>3490</v>
      </c>
      <c r="M78" s="206"/>
      <c r="N78" s="205"/>
      <c r="O78" s="205"/>
      <c r="P78" s="208">
        <f t="shared" si="1"/>
        <v>60193</v>
      </c>
      <c r="Q78" s="206"/>
      <c r="R78" s="206"/>
      <c r="S78" s="206"/>
      <c r="T78" s="206"/>
      <c r="U78" s="206"/>
      <c r="V78" s="206"/>
      <c r="W78" s="206"/>
      <c r="X78" s="206"/>
      <c r="Y78" s="206"/>
      <c r="Z78" s="206"/>
      <c r="AA78" s="206"/>
      <c r="AB78" s="206"/>
      <c r="AC78" s="206"/>
      <c r="AD78" s="206"/>
      <c r="AE78" s="206"/>
      <c r="AF78" s="206"/>
      <c r="AG78" s="206"/>
      <c r="AH78" s="206"/>
      <c r="AI78" s="206"/>
      <c r="AJ78" s="206"/>
      <c r="AK78" s="206"/>
      <c r="AL78" s="206"/>
      <c r="AM78" s="206"/>
      <c r="AN78" s="206"/>
      <c r="AO78" s="206"/>
      <c r="AP78" s="206"/>
      <c r="AQ78" s="206"/>
      <c r="AR78" s="206"/>
      <c r="AS78" s="206"/>
      <c r="AT78" s="206"/>
      <c r="AU78" s="206"/>
      <c r="AV78" s="206"/>
      <c r="AW78" s="206"/>
      <c r="AX78" s="206"/>
      <c r="AY78" s="206"/>
      <c r="AZ78" s="206"/>
      <c r="BA78" s="206"/>
      <c r="BB78" s="206"/>
      <c r="BC78" s="206"/>
      <c r="BD78" s="206"/>
      <c r="BE78" s="206"/>
      <c r="BF78" s="206"/>
      <c r="BG78" s="206"/>
      <c r="BH78" s="206"/>
      <c r="BI78" s="206"/>
      <c r="BJ78" s="206"/>
      <c r="BK78" s="206"/>
      <c r="BL78" s="206"/>
      <c r="BM78" s="206"/>
      <c r="BN78" s="206"/>
      <c r="BO78" s="206"/>
      <c r="BP78" s="206"/>
      <c r="BQ78" s="206"/>
      <c r="BR78" s="206"/>
      <c r="BS78" s="206"/>
      <c r="BT78" s="206"/>
      <c r="BU78" s="206"/>
      <c r="BV78" s="206"/>
      <c r="BW78" s="206"/>
    </row>
    <row r="79" spans="1:75" ht="15" hidden="1" customHeight="1">
      <c r="A79" s="29">
        <v>36220</v>
      </c>
      <c r="B79" s="30">
        <v>581</v>
      </c>
      <c r="C79" s="30">
        <v>18564</v>
      </c>
      <c r="D79" s="30">
        <v>18447</v>
      </c>
      <c r="E79" s="30">
        <v>162</v>
      </c>
      <c r="F79" s="30">
        <v>31511</v>
      </c>
      <c r="G79" s="30">
        <v>42061</v>
      </c>
      <c r="H79" s="30">
        <v>85</v>
      </c>
      <c r="I79" s="30">
        <v>13079</v>
      </c>
      <c r="J79" s="30">
        <v>17786</v>
      </c>
      <c r="K79" s="30">
        <v>0</v>
      </c>
      <c r="L79" s="30">
        <v>0</v>
      </c>
      <c r="M79" s="206"/>
      <c r="N79" s="205"/>
      <c r="O79" s="205"/>
      <c r="P79" s="208">
        <f t="shared" si="1"/>
        <v>63154</v>
      </c>
      <c r="Q79" s="206"/>
      <c r="R79" s="206"/>
      <c r="S79" s="206"/>
      <c r="T79" s="206"/>
      <c r="U79" s="206"/>
      <c r="V79" s="206"/>
      <c r="W79" s="206"/>
      <c r="X79" s="206"/>
      <c r="Y79" s="206"/>
      <c r="Z79" s="206"/>
      <c r="AA79" s="206"/>
      <c r="AB79" s="206"/>
      <c r="AC79" s="206"/>
      <c r="AD79" s="206"/>
      <c r="AE79" s="206"/>
      <c r="AF79" s="206"/>
      <c r="AG79" s="206"/>
      <c r="AH79" s="206"/>
      <c r="AI79" s="206"/>
      <c r="AJ79" s="206"/>
      <c r="AK79" s="206"/>
      <c r="AL79" s="206"/>
      <c r="AM79" s="206"/>
      <c r="AN79" s="206"/>
      <c r="AO79" s="206"/>
      <c r="AP79" s="206"/>
      <c r="AQ79" s="206"/>
      <c r="AR79" s="206"/>
      <c r="AS79" s="206"/>
      <c r="AT79" s="206"/>
      <c r="AU79" s="206"/>
      <c r="AV79" s="206"/>
      <c r="AW79" s="206"/>
      <c r="AX79" s="206"/>
      <c r="AY79" s="206"/>
      <c r="AZ79" s="206"/>
      <c r="BA79" s="206"/>
      <c r="BB79" s="206"/>
      <c r="BC79" s="206"/>
      <c r="BD79" s="206"/>
      <c r="BE79" s="206"/>
      <c r="BF79" s="206"/>
      <c r="BG79" s="206"/>
      <c r="BH79" s="206"/>
      <c r="BI79" s="206"/>
      <c r="BJ79" s="206"/>
      <c r="BK79" s="206"/>
      <c r="BL79" s="206"/>
      <c r="BM79" s="206"/>
      <c r="BN79" s="206"/>
      <c r="BO79" s="206"/>
      <c r="BP79" s="206"/>
      <c r="BQ79" s="206"/>
      <c r="BR79" s="206"/>
      <c r="BS79" s="206"/>
      <c r="BT79" s="206"/>
      <c r="BU79" s="206"/>
      <c r="BV79" s="206"/>
      <c r="BW79" s="206"/>
    </row>
    <row r="80" spans="1:75" ht="15" hidden="1" customHeight="1">
      <c r="A80" s="29">
        <v>36251</v>
      </c>
      <c r="B80" s="30">
        <v>212</v>
      </c>
      <c r="C80" s="30">
        <v>8627</v>
      </c>
      <c r="D80" s="30">
        <v>8753</v>
      </c>
      <c r="E80" s="30">
        <v>152</v>
      </c>
      <c r="F80" s="30">
        <v>28897</v>
      </c>
      <c r="G80" s="30">
        <v>37552</v>
      </c>
      <c r="H80" s="30">
        <v>119</v>
      </c>
      <c r="I80" s="30">
        <v>15869</v>
      </c>
      <c r="J80" s="30">
        <v>20347</v>
      </c>
      <c r="K80" s="30">
        <v>3575</v>
      </c>
      <c r="L80" s="30">
        <v>2929</v>
      </c>
      <c r="M80" s="206"/>
      <c r="N80" s="205"/>
      <c r="O80" s="205"/>
      <c r="P80" s="208">
        <f t="shared" si="1"/>
        <v>56968</v>
      </c>
      <c r="Q80" s="206"/>
      <c r="R80" s="206"/>
      <c r="S80" s="206"/>
      <c r="T80" s="206"/>
      <c r="U80" s="206"/>
      <c r="V80" s="206"/>
      <c r="W80" s="206"/>
      <c r="X80" s="206"/>
      <c r="Y80" s="206"/>
      <c r="Z80" s="206"/>
      <c r="AA80" s="206"/>
      <c r="AB80" s="206"/>
      <c r="AC80" s="206"/>
      <c r="AD80" s="206"/>
      <c r="AE80" s="206"/>
      <c r="AF80" s="206"/>
      <c r="AG80" s="206"/>
      <c r="AH80" s="206"/>
      <c r="AI80" s="206"/>
      <c r="AJ80" s="206"/>
      <c r="AK80" s="206"/>
      <c r="AL80" s="206"/>
      <c r="AM80" s="206"/>
      <c r="AN80" s="206"/>
      <c r="AO80" s="206"/>
      <c r="AP80" s="206"/>
      <c r="AQ80" s="206"/>
      <c r="AR80" s="206"/>
      <c r="AS80" s="206"/>
      <c r="AT80" s="206"/>
      <c r="AU80" s="206"/>
      <c r="AV80" s="206"/>
      <c r="AW80" s="206"/>
      <c r="AX80" s="206"/>
      <c r="AY80" s="206"/>
      <c r="AZ80" s="206"/>
      <c r="BA80" s="206"/>
      <c r="BB80" s="206"/>
      <c r="BC80" s="206"/>
      <c r="BD80" s="206"/>
      <c r="BE80" s="206"/>
      <c r="BF80" s="206"/>
      <c r="BG80" s="206"/>
      <c r="BH80" s="206"/>
      <c r="BI80" s="206"/>
      <c r="BJ80" s="206"/>
      <c r="BK80" s="206"/>
      <c r="BL80" s="206"/>
      <c r="BM80" s="206"/>
      <c r="BN80" s="206"/>
      <c r="BO80" s="206"/>
      <c r="BP80" s="206"/>
      <c r="BQ80" s="206"/>
      <c r="BR80" s="206"/>
      <c r="BS80" s="206"/>
      <c r="BT80" s="206"/>
      <c r="BU80" s="206"/>
      <c r="BV80" s="206"/>
      <c r="BW80" s="206"/>
    </row>
    <row r="81" spans="1:75" ht="15" hidden="1" customHeight="1">
      <c r="A81" s="29">
        <v>36281</v>
      </c>
      <c r="B81" s="30">
        <v>217</v>
      </c>
      <c r="C81" s="30">
        <v>8724</v>
      </c>
      <c r="D81" s="30">
        <v>8978</v>
      </c>
      <c r="E81" s="30">
        <v>142</v>
      </c>
      <c r="F81" s="30">
        <v>27029</v>
      </c>
      <c r="G81" s="30">
        <v>36577</v>
      </c>
      <c r="H81" s="30">
        <v>56</v>
      </c>
      <c r="I81" s="30">
        <v>10150</v>
      </c>
      <c r="J81" s="30">
        <v>16315</v>
      </c>
      <c r="K81" s="30">
        <v>310</v>
      </c>
      <c r="L81" s="30">
        <v>650</v>
      </c>
      <c r="M81" s="206"/>
      <c r="N81" s="205"/>
      <c r="O81" s="205"/>
      <c r="P81" s="208">
        <f t="shared" si="1"/>
        <v>46213</v>
      </c>
      <c r="Q81" s="206"/>
      <c r="R81" s="206"/>
      <c r="S81" s="206"/>
      <c r="T81" s="206"/>
      <c r="U81" s="206"/>
      <c r="V81" s="206"/>
      <c r="W81" s="206"/>
      <c r="X81" s="206"/>
      <c r="Y81" s="206"/>
      <c r="Z81" s="206"/>
      <c r="AA81" s="206"/>
      <c r="AB81" s="206"/>
      <c r="AC81" s="206"/>
      <c r="AD81" s="206"/>
      <c r="AE81" s="206"/>
      <c r="AF81" s="206"/>
      <c r="AG81" s="206"/>
      <c r="AH81" s="206"/>
      <c r="AI81" s="206"/>
      <c r="AJ81" s="206"/>
      <c r="AK81" s="206"/>
      <c r="AL81" s="206"/>
      <c r="AM81" s="206"/>
      <c r="AN81" s="206"/>
      <c r="AO81" s="206"/>
      <c r="AP81" s="206"/>
      <c r="AQ81" s="206"/>
      <c r="AR81" s="206"/>
      <c r="AS81" s="206"/>
      <c r="AT81" s="206"/>
      <c r="AU81" s="206"/>
      <c r="AV81" s="206"/>
      <c r="AW81" s="206"/>
      <c r="AX81" s="206"/>
      <c r="AY81" s="206"/>
      <c r="AZ81" s="206"/>
      <c r="BA81" s="206"/>
      <c r="BB81" s="206"/>
      <c r="BC81" s="206"/>
      <c r="BD81" s="206"/>
      <c r="BE81" s="206"/>
      <c r="BF81" s="206"/>
      <c r="BG81" s="206"/>
      <c r="BH81" s="206"/>
      <c r="BI81" s="206"/>
      <c r="BJ81" s="206"/>
      <c r="BK81" s="206"/>
      <c r="BL81" s="206"/>
      <c r="BM81" s="206"/>
      <c r="BN81" s="206"/>
      <c r="BO81" s="206"/>
      <c r="BP81" s="206"/>
      <c r="BQ81" s="206"/>
      <c r="BR81" s="206"/>
      <c r="BS81" s="206"/>
      <c r="BT81" s="206"/>
      <c r="BU81" s="206"/>
      <c r="BV81" s="206"/>
      <c r="BW81" s="206"/>
    </row>
    <row r="82" spans="1:75" ht="15" hidden="1" customHeight="1">
      <c r="A82" s="29">
        <v>36312</v>
      </c>
      <c r="B82" s="30">
        <v>403</v>
      </c>
      <c r="C82" s="30">
        <v>15237</v>
      </c>
      <c r="D82" s="30">
        <v>17725</v>
      </c>
      <c r="E82" s="30">
        <v>122</v>
      </c>
      <c r="F82" s="30">
        <v>23630</v>
      </c>
      <c r="G82" s="30">
        <v>32428</v>
      </c>
      <c r="H82" s="30">
        <v>22</v>
      </c>
      <c r="I82" s="30">
        <v>3532</v>
      </c>
      <c r="J82" s="30">
        <v>5455</v>
      </c>
      <c r="K82" s="30">
        <v>0</v>
      </c>
      <c r="L82" s="30">
        <v>0</v>
      </c>
      <c r="M82" s="206"/>
      <c r="N82" s="205"/>
      <c r="O82" s="205"/>
      <c r="P82" s="208">
        <f t="shared" si="1"/>
        <v>42399</v>
      </c>
      <c r="Q82" s="206"/>
      <c r="R82" s="206"/>
      <c r="S82" s="206"/>
      <c r="T82" s="206"/>
      <c r="U82" s="206"/>
      <c r="V82" s="206"/>
      <c r="W82" s="206"/>
      <c r="X82" s="206"/>
      <c r="Y82" s="206"/>
      <c r="Z82" s="206"/>
      <c r="AA82" s="206"/>
      <c r="AB82" s="206"/>
      <c r="AC82" s="206"/>
      <c r="AD82" s="206"/>
      <c r="AE82" s="206"/>
      <c r="AF82" s="206"/>
      <c r="AG82" s="206"/>
      <c r="AH82" s="206"/>
      <c r="AI82" s="206"/>
      <c r="AJ82" s="206"/>
      <c r="AK82" s="206"/>
      <c r="AL82" s="206"/>
      <c r="AM82" s="206"/>
      <c r="AN82" s="206"/>
      <c r="AO82" s="206"/>
      <c r="AP82" s="206"/>
      <c r="AQ82" s="206"/>
      <c r="AR82" s="206"/>
      <c r="AS82" s="206"/>
      <c r="AT82" s="206"/>
      <c r="AU82" s="206"/>
      <c r="AV82" s="206"/>
      <c r="AW82" s="206"/>
      <c r="AX82" s="206"/>
      <c r="AY82" s="206"/>
      <c r="AZ82" s="206"/>
      <c r="BA82" s="206"/>
      <c r="BB82" s="206"/>
      <c r="BC82" s="206"/>
      <c r="BD82" s="206"/>
      <c r="BE82" s="206"/>
      <c r="BF82" s="206"/>
      <c r="BG82" s="206"/>
      <c r="BH82" s="206"/>
      <c r="BI82" s="206"/>
      <c r="BJ82" s="206"/>
      <c r="BK82" s="206"/>
      <c r="BL82" s="206"/>
      <c r="BM82" s="206"/>
      <c r="BN82" s="206"/>
      <c r="BO82" s="206"/>
      <c r="BP82" s="206"/>
      <c r="BQ82" s="206"/>
      <c r="BR82" s="206"/>
      <c r="BS82" s="206"/>
      <c r="BT82" s="206"/>
      <c r="BU82" s="206"/>
      <c r="BV82" s="206"/>
      <c r="BW82" s="206"/>
    </row>
    <row r="83" spans="1:75" ht="15" hidden="1" customHeight="1">
      <c r="A83" s="29">
        <v>36342</v>
      </c>
      <c r="B83" s="30">
        <v>285</v>
      </c>
      <c r="C83" s="30">
        <v>9612</v>
      </c>
      <c r="D83" s="30">
        <v>8710</v>
      </c>
      <c r="E83" s="30">
        <v>198</v>
      </c>
      <c r="F83" s="30">
        <v>37633</v>
      </c>
      <c r="G83" s="30">
        <v>54992</v>
      </c>
      <c r="H83" s="30">
        <v>16</v>
      </c>
      <c r="I83" s="30">
        <v>3562</v>
      </c>
      <c r="J83" s="30">
        <v>7449</v>
      </c>
      <c r="K83" s="30">
        <v>0</v>
      </c>
      <c r="L83" s="30">
        <v>0</v>
      </c>
      <c r="M83" s="206"/>
      <c r="N83" s="205"/>
      <c r="O83" s="205"/>
      <c r="P83" s="208">
        <f t="shared" si="1"/>
        <v>50807</v>
      </c>
      <c r="Q83" s="206"/>
      <c r="R83" s="206"/>
      <c r="S83" s="206"/>
      <c r="T83" s="206"/>
      <c r="U83" s="206"/>
      <c r="V83" s="206"/>
      <c r="W83" s="206"/>
      <c r="X83" s="206"/>
      <c r="Y83" s="206"/>
      <c r="Z83" s="206"/>
      <c r="AA83" s="206"/>
      <c r="AB83" s="206"/>
      <c r="AC83" s="206"/>
      <c r="AD83" s="206"/>
      <c r="AE83" s="206"/>
      <c r="AF83" s="206"/>
      <c r="AG83" s="206"/>
      <c r="AH83" s="206"/>
      <c r="AI83" s="206"/>
      <c r="AJ83" s="206"/>
      <c r="AK83" s="206"/>
      <c r="AL83" s="206"/>
      <c r="AM83" s="206"/>
      <c r="AN83" s="206"/>
      <c r="AO83" s="206"/>
      <c r="AP83" s="206"/>
      <c r="AQ83" s="206"/>
      <c r="AR83" s="206"/>
      <c r="AS83" s="206"/>
      <c r="AT83" s="206"/>
      <c r="AU83" s="206"/>
      <c r="AV83" s="206"/>
      <c r="AW83" s="206"/>
      <c r="AX83" s="206"/>
      <c r="AY83" s="206"/>
      <c r="AZ83" s="206"/>
      <c r="BA83" s="206"/>
      <c r="BB83" s="206"/>
      <c r="BC83" s="206"/>
      <c r="BD83" s="206"/>
      <c r="BE83" s="206"/>
      <c r="BF83" s="206"/>
      <c r="BG83" s="206"/>
      <c r="BH83" s="206"/>
      <c r="BI83" s="206"/>
      <c r="BJ83" s="206"/>
      <c r="BK83" s="206"/>
      <c r="BL83" s="206"/>
      <c r="BM83" s="206"/>
      <c r="BN83" s="206"/>
      <c r="BO83" s="206"/>
      <c r="BP83" s="206"/>
      <c r="BQ83" s="206"/>
      <c r="BR83" s="206"/>
      <c r="BS83" s="206"/>
      <c r="BT83" s="206"/>
      <c r="BU83" s="206"/>
      <c r="BV83" s="206"/>
      <c r="BW83" s="206"/>
    </row>
    <row r="84" spans="1:75" ht="15" hidden="1" customHeight="1">
      <c r="A84" s="29">
        <v>36373</v>
      </c>
      <c r="B84" s="30">
        <v>183</v>
      </c>
      <c r="C84" s="30">
        <v>8745</v>
      </c>
      <c r="D84" s="30">
        <v>10349</v>
      </c>
      <c r="E84" s="30">
        <v>138</v>
      </c>
      <c r="F84" s="30">
        <v>30403</v>
      </c>
      <c r="G84" s="30">
        <v>43011</v>
      </c>
      <c r="H84" s="30">
        <v>46</v>
      </c>
      <c r="I84" s="30">
        <v>5064</v>
      </c>
      <c r="J84" s="30">
        <v>8300</v>
      </c>
      <c r="K84" s="30">
        <v>552</v>
      </c>
      <c r="L84" s="30">
        <v>900</v>
      </c>
      <c r="M84" s="206"/>
      <c r="N84" s="205"/>
      <c r="O84" s="205"/>
      <c r="P84" s="208">
        <f t="shared" si="1"/>
        <v>44764</v>
      </c>
      <c r="Q84" s="206"/>
      <c r="R84" s="206"/>
      <c r="S84" s="206"/>
      <c r="T84" s="206"/>
      <c r="U84" s="206"/>
      <c r="V84" s="206"/>
      <c r="W84" s="206"/>
      <c r="X84" s="206"/>
      <c r="Y84" s="206"/>
      <c r="Z84" s="206"/>
      <c r="AA84" s="206"/>
      <c r="AB84" s="206"/>
      <c r="AC84" s="206"/>
      <c r="AD84" s="206"/>
      <c r="AE84" s="206"/>
      <c r="AF84" s="206"/>
      <c r="AG84" s="206"/>
      <c r="AH84" s="206"/>
      <c r="AI84" s="206"/>
      <c r="AJ84" s="206"/>
      <c r="AK84" s="206"/>
      <c r="AL84" s="206"/>
      <c r="AM84" s="206"/>
      <c r="AN84" s="206"/>
      <c r="AO84" s="206"/>
      <c r="AP84" s="206"/>
      <c r="AQ84" s="206"/>
      <c r="AR84" s="206"/>
      <c r="AS84" s="206"/>
      <c r="AT84" s="206"/>
      <c r="AU84" s="206"/>
      <c r="AV84" s="206"/>
      <c r="AW84" s="206"/>
      <c r="AX84" s="206"/>
      <c r="AY84" s="206"/>
      <c r="AZ84" s="206"/>
      <c r="BA84" s="206"/>
      <c r="BB84" s="206"/>
      <c r="BC84" s="206"/>
      <c r="BD84" s="206"/>
      <c r="BE84" s="206"/>
      <c r="BF84" s="206"/>
      <c r="BG84" s="206"/>
      <c r="BH84" s="206"/>
      <c r="BI84" s="206"/>
      <c r="BJ84" s="206"/>
      <c r="BK84" s="206"/>
      <c r="BL84" s="206"/>
      <c r="BM84" s="206"/>
      <c r="BN84" s="206"/>
      <c r="BO84" s="206"/>
      <c r="BP84" s="206"/>
      <c r="BQ84" s="206"/>
      <c r="BR84" s="206"/>
      <c r="BS84" s="206"/>
      <c r="BT84" s="206"/>
      <c r="BU84" s="206"/>
      <c r="BV84" s="206"/>
      <c r="BW84" s="206"/>
    </row>
    <row r="85" spans="1:75" ht="15" hidden="1" customHeight="1">
      <c r="A85" s="29">
        <v>36404</v>
      </c>
      <c r="B85" s="30">
        <v>332</v>
      </c>
      <c r="C85" s="30">
        <v>14152</v>
      </c>
      <c r="D85" s="30">
        <v>14821</v>
      </c>
      <c r="E85" s="30">
        <v>145</v>
      </c>
      <c r="F85" s="30">
        <v>28004</v>
      </c>
      <c r="G85" s="30">
        <v>36772</v>
      </c>
      <c r="H85" s="30">
        <v>57</v>
      </c>
      <c r="I85" s="30">
        <v>6928</v>
      </c>
      <c r="J85" s="30">
        <v>11192</v>
      </c>
      <c r="K85" s="30">
        <v>598</v>
      </c>
      <c r="L85" s="30">
        <v>1700</v>
      </c>
      <c r="M85" s="206"/>
      <c r="N85" s="205"/>
      <c r="O85" s="205"/>
      <c r="P85" s="208">
        <f t="shared" si="1"/>
        <v>49682</v>
      </c>
      <c r="Q85" s="206"/>
      <c r="R85" s="206"/>
      <c r="S85" s="206"/>
      <c r="T85" s="206"/>
      <c r="U85" s="206"/>
      <c r="V85" s="206"/>
      <c r="W85" s="206"/>
      <c r="X85" s="206"/>
      <c r="Y85" s="206"/>
      <c r="Z85" s="206"/>
      <c r="AA85" s="206"/>
      <c r="AB85" s="206"/>
      <c r="AC85" s="206"/>
      <c r="AD85" s="206"/>
      <c r="AE85" s="206"/>
      <c r="AF85" s="206"/>
      <c r="AG85" s="206"/>
      <c r="AH85" s="206"/>
      <c r="AI85" s="206"/>
      <c r="AJ85" s="206"/>
      <c r="AK85" s="206"/>
      <c r="AL85" s="206"/>
      <c r="AM85" s="206"/>
      <c r="AN85" s="206"/>
      <c r="AO85" s="206"/>
      <c r="AP85" s="206"/>
      <c r="AQ85" s="206"/>
      <c r="AR85" s="206"/>
      <c r="AS85" s="206"/>
      <c r="AT85" s="206"/>
      <c r="AU85" s="206"/>
      <c r="AV85" s="206"/>
      <c r="AW85" s="206"/>
      <c r="AX85" s="206"/>
      <c r="AY85" s="206"/>
      <c r="AZ85" s="206"/>
      <c r="BA85" s="206"/>
      <c r="BB85" s="206"/>
      <c r="BC85" s="206"/>
      <c r="BD85" s="206"/>
      <c r="BE85" s="206"/>
      <c r="BF85" s="206"/>
      <c r="BG85" s="206"/>
      <c r="BH85" s="206"/>
      <c r="BI85" s="206"/>
      <c r="BJ85" s="206"/>
      <c r="BK85" s="206"/>
      <c r="BL85" s="206"/>
      <c r="BM85" s="206"/>
      <c r="BN85" s="206"/>
      <c r="BO85" s="206"/>
      <c r="BP85" s="206"/>
      <c r="BQ85" s="206"/>
      <c r="BR85" s="206"/>
      <c r="BS85" s="206"/>
      <c r="BT85" s="206"/>
      <c r="BU85" s="206"/>
      <c r="BV85" s="206"/>
      <c r="BW85" s="206"/>
    </row>
    <row r="86" spans="1:75" ht="15" hidden="1" customHeight="1">
      <c r="A86" s="29">
        <v>36434</v>
      </c>
      <c r="B86" s="30">
        <v>1149</v>
      </c>
      <c r="C86" s="30">
        <v>36282</v>
      </c>
      <c r="D86" s="30">
        <v>25269</v>
      </c>
      <c r="E86" s="30">
        <v>152</v>
      </c>
      <c r="F86" s="30">
        <v>30318</v>
      </c>
      <c r="G86" s="30">
        <v>43064</v>
      </c>
      <c r="H86" s="30">
        <v>120</v>
      </c>
      <c r="I86" s="30">
        <v>14464</v>
      </c>
      <c r="J86" s="30">
        <v>24935</v>
      </c>
      <c r="K86" s="30">
        <v>0</v>
      </c>
      <c r="L86" s="30">
        <v>0</v>
      </c>
      <c r="M86" s="206"/>
      <c r="N86" s="205"/>
      <c r="O86" s="205"/>
      <c r="P86" s="208">
        <f t="shared" si="1"/>
        <v>81064</v>
      </c>
      <c r="Q86" s="206"/>
      <c r="R86" s="206"/>
      <c r="S86" s="206"/>
      <c r="T86" s="206"/>
      <c r="U86" s="206"/>
      <c r="V86" s="206"/>
      <c r="W86" s="206"/>
      <c r="X86" s="206"/>
      <c r="Y86" s="206"/>
      <c r="Z86" s="206"/>
      <c r="AA86" s="206"/>
      <c r="AB86" s="206"/>
      <c r="AC86" s="206"/>
      <c r="AD86" s="206"/>
      <c r="AE86" s="206"/>
      <c r="AF86" s="206"/>
      <c r="AG86" s="206"/>
      <c r="AH86" s="206"/>
      <c r="AI86" s="206"/>
      <c r="AJ86" s="206"/>
      <c r="AK86" s="206"/>
      <c r="AL86" s="206"/>
      <c r="AM86" s="206"/>
      <c r="AN86" s="206"/>
      <c r="AO86" s="206"/>
      <c r="AP86" s="206"/>
      <c r="AQ86" s="206"/>
      <c r="AR86" s="206"/>
      <c r="AS86" s="206"/>
      <c r="AT86" s="206"/>
      <c r="AU86" s="206"/>
      <c r="AV86" s="206"/>
      <c r="AW86" s="206"/>
      <c r="AX86" s="206"/>
      <c r="AY86" s="206"/>
      <c r="AZ86" s="206"/>
      <c r="BA86" s="206"/>
      <c r="BB86" s="206"/>
      <c r="BC86" s="206"/>
      <c r="BD86" s="206"/>
      <c r="BE86" s="206"/>
      <c r="BF86" s="206"/>
      <c r="BG86" s="206"/>
      <c r="BH86" s="206"/>
      <c r="BI86" s="206"/>
      <c r="BJ86" s="206"/>
      <c r="BK86" s="206"/>
      <c r="BL86" s="206"/>
      <c r="BM86" s="206"/>
      <c r="BN86" s="206"/>
      <c r="BO86" s="206"/>
      <c r="BP86" s="206"/>
      <c r="BQ86" s="206"/>
      <c r="BR86" s="206"/>
      <c r="BS86" s="206"/>
      <c r="BT86" s="206"/>
      <c r="BU86" s="206"/>
      <c r="BV86" s="206"/>
      <c r="BW86" s="206"/>
    </row>
    <row r="87" spans="1:75" ht="15" hidden="1" customHeight="1">
      <c r="A87" s="29">
        <v>36465</v>
      </c>
      <c r="B87" s="30">
        <v>128</v>
      </c>
      <c r="C87" s="30">
        <v>6261</v>
      </c>
      <c r="D87" s="30">
        <v>6719</v>
      </c>
      <c r="E87" s="30">
        <v>158</v>
      </c>
      <c r="F87" s="30">
        <v>28033</v>
      </c>
      <c r="G87" s="30">
        <v>36913</v>
      </c>
      <c r="H87" s="30">
        <v>54</v>
      </c>
      <c r="I87" s="30">
        <v>8874</v>
      </c>
      <c r="J87" s="30">
        <v>14299</v>
      </c>
      <c r="K87" s="30">
        <v>0</v>
      </c>
      <c r="L87" s="30">
        <v>0</v>
      </c>
      <c r="M87" s="206"/>
      <c r="N87" s="205"/>
      <c r="O87" s="205"/>
      <c r="P87" s="208">
        <f t="shared" si="1"/>
        <v>43168</v>
      </c>
      <c r="Q87" s="206"/>
      <c r="R87" s="206"/>
      <c r="S87" s="206"/>
      <c r="T87" s="206"/>
      <c r="U87" s="206"/>
      <c r="V87" s="206"/>
      <c r="W87" s="206"/>
      <c r="X87" s="206"/>
      <c r="Y87" s="206"/>
      <c r="Z87" s="206"/>
      <c r="AA87" s="206"/>
      <c r="AB87" s="206"/>
      <c r="AC87" s="206"/>
      <c r="AD87" s="206"/>
      <c r="AE87" s="206"/>
      <c r="AF87" s="206"/>
      <c r="AG87" s="206"/>
      <c r="AH87" s="206"/>
      <c r="AI87" s="206"/>
      <c r="AJ87" s="206"/>
      <c r="AK87" s="206"/>
      <c r="AL87" s="206"/>
      <c r="AM87" s="206"/>
      <c r="AN87" s="206"/>
      <c r="AO87" s="206"/>
      <c r="AP87" s="206"/>
      <c r="AQ87" s="206"/>
      <c r="AR87" s="206"/>
      <c r="AS87" s="206"/>
      <c r="AT87" s="206"/>
      <c r="AU87" s="206"/>
      <c r="AV87" s="206"/>
      <c r="AW87" s="206"/>
      <c r="AX87" s="206"/>
      <c r="AY87" s="206"/>
      <c r="AZ87" s="206"/>
      <c r="BA87" s="206"/>
      <c r="BB87" s="206"/>
      <c r="BC87" s="206"/>
      <c r="BD87" s="206"/>
      <c r="BE87" s="206"/>
      <c r="BF87" s="206"/>
      <c r="BG87" s="206"/>
      <c r="BH87" s="206"/>
      <c r="BI87" s="206"/>
      <c r="BJ87" s="206"/>
      <c r="BK87" s="206"/>
      <c r="BL87" s="206"/>
      <c r="BM87" s="206"/>
      <c r="BN87" s="206"/>
      <c r="BO87" s="206"/>
      <c r="BP87" s="206"/>
      <c r="BQ87" s="206"/>
      <c r="BR87" s="206"/>
      <c r="BS87" s="206"/>
      <c r="BT87" s="206"/>
      <c r="BU87" s="206"/>
      <c r="BV87" s="206"/>
      <c r="BW87" s="206"/>
    </row>
    <row r="88" spans="1:75" ht="15" hidden="1" customHeight="1">
      <c r="A88" s="29">
        <v>36495</v>
      </c>
      <c r="B88" s="30">
        <v>76</v>
      </c>
      <c r="C88" s="30">
        <v>4095</v>
      </c>
      <c r="D88" s="30">
        <v>4944</v>
      </c>
      <c r="E88" s="30">
        <v>113</v>
      </c>
      <c r="F88" s="30">
        <v>24638</v>
      </c>
      <c r="G88" s="30">
        <v>36282</v>
      </c>
      <c r="H88" s="30">
        <v>76</v>
      </c>
      <c r="I88" s="30">
        <v>5774</v>
      </c>
      <c r="J88" s="30">
        <v>9741</v>
      </c>
      <c r="K88" s="30">
        <v>0</v>
      </c>
      <c r="L88" s="30">
        <v>0</v>
      </c>
      <c r="M88" s="206"/>
      <c r="N88" s="205"/>
      <c r="O88" s="205"/>
      <c r="P88" s="208">
        <f t="shared" si="1"/>
        <v>34507</v>
      </c>
      <c r="Q88" s="206"/>
      <c r="R88" s="206"/>
      <c r="S88" s="206"/>
      <c r="T88" s="206"/>
      <c r="U88" s="206"/>
      <c r="V88" s="206"/>
      <c r="W88" s="206"/>
      <c r="X88" s="206"/>
      <c r="Y88" s="206"/>
      <c r="Z88" s="206"/>
      <c r="AA88" s="206"/>
      <c r="AB88" s="206"/>
      <c r="AC88" s="206"/>
      <c r="AD88" s="206"/>
      <c r="AE88" s="206"/>
      <c r="AF88" s="206"/>
      <c r="AG88" s="206"/>
      <c r="AH88" s="206"/>
      <c r="AI88" s="206"/>
      <c r="AJ88" s="206"/>
      <c r="AK88" s="206"/>
      <c r="AL88" s="206"/>
      <c r="AM88" s="206"/>
      <c r="AN88" s="206"/>
      <c r="AO88" s="206"/>
      <c r="AP88" s="206"/>
      <c r="AQ88" s="206"/>
      <c r="AR88" s="206"/>
      <c r="AS88" s="206"/>
      <c r="AT88" s="206"/>
      <c r="AU88" s="206"/>
      <c r="AV88" s="206"/>
      <c r="AW88" s="206"/>
      <c r="AX88" s="206"/>
      <c r="AY88" s="206"/>
      <c r="AZ88" s="206"/>
      <c r="BA88" s="206"/>
      <c r="BB88" s="206"/>
      <c r="BC88" s="206"/>
      <c r="BD88" s="206"/>
      <c r="BE88" s="206"/>
      <c r="BF88" s="206"/>
      <c r="BG88" s="206"/>
      <c r="BH88" s="206"/>
      <c r="BI88" s="206"/>
      <c r="BJ88" s="206"/>
      <c r="BK88" s="206"/>
      <c r="BL88" s="206"/>
      <c r="BM88" s="206"/>
      <c r="BN88" s="206"/>
      <c r="BO88" s="206"/>
      <c r="BP88" s="206"/>
      <c r="BQ88" s="206"/>
      <c r="BR88" s="206"/>
      <c r="BS88" s="206"/>
      <c r="BT88" s="206"/>
      <c r="BU88" s="206"/>
      <c r="BV88" s="206"/>
      <c r="BW88" s="206"/>
    </row>
    <row r="89" spans="1:75" ht="15" hidden="1" customHeight="1">
      <c r="A89" s="29">
        <v>36526</v>
      </c>
      <c r="B89" s="30">
        <v>109</v>
      </c>
      <c r="C89" s="30">
        <v>5036</v>
      </c>
      <c r="D89" s="30">
        <v>6173</v>
      </c>
      <c r="E89" s="30">
        <v>136</v>
      </c>
      <c r="F89" s="30">
        <v>26927</v>
      </c>
      <c r="G89" s="30">
        <v>38230</v>
      </c>
      <c r="H89" s="30">
        <v>31</v>
      </c>
      <c r="I89" s="30">
        <v>3733</v>
      </c>
      <c r="J89" s="30">
        <v>5981</v>
      </c>
      <c r="K89" s="30">
        <v>0</v>
      </c>
      <c r="L89" s="30">
        <v>0</v>
      </c>
      <c r="M89" s="206"/>
      <c r="N89" s="205"/>
      <c r="O89" s="205"/>
      <c r="P89" s="208">
        <f t="shared" si="1"/>
        <v>35696</v>
      </c>
      <c r="Q89" s="206"/>
      <c r="R89" s="206"/>
      <c r="S89" s="206"/>
      <c r="T89" s="206"/>
      <c r="U89" s="206"/>
      <c r="V89" s="206"/>
      <c r="W89" s="206"/>
      <c r="X89" s="206"/>
      <c r="Y89" s="206"/>
      <c r="Z89" s="206"/>
      <c r="AA89" s="206"/>
      <c r="AB89" s="206"/>
      <c r="AC89" s="206"/>
      <c r="AD89" s="206"/>
      <c r="AE89" s="206"/>
      <c r="AF89" s="206"/>
      <c r="AG89" s="206"/>
      <c r="AH89" s="206"/>
      <c r="AI89" s="206"/>
      <c r="AJ89" s="206"/>
      <c r="AK89" s="206"/>
      <c r="AL89" s="206"/>
      <c r="AM89" s="206"/>
      <c r="AN89" s="206"/>
      <c r="AO89" s="206"/>
      <c r="AP89" s="206"/>
      <c r="AQ89" s="206"/>
      <c r="AR89" s="206"/>
      <c r="AS89" s="206"/>
      <c r="AT89" s="206"/>
      <c r="AU89" s="206"/>
      <c r="AV89" s="206"/>
      <c r="AW89" s="206"/>
      <c r="AX89" s="206"/>
      <c r="AY89" s="206"/>
      <c r="AZ89" s="206"/>
      <c r="BA89" s="206"/>
      <c r="BB89" s="206"/>
      <c r="BC89" s="206"/>
      <c r="BD89" s="206"/>
      <c r="BE89" s="206"/>
      <c r="BF89" s="206"/>
      <c r="BG89" s="206"/>
      <c r="BH89" s="206"/>
      <c r="BI89" s="206"/>
      <c r="BJ89" s="206"/>
      <c r="BK89" s="206"/>
      <c r="BL89" s="206"/>
      <c r="BM89" s="206"/>
      <c r="BN89" s="206"/>
      <c r="BO89" s="206"/>
      <c r="BP89" s="206"/>
      <c r="BQ89" s="206"/>
      <c r="BR89" s="206"/>
      <c r="BS89" s="206"/>
      <c r="BT89" s="206"/>
      <c r="BU89" s="206"/>
      <c r="BV89" s="206"/>
      <c r="BW89" s="206"/>
    </row>
    <row r="90" spans="1:75" ht="15" hidden="1" customHeight="1">
      <c r="A90" s="29">
        <v>36557</v>
      </c>
      <c r="B90" s="30">
        <v>130</v>
      </c>
      <c r="C90" s="30">
        <v>7558</v>
      </c>
      <c r="D90" s="30">
        <v>9048</v>
      </c>
      <c r="E90" s="30">
        <v>103</v>
      </c>
      <c r="F90" s="30">
        <v>21268</v>
      </c>
      <c r="G90" s="30">
        <v>29585</v>
      </c>
      <c r="H90" s="30">
        <v>35</v>
      </c>
      <c r="I90" s="30">
        <v>6141</v>
      </c>
      <c r="J90" s="30">
        <v>10889</v>
      </c>
      <c r="K90" s="30">
        <v>0</v>
      </c>
      <c r="L90" s="30">
        <v>0</v>
      </c>
      <c r="M90" s="206"/>
      <c r="N90" s="205"/>
      <c r="O90" s="205"/>
      <c r="P90" s="208">
        <f t="shared" si="1"/>
        <v>34967</v>
      </c>
      <c r="Q90" s="206"/>
      <c r="R90" s="206"/>
      <c r="S90" s="206"/>
      <c r="T90" s="206"/>
      <c r="U90" s="206"/>
      <c r="V90" s="206"/>
      <c r="W90" s="206"/>
      <c r="X90" s="206"/>
      <c r="Y90" s="206"/>
      <c r="Z90" s="206"/>
      <c r="AA90" s="206"/>
      <c r="AB90" s="206"/>
      <c r="AC90" s="206"/>
      <c r="AD90" s="206"/>
      <c r="AE90" s="206"/>
      <c r="AF90" s="206"/>
      <c r="AG90" s="206"/>
      <c r="AH90" s="206"/>
      <c r="AI90" s="206"/>
      <c r="AJ90" s="206"/>
      <c r="AK90" s="206"/>
      <c r="AL90" s="206"/>
      <c r="AM90" s="206"/>
      <c r="AN90" s="206"/>
      <c r="AO90" s="206"/>
      <c r="AP90" s="206"/>
      <c r="AQ90" s="206"/>
      <c r="AR90" s="206"/>
      <c r="AS90" s="206"/>
      <c r="AT90" s="206"/>
      <c r="AU90" s="206"/>
      <c r="AV90" s="206"/>
      <c r="AW90" s="206"/>
      <c r="AX90" s="206"/>
      <c r="AY90" s="206"/>
      <c r="AZ90" s="206"/>
      <c r="BA90" s="206"/>
      <c r="BB90" s="206"/>
      <c r="BC90" s="206"/>
      <c r="BD90" s="206"/>
      <c r="BE90" s="206"/>
      <c r="BF90" s="206"/>
      <c r="BG90" s="206"/>
      <c r="BH90" s="206"/>
      <c r="BI90" s="206"/>
      <c r="BJ90" s="206"/>
      <c r="BK90" s="206"/>
      <c r="BL90" s="206"/>
      <c r="BM90" s="206"/>
      <c r="BN90" s="206"/>
      <c r="BO90" s="206"/>
      <c r="BP90" s="206"/>
      <c r="BQ90" s="206"/>
      <c r="BR90" s="206"/>
      <c r="BS90" s="206"/>
      <c r="BT90" s="206"/>
      <c r="BU90" s="206"/>
      <c r="BV90" s="206"/>
      <c r="BW90" s="206"/>
    </row>
    <row r="91" spans="1:75" ht="15" hidden="1" customHeight="1">
      <c r="A91" s="29">
        <v>36586</v>
      </c>
      <c r="B91" s="30">
        <v>160</v>
      </c>
      <c r="C91" s="30">
        <v>8571</v>
      </c>
      <c r="D91" s="30">
        <v>9880</v>
      </c>
      <c r="E91" s="30">
        <v>172</v>
      </c>
      <c r="F91" s="30">
        <v>34201</v>
      </c>
      <c r="G91" s="30">
        <v>46066</v>
      </c>
      <c r="H91" s="30">
        <v>56</v>
      </c>
      <c r="I91" s="30">
        <v>11398</v>
      </c>
      <c r="J91" s="30">
        <v>18775</v>
      </c>
      <c r="K91" s="30">
        <v>1825</v>
      </c>
      <c r="L91" s="30">
        <v>3500</v>
      </c>
      <c r="M91" s="206"/>
      <c r="N91" s="205"/>
      <c r="O91" s="205"/>
      <c r="P91" s="208">
        <f t="shared" si="1"/>
        <v>55995</v>
      </c>
      <c r="Q91" s="206"/>
      <c r="R91" s="206"/>
      <c r="S91" s="206"/>
      <c r="T91" s="206"/>
      <c r="U91" s="206"/>
      <c r="V91" s="206"/>
      <c r="W91" s="206"/>
      <c r="X91" s="206"/>
      <c r="Y91" s="206"/>
      <c r="Z91" s="206"/>
      <c r="AA91" s="206"/>
      <c r="AB91" s="206"/>
      <c r="AC91" s="206"/>
      <c r="AD91" s="206"/>
      <c r="AE91" s="206"/>
      <c r="AF91" s="206"/>
      <c r="AG91" s="206"/>
      <c r="AH91" s="206"/>
      <c r="AI91" s="206"/>
      <c r="AJ91" s="206"/>
      <c r="AK91" s="206"/>
      <c r="AL91" s="206"/>
      <c r="AM91" s="206"/>
      <c r="AN91" s="206"/>
      <c r="AO91" s="206"/>
      <c r="AP91" s="206"/>
      <c r="AQ91" s="206"/>
      <c r="AR91" s="206"/>
      <c r="AS91" s="206"/>
      <c r="AT91" s="206"/>
      <c r="AU91" s="206"/>
      <c r="AV91" s="206"/>
      <c r="AW91" s="206"/>
      <c r="AX91" s="206"/>
      <c r="AY91" s="206"/>
      <c r="AZ91" s="206"/>
      <c r="BA91" s="206"/>
      <c r="BB91" s="206"/>
      <c r="BC91" s="206"/>
      <c r="BD91" s="206"/>
      <c r="BE91" s="206"/>
      <c r="BF91" s="206"/>
      <c r="BG91" s="206"/>
      <c r="BH91" s="206"/>
      <c r="BI91" s="206"/>
      <c r="BJ91" s="206"/>
      <c r="BK91" s="206"/>
      <c r="BL91" s="206"/>
      <c r="BM91" s="206"/>
      <c r="BN91" s="206"/>
      <c r="BO91" s="206"/>
      <c r="BP91" s="206"/>
      <c r="BQ91" s="206"/>
      <c r="BR91" s="206"/>
      <c r="BS91" s="206"/>
      <c r="BT91" s="206"/>
      <c r="BU91" s="206"/>
      <c r="BV91" s="206"/>
      <c r="BW91" s="206"/>
    </row>
    <row r="92" spans="1:75" ht="15" hidden="1" customHeight="1">
      <c r="A92" s="29">
        <v>36617</v>
      </c>
      <c r="B92" s="30">
        <v>138</v>
      </c>
      <c r="C92" s="30">
        <v>6457</v>
      </c>
      <c r="D92" s="30">
        <v>6795</v>
      </c>
      <c r="E92" s="30">
        <v>147</v>
      </c>
      <c r="F92" s="30">
        <v>27659</v>
      </c>
      <c r="G92" s="30">
        <v>39809</v>
      </c>
      <c r="H92" s="30">
        <v>49</v>
      </c>
      <c r="I92" s="30">
        <v>6250</v>
      </c>
      <c r="J92" s="30">
        <v>10092</v>
      </c>
      <c r="K92" s="30">
        <v>0</v>
      </c>
      <c r="L92" s="30">
        <v>0</v>
      </c>
      <c r="M92" s="206"/>
      <c r="N92" s="205"/>
      <c r="O92" s="205"/>
      <c r="P92" s="208">
        <f t="shared" si="1"/>
        <v>40366</v>
      </c>
      <c r="Q92" s="206"/>
      <c r="R92" s="206"/>
      <c r="S92" s="206"/>
      <c r="T92" s="206"/>
      <c r="U92" s="206"/>
      <c r="V92" s="206"/>
      <c r="W92" s="206"/>
      <c r="X92" s="206"/>
      <c r="Y92" s="206"/>
      <c r="Z92" s="206"/>
      <c r="AA92" s="206"/>
      <c r="AB92" s="206"/>
      <c r="AC92" s="206"/>
      <c r="AD92" s="206"/>
      <c r="AE92" s="206"/>
      <c r="AF92" s="206"/>
      <c r="AG92" s="206"/>
      <c r="AH92" s="206"/>
      <c r="AI92" s="206"/>
      <c r="AJ92" s="206"/>
      <c r="AK92" s="206"/>
      <c r="AL92" s="206"/>
      <c r="AM92" s="206"/>
      <c r="AN92" s="206"/>
      <c r="AO92" s="206"/>
      <c r="AP92" s="206"/>
      <c r="AQ92" s="206"/>
      <c r="AR92" s="206"/>
      <c r="AS92" s="206"/>
      <c r="AT92" s="206"/>
      <c r="AU92" s="206"/>
      <c r="AV92" s="206"/>
      <c r="AW92" s="206"/>
      <c r="AX92" s="206"/>
      <c r="AY92" s="206"/>
      <c r="AZ92" s="206"/>
      <c r="BA92" s="206"/>
      <c r="BB92" s="206"/>
      <c r="BC92" s="206"/>
      <c r="BD92" s="206"/>
      <c r="BE92" s="206"/>
      <c r="BF92" s="206"/>
      <c r="BG92" s="206"/>
      <c r="BH92" s="206"/>
      <c r="BI92" s="206"/>
      <c r="BJ92" s="206"/>
      <c r="BK92" s="206"/>
      <c r="BL92" s="206"/>
      <c r="BM92" s="206"/>
      <c r="BN92" s="206"/>
      <c r="BO92" s="206"/>
      <c r="BP92" s="206"/>
      <c r="BQ92" s="206"/>
      <c r="BR92" s="206"/>
      <c r="BS92" s="206"/>
      <c r="BT92" s="206"/>
      <c r="BU92" s="206"/>
      <c r="BV92" s="206"/>
      <c r="BW92" s="206"/>
    </row>
    <row r="93" spans="1:75" ht="15" hidden="1" customHeight="1">
      <c r="A93" s="29">
        <v>36647</v>
      </c>
      <c r="B93" s="30">
        <v>161</v>
      </c>
      <c r="C93" s="30">
        <v>6991</v>
      </c>
      <c r="D93" s="30">
        <v>7107</v>
      </c>
      <c r="E93" s="30">
        <v>183</v>
      </c>
      <c r="F93" s="30">
        <v>37747</v>
      </c>
      <c r="G93" s="30">
        <v>54011</v>
      </c>
      <c r="H93" s="30">
        <v>59</v>
      </c>
      <c r="I93" s="30">
        <v>10339</v>
      </c>
      <c r="J93" s="30">
        <v>16357</v>
      </c>
      <c r="K93" s="30">
        <v>2044</v>
      </c>
      <c r="L93" s="30">
        <v>6285</v>
      </c>
      <c r="M93" s="206"/>
      <c r="N93" s="205"/>
      <c r="O93" s="205"/>
      <c r="P93" s="208">
        <f t="shared" si="1"/>
        <v>57121</v>
      </c>
      <c r="Q93" s="206"/>
      <c r="R93" s="206"/>
      <c r="S93" s="206"/>
      <c r="T93" s="206"/>
      <c r="U93" s="206"/>
      <c r="V93" s="206"/>
      <c r="W93" s="206"/>
      <c r="X93" s="206"/>
      <c r="Y93" s="206"/>
      <c r="Z93" s="206"/>
      <c r="AA93" s="206"/>
      <c r="AB93" s="206"/>
      <c r="AC93" s="206"/>
      <c r="AD93" s="206"/>
      <c r="AE93" s="206"/>
      <c r="AF93" s="206"/>
      <c r="AG93" s="206"/>
      <c r="AH93" s="206"/>
      <c r="AI93" s="206"/>
      <c r="AJ93" s="206"/>
      <c r="AK93" s="206"/>
      <c r="AL93" s="206"/>
      <c r="AM93" s="206"/>
      <c r="AN93" s="206"/>
      <c r="AO93" s="206"/>
      <c r="AP93" s="206"/>
      <c r="AQ93" s="206"/>
      <c r="AR93" s="206"/>
      <c r="AS93" s="206"/>
      <c r="AT93" s="206"/>
      <c r="AU93" s="206"/>
      <c r="AV93" s="206"/>
      <c r="AW93" s="206"/>
      <c r="AX93" s="206"/>
      <c r="AY93" s="206"/>
      <c r="AZ93" s="206"/>
      <c r="BA93" s="206"/>
      <c r="BB93" s="206"/>
      <c r="BC93" s="206"/>
      <c r="BD93" s="206"/>
      <c r="BE93" s="206"/>
      <c r="BF93" s="206"/>
      <c r="BG93" s="206"/>
      <c r="BH93" s="206"/>
      <c r="BI93" s="206"/>
      <c r="BJ93" s="206"/>
      <c r="BK93" s="206"/>
      <c r="BL93" s="206"/>
      <c r="BM93" s="206"/>
      <c r="BN93" s="206"/>
      <c r="BO93" s="206"/>
      <c r="BP93" s="206"/>
      <c r="BQ93" s="206"/>
      <c r="BR93" s="206"/>
      <c r="BS93" s="206"/>
      <c r="BT93" s="206"/>
      <c r="BU93" s="206"/>
      <c r="BV93" s="206"/>
      <c r="BW93" s="206"/>
    </row>
    <row r="94" spans="1:75" ht="15" hidden="1" customHeight="1">
      <c r="A94" s="29">
        <v>36678</v>
      </c>
      <c r="B94" s="30">
        <v>159</v>
      </c>
      <c r="C94" s="30">
        <v>7276</v>
      </c>
      <c r="D94" s="30">
        <v>7638</v>
      </c>
      <c r="E94" s="30">
        <v>158</v>
      </c>
      <c r="F94" s="30">
        <v>33110</v>
      </c>
      <c r="G94" s="30">
        <v>50802</v>
      </c>
      <c r="H94" s="30">
        <v>65</v>
      </c>
      <c r="I94" s="30">
        <v>11740</v>
      </c>
      <c r="J94" s="30">
        <v>16457</v>
      </c>
      <c r="K94" s="30">
        <v>0</v>
      </c>
      <c r="L94" s="30">
        <v>0</v>
      </c>
      <c r="M94" s="206"/>
      <c r="N94" s="205"/>
      <c r="O94" s="205"/>
      <c r="P94" s="208">
        <f t="shared" si="1"/>
        <v>52126</v>
      </c>
      <c r="Q94" s="206"/>
      <c r="R94" s="206"/>
      <c r="S94" s="206"/>
      <c r="T94" s="206"/>
      <c r="U94" s="206"/>
      <c r="V94" s="206"/>
      <c r="W94" s="206"/>
      <c r="X94" s="206"/>
      <c r="Y94" s="206"/>
      <c r="Z94" s="206"/>
      <c r="AA94" s="206"/>
      <c r="AB94" s="206"/>
      <c r="AC94" s="206"/>
      <c r="AD94" s="206"/>
      <c r="AE94" s="206"/>
      <c r="AF94" s="206"/>
      <c r="AG94" s="206"/>
      <c r="AH94" s="206"/>
      <c r="AI94" s="206"/>
      <c r="AJ94" s="206"/>
      <c r="AK94" s="206"/>
      <c r="AL94" s="206"/>
      <c r="AM94" s="206"/>
      <c r="AN94" s="206"/>
      <c r="AO94" s="206"/>
      <c r="AP94" s="206"/>
      <c r="AQ94" s="206"/>
      <c r="AR94" s="206"/>
      <c r="AS94" s="206"/>
      <c r="AT94" s="206"/>
      <c r="AU94" s="206"/>
      <c r="AV94" s="206"/>
      <c r="AW94" s="206"/>
      <c r="AX94" s="206"/>
      <c r="AY94" s="206"/>
      <c r="AZ94" s="206"/>
      <c r="BA94" s="206"/>
      <c r="BB94" s="206"/>
      <c r="BC94" s="206"/>
      <c r="BD94" s="206"/>
      <c r="BE94" s="206"/>
      <c r="BF94" s="206"/>
      <c r="BG94" s="206"/>
      <c r="BH94" s="206"/>
      <c r="BI94" s="206"/>
      <c r="BJ94" s="206"/>
      <c r="BK94" s="206"/>
      <c r="BL94" s="206"/>
      <c r="BM94" s="206"/>
      <c r="BN94" s="206"/>
      <c r="BO94" s="206"/>
      <c r="BP94" s="206"/>
      <c r="BQ94" s="206"/>
      <c r="BR94" s="206"/>
      <c r="BS94" s="206"/>
      <c r="BT94" s="206"/>
      <c r="BU94" s="206"/>
      <c r="BV94" s="206"/>
      <c r="BW94" s="206"/>
    </row>
    <row r="95" spans="1:75" ht="15" hidden="1" customHeight="1">
      <c r="A95" s="29">
        <v>36708</v>
      </c>
      <c r="B95" s="30">
        <v>235</v>
      </c>
      <c r="C95" s="30">
        <v>10608</v>
      </c>
      <c r="D95" s="30">
        <v>10607</v>
      </c>
      <c r="E95" s="30">
        <v>190</v>
      </c>
      <c r="F95" s="30">
        <v>37243</v>
      </c>
      <c r="G95" s="30">
        <v>52190</v>
      </c>
      <c r="H95" s="30">
        <v>138</v>
      </c>
      <c r="I95" s="30">
        <v>19324</v>
      </c>
      <c r="J95" s="30">
        <v>34479</v>
      </c>
      <c r="K95" s="30">
        <v>0</v>
      </c>
      <c r="L95" s="30">
        <v>0</v>
      </c>
      <c r="M95" s="206"/>
      <c r="N95" s="205"/>
      <c r="O95" s="205"/>
      <c r="P95" s="208">
        <f t="shared" si="1"/>
        <v>67175</v>
      </c>
      <c r="Q95" s="206"/>
      <c r="R95" s="206"/>
      <c r="S95" s="206"/>
      <c r="T95" s="206"/>
      <c r="U95" s="206"/>
      <c r="V95" s="206"/>
      <c r="W95" s="206"/>
      <c r="X95" s="206"/>
      <c r="Y95" s="206"/>
      <c r="Z95" s="206"/>
      <c r="AA95" s="206"/>
      <c r="AB95" s="206"/>
      <c r="AC95" s="206"/>
      <c r="AD95" s="206"/>
      <c r="AE95" s="206"/>
      <c r="AF95" s="206"/>
      <c r="AG95" s="206"/>
      <c r="AH95" s="206"/>
      <c r="AI95" s="206"/>
      <c r="AJ95" s="206"/>
      <c r="AK95" s="206"/>
      <c r="AL95" s="206"/>
      <c r="AM95" s="206"/>
      <c r="AN95" s="206"/>
      <c r="AO95" s="206"/>
      <c r="AP95" s="206"/>
      <c r="AQ95" s="206"/>
      <c r="AR95" s="206"/>
      <c r="AS95" s="206"/>
      <c r="AT95" s="206"/>
      <c r="AU95" s="206"/>
      <c r="AV95" s="206"/>
      <c r="AW95" s="206"/>
      <c r="AX95" s="206"/>
      <c r="AY95" s="206"/>
      <c r="AZ95" s="206"/>
      <c r="BA95" s="206"/>
      <c r="BB95" s="206"/>
      <c r="BC95" s="206"/>
      <c r="BD95" s="206"/>
      <c r="BE95" s="206"/>
      <c r="BF95" s="206"/>
      <c r="BG95" s="206"/>
      <c r="BH95" s="206"/>
      <c r="BI95" s="206"/>
      <c r="BJ95" s="206"/>
      <c r="BK95" s="206"/>
      <c r="BL95" s="206"/>
      <c r="BM95" s="206"/>
      <c r="BN95" s="206"/>
      <c r="BO95" s="206"/>
      <c r="BP95" s="206"/>
      <c r="BQ95" s="206"/>
      <c r="BR95" s="206"/>
      <c r="BS95" s="206"/>
      <c r="BT95" s="206"/>
      <c r="BU95" s="206"/>
      <c r="BV95" s="206"/>
      <c r="BW95" s="206"/>
    </row>
    <row r="96" spans="1:75" ht="15" hidden="1" customHeight="1">
      <c r="A96" s="29">
        <v>36739</v>
      </c>
      <c r="B96" s="30">
        <v>171</v>
      </c>
      <c r="C96" s="30">
        <v>8436</v>
      </c>
      <c r="D96" s="30">
        <v>9722</v>
      </c>
      <c r="E96" s="30">
        <v>143</v>
      </c>
      <c r="F96" s="30">
        <v>34327</v>
      </c>
      <c r="G96" s="30">
        <v>53242</v>
      </c>
      <c r="H96" s="30">
        <v>153</v>
      </c>
      <c r="I96" s="30">
        <v>17549</v>
      </c>
      <c r="J96" s="30">
        <v>28637</v>
      </c>
      <c r="K96" s="30">
        <v>0</v>
      </c>
      <c r="L96" s="30">
        <v>0</v>
      </c>
      <c r="M96" s="206"/>
      <c r="N96" s="205"/>
      <c r="O96" s="205"/>
      <c r="P96" s="208">
        <f t="shared" si="1"/>
        <v>60312</v>
      </c>
      <c r="Q96" s="206"/>
      <c r="R96" s="206"/>
      <c r="S96" s="206"/>
      <c r="T96" s="206"/>
      <c r="U96" s="206"/>
      <c r="V96" s="206"/>
      <c r="W96" s="206"/>
      <c r="X96" s="206"/>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6"/>
      <c r="BI96" s="206"/>
      <c r="BJ96" s="206"/>
      <c r="BK96" s="206"/>
      <c r="BL96" s="206"/>
      <c r="BM96" s="206"/>
      <c r="BN96" s="206"/>
      <c r="BO96" s="206"/>
      <c r="BP96" s="206"/>
      <c r="BQ96" s="206"/>
      <c r="BR96" s="206"/>
      <c r="BS96" s="206"/>
      <c r="BT96" s="206"/>
      <c r="BU96" s="206"/>
      <c r="BV96" s="206"/>
      <c r="BW96" s="206"/>
    </row>
    <row r="97" spans="1:75" ht="15" hidden="1" customHeight="1">
      <c r="A97" s="29">
        <v>36770</v>
      </c>
      <c r="B97" s="30">
        <v>499</v>
      </c>
      <c r="C97" s="30">
        <v>18763</v>
      </c>
      <c r="D97" s="30">
        <v>18597</v>
      </c>
      <c r="E97" s="30">
        <v>213</v>
      </c>
      <c r="F97" s="30">
        <v>45323</v>
      </c>
      <c r="G97" s="30">
        <v>71955</v>
      </c>
      <c r="H97" s="30">
        <v>71</v>
      </c>
      <c r="I97" s="30">
        <v>10779</v>
      </c>
      <c r="J97" s="30">
        <v>16664</v>
      </c>
      <c r="K97" s="30">
        <v>0</v>
      </c>
      <c r="L97" s="30">
        <v>0</v>
      </c>
      <c r="M97" s="206"/>
      <c r="N97" s="205"/>
      <c r="O97" s="205"/>
      <c r="P97" s="208">
        <f t="shared" si="1"/>
        <v>74865</v>
      </c>
      <c r="Q97" s="206"/>
      <c r="R97" s="206"/>
      <c r="S97" s="206"/>
      <c r="T97" s="206"/>
      <c r="U97" s="206"/>
      <c r="V97" s="206"/>
      <c r="W97" s="206"/>
      <c r="X97" s="206"/>
      <c r="Y97" s="206"/>
      <c r="Z97" s="206"/>
      <c r="AA97" s="206"/>
      <c r="AB97" s="206"/>
      <c r="AC97" s="206"/>
      <c r="AD97" s="206"/>
      <c r="AE97" s="206"/>
      <c r="AF97" s="206"/>
      <c r="AG97" s="206"/>
      <c r="AH97" s="206"/>
      <c r="AI97" s="206"/>
      <c r="AJ97" s="206"/>
      <c r="AK97" s="206"/>
      <c r="AL97" s="206"/>
      <c r="AM97" s="206"/>
      <c r="AN97" s="206"/>
      <c r="AO97" s="206"/>
      <c r="AP97" s="206"/>
      <c r="AQ97" s="206"/>
      <c r="AR97" s="206"/>
      <c r="AS97" s="206"/>
      <c r="AT97" s="206"/>
      <c r="AU97" s="206"/>
      <c r="AV97" s="206"/>
      <c r="AW97" s="206"/>
      <c r="AX97" s="206"/>
      <c r="AY97" s="206"/>
      <c r="AZ97" s="206"/>
      <c r="BA97" s="206"/>
      <c r="BB97" s="206"/>
      <c r="BC97" s="206"/>
      <c r="BD97" s="206"/>
      <c r="BE97" s="206"/>
      <c r="BF97" s="206"/>
      <c r="BG97" s="206"/>
      <c r="BH97" s="206"/>
      <c r="BI97" s="206"/>
      <c r="BJ97" s="206"/>
      <c r="BK97" s="206"/>
      <c r="BL97" s="206"/>
      <c r="BM97" s="206"/>
      <c r="BN97" s="206"/>
      <c r="BO97" s="206"/>
      <c r="BP97" s="206"/>
      <c r="BQ97" s="206"/>
      <c r="BR97" s="206"/>
      <c r="BS97" s="206"/>
      <c r="BT97" s="206"/>
      <c r="BU97" s="206"/>
      <c r="BV97" s="206"/>
      <c r="BW97" s="206"/>
    </row>
    <row r="98" spans="1:75" ht="15" hidden="1" customHeight="1">
      <c r="A98" s="29">
        <v>36800</v>
      </c>
      <c r="B98" s="30">
        <v>315</v>
      </c>
      <c r="C98" s="30">
        <v>12505</v>
      </c>
      <c r="D98" s="30">
        <v>11263</v>
      </c>
      <c r="E98" s="30">
        <v>189</v>
      </c>
      <c r="F98" s="30">
        <v>36773</v>
      </c>
      <c r="G98" s="30">
        <v>50304</v>
      </c>
      <c r="H98" s="30">
        <v>39</v>
      </c>
      <c r="I98" s="30">
        <v>7362</v>
      </c>
      <c r="J98" s="30">
        <v>12674</v>
      </c>
      <c r="K98" s="30">
        <v>158</v>
      </c>
      <c r="L98" s="30">
        <v>240</v>
      </c>
      <c r="M98" s="206"/>
      <c r="N98" s="205"/>
      <c r="O98" s="205"/>
      <c r="P98" s="208">
        <f t="shared" si="1"/>
        <v>56798</v>
      </c>
      <c r="Q98" s="206"/>
      <c r="R98" s="206"/>
      <c r="S98" s="206"/>
      <c r="T98" s="206"/>
      <c r="U98" s="206"/>
      <c r="V98" s="206"/>
      <c r="W98" s="206"/>
      <c r="X98" s="206"/>
      <c r="Y98" s="206"/>
      <c r="Z98" s="206"/>
      <c r="AA98" s="206"/>
      <c r="AB98" s="206"/>
      <c r="AC98" s="206"/>
      <c r="AD98" s="206"/>
      <c r="AE98" s="206"/>
      <c r="AF98" s="206"/>
      <c r="AG98" s="206"/>
      <c r="AH98" s="206"/>
      <c r="AI98" s="206"/>
      <c r="AJ98" s="206"/>
      <c r="AK98" s="206"/>
      <c r="AL98" s="206"/>
      <c r="AM98" s="206"/>
      <c r="AN98" s="206"/>
      <c r="AO98" s="206"/>
      <c r="AP98" s="206"/>
      <c r="AQ98" s="206"/>
      <c r="AR98" s="206"/>
      <c r="AS98" s="206"/>
      <c r="AT98" s="206"/>
      <c r="AU98" s="206"/>
      <c r="AV98" s="206"/>
      <c r="AW98" s="206"/>
      <c r="AX98" s="206"/>
      <c r="AY98" s="206"/>
      <c r="AZ98" s="206"/>
      <c r="BA98" s="206"/>
      <c r="BB98" s="206"/>
      <c r="BC98" s="206"/>
      <c r="BD98" s="206"/>
      <c r="BE98" s="206"/>
      <c r="BF98" s="206"/>
      <c r="BG98" s="206"/>
      <c r="BH98" s="206"/>
      <c r="BI98" s="206"/>
      <c r="BJ98" s="206"/>
      <c r="BK98" s="206"/>
      <c r="BL98" s="206"/>
      <c r="BM98" s="206"/>
      <c r="BN98" s="206"/>
      <c r="BO98" s="206"/>
      <c r="BP98" s="206"/>
      <c r="BQ98" s="206"/>
      <c r="BR98" s="206"/>
      <c r="BS98" s="206"/>
      <c r="BT98" s="206"/>
      <c r="BU98" s="206"/>
      <c r="BV98" s="206"/>
      <c r="BW98" s="206"/>
    </row>
    <row r="99" spans="1:75" ht="15" hidden="1" customHeight="1">
      <c r="A99" s="29">
        <v>36831</v>
      </c>
      <c r="B99" s="30">
        <v>174</v>
      </c>
      <c r="C99" s="30">
        <v>8599</v>
      </c>
      <c r="D99" s="30">
        <v>8705</v>
      </c>
      <c r="E99" s="30">
        <v>165</v>
      </c>
      <c r="F99" s="30">
        <v>36340</v>
      </c>
      <c r="G99" s="30">
        <v>57749</v>
      </c>
      <c r="H99" s="30">
        <v>56</v>
      </c>
      <c r="I99" s="30">
        <v>6848</v>
      </c>
      <c r="J99" s="30">
        <v>10746</v>
      </c>
      <c r="K99" s="30">
        <v>8056</v>
      </c>
      <c r="L99" s="30">
        <v>14500</v>
      </c>
      <c r="M99" s="206"/>
      <c r="N99" s="205"/>
      <c r="O99" s="205"/>
      <c r="P99" s="208">
        <f t="shared" si="1"/>
        <v>59843</v>
      </c>
      <c r="Q99" s="206"/>
      <c r="R99" s="206"/>
      <c r="S99" s="206"/>
      <c r="T99" s="206"/>
      <c r="U99" s="206"/>
      <c r="V99" s="206"/>
      <c r="W99" s="206"/>
      <c r="X99" s="206"/>
      <c r="Y99" s="206"/>
      <c r="Z99" s="206"/>
      <c r="AA99" s="206"/>
      <c r="AB99" s="206"/>
      <c r="AC99" s="206"/>
      <c r="AD99" s="206"/>
      <c r="AE99" s="206"/>
      <c r="AF99" s="206"/>
      <c r="AG99" s="206"/>
      <c r="AH99" s="206"/>
      <c r="AI99" s="206"/>
      <c r="AJ99" s="206"/>
      <c r="AK99" s="206"/>
      <c r="AL99" s="206"/>
      <c r="AM99" s="206"/>
      <c r="AN99" s="206"/>
      <c r="AO99" s="206"/>
      <c r="AP99" s="206"/>
      <c r="AQ99" s="206"/>
      <c r="AR99" s="206"/>
      <c r="AS99" s="206"/>
      <c r="AT99" s="206"/>
      <c r="AU99" s="206"/>
      <c r="AV99" s="206"/>
      <c r="AW99" s="206"/>
      <c r="AX99" s="206"/>
      <c r="AY99" s="206"/>
      <c r="AZ99" s="206"/>
      <c r="BA99" s="206"/>
      <c r="BB99" s="206"/>
      <c r="BC99" s="206"/>
      <c r="BD99" s="206"/>
      <c r="BE99" s="206"/>
      <c r="BF99" s="206"/>
      <c r="BG99" s="206"/>
      <c r="BH99" s="206"/>
      <c r="BI99" s="206"/>
      <c r="BJ99" s="206"/>
      <c r="BK99" s="206"/>
      <c r="BL99" s="206"/>
      <c r="BM99" s="206"/>
      <c r="BN99" s="206"/>
      <c r="BO99" s="206"/>
      <c r="BP99" s="206"/>
      <c r="BQ99" s="206"/>
      <c r="BR99" s="206"/>
      <c r="BS99" s="206"/>
      <c r="BT99" s="206"/>
      <c r="BU99" s="206"/>
      <c r="BV99" s="206"/>
      <c r="BW99" s="206"/>
    </row>
    <row r="100" spans="1:75" ht="15" hidden="1" customHeight="1">
      <c r="A100" s="29">
        <v>36861</v>
      </c>
      <c r="B100" s="30">
        <v>64</v>
      </c>
      <c r="C100" s="30">
        <v>2960</v>
      </c>
      <c r="D100" s="30">
        <v>3190</v>
      </c>
      <c r="E100" s="30">
        <v>117</v>
      </c>
      <c r="F100" s="30">
        <v>25147</v>
      </c>
      <c r="G100" s="30">
        <v>38769</v>
      </c>
      <c r="H100" s="30">
        <v>32</v>
      </c>
      <c r="I100" s="30">
        <v>5501</v>
      </c>
      <c r="J100" s="30">
        <v>9373</v>
      </c>
      <c r="K100" s="30">
        <v>329</v>
      </c>
      <c r="L100" s="30">
        <v>330</v>
      </c>
      <c r="M100" s="206"/>
      <c r="N100" s="205"/>
      <c r="O100" s="205"/>
      <c r="P100" s="208">
        <f t="shared" si="1"/>
        <v>33937</v>
      </c>
      <c r="Q100" s="206"/>
      <c r="R100" s="206"/>
      <c r="S100" s="206"/>
      <c r="T100" s="206"/>
      <c r="U100" s="206"/>
      <c r="V100" s="206"/>
      <c r="W100" s="206"/>
      <c r="X100" s="206"/>
      <c r="Y100" s="206"/>
      <c r="Z100" s="206"/>
      <c r="AA100" s="206"/>
      <c r="AB100" s="206"/>
      <c r="AC100" s="206"/>
      <c r="AD100" s="206"/>
      <c r="AE100" s="206"/>
      <c r="AF100" s="206"/>
      <c r="AG100" s="206"/>
      <c r="AH100" s="206"/>
      <c r="AI100" s="206"/>
      <c r="AJ100" s="206"/>
      <c r="AK100" s="206"/>
      <c r="AL100" s="206"/>
      <c r="AM100" s="206"/>
      <c r="AN100" s="206"/>
      <c r="AO100" s="206"/>
      <c r="AP100" s="206"/>
      <c r="AQ100" s="206"/>
      <c r="AR100" s="206"/>
      <c r="AS100" s="206"/>
      <c r="AT100" s="206"/>
      <c r="AU100" s="206"/>
      <c r="AV100" s="206"/>
      <c r="AW100" s="206"/>
      <c r="AX100" s="206"/>
      <c r="AY100" s="206"/>
      <c r="AZ100" s="206"/>
      <c r="BA100" s="206"/>
      <c r="BB100" s="206"/>
      <c r="BC100" s="206"/>
      <c r="BD100" s="206"/>
      <c r="BE100" s="206"/>
      <c r="BF100" s="206"/>
      <c r="BG100" s="206"/>
      <c r="BH100" s="206"/>
      <c r="BI100" s="206"/>
      <c r="BJ100" s="206"/>
      <c r="BK100" s="206"/>
      <c r="BL100" s="206"/>
      <c r="BM100" s="206"/>
      <c r="BN100" s="206"/>
      <c r="BO100" s="206"/>
      <c r="BP100" s="206"/>
      <c r="BQ100" s="206"/>
      <c r="BR100" s="206"/>
      <c r="BS100" s="206"/>
      <c r="BT100" s="206"/>
      <c r="BU100" s="206"/>
      <c r="BV100" s="206"/>
      <c r="BW100" s="206"/>
    </row>
    <row r="101" spans="1:75" ht="15" hidden="1" customHeight="1">
      <c r="A101" s="29">
        <v>36892</v>
      </c>
      <c r="B101" s="30">
        <v>148</v>
      </c>
      <c r="C101" s="30">
        <v>7786</v>
      </c>
      <c r="D101" s="30">
        <v>7737</v>
      </c>
      <c r="E101" s="30">
        <v>130</v>
      </c>
      <c r="F101" s="30">
        <v>27593</v>
      </c>
      <c r="G101" s="30">
        <v>43072</v>
      </c>
      <c r="H101" s="30">
        <v>49</v>
      </c>
      <c r="I101" s="30">
        <v>8191</v>
      </c>
      <c r="J101" s="30">
        <v>13202</v>
      </c>
      <c r="K101" s="30">
        <v>0</v>
      </c>
      <c r="L101" s="30">
        <v>0</v>
      </c>
      <c r="M101" s="206"/>
      <c r="N101" s="205"/>
      <c r="O101" s="205"/>
      <c r="P101" s="208">
        <f t="shared" si="1"/>
        <v>43570</v>
      </c>
      <c r="Q101" s="206"/>
      <c r="R101" s="206"/>
      <c r="S101" s="206"/>
      <c r="T101" s="206"/>
      <c r="U101" s="206"/>
      <c r="V101" s="206"/>
      <c r="W101" s="206"/>
      <c r="X101" s="206"/>
      <c r="Y101" s="206"/>
      <c r="Z101" s="206"/>
      <c r="AA101" s="206"/>
      <c r="AB101" s="206"/>
      <c r="AC101" s="206"/>
      <c r="AD101" s="206"/>
      <c r="AE101" s="206"/>
      <c r="AF101" s="206"/>
      <c r="AG101" s="206"/>
      <c r="AH101" s="206"/>
      <c r="AI101" s="206"/>
      <c r="AJ101" s="206"/>
      <c r="AK101" s="206"/>
      <c r="AL101" s="206"/>
      <c r="AM101" s="206"/>
      <c r="AN101" s="206"/>
      <c r="AO101" s="206"/>
      <c r="AP101" s="206"/>
      <c r="AQ101" s="206"/>
      <c r="AR101" s="206"/>
      <c r="AS101" s="206"/>
      <c r="AT101" s="206"/>
      <c r="AU101" s="206"/>
      <c r="AV101" s="206"/>
      <c r="AW101" s="206"/>
      <c r="AX101" s="206"/>
      <c r="AY101" s="206"/>
      <c r="AZ101" s="206"/>
      <c r="BA101" s="206"/>
      <c r="BB101" s="206"/>
      <c r="BC101" s="206"/>
      <c r="BD101" s="206"/>
      <c r="BE101" s="206"/>
      <c r="BF101" s="206"/>
      <c r="BG101" s="206"/>
      <c r="BH101" s="206"/>
      <c r="BI101" s="206"/>
      <c r="BJ101" s="206"/>
      <c r="BK101" s="206"/>
      <c r="BL101" s="206"/>
      <c r="BM101" s="206"/>
      <c r="BN101" s="206"/>
      <c r="BO101" s="206"/>
      <c r="BP101" s="206"/>
      <c r="BQ101" s="206"/>
      <c r="BR101" s="206"/>
      <c r="BS101" s="206"/>
      <c r="BT101" s="206"/>
      <c r="BU101" s="206"/>
      <c r="BV101" s="206"/>
      <c r="BW101" s="206"/>
    </row>
    <row r="102" spans="1:75" ht="15" hidden="1" customHeight="1">
      <c r="A102" s="29">
        <v>36923</v>
      </c>
      <c r="B102" s="30">
        <v>305</v>
      </c>
      <c r="C102" s="30">
        <v>12859</v>
      </c>
      <c r="D102" s="30">
        <v>11286</v>
      </c>
      <c r="E102" s="30">
        <v>116</v>
      </c>
      <c r="F102" s="30">
        <v>29595</v>
      </c>
      <c r="G102" s="30">
        <v>40173</v>
      </c>
      <c r="H102" s="30">
        <v>97</v>
      </c>
      <c r="I102" s="30">
        <v>9535</v>
      </c>
      <c r="J102" s="30">
        <v>19629</v>
      </c>
      <c r="K102" s="30">
        <v>0</v>
      </c>
      <c r="L102" s="30">
        <v>0</v>
      </c>
      <c r="M102" s="206"/>
      <c r="N102" s="205"/>
      <c r="O102" s="205"/>
      <c r="P102" s="208">
        <f t="shared" si="1"/>
        <v>51989</v>
      </c>
      <c r="Q102" s="206"/>
      <c r="R102" s="206"/>
      <c r="S102" s="206"/>
      <c r="T102" s="206"/>
      <c r="U102" s="206"/>
      <c r="V102" s="206"/>
      <c r="W102" s="206"/>
      <c r="X102" s="206"/>
      <c r="Y102" s="206"/>
      <c r="Z102" s="206"/>
      <c r="AA102" s="206"/>
      <c r="AB102" s="206"/>
      <c r="AC102" s="206"/>
      <c r="AD102" s="206"/>
      <c r="AE102" s="206"/>
      <c r="AF102" s="206"/>
      <c r="AG102" s="206"/>
      <c r="AH102" s="206"/>
      <c r="AI102" s="206"/>
      <c r="AJ102" s="206"/>
      <c r="AK102" s="206"/>
      <c r="AL102" s="206"/>
      <c r="AM102" s="206"/>
      <c r="AN102" s="206"/>
      <c r="AO102" s="206"/>
      <c r="AP102" s="206"/>
      <c r="AQ102" s="206"/>
      <c r="AR102" s="206"/>
      <c r="AS102" s="206"/>
      <c r="AT102" s="206"/>
      <c r="AU102" s="206"/>
      <c r="AV102" s="206"/>
      <c r="AW102" s="206"/>
      <c r="AX102" s="206"/>
      <c r="AY102" s="206"/>
      <c r="AZ102" s="206"/>
      <c r="BA102" s="206"/>
      <c r="BB102" s="206"/>
      <c r="BC102" s="206"/>
      <c r="BD102" s="206"/>
      <c r="BE102" s="206"/>
      <c r="BF102" s="206"/>
      <c r="BG102" s="206"/>
      <c r="BH102" s="206"/>
      <c r="BI102" s="206"/>
      <c r="BJ102" s="206"/>
      <c r="BK102" s="206"/>
      <c r="BL102" s="206"/>
      <c r="BM102" s="206"/>
      <c r="BN102" s="206"/>
      <c r="BO102" s="206"/>
      <c r="BP102" s="206"/>
      <c r="BQ102" s="206"/>
      <c r="BR102" s="206"/>
      <c r="BS102" s="206"/>
      <c r="BT102" s="206"/>
      <c r="BU102" s="206"/>
      <c r="BV102" s="206"/>
      <c r="BW102" s="206"/>
    </row>
    <row r="103" spans="1:75" ht="15" hidden="1" customHeight="1">
      <c r="A103" s="29">
        <v>36951</v>
      </c>
      <c r="B103" s="30">
        <v>378</v>
      </c>
      <c r="C103" s="30">
        <v>19485</v>
      </c>
      <c r="D103" s="30">
        <v>15648</v>
      </c>
      <c r="E103" s="30">
        <v>166</v>
      </c>
      <c r="F103" s="30">
        <v>34224</v>
      </c>
      <c r="G103" s="30">
        <v>51840</v>
      </c>
      <c r="H103" s="30">
        <v>117</v>
      </c>
      <c r="I103" s="30">
        <v>15783</v>
      </c>
      <c r="J103" s="30">
        <v>27404</v>
      </c>
      <c r="K103" s="30">
        <v>0</v>
      </c>
      <c r="L103" s="30">
        <v>0</v>
      </c>
      <c r="M103" s="206"/>
      <c r="N103" s="205"/>
      <c r="O103" s="205"/>
      <c r="P103" s="208">
        <f t="shared" si="1"/>
        <v>69492</v>
      </c>
      <c r="Q103" s="206"/>
      <c r="R103" s="206"/>
      <c r="S103" s="206"/>
      <c r="T103" s="206"/>
      <c r="U103" s="206"/>
      <c r="V103" s="206"/>
      <c r="W103" s="206"/>
      <c r="X103" s="206"/>
      <c r="Y103" s="206"/>
      <c r="Z103" s="206"/>
      <c r="AA103" s="206"/>
      <c r="AB103" s="206"/>
      <c r="AC103" s="206"/>
      <c r="AD103" s="206"/>
      <c r="AE103" s="206"/>
      <c r="AF103" s="206"/>
      <c r="AG103" s="206"/>
      <c r="AH103" s="206"/>
      <c r="AI103" s="206"/>
      <c r="AJ103" s="206"/>
      <c r="AK103" s="206"/>
      <c r="AL103" s="206"/>
      <c r="AM103" s="206"/>
      <c r="AN103" s="206"/>
      <c r="AO103" s="206"/>
      <c r="AP103" s="206"/>
      <c r="AQ103" s="206"/>
      <c r="AR103" s="206"/>
      <c r="AS103" s="206"/>
      <c r="AT103" s="206"/>
      <c r="AU103" s="206"/>
      <c r="AV103" s="206"/>
      <c r="AW103" s="206"/>
      <c r="AX103" s="206"/>
      <c r="AY103" s="206"/>
      <c r="AZ103" s="206"/>
      <c r="BA103" s="206"/>
      <c r="BB103" s="206"/>
      <c r="BC103" s="206"/>
      <c r="BD103" s="206"/>
      <c r="BE103" s="206"/>
      <c r="BF103" s="206"/>
      <c r="BG103" s="206"/>
      <c r="BH103" s="206"/>
      <c r="BI103" s="206"/>
      <c r="BJ103" s="206"/>
      <c r="BK103" s="206"/>
      <c r="BL103" s="206"/>
      <c r="BM103" s="206"/>
      <c r="BN103" s="206"/>
      <c r="BO103" s="206"/>
      <c r="BP103" s="206"/>
      <c r="BQ103" s="206"/>
      <c r="BR103" s="206"/>
      <c r="BS103" s="206"/>
      <c r="BT103" s="206"/>
      <c r="BU103" s="206"/>
      <c r="BV103" s="206"/>
      <c r="BW103" s="206"/>
    </row>
    <row r="104" spans="1:75" ht="15" hidden="1" customHeight="1">
      <c r="A104" s="29">
        <v>36982</v>
      </c>
      <c r="B104" s="30">
        <v>291</v>
      </c>
      <c r="C104" s="30">
        <v>9892</v>
      </c>
      <c r="D104" s="30">
        <v>8824</v>
      </c>
      <c r="E104" s="30">
        <v>87</v>
      </c>
      <c r="F104" s="30">
        <v>20632</v>
      </c>
      <c r="G104" s="30">
        <v>28753</v>
      </c>
      <c r="H104" s="30">
        <v>53</v>
      </c>
      <c r="I104" s="30">
        <v>8220</v>
      </c>
      <c r="J104" s="30">
        <v>13016</v>
      </c>
      <c r="K104" s="30">
        <v>0</v>
      </c>
      <c r="L104" s="30">
        <v>0</v>
      </c>
      <c r="M104" s="206"/>
      <c r="N104" s="205"/>
      <c r="O104" s="205"/>
      <c r="P104" s="208">
        <f t="shared" si="1"/>
        <v>38744</v>
      </c>
      <c r="Q104" s="206"/>
      <c r="R104" s="206"/>
      <c r="S104" s="206"/>
      <c r="T104" s="206"/>
      <c r="U104" s="206"/>
      <c r="V104" s="206"/>
      <c r="W104" s="206"/>
      <c r="X104" s="206"/>
      <c r="Y104" s="206"/>
      <c r="Z104" s="206"/>
      <c r="AA104" s="206"/>
      <c r="AB104" s="206"/>
      <c r="AC104" s="206"/>
      <c r="AD104" s="206"/>
      <c r="AE104" s="206"/>
      <c r="AF104" s="206"/>
      <c r="AG104" s="206"/>
      <c r="AH104" s="206"/>
      <c r="AI104" s="206"/>
      <c r="AJ104" s="206"/>
      <c r="AK104" s="206"/>
      <c r="AL104" s="206"/>
      <c r="AM104" s="206"/>
      <c r="AN104" s="206"/>
      <c r="AO104" s="206"/>
      <c r="AP104" s="206"/>
      <c r="AQ104" s="206"/>
      <c r="AR104" s="206"/>
      <c r="AS104" s="206"/>
      <c r="AT104" s="206"/>
      <c r="AU104" s="206"/>
      <c r="AV104" s="206"/>
      <c r="AW104" s="206"/>
      <c r="AX104" s="206"/>
      <c r="AY104" s="206"/>
      <c r="AZ104" s="206"/>
      <c r="BA104" s="206"/>
      <c r="BB104" s="206"/>
      <c r="BC104" s="206"/>
      <c r="BD104" s="206"/>
      <c r="BE104" s="206"/>
      <c r="BF104" s="206"/>
      <c r="BG104" s="206"/>
      <c r="BH104" s="206"/>
      <c r="BI104" s="206"/>
      <c r="BJ104" s="206"/>
      <c r="BK104" s="206"/>
      <c r="BL104" s="206"/>
      <c r="BM104" s="206"/>
      <c r="BN104" s="206"/>
      <c r="BO104" s="206"/>
      <c r="BP104" s="206"/>
      <c r="BQ104" s="206"/>
      <c r="BR104" s="206"/>
      <c r="BS104" s="206"/>
      <c r="BT104" s="206"/>
      <c r="BU104" s="206"/>
      <c r="BV104" s="206"/>
      <c r="BW104" s="206"/>
    </row>
    <row r="105" spans="1:75" ht="15" hidden="1" customHeight="1">
      <c r="A105" s="29">
        <v>37012</v>
      </c>
      <c r="B105" s="30">
        <v>237</v>
      </c>
      <c r="C105" s="30">
        <v>8537</v>
      </c>
      <c r="D105" s="30">
        <v>8555</v>
      </c>
      <c r="E105" s="30">
        <v>152</v>
      </c>
      <c r="F105" s="30">
        <v>31331</v>
      </c>
      <c r="G105" s="30">
        <v>44546</v>
      </c>
      <c r="H105" s="30">
        <v>39</v>
      </c>
      <c r="I105" s="30">
        <v>6520</v>
      </c>
      <c r="J105" s="30">
        <v>12627</v>
      </c>
      <c r="K105" s="30">
        <v>138</v>
      </c>
      <c r="L105" s="30">
        <v>330</v>
      </c>
      <c r="M105" s="206"/>
      <c r="N105" s="205"/>
      <c r="O105" s="205"/>
      <c r="P105" s="208">
        <f t="shared" si="1"/>
        <v>46526</v>
      </c>
      <c r="Q105" s="206"/>
      <c r="R105" s="206"/>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06"/>
      <c r="AN105" s="206"/>
      <c r="AO105" s="206"/>
      <c r="AP105" s="206"/>
      <c r="AQ105" s="206"/>
      <c r="AR105" s="206"/>
      <c r="AS105" s="206"/>
      <c r="AT105" s="206"/>
      <c r="AU105" s="206"/>
      <c r="AV105" s="206"/>
      <c r="AW105" s="206"/>
      <c r="AX105" s="206"/>
      <c r="AY105" s="206"/>
      <c r="AZ105" s="206"/>
      <c r="BA105" s="206"/>
      <c r="BB105" s="206"/>
      <c r="BC105" s="206"/>
      <c r="BD105" s="206"/>
      <c r="BE105" s="206"/>
      <c r="BF105" s="206"/>
      <c r="BG105" s="206"/>
      <c r="BH105" s="206"/>
      <c r="BI105" s="206"/>
      <c r="BJ105" s="206"/>
      <c r="BK105" s="206"/>
      <c r="BL105" s="206"/>
      <c r="BM105" s="206"/>
      <c r="BN105" s="206"/>
      <c r="BO105" s="206"/>
      <c r="BP105" s="206"/>
      <c r="BQ105" s="206"/>
      <c r="BR105" s="206"/>
      <c r="BS105" s="206"/>
      <c r="BT105" s="206"/>
      <c r="BU105" s="206"/>
      <c r="BV105" s="206"/>
      <c r="BW105" s="206"/>
    </row>
    <row r="106" spans="1:75" ht="15" hidden="1" customHeight="1">
      <c r="A106" s="29">
        <v>37043</v>
      </c>
      <c r="B106" s="30">
        <v>136</v>
      </c>
      <c r="C106" s="30">
        <v>6888</v>
      </c>
      <c r="D106" s="30">
        <v>8025</v>
      </c>
      <c r="E106" s="30">
        <v>130</v>
      </c>
      <c r="F106" s="30">
        <v>28203</v>
      </c>
      <c r="G106" s="30">
        <v>41594</v>
      </c>
      <c r="H106" s="30">
        <v>109</v>
      </c>
      <c r="I106" s="30">
        <v>15811</v>
      </c>
      <c r="J106" s="30">
        <v>18184</v>
      </c>
      <c r="K106" s="30">
        <v>0</v>
      </c>
      <c r="L106" s="30">
        <v>0</v>
      </c>
      <c r="M106" s="206"/>
      <c r="N106" s="205"/>
      <c r="O106" s="205"/>
      <c r="P106" s="208">
        <f t="shared" si="1"/>
        <v>50902</v>
      </c>
      <c r="Q106" s="206"/>
      <c r="R106" s="206"/>
      <c r="S106" s="206"/>
      <c r="T106" s="206"/>
      <c r="U106" s="206"/>
      <c r="V106" s="206"/>
      <c r="W106" s="206"/>
      <c r="X106" s="206"/>
      <c r="Y106" s="206"/>
      <c r="Z106" s="206"/>
      <c r="AA106" s="206"/>
      <c r="AB106" s="206"/>
      <c r="AC106" s="206"/>
      <c r="AD106" s="206"/>
      <c r="AE106" s="206"/>
      <c r="AF106" s="206"/>
      <c r="AG106" s="206"/>
      <c r="AH106" s="206"/>
      <c r="AI106" s="206"/>
      <c r="AJ106" s="206"/>
      <c r="AK106" s="206"/>
      <c r="AL106" s="206"/>
      <c r="AM106" s="206"/>
      <c r="AN106" s="206"/>
      <c r="AO106" s="206"/>
      <c r="AP106" s="206"/>
      <c r="AQ106" s="206"/>
      <c r="AR106" s="206"/>
      <c r="AS106" s="206"/>
      <c r="AT106" s="206"/>
      <c r="AU106" s="206"/>
      <c r="AV106" s="206"/>
      <c r="AW106" s="206"/>
      <c r="AX106" s="206"/>
      <c r="AY106" s="206"/>
      <c r="AZ106" s="206"/>
      <c r="BA106" s="206"/>
      <c r="BB106" s="206"/>
      <c r="BC106" s="206"/>
      <c r="BD106" s="206"/>
      <c r="BE106" s="206"/>
      <c r="BF106" s="206"/>
      <c r="BG106" s="206"/>
      <c r="BH106" s="206"/>
      <c r="BI106" s="206"/>
      <c r="BJ106" s="206"/>
      <c r="BK106" s="206"/>
      <c r="BL106" s="206"/>
      <c r="BM106" s="206"/>
      <c r="BN106" s="206"/>
      <c r="BO106" s="206"/>
      <c r="BP106" s="206"/>
      <c r="BQ106" s="206"/>
      <c r="BR106" s="206"/>
      <c r="BS106" s="206"/>
      <c r="BT106" s="206"/>
      <c r="BU106" s="206"/>
      <c r="BV106" s="206"/>
      <c r="BW106" s="206"/>
    </row>
    <row r="107" spans="1:75" ht="15" hidden="1" customHeight="1">
      <c r="A107" s="29">
        <v>37073</v>
      </c>
      <c r="B107" s="30">
        <v>119</v>
      </c>
      <c r="C107" s="30">
        <v>6043</v>
      </c>
      <c r="D107" s="30">
        <v>7058</v>
      </c>
      <c r="E107" s="30">
        <v>159</v>
      </c>
      <c r="F107" s="30">
        <v>35796</v>
      </c>
      <c r="G107" s="30">
        <v>51589</v>
      </c>
      <c r="H107" s="30">
        <v>86</v>
      </c>
      <c r="I107" s="30">
        <v>12060</v>
      </c>
      <c r="J107" s="30">
        <v>19794</v>
      </c>
      <c r="K107" s="30">
        <v>1135</v>
      </c>
      <c r="L107" s="30">
        <v>901</v>
      </c>
      <c r="M107" s="206"/>
      <c r="N107" s="205"/>
      <c r="O107" s="205"/>
      <c r="P107" s="208">
        <f t="shared" si="1"/>
        <v>55034</v>
      </c>
      <c r="Q107" s="206"/>
      <c r="R107" s="206"/>
      <c r="S107" s="206"/>
      <c r="T107" s="206"/>
      <c r="U107" s="206"/>
      <c r="V107" s="206"/>
      <c r="W107" s="206"/>
      <c r="X107" s="206"/>
      <c r="Y107" s="206"/>
      <c r="Z107" s="206"/>
      <c r="AA107" s="206"/>
      <c r="AB107" s="206"/>
      <c r="AC107" s="206"/>
      <c r="AD107" s="206"/>
      <c r="AE107" s="206"/>
      <c r="AF107" s="206"/>
      <c r="AG107" s="206"/>
      <c r="AH107" s="206"/>
      <c r="AI107" s="206"/>
      <c r="AJ107" s="206"/>
      <c r="AK107" s="206"/>
      <c r="AL107" s="206"/>
      <c r="AM107" s="206"/>
      <c r="AN107" s="206"/>
      <c r="AO107" s="206"/>
      <c r="AP107" s="206"/>
      <c r="AQ107" s="206"/>
      <c r="AR107" s="206"/>
      <c r="AS107" s="206"/>
      <c r="AT107" s="206"/>
      <c r="AU107" s="206"/>
      <c r="AV107" s="206"/>
      <c r="AW107" s="206"/>
      <c r="AX107" s="206"/>
      <c r="AY107" s="206"/>
      <c r="AZ107" s="206"/>
      <c r="BA107" s="206"/>
      <c r="BB107" s="206"/>
      <c r="BC107" s="206"/>
      <c r="BD107" s="206"/>
      <c r="BE107" s="206"/>
      <c r="BF107" s="206"/>
      <c r="BG107" s="206"/>
      <c r="BH107" s="206"/>
      <c r="BI107" s="206"/>
      <c r="BJ107" s="206"/>
      <c r="BK107" s="206"/>
      <c r="BL107" s="206"/>
      <c r="BM107" s="206"/>
      <c r="BN107" s="206"/>
      <c r="BO107" s="206"/>
      <c r="BP107" s="206"/>
      <c r="BQ107" s="206"/>
      <c r="BR107" s="206"/>
      <c r="BS107" s="206"/>
      <c r="BT107" s="206"/>
      <c r="BU107" s="206"/>
      <c r="BV107" s="206"/>
      <c r="BW107" s="206"/>
    </row>
    <row r="108" spans="1:75" ht="15" hidden="1" customHeight="1">
      <c r="A108" s="29">
        <v>37104</v>
      </c>
      <c r="B108" s="30">
        <v>107</v>
      </c>
      <c r="C108" s="30">
        <v>5294</v>
      </c>
      <c r="D108" s="30">
        <v>6213</v>
      </c>
      <c r="E108" s="30">
        <v>169</v>
      </c>
      <c r="F108" s="30">
        <v>35077</v>
      </c>
      <c r="G108" s="30">
        <v>54705</v>
      </c>
      <c r="H108" s="30">
        <v>88</v>
      </c>
      <c r="I108" s="30">
        <v>11584</v>
      </c>
      <c r="J108" s="30">
        <v>21125</v>
      </c>
      <c r="K108" s="30">
        <v>1104</v>
      </c>
      <c r="L108" s="30">
        <v>1200</v>
      </c>
      <c r="M108" s="206"/>
      <c r="N108" s="205"/>
      <c r="O108" s="205"/>
      <c r="P108" s="208">
        <f t="shared" si="1"/>
        <v>53059</v>
      </c>
      <c r="Q108" s="206"/>
      <c r="R108" s="206"/>
      <c r="S108" s="206"/>
      <c r="T108" s="206"/>
      <c r="U108" s="206"/>
      <c r="V108" s="206"/>
      <c r="W108" s="206"/>
      <c r="X108" s="206"/>
      <c r="Y108" s="206"/>
      <c r="Z108" s="206"/>
      <c r="AA108" s="206"/>
      <c r="AB108" s="206"/>
      <c r="AC108" s="206"/>
      <c r="AD108" s="206"/>
      <c r="AE108" s="206"/>
      <c r="AF108" s="206"/>
      <c r="AG108" s="206"/>
      <c r="AH108" s="206"/>
      <c r="AI108" s="206"/>
      <c r="AJ108" s="206"/>
      <c r="AK108" s="206"/>
      <c r="AL108" s="206"/>
      <c r="AM108" s="206"/>
      <c r="AN108" s="206"/>
      <c r="AO108" s="206"/>
      <c r="AP108" s="206"/>
      <c r="AQ108" s="206"/>
      <c r="AR108" s="206"/>
      <c r="AS108" s="206"/>
      <c r="AT108" s="206"/>
      <c r="AU108" s="206"/>
      <c r="AV108" s="206"/>
      <c r="AW108" s="206"/>
      <c r="AX108" s="206"/>
      <c r="AY108" s="206"/>
      <c r="AZ108" s="206"/>
      <c r="BA108" s="206"/>
      <c r="BB108" s="206"/>
      <c r="BC108" s="206"/>
      <c r="BD108" s="206"/>
      <c r="BE108" s="206"/>
      <c r="BF108" s="206"/>
      <c r="BG108" s="206"/>
      <c r="BH108" s="206"/>
      <c r="BI108" s="206"/>
      <c r="BJ108" s="206"/>
      <c r="BK108" s="206"/>
      <c r="BL108" s="206"/>
      <c r="BM108" s="206"/>
      <c r="BN108" s="206"/>
      <c r="BO108" s="206"/>
      <c r="BP108" s="206"/>
      <c r="BQ108" s="206"/>
      <c r="BR108" s="206"/>
      <c r="BS108" s="206"/>
      <c r="BT108" s="206"/>
      <c r="BU108" s="206"/>
      <c r="BV108" s="206"/>
      <c r="BW108" s="206"/>
    </row>
    <row r="109" spans="1:75" ht="15" hidden="1" customHeight="1">
      <c r="A109" s="29">
        <v>37135</v>
      </c>
      <c r="B109" s="30">
        <v>194</v>
      </c>
      <c r="C109" s="30">
        <v>6854</v>
      </c>
      <c r="D109" s="30">
        <v>6933</v>
      </c>
      <c r="E109" s="30">
        <v>148</v>
      </c>
      <c r="F109" s="30">
        <v>28687</v>
      </c>
      <c r="G109" s="30">
        <v>40945</v>
      </c>
      <c r="H109" s="30">
        <v>88</v>
      </c>
      <c r="I109" s="30">
        <v>12341</v>
      </c>
      <c r="J109" s="30">
        <v>20063</v>
      </c>
      <c r="K109" s="30">
        <v>17825</v>
      </c>
      <c r="L109" s="30">
        <v>80000</v>
      </c>
      <c r="M109" s="206"/>
      <c r="N109" s="205"/>
      <c r="O109" s="205"/>
      <c r="P109" s="208">
        <f t="shared" si="1"/>
        <v>65707</v>
      </c>
      <c r="Q109" s="206"/>
      <c r="R109" s="206"/>
      <c r="S109" s="206"/>
      <c r="T109" s="206"/>
      <c r="U109" s="206"/>
      <c r="V109" s="206"/>
      <c r="W109" s="206"/>
      <c r="X109" s="206"/>
      <c r="Y109" s="206"/>
      <c r="Z109" s="206"/>
      <c r="AA109" s="206"/>
      <c r="AB109" s="206"/>
      <c r="AC109" s="206"/>
      <c r="AD109" s="206"/>
      <c r="AE109" s="206"/>
      <c r="AF109" s="206"/>
      <c r="AG109" s="206"/>
      <c r="AH109" s="206"/>
      <c r="AI109" s="206"/>
      <c r="AJ109" s="206"/>
      <c r="AK109" s="206"/>
      <c r="AL109" s="206"/>
      <c r="AM109" s="206"/>
      <c r="AN109" s="206"/>
      <c r="AO109" s="206"/>
      <c r="AP109" s="206"/>
      <c r="AQ109" s="206"/>
      <c r="AR109" s="206"/>
      <c r="AS109" s="206"/>
      <c r="AT109" s="206"/>
      <c r="AU109" s="206"/>
      <c r="AV109" s="206"/>
      <c r="AW109" s="206"/>
      <c r="AX109" s="206"/>
      <c r="AY109" s="206"/>
      <c r="AZ109" s="206"/>
      <c r="BA109" s="206"/>
      <c r="BB109" s="206"/>
      <c r="BC109" s="206"/>
      <c r="BD109" s="206"/>
      <c r="BE109" s="206"/>
      <c r="BF109" s="206"/>
      <c r="BG109" s="206"/>
      <c r="BH109" s="206"/>
      <c r="BI109" s="206"/>
      <c r="BJ109" s="206"/>
      <c r="BK109" s="206"/>
      <c r="BL109" s="206"/>
      <c r="BM109" s="206"/>
      <c r="BN109" s="206"/>
      <c r="BO109" s="206"/>
      <c r="BP109" s="206"/>
      <c r="BQ109" s="206"/>
      <c r="BR109" s="206"/>
      <c r="BS109" s="206"/>
      <c r="BT109" s="206"/>
      <c r="BU109" s="206"/>
      <c r="BV109" s="206"/>
      <c r="BW109" s="206"/>
    </row>
    <row r="110" spans="1:75" ht="15" hidden="1" customHeight="1">
      <c r="A110" s="29">
        <v>37165</v>
      </c>
      <c r="B110" s="30">
        <v>172</v>
      </c>
      <c r="C110" s="30">
        <v>6763</v>
      </c>
      <c r="D110" s="30">
        <v>7797</v>
      </c>
      <c r="E110" s="30">
        <v>160</v>
      </c>
      <c r="F110" s="30">
        <v>31583</v>
      </c>
      <c r="G110" s="30">
        <v>47102</v>
      </c>
      <c r="H110" s="30">
        <v>62</v>
      </c>
      <c r="I110" s="30">
        <v>6034</v>
      </c>
      <c r="J110" s="30">
        <v>9647</v>
      </c>
      <c r="K110" s="30">
        <v>0</v>
      </c>
      <c r="L110" s="30">
        <v>0</v>
      </c>
      <c r="M110" s="206"/>
      <c r="N110" s="205"/>
      <c r="O110" s="205"/>
      <c r="P110" s="208">
        <f t="shared" si="1"/>
        <v>44380</v>
      </c>
      <c r="Q110" s="206"/>
      <c r="R110" s="206"/>
      <c r="S110" s="206"/>
      <c r="T110" s="206"/>
      <c r="U110" s="206"/>
      <c r="V110" s="206"/>
      <c r="W110" s="206"/>
      <c r="X110" s="206"/>
      <c r="Y110" s="206"/>
      <c r="Z110" s="206"/>
      <c r="AA110" s="206"/>
      <c r="AB110" s="206"/>
      <c r="AC110" s="206"/>
      <c r="AD110" s="206"/>
      <c r="AE110" s="206"/>
      <c r="AF110" s="206"/>
      <c r="AG110" s="206"/>
      <c r="AH110" s="206"/>
      <c r="AI110" s="206"/>
      <c r="AJ110" s="206"/>
      <c r="AK110" s="206"/>
      <c r="AL110" s="206"/>
      <c r="AM110" s="206"/>
      <c r="AN110" s="206"/>
      <c r="AO110" s="206"/>
      <c r="AP110" s="206"/>
      <c r="AQ110" s="206"/>
      <c r="AR110" s="206"/>
      <c r="AS110" s="206"/>
      <c r="AT110" s="206"/>
      <c r="AU110" s="206"/>
      <c r="AV110" s="206"/>
      <c r="AW110" s="206"/>
      <c r="AX110" s="206"/>
      <c r="AY110" s="206"/>
      <c r="AZ110" s="206"/>
      <c r="BA110" s="206"/>
      <c r="BB110" s="206"/>
      <c r="BC110" s="206"/>
      <c r="BD110" s="206"/>
      <c r="BE110" s="206"/>
      <c r="BF110" s="206"/>
      <c r="BG110" s="206"/>
      <c r="BH110" s="206"/>
      <c r="BI110" s="206"/>
      <c r="BJ110" s="206"/>
      <c r="BK110" s="206"/>
      <c r="BL110" s="206"/>
      <c r="BM110" s="206"/>
      <c r="BN110" s="206"/>
      <c r="BO110" s="206"/>
      <c r="BP110" s="206"/>
      <c r="BQ110" s="206"/>
      <c r="BR110" s="206"/>
      <c r="BS110" s="206"/>
      <c r="BT110" s="206"/>
      <c r="BU110" s="206"/>
      <c r="BV110" s="206"/>
      <c r="BW110" s="206"/>
    </row>
    <row r="111" spans="1:75" ht="15" hidden="1" customHeight="1">
      <c r="A111" s="29">
        <v>37196</v>
      </c>
      <c r="B111" s="30">
        <v>160</v>
      </c>
      <c r="C111" s="30">
        <v>7250</v>
      </c>
      <c r="D111" s="30">
        <v>8688</v>
      </c>
      <c r="E111" s="30">
        <v>155</v>
      </c>
      <c r="F111" s="30">
        <v>30812</v>
      </c>
      <c r="G111" s="30">
        <v>44380</v>
      </c>
      <c r="H111" s="30">
        <v>50</v>
      </c>
      <c r="I111" s="30">
        <v>9929</v>
      </c>
      <c r="J111" s="30">
        <v>20524</v>
      </c>
      <c r="K111" s="30">
        <v>0</v>
      </c>
      <c r="L111" s="30">
        <v>0</v>
      </c>
      <c r="M111" s="206"/>
      <c r="N111" s="205"/>
      <c r="O111" s="205"/>
      <c r="P111" s="208">
        <f t="shared" si="1"/>
        <v>47991</v>
      </c>
      <c r="Q111" s="206"/>
      <c r="R111" s="206"/>
      <c r="S111" s="206"/>
      <c r="T111" s="206"/>
      <c r="U111" s="206"/>
      <c r="V111" s="206"/>
      <c r="W111" s="206"/>
      <c r="X111" s="206"/>
      <c r="Y111" s="206"/>
      <c r="Z111" s="206"/>
      <c r="AA111" s="206"/>
      <c r="AB111" s="206"/>
      <c r="AC111" s="206"/>
      <c r="AD111" s="206"/>
      <c r="AE111" s="206"/>
      <c r="AF111" s="206"/>
      <c r="AG111" s="206"/>
      <c r="AH111" s="206"/>
      <c r="AI111" s="206"/>
      <c r="AJ111" s="206"/>
      <c r="AK111" s="206"/>
      <c r="AL111" s="206"/>
      <c r="AM111" s="206"/>
      <c r="AN111" s="206"/>
      <c r="AO111" s="206"/>
      <c r="AP111" s="206"/>
      <c r="AQ111" s="206"/>
      <c r="AR111" s="206"/>
      <c r="AS111" s="206"/>
      <c r="AT111" s="206"/>
      <c r="AU111" s="206"/>
      <c r="AV111" s="206"/>
      <c r="AW111" s="206"/>
      <c r="AX111" s="206"/>
      <c r="AY111" s="206"/>
      <c r="AZ111" s="206"/>
      <c r="BA111" s="206"/>
      <c r="BB111" s="206"/>
      <c r="BC111" s="206"/>
      <c r="BD111" s="206"/>
      <c r="BE111" s="206"/>
      <c r="BF111" s="206"/>
      <c r="BG111" s="206"/>
      <c r="BH111" s="206"/>
      <c r="BI111" s="206"/>
      <c r="BJ111" s="206"/>
      <c r="BK111" s="206"/>
      <c r="BL111" s="206"/>
      <c r="BM111" s="206"/>
      <c r="BN111" s="206"/>
      <c r="BO111" s="206"/>
      <c r="BP111" s="206"/>
      <c r="BQ111" s="206"/>
      <c r="BR111" s="206"/>
      <c r="BS111" s="206"/>
      <c r="BT111" s="206"/>
      <c r="BU111" s="206"/>
      <c r="BV111" s="206"/>
      <c r="BW111" s="206"/>
    </row>
    <row r="112" spans="1:75" ht="15" hidden="1" customHeight="1">
      <c r="A112" s="29">
        <v>37226</v>
      </c>
      <c r="B112" s="30">
        <v>57</v>
      </c>
      <c r="C112" s="30">
        <v>2740</v>
      </c>
      <c r="D112" s="30">
        <v>3511</v>
      </c>
      <c r="E112" s="30">
        <v>113</v>
      </c>
      <c r="F112" s="30">
        <v>23322</v>
      </c>
      <c r="G112" s="30">
        <v>38443</v>
      </c>
      <c r="H112" s="30">
        <v>30</v>
      </c>
      <c r="I112" s="30">
        <v>5227</v>
      </c>
      <c r="J112" s="30">
        <v>8988</v>
      </c>
      <c r="K112" s="30">
        <v>98</v>
      </c>
      <c r="L112" s="30">
        <v>127</v>
      </c>
      <c r="M112" s="206"/>
      <c r="N112" s="205"/>
      <c r="O112" s="205"/>
      <c r="P112" s="208">
        <f t="shared" si="1"/>
        <v>31387</v>
      </c>
      <c r="Q112" s="206"/>
      <c r="R112" s="206"/>
      <c r="S112" s="206"/>
      <c r="T112" s="206"/>
      <c r="U112" s="206"/>
      <c r="V112" s="206"/>
      <c r="W112" s="206"/>
      <c r="X112" s="206"/>
      <c r="Y112" s="206"/>
      <c r="Z112" s="206"/>
      <c r="AA112" s="206"/>
      <c r="AB112" s="206"/>
      <c r="AC112" s="206"/>
      <c r="AD112" s="206"/>
      <c r="AE112" s="206"/>
      <c r="AF112" s="206"/>
      <c r="AG112" s="206"/>
      <c r="AH112" s="206"/>
      <c r="AI112" s="206"/>
      <c r="AJ112" s="206"/>
      <c r="AK112" s="206"/>
      <c r="AL112" s="206"/>
      <c r="AM112" s="206"/>
      <c r="AN112" s="206"/>
      <c r="AO112" s="206"/>
      <c r="AP112" s="206"/>
      <c r="AQ112" s="206"/>
      <c r="AR112" s="206"/>
      <c r="AS112" s="206"/>
      <c r="AT112" s="206"/>
      <c r="AU112" s="206"/>
      <c r="AV112" s="206"/>
      <c r="AW112" s="206"/>
      <c r="AX112" s="206"/>
      <c r="AY112" s="206"/>
      <c r="AZ112" s="206"/>
      <c r="BA112" s="206"/>
      <c r="BB112" s="206"/>
      <c r="BC112" s="206"/>
      <c r="BD112" s="206"/>
      <c r="BE112" s="206"/>
      <c r="BF112" s="206"/>
      <c r="BG112" s="206"/>
      <c r="BH112" s="206"/>
      <c r="BI112" s="206"/>
      <c r="BJ112" s="206"/>
      <c r="BK112" s="206"/>
      <c r="BL112" s="206"/>
      <c r="BM112" s="206"/>
      <c r="BN112" s="206"/>
      <c r="BO112" s="206"/>
      <c r="BP112" s="206"/>
      <c r="BQ112" s="206"/>
      <c r="BR112" s="206"/>
      <c r="BS112" s="206"/>
      <c r="BT112" s="206"/>
      <c r="BU112" s="206"/>
      <c r="BV112" s="206"/>
      <c r="BW112" s="206"/>
    </row>
    <row r="113" spans="1:75" ht="15" hidden="1" customHeight="1">
      <c r="A113" s="29">
        <v>37257</v>
      </c>
      <c r="B113" s="30">
        <v>152</v>
      </c>
      <c r="C113" s="30">
        <v>5693</v>
      </c>
      <c r="D113" s="30">
        <v>5874</v>
      </c>
      <c r="E113" s="30">
        <v>122</v>
      </c>
      <c r="F113" s="30">
        <v>26884</v>
      </c>
      <c r="G113" s="30">
        <v>42929</v>
      </c>
      <c r="H113" s="30">
        <v>176</v>
      </c>
      <c r="I113" s="30">
        <v>26596</v>
      </c>
      <c r="J113" s="30">
        <v>34038</v>
      </c>
      <c r="K113" s="30">
        <v>556</v>
      </c>
      <c r="L113" s="30">
        <v>1000</v>
      </c>
      <c r="M113" s="206"/>
      <c r="N113" s="205"/>
      <c r="O113" s="205"/>
      <c r="P113" s="208">
        <f t="shared" si="1"/>
        <v>59729</v>
      </c>
      <c r="Q113" s="206"/>
      <c r="R113" s="206"/>
      <c r="S113" s="206"/>
      <c r="T113" s="206"/>
      <c r="U113" s="206"/>
      <c r="V113" s="206"/>
      <c r="W113" s="206"/>
      <c r="X113" s="206"/>
      <c r="Y113" s="206"/>
      <c r="Z113" s="206"/>
      <c r="AA113" s="206"/>
      <c r="AB113" s="206"/>
      <c r="AC113" s="206"/>
      <c r="AD113" s="206"/>
      <c r="AE113" s="206"/>
      <c r="AF113" s="206"/>
      <c r="AG113" s="206"/>
      <c r="AH113" s="206"/>
      <c r="AI113" s="206"/>
      <c r="AJ113" s="206"/>
      <c r="AK113" s="206"/>
      <c r="AL113" s="206"/>
      <c r="AM113" s="206"/>
      <c r="AN113" s="206"/>
      <c r="AO113" s="206"/>
      <c r="AP113" s="206"/>
      <c r="AQ113" s="206"/>
      <c r="AR113" s="206"/>
      <c r="AS113" s="206"/>
      <c r="AT113" s="206"/>
      <c r="AU113" s="206"/>
      <c r="AV113" s="206"/>
      <c r="AW113" s="206"/>
      <c r="AX113" s="206"/>
      <c r="AY113" s="206"/>
      <c r="AZ113" s="206"/>
      <c r="BA113" s="206"/>
      <c r="BB113" s="206"/>
      <c r="BC113" s="206"/>
      <c r="BD113" s="206"/>
      <c r="BE113" s="206"/>
      <c r="BF113" s="206"/>
      <c r="BG113" s="206"/>
      <c r="BH113" s="206"/>
      <c r="BI113" s="206"/>
      <c r="BJ113" s="206"/>
      <c r="BK113" s="206"/>
      <c r="BL113" s="206"/>
      <c r="BM113" s="206"/>
      <c r="BN113" s="206"/>
      <c r="BO113" s="206"/>
      <c r="BP113" s="206"/>
      <c r="BQ113" s="206"/>
      <c r="BR113" s="206"/>
      <c r="BS113" s="206"/>
      <c r="BT113" s="206"/>
      <c r="BU113" s="206"/>
      <c r="BV113" s="206"/>
      <c r="BW113" s="206"/>
    </row>
    <row r="114" spans="1:75" ht="15" hidden="1" customHeight="1">
      <c r="A114" s="29">
        <v>37288</v>
      </c>
      <c r="B114" s="30">
        <v>107</v>
      </c>
      <c r="C114" s="30">
        <v>5824</v>
      </c>
      <c r="D114" s="30">
        <v>7363</v>
      </c>
      <c r="E114" s="30">
        <v>130</v>
      </c>
      <c r="F114" s="30">
        <v>28082</v>
      </c>
      <c r="G114" s="30">
        <v>44419</v>
      </c>
      <c r="H114" s="30">
        <v>38</v>
      </c>
      <c r="I114" s="30">
        <v>5352</v>
      </c>
      <c r="J114" s="30">
        <v>10258</v>
      </c>
      <c r="K114" s="30">
        <v>29597</v>
      </c>
      <c r="L114" s="30">
        <v>30821</v>
      </c>
      <c r="M114" s="206"/>
      <c r="N114" s="205"/>
      <c r="O114" s="205"/>
      <c r="P114" s="208">
        <f t="shared" si="1"/>
        <v>68855</v>
      </c>
      <c r="Q114" s="206"/>
      <c r="R114" s="206"/>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c r="BC114" s="206"/>
      <c r="BD114" s="206"/>
      <c r="BE114" s="206"/>
      <c r="BF114" s="206"/>
      <c r="BG114" s="206"/>
      <c r="BH114" s="206"/>
      <c r="BI114" s="206"/>
      <c r="BJ114" s="206"/>
      <c r="BK114" s="206"/>
      <c r="BL114" s="206"/>
      <c r="BM114" s="206"/>
      <c r="BN114" s="206"/>
      <c r="BO114" s="206"/>
      <c r="BP114" s="206"/>
      <c r="BQ114" s="206"/>
      <c r="BR114" s="206"/>
      <c r="BS114" s="206"/>
      <c r="BT114" s="206"/>
      <c r="BU114" s="206"/>
      <c r="BV114" s="206"/>
      <c r="BW114" s="206"/>
    </row>
    <row r="115" spans="1:75" ht="15" hidden="1" customHeight="1">
      <c r="A115" s="29">
        <v>37316</v>
      </c>
      <c r="B115" s="30">
        <v>250</v>
      </c>
      <c r="C115" s="30">
        <v>9923</v>
      </c>
      <c r="D115" s="30">
        <v>9464</v>
      </c>
      <c r="E115" s="30">
        <v>122</v>
      </c>
      <c r="F115" s="30">
        <v>24642</v>
      </c>
      <c r="G115" s="30">
        <v>33469</v>
      </c>
      <c r="H115" s="30">
        <v>72</v>
      </c>
      <c r="I115" s="30">
        <v>11803</v>
      </c>
      <c r="J115" s="30">
        <v>28551</v>
      </c>
      <c r="K115" s="30">
        <v>0</v>
      </c>
      <c r="L115" s="30">
        <v>0</v>
      </c>
      <c r="M115" s="206"/>
      <c r="N115" s="205"/>
      <c r="O115" s="205"/>
      <c r="P115" s="208">
        <f t="shared" si="1"/>
        <v>46368</v>
      </c>
      <c r="Q115" s="206"/>
      <c r="R115" s="206"/>
      <c r="S115" s="206"/>
      <c r="T115" s="206"/>
      <c r="U115" s="206"/>
      <c r="V115" s="206"/>
      <c r="W115" s="206"/>
      <c r="X115" s="206"/>
      <c r="Y115" s="206"/>
      <c r="Z115" s="206"/>
      <c r="AA115" s="206"/>
      <c r="AB115" s="206"/>
      <c r="AC115" s="206"/>
      <c r="AD115" s="206"/>
      <c r="AE115" s="206"/>
      <c r="AF115" s="206"/>
      <c r="AG115" s="206"/>
      <c r="AH115" s="206"/>
      <c r="AI115" s="206"/>
      <c r="AJ115" s="206"/>
      <c r="AK115" s="206"/>
      <c r="AL115" s="206"/>
      <c r="AM115" s="206"/>
      <c r="AN115" s="206"/>
      <c r="AO115" s="206"/>
      <c r="AP115" s="206"/>
      <c r="AQ115" s="206"/>
      <c r="AR115" s="206"/>
      <c r="AS115" s="206"/>
      <c r="AT115" s="206"/>
      <c r="AU115" s="206"/>
      <c r="AV115" s="206"/>
      <c r="AW115" s="206"/>
      <c r="AX115" s="206"/>
      <c r="AY115" s="206"/>
      <c r="AZ115" s="206"/>
      <c r="BA115" s="206"/>
      <c r="BB115" s="206"/>
      <c r="BC115" s="206"/>
      <c r="BD115" s="206"/>
      <c r="BE115" s="206"/>
      <c r="BF115" s="206"/>
      <c r="BG115" s="206"/>
      <c r="BH115" s="206"/>
      <c r="BI115" s="206"/>
      <c r="BJ115" s="206"/>
      <c r="BK115" s="206"/>
      <c r="BL115" s="206"/>
      <c r="BM115" s="206"/>
      <c r="BN115" s="206"/>
      <c r="BO115" s="206"/>
      <c r="BP115" s="206"/>
      <c r="BQ115" s="206"/>
      <c r="BR115" s="206"/>
      <c r="BS115" s="206"/>
      <c r="BT115" s="206"/>
      <c r="BU115" s="206"/>
      <c r="BV115" s="206"/>
      <c r="BW115" s="206"/>
    </row>
    <row r="116" spans="1:75" ht="15" hidden="1" customHeight="1">
      <c r="A116" s="29">
        <v>37347</v>
      </c>
      <c r="B116" s="30">
        <v>229</v>
      </c>
      <c r="C116" s="30">
        <v>9125</v>
      </c>
      <c r="D116" s="30">
        <v>9160</v>
      </c>
      <c r="E116" s="30">
        <v>160</v>
      </c>
      <c r="F116" s="30">
        <v>40223</v>
      </c>
      <c r="G116" s="30">
        <v>58838</v>
      </c>
      <c r="H116" s="30">
        <v>65</v>
      </c>
      <c r="I116" s="30">
        <v>8125</v>
      </c>
      <c r="J116" s="30">
        <v>13938</v>
      </c>
      <c r="K116" s="30">
        <v>0</v>
      </c>
      <c r="L116" s="30">
        <v>0</v>
      </c>
      <c r="M116" s="206"/>
      <c r="N116" s="205"/>
      <c r="O116" s="205"/>
      <c r="P116" s="208">
        <f t="shared" si="1"/>
        <v>57473</v>
      </c>
      <c r="Q116" s="206"/>
      <c r="R116" s="206"/>
      <c r="S116" s="206"/>
      <c r="T116" s="206"/>
      <c r="U116" s="206"/>
      <c r="V116" s="206"/>
      <c r="W116" s="206"/>
      <c r="X116" s="206"/>
      <c r="Y116" s="206"/>
      <c r="Z116" s="206"/>
      <c r="AA116" s="206"/>
      <c r="AB116" s="206"/>
      <c r="AC116" s="206"/>
      <c r="AD116" s="206"/>
      <c r="AE116" s="206"/>
      <c r="AF116" s="206"/>
      <c r="AG116" s="206"/>
      <c r="AH116" s="206"/>
      <c r="AI116" s="206"/>
      <c r="AJ116" s="206"/>
      <c r="AK116" s="206"/>
      <c r="AL116" s="206"/>
      <c r="AM116" s="206"/>
      <c r="AN116" s="206"/>
      <c r="AO116" s="206"/>
      <c r="AP116" s="206"/>
      <c r="AQ116" s="206"/>
      <c r="AR116" s="206"/>
      <c r="AS116" s="206"/>
      <c r="AT116" s="206"/>
      <c r="AU116" s="206"/>
      <c r="AV116" s="206"/>
      <c r="AW116" s="206"/>
      <c r="AX116" s="206"/>
      <c r="AY116" s="206"/>
      <c r="AZ116" s="206"/>
      <c r="BA116" s="206"/>
      <c r="BB116" s="206"/>
      <c r="BC116" s="206"/>
      <c r="BD116" s="206"/>
      <c r="BE116" s="206"/>
      <c r="BF116" s="206"/>
      <c r="BG116" s="206"/>
      <c r="BH116" s="206"/>
      <c r="BI116" s="206"/>
      <c r="BJ116" s="206"/>
      <c r="BK116" s="206"/>
      <c r="BL116" s="206"/>
      <c r="BM116" s="206"/>
      <c r="BN116" s="206"/>
      <c r="BO116" s="206"/>
      <c r="BP116" s="206"/>
      <c r="BQ116" s="206"/>
      <c r="BR116" s="206"/>
      <c r="BS116" s="206"/>
      <c r="BT116" s="206"/>
      <c r="BU116" s="206"/>
      <c r="BV116" s="206"/>
      <c r="BW116" s="206"/>
    </row>
    <row r="117" spans="1:75" ht="15" hidden="1" customHeight="1">
      <c r="A117" s="29">
        <v>37377</v>
      </c>
      <c r="B117" s="30">
        <v>171</v>
      </c>
      <c r="C117" s="30">
        <v>6949</v>
      </c>
      <c r="D117" s="30">
        <v>6565</v>
      </c>
      <c r="E117" s="30">
        <v>175</v>
      </c>
      <c r="F117" s="30">
        <v>34519</v>
      </c>
      <c r="G117" s="30">
        <v>51364</v>
      </c>
      <c r="H117" s="30">
        <v>35</v>
      </c>
      <c r="I117" s="30">
        <v>5594</v>
      </c>
      <c r="J117" s="30">
        <v>8452</v>
      </c>
      <c r="K117" s="30">
        <v>1226</v>
      </c>
      <c r="L117" s="30">
        <v>1594</v>
      </c>
      <c r="M117" s="206"/>
      <c r="N117" s="205"/>
      <c r="O117" s="205"/>
      <c r="P117" s="208">
        <f t="shared" si="1"/>
        <v>48288</v>
      </c>
      <c r="Q117" s="206"/>
      <c r="R117" s="206"/>
      <c r="S117" s="206"/>
      <c r="T117" s="206"/>
      <c r="U117" s="206"/>
      <c r="V117" s="206"/>
      <c r="W117" s="206"/>
      <c r="X117" s="206"/>
      <c r="Y117" s="206"/>
      <c r="Z117" s="206"/>
      <c r="AA117" s="206"/>
      <c r="AB117" s="206"/>
      <c r="AC117" s="206"/>
      <c r="AD117" s="206"/>
      <c r="AE117" s="206"/>
      <c r="AF117" s="206"/>
      <c r="AG117" s="206"/>
      <c r="AH117" s="206"/>
      <c r="AI117" s="206"/>
      <c r="AJ117" s="206"/>
      <c r="AK117" s="206"/>
      <c r="AL117" s="206"/>
      <c r="AM117" s="206"/>
      <c r="AN117" s="206"/>
      <c r="AO117" s="206"/>
      <c r="AP117" s="206"/>
      <c r="AQ117" s="206"/>
      <c r="AR117" s="206"/>
      <c r="AS117" s="206"/>
      <c r="AT117" s="206"/>
      <c r="AU117" s="206"/>
      <c r="AV117" s="206"/>
      <c r="AW117" s="206"/>
      <c r="AX117" s="206"/>
      <c r="AY117" s="206"/>
      <c r="AZ117" s="206"/>
      <c r="BA117" s="206"/>
      <c r="BB117" s="206"/>
      <c r="BC117" s="206"/>
      <c r="BD117" s="206"/>
      <c r="BE117" s="206"/>
      <c r="BF117" s="206"/>
      <c r="BG117" s="206"/>
      <c r="BH117" s="206"/>
      <c r="BI117" s="206"/>
      <c r="BJ117" s="206"/>
      <c r="BK117" s="206"/>
      <c r="BL117" s="206"/>
      <c r="BM117" s="206"/>
      <c r="BN117" s="206"/>
      <c r="BO117" s="206"/>
      <c r="BP117" s="206"/>
      <c r="BQ117" s="206"/>
      <c r="BR117" s="206"/>
      <c r="BS117" s="206"/>
      <c r="BT117" s="206"/>
      <c r="BU117" s="206"/>
      <c r="BV117" s="206"/>
      <c r="BW117" s="206"/>
    </row>
    <row r="118" spans="1:75" ht="15" hidden="1" customHeight="1">
      <c r="A118" s="29">
        <v>37408</v>
      </c>
      <c r="B118" s="30">
        <v>371</v>
      </c>
      <c r="C118" s="30">
        <v>13058</v>
      </c>
      <c r="D118" s="30">
        <v>9662</v>
      </c>
      <c r="E118" s="30">
        <v>157</v>
      </c>
      <c r="F118" s="30">
        <v>40044</v>
      </c>
      <c r="G118" s="30">
        <v>69339</v>
      </c>
      <c r="H118" s="30">
        <v>29</v>
      </c>
      <c r="I118" s="30">
        <v>5103</v>
      </c>
      <c r="J118" s="30">
        <v>9443</v>
      </c>
      <c r="K118" s="30">
        <v>461</v>
      </c>
      <c r="L118" s="30">
        <v>600</v>
      </c>
      <c r="M118" s="206"/>
      <c r="N118" s="205"/>
      <c r="O118" s="205"/>
      <c r="P118" s="208">
        <f t="shared" si="1"/>
        <v>58666</v>
      </c>
      <c r="Q118" s="206"/>
      <c r="R118" s="206"/>
      <c r="S118" s="206"/>
      <c r="T118" s="206"/>
      <c r="U118" s="206"/>
      <c r="V118" s="206"/>
      <c r="W118" s="206"/>
      <c r="X118" s="206"/>
      <c r="Y118" s="206"/>
      <c r="Z118" s="206"/>
      <c r="AA118" s="206"/>
      <c r="AB118" s="206"/>
      <c r="AC118" s="206"/>
      <c r="AD118" s="206"/>
      <c r="AE118" s="206"/>
      <c r="AF118" s="206"/>
      <c r="AG118" s="206"/>
      <c r="AH118" s="206"/>
      <c r="AI118" s="206"/>
      <c r="AJ118" s="206"/>
      <c r="AK118" s="206"/>
      <c r="AL118" s="206"/>
      <c r="AM118" s="206"/>
      <c r="AN118" s="206"/>
      <c r="AO118" s="206"/>
      <c r="AP118" s="206"/>
      <c r="AQ118" s="206"/>
      <c r="AR118" s="206"/>
      <c r="AS118" s="206"/>
      <c r="AT118" s="206"/>
      <c r="AU118" s="206"/>
      <c r="AV118" s="206"/>
      <c r="AW118" s="206"/>
      <c r="AX118" s="206"/>
      <c r="AY118" s="206"/>
      <c r="AZ118" s="206"/>
      <c r="BA118" s="206"/>
      <c r="BB118" s="206"/>
      <c r="BC118" s="206"/>
      <c r="BD118" s="206"/>
      <c r="BE118" s="206"/>
      <c r="BF118" s="206"/>
      <c r="BG118" s="206"/>
      <c r="BH118" s="206"/>
      <c r="BI118" s="206"/>
      <c r="BJ118" s="206"/>
      <c r="BK118" s="206"/>
      <c r="BL118" s="206"/>
      <c r="BM118" s="206"/>
      <c r="BN118" s="206"/>
      <c r="BO118" s="206"/>
      <c r="BP118" s="206"/>
      <c r="BQ118" s="206"/>
      <c r="BR118" s="206"/>
      <c r="BS118" s="206"/>
      <c r="BT118" s="206"/>
      <c r="BU118" s="206"/>
      <c r="BV118" s="206"/>
      <c r="BW118" s="206"/>
    </row>
    <row r="119" spans="1:75" ht="15" hidden="1" customHeight="1">
      <c r="A119" s="29">
        <v>37438</v>
      </c>
      <c r="B119" s="30">
        <v>165</v>
      </c>
      <c r="C119" s="30">
        <v>7043</v>
      </c>
      <c r="D119" s="30">
        <v>6872</v>
      </c>
      <c r="E119" s="30">
        <v>158</v>
      </c>
      <c r="F119" s="30">
        <v>34638</v>
      </c>
      <c r="G119" s="30">
        <v>56167</v>
      </c>
      <c r="H119" s="30">
        <v>85</v>
      </c>
      <c r="I119" s="30">
        <v>16252</v>
      </c>
      <c r="J119" s="30">
        <v>27688</v>
      </c>
      <c r="K119" s="30">
        <v>0</v>
      </c>
      <c r="L119" s="30">
        <v>0</v>
      </c>
      <c r="M119" s="206"/>
      <c r="N119" s="205"/>
      <c r="O119" s="205"/>
      <c r="P119" s="208">
        <f t="shared" si="1"/>
        <v>57933</v>
      </c>
      <c r="Q119" s="206"/>
      <c r="R119" s="206"/>
      <c r="S119" s="206"/>
      <c r="T119" s="206"/>
      <c r="U119" s="206"/>
      <c r="V119" s="206"/>
      <c r="W119" s="206"/>
      <c r="X119" s="206"/>
      <c r="Y119" s="206"/>
      <c r="Z119" s="206"/>
      <c r="AA119" s="206"/>
      <c r="AB119" s="206"/>
      <c r="AC119" s="206"/>
      <c r="AD119" s="206"/>
      <c r="AE119" s="206"/>
      <c r="AF119" s="206"/>
      <c r="AG119" s="206"/>
      <c r="AH119" s="206"/>
      <c r="AI119" s="206"/>
      <c r="AJ119" s="206"/>
      <c r="AK119" s="206"/>
      <c r="AL119" s="206"/>
      <c r="AM119" s="206"/>
      <c r="AN119" s="206"/>
      <c r="AO119" s="206"/>
      <c r="AP119" s="206"/>
      <c r="AQ119" s="206"/>
      <c r="AR119" s="206"/>
      <c r="AS119" s="206"/>
      <c r="AT119" s="206"/>
      <c r="AU119" s="206"/>
      <c r="AV119" s="206"/>
      <c r="AW119" s="206"/>
      <c r="AX119" s="206"/>
      <c r="AY119" s="206"/>
      <c r="AZ119" s="206"/>
      <c r="BA119" s="206"/>
      <c r="BB119" s="206"/>
      <c r="BC119" s="206"/>
      <c r="BD119" s="206"/>
      <c r="BE119" s="206"/>
      <c r="BF119" s="206"/>
      <c r="BG119" s="206"/>
      <c r="BH119" s="206"/>
      <c r="BI119" s="206"/>
      <c r="BJ119" s="206"/>
      <c r="BK119" s="206"/>
      <c r="BL119" s="206"/>
      <c r="BM119" s="206"/>
      <c r="BN119" s="206"/>
      <c r="BO119" s="206"/>
      <c r="BP119" s="206"/>
      <c r="BQ119" s="206"/>
      <c r="BR119" s="206"/>
      <c r="BS119" s="206"/>
      <c r="BT119" s="206"/>
      <c r="BU119" s="206"/>
      <c r="BV119" s="206"/>
      <c r="BW119" s="206"/>
    </row>
    <row r="120" spans="1:75" ht="15" hidden="1" customHeight="1">
      <c r="A120" s="29">
        <v>37469</v>
      </c>
      <c r="B120" s="30">
        <v>252</v>
      </c>
      <c r="C120" s="30">
        <v>10022</v>
      </c>
      <c r="D120" s="30">
        <v>9283</v>
      </c>
      <c r="E120" s="30">
        <v>183</v>
      </c>
      <c r="F120" s="30">
        <v>42148</v>
      </c>
      <c r="G120" s="30">
        <v>66874</v>
      </c>
      <c r="H120" s="30">
        <v>81</v>
      </c>
      <c r="I120" s="30">
        <v>18975</v>
      </c>
      <c r="J120" s="30">
        <v>33611</v>
      </c>
      <c r="K120" s="30">
        <v>0</v>
      </c>
      <c r="L120" s="30">
        <v>0</v>
      </c>
      <c r="M120" s="206"/>
      <c r="N120" s="205"/>
      <c r="O120" s="205"/>
      <c r="P120" s="208">
        <f t="shared" si="1"/>
        <v>71145</v>
      </c>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206"/>
      <c r="AL120" s="206"/>
      <c r="AM120" s="206"/>
      <c r="AN120" s="206"/>
      <c r="AO120" s="206"/>
      <c r="AP120" s="206"/>
      <c r="AQ120" s="206"/>
      <c r="AR120" s="206"/>
      <c r="AS120" s="206"/>
      <c r="AT120" s="206"/>
      <c r="AU120" s="206"/>
      <c r="AV120" s="206"/>
      <c r="AW120" s="206"/>
      <c r="AX120" s="206"/>
      <c r="AY120" s="206"/>
      <c r="AZ120" s="206"/>
      <c r="BA120" s="206"/>
      <c r="BB120" s="206"/>
      <c r="BC120" s="206"/>
      <c r="BD120" s="206"/>
      <c r="BE120" s="206"/>
      <c r="BF120" s="206"/>
      <c r="BG120" s="206"/>
      <c r="BH120" s="206"/>
      <c r="BI120" s="206"/>
      <c r="BJ120" s="206"/>
      <c r="BK120" s="206"/>
      <c r="BL120" s="206"/>
      <c r="BM120" s="206"/>
      <c r="BN120" s="206"/>
      <c r="BO120" s="206"/>
      <c r="BP120" s="206"/>
      <c r="BQ120" s="206"/>
      <c r="BR120" s="206"/>
      <c r="BS120" s="206"/>
      <c r="BT120" s="206"/>
      <c r="BU120" s="206"/>
      <c r="BV120" s="206"/>
      <c r="BW120" s="206"/>
    </row>
    <row r="121" spans="1:75" ht="15" hidden="1" customHeight="1">
      <c r="A121" s="29">
        <v>37500</v>
      </c>
      <c r="B121" s="30">
        <v>148</v>
      </c>
      <c r="C121" s="30">
        <v>7394</v>
      </c>
      <c r="D121" s="30">
        <v>8434</v>
      </c>
      <c r="E121" s="30">
        <v>176</v>
      </c>
      <c r="F121" s="30">
        <v>41787</v>
      </c>
      <c r="G121" s="30">
        <v>66777</v>
      </c>
      <c r="H121" s="30">
        <v>114</v>
      </c>
      <c r="I121" s="30">
        <v>20627</v>
      </c>
      <c r="J121" s="30">
        <v>38564</v>
      </c>
      <c r="K121" s="30">
        <v>330</v>
      </c>
      <c r="L121" s="30">
        <v>420</v>
      </c>
      <c r="M121" s="206"/>
      <c r="N121" s="205"/>
      <c r="O121" s="205"/>
      <c r="P121" s="208">
        <f t="shared" si="1"/>
        <v>70138</v>
      </c>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c r="BC121" s="206"/>
      <c r="BD121" s="206"/>
      <c r="BE121" s="206"/>
      <c r="BF121" s="206"/>
      <c r="BG121" s="206"/>
      <c r="BH121" s="206"/>
      <c r="BI121" s="206"/>
      <c r="BJ121" s="206"/>
      <c r="BK121" s="206"/>
      <c r="BL121" s="206"/>
      <c r="BM121" s="206"/>
      <c r="BN121" s="206"/>
      <c r="BO121" s="206"/>
      <c r="BP121" s="206"/>
      <c r="BQ121" s="206"/>
      <c r="BR121" s="206"/>
      <c r="BS121" s="206"/>
      <c r="BT121" s="206"/>
      <c r="BU121" s="206"/>
      <c r="BV121" s="206"/>
      <c r="BW121" s="206"/>
    </row>
    <row r="122" spans="1:75" ht="15" hidden="1" customHeight="1">
      <c r="A122" s="29">
        <v>37530</v>
      </c>
      <c r="B122" s="30">
        <v>193</v>
      </c>
      <c r="C122" s="30">
        <v>8503</v>
      </c>
      <c r="D122" s="30">
        <v>8632</v>
      </c>
      <c r="E122" s="30">
        <v>238</v>
      </c>
      <c r="F122" s="30">
        <v>55990</v>
      </c>
      <c r="G122" s="30">
        <v>94104</v>
      </c>
      <c r="H122" s="30">
        <v>216</v>
      </c>
      <c r="I122" s="30">
        <v>33706</v>
      </c>
      <c r="J122" s="30">
        <v>64741</v>
      </c>
      <c r="K122" s="30">
        <v>38156</v>
      </c>
      <c r="L122" s="30">
        <v>465010</v>
      </c>
      <c r="M122" s="206"/>
      <c r="N122" s="205"/>
      <c r="O122" s="205"/>
      <c r="P122" s="208">
        <f t="shared" si="1"/>
        <v>136355</v>
      </c>
      <c r="Q122" s="206"/>
      <c r="R122" s="206"/>
      <c r="S122" s="206"/>
      <c r="T122" s="206"/>
      <c r="U122" s="206"/>
      <c r="V122" s="206"/>
      <c r="W122" s="206"/>
      <c r="X122" s="206"/>
      <c r="Y122" s="206"/>
      <c r="Z122" s="206"/>
      <c r="AA122" s="206"/>
      <c r="AB122" s="206"/>
      <c r="AC122" s="206"/>
      <c r="AD122" s="206"/>
      <c r="AE122" s="206"/>
      <c r="AF122" s="206"/>
      <c r="AG122" s="206"/>
      <c r="AH122" s="206"/>
      <c r="AI122" s="206"/>
      <c r="AJ122" s="206"/>
      <c r="AK122" s="206"/>
      <c r="AL122" s="206"/>
      <c r="AM122" s="206"/>
      <c r="AN122" s="206"/>
      <c r="AO122" s="206"/>
      <c r="AP122" s="206"/>
      <c r="AQ122" s="206"/>
      <c r="AR122" s="206"/>
      <c r="AS122" s="206"/>
      <c r="AT122" s="206"/>
      <c r="AU122" s="206"/>
      <c r="AV122" s="206"/>
      <c r="AW122" s="206"/>
      <c r="AX122" s="206"/>
      <c r="AY122" s="206"/>
      <c r="AZ122" s="206"/>
      <c r="BA122" s="206"/>
      <c r="BB122" s="206"/>
      <c r="BC122" s="206"/>
      <c r="BD122" s="206"/>
      <c r="BE122" s="206"/>
      <c r="BF122" s="206"/>
      <c r="BG122" s="206"/>
      <c r="BH122" s="206"/>
      <c r="BI122" s="206"/>
      <c r="BJ122" s="206"/>
      <c r="BK122" s="206"/>
      <c r="BL122" s="206"/>
      <c r="BM122" s="206"/>
      <c r="BN122" s="206"/>
      <c r="BO122" s="206"/>
      <c r="BP122" s="206"/>
      <c r="BQ122" s="206"/>
      <c r="BR122" s="206"/>
      <c r="BS122" s="206"/>
      <c r="BT122" s="206"/>
      <c r="BU122" s="206"/>
      <c r="BV122" s="206"/>
      <c r="BW122" s="206"/>
    </row>
    <row r="123" spans="1:75" ht="15" hidden="1" customHeight="1">
      <c r="A123" s="29">
        <v>37561</v>
      </c>
      <c r="B123" s="30">
        <v>147</v>
      </c>
      <c r="C123" s="30">
        <v>6811</v>
      </c>
      <c r="D123" s="30">
        <v>7420</v>
      </c>
      <c r="E123" s="30">
        <v>174</v>
      </c>
      <c r="F123" s="30">
        <v>38866</v>
      </c>
      <c r="G123" s="30">
        <v>71648</v>
      </c>
      <c r="H123" s="30">
        <v>107</v>
      </c>
      <c r="I123" s="30">
        <v>23080</v>
      </c>
      <c r="J123" s="30">
        <v>40907</v>
      </c>
      <c r="K123" s="30">
        <v>226</v>
      </c>
      <c r="L123" s="30">
        <v>285</v>
      </c>
      <c r="M123" s="206"/>
      <c r="N123" s="205"/>
      <c r="O123" s="205"/>
      <c r="P123" s="208">
        <f t="shared" si="1"/>
        <v>68983</v>
      </c>
      <c r="Q123" s="206"/>
      <c r="R123" s="206"/>
      <c r="S123" s="206"/>
      <c r="T123" s="206"/>
      <c r="U123" s="206"/>
      <c r="V123" s="206"/>
      <c r="W123" s="206"/>
      <c r="X123" s="206"/>
      <c r="Y123" s="206"/>
      <c r="Z123" s="206"/>
      <c r="AA123" s="206"/>
      <c r="AB123" s="206"/>
      <c r="AC123" s="206"/>
      <c r="AD123" s="206"/>
      <c r="AE123" s="206"/>
      <c r="AF123" s="206"/>
      <c r="AG123" s="206"/>
      <c r="AH123" s="206"/>
      <c r="AI123" s="206"/>
      <c r="AJ123" s="206"/>
      <c r="AK123" s="206"/>
      <c r="AL123" s="206"/>
      <c r="AM123" s="206"/>
      <c r="AN123" s="206"/>
      <c r="AO123" s="206"/>
      <c r="AP123" s="206"/>
      <c r="AQ123" s="206"/>
      <c r="AR123" s="206"/>
      <c r="AS123" s="206"/>
      <c r="AT123" s="206"/>
      <c r="AU123" s="206"/>
      <c r="AV123" s="206"/>
      <c r="AW123" s="206"/>
      <c r="AX123" s="206"/>
      <c r="AY123" s="206"/>
      <c r="AZ123" s="206"/>
      <c r="BA123" s="206"/>
      <c r="BB123" s="206"/>
      <c r="BC123" s="206"/>
      <c r="BD123" s="206"/>
      <c r="BE123" s="206"/>
      <c r="BF123" s="206"/>
      <c r="BG123" s="206"/>
      <c r="BH123" s="206"/>
      <c r="BI123" s="206"/>
      <c r="BJ123" s="206"/>
      <c r="BK123" s="206"/>
      <c r="BL123" s="206"/>
      <c r="BM123" s="206"/>
      <c r="BN123" s="206"/>
      <c r="BO123" s="206"/>
      <c r="BP123" s="206"/>
      <c r="BQ123" s="206"/>
      <c r="BR123" s="206"/>
      <c r="BS123" s="206"/>
      <c r="BT123" s="206"/>
      <c r="BU123" s="206"/>
      <c r="BV123" s="206"/>
      <c r="BW123" s="206"/>
    </row>
    <row r="124" spans="1:75" ht="15" hidden="1" customHeight="1">
      <c r="A124" s="29">
        <v>37591</v>
      </c>
      <c r="B124" s="30">
        <v>112</v>
      </c>
      <c r="C124" s="30">
        <v>5093</v>
      </c>
      <c r="D124" s="30">
        <v>5917</v>
      </c>
      <c r="E124" s="30">
        <v>135</v>
      </c>
      <c r="F124" s="30">
        <v>30502</v>
      </c>
      <c r="G124" s="30">
        <v>52576</v>
      </c>
      <c r="H124" s="30">
        <v>78</v>
      </c>
      <c r="I124" s="30">
        <v>10735</v>
      </c>
      <c r="J124" s="30">
        <v>18474</v>
      </c>
      <c r="K124" s="30">
        <v>0</v>
      </c>
      <c r="L124" s="30">
        <v>0</v>
      </c>
      <c r="M124" s="206"/>
      <c r="N124" s="205"/>
      <c r="O124" s="205"/>
      <c r="P124" s="208">
        <f t="shared" si="1"/>
        <v>46330</v>
      </c>
      <c r="Q124" s="206"/>
      <c r="R124" s="206"/>
      <c r="S124" s="206"/>
      <c r="T124" s="206"/>
      <c r="U124" s="206"/>
      <c r="V124" s="206"/>
      <c r="W124" s="206"/>
      <c r="X124" s="206"/>
      <c r="Y124" s="206"/>
      <c r="Z124" s="206"/>
      <c r="AA124" s="206"/>
      <c r="AB124" s="206"/>
      <c r="AC124" s="206"/>
      <c r="AD124" s="206"/>
      <c r="AE124" s="206"/>
      <c r="AF124" s="206"/>
      <c r="AG124" s="206"/>
      <c r="AH124" s="206"/>
      <c r="AI124" s="206"/>
      <c r="AJ124" s="206"/>
      <c r="AK124" s="206"/>
      <c r="AL124" s="206"/>
      <c r="AM124" s="206"/>
      <c r="AN124" s="206"/>
      <c r="AO124" s="206"/>
      <c r="AP124" s="206"/>
      <c r="AQ124" s="206"/>
      <c r="AR124" s="206"/>
      <c r="AS124" s="206"/>
      <c r="AT124" s="206"/>
      <c r="AU124" s="206"/>
      <c r="AV124" s="206"/>
      <c r="AW124" s="206"/>
      <c r="AX124" s="206"/>
      <c r="AY124" s="206"/>
      <c r="AZ124" s="206"/>
      <c r="BA124" s="206"/>
      <c r="BB124" s="206"/>
      <c r="BC124" s="206"/>
      <c r="BD124" s="206"/>
      <c r="BE124" s="206"/>
      <c r="BF124" s="206"/>
      <c r="BG124" s="206"/>
      <c r="BH124" s="206"/>
      <c r="BI124" s="206"/>
      <c r="BJ124" s="206"/>
      <c r="BK124" s="206"/>
      <c r="BL124" s="206"/>
      <c r="BM124" s="206"/>
      <c r="BN124" s="206"/>
      <c r="BO124" s="206"/>
      <c r="BP124" s="206"/>
      <c r="BQ124" s="206"/>
      <c r="BR124" s="206"/>
      <c r="BS124" s="206"/>
      <c r="BT124" s="206"/>
      <c r="BU124" s="206"/>
      <c r="BV124" s="206"/>
      <c r="BW124" s="206"/>
    </row>
    <row r="125" spans="1:75" ht="15" hidden="1" customHeight="1">
      <c r="A125" s="29">
        <v>37622</v>
      </c>
      <c r="B125" s="30">
        <v>1468</v>
      </c>
      <c r="C125" s="30">
        <v>45605</v>
      </c>
      <c r="D125" s="30">
        <v>29965</v>
      </c>
      <c r="E125" s="30">
        <v>134</v>
      </c>
      <c r="F125" s="30">
        <v>33461</v>
      </c>
      <c r="G125" s="30">
        <v>55676</v>
      </c>
      <c r="H125" s="30">
        <v>52</v>
      </c>
      <c r="I125" s="30">
        <v>8352</v>
      </c>
      <c r="J125" s="30">
        <v>19589</v>
      </c>
      <c r="K125" s="30">
        <v>0</v>
      </c>
      <c r="L125" s="30">
        <v>0</v>
      </c>
      <c r="M125" s="206"/>
      <c r="N125" s="205"/>
      <c r="O125" s="205"/>
      <c r="P125" s="208">
        <f t="shared" si="1"/>
        <v>87418</v>
      </c>
      <c r="Q125" s="206"/>
      <c r="R125" s="206"/>
      <c r="S125" s="206"/>
      <c r="T125" s="206"/>
      <c r="U125" s="206"/>
      <c r="V125" s="206"/>
      <c r="W125" s="206"/>
      <c r="X125" s="206"/>
      <c r="Y125" s="206"/>
      <c r="Z125" s="206"/>
      <c r="AA125" s="206"/>
      <c r="AB125" s="206"/>
      <c r="AC125" s="206"/>
      <c r="AD125" s="206"/>
      <c r="AE125" s="206"/>
      <c r="AF125" s="206"/>
      <c r="AG125" s="206"/>
      <c r="AH125" s="206"/>
      <c r="AI125" s="206"/>
      <c r="AJ125" s="206"/>
      <c r="AK125" s="206"/>
      <c r="AL125" s="206"/>
      <c r="AM125" s="206"/>
      <c r="AN125" s="206"/>
      <c r="AO125" s="206"/>
      <c r="AP125" s="206"/>
      <c r="AQ125" s="206"/>
      <c r="AR125" s="206"/>
      <c r="AS125" s="206"/>
      <c r="AT125" s="206"/>
      <c r="AU125" s="206"/>
      <c r="AV125" s="206"/>
      <c r="AW125" s="206"/>
      <c r="AX125" s="206"/>
      <c r="AY125" s="206"/>
      <c r="AZ125" s="206"/>
      <c r="BA125" s="206"/>
      <c r="BB125" s="206"/>
      <c r="BC125" s="206"/>
      <c r="BD125" s="206"/>
      <c r="BE125" s="206"/>
      <c r="BF125" s="206"/>
      <c r="BG125" s="206"/>
      <c r="BH125" s="206"/>
      <c r="BI125" s="206"/>
      <c r="BJ125" s="206"/>
      <c r="BK125" s="206"/>
      <c r="BL125" s="206"/>
      <c r="BM125" s="206"/>
      <c r="BN125" s="206"/>
      <c r="BO125" s="206"/>
      <c r="BP125" s="206"/>
      <c r="BQ125" s="206"/>
      <c r="BR125" s="206"/>
      <c r="BS125" s="206"/>
      <c r="BT125" s="206"/>
      <c r="BU125" s="206"/>
      <c r="BV125" s="206"/>
      <c r="BW125" s="206"/>
    </row>
    <row r="126" spans="1:75" ht="15" hidden="1" customHeight="1">
      <c r="A126" s="29">
        <v>37653</v>
      </c>
      <c r="B126" s="30">
        <v>503</v>
      </c>
      <c r="C126" s="30">
        <v>19195</v>
      </c>
      <c r="D126" s="30">
        <v>12500</v>
      </c>
      <c r="E126" s="30">
        <v>156</v>
      </c>
      <c r="F126" s="30">
        <v>37309</v>
      </c>
      <c r="G126" s="30">
        <v>62203</v>
      </c>
      <c r="H126" s="30">
        <v>140</v>
      </c>
      <c r="I126" s="30">
        <v>30911</v>
      </c>
      <c r="J126" s="30">
        <v>103125</v>
      </c>
      <c r="K126" s="30">
        <v>10350</v>
      </c>
      <c r="L126" s="30">
        <v>28000</v>
      </c>
      <c r="M126" s="206"/>
      <c r="N126" s="205"/>
      <c r="O126" s="205"/>
      <c r="P126" s="208">
        <f t="shared" si="1"/>
        <v>97765</v>
      </c>
      <c r="Q126" s="206"/>
      <c r="R126" s="206"/>
      <c r="S126" s="206"/>
      <c r="T126" s="206"/>
      <c r="U126" s="206"/>
      <c r="V126" s="206"/>
      <c r="W126" s="206"/>
      <c r="X126" s="206"/>
      <c r="Y126" s="206"/>
      <c r="Z126" s="206"/>
      <c r="AA126" s="206"/>
      <c r="AB126" s="206"/>
      <c r="AC126" s="206"/>
      <c r="AD126" s="206"/>
      <c r="AE126" s="206"/>
      <c r="AF126" s="206"/>
      <c r="AG126" s="206"/>
      <c r="AH126" s="206"/>
      <c r="AI126" s="206"/>
      <c r="AJ126" s="206"/>
      <c r="AK126" s="206"/>
      <c r="AL126" s="206"/>
      <c r="AM126" s="206"/>
      <c r="AN126" s="206"/>
      <c r="AO126" s="206"/>
      <c r="AP126" s="206"/>
      <c r="AQ126" s="206"/>
      <c r="AR126" s="206"/>
      <c r="AS126" s="206"/>
      <c r="AT126" s="206"/>
      <c r="AU126" s="206"/>
      <c r="AV126" s="206"/>
      <c r="AW126" s="206"/>
      <c r="AX126" s="206"/>
      <c r="AY126" s="206"/>
      <c r="AZ126" s="206"/>
      <c r="BA126" s="206"/>
      <c r="BB126" s="206"/>
      <c r="BC126" s="206"/>
      <c r="BD126" s="206"/>
      <c r="BE126" s="206"/>
      <c r="BF126" s="206"/>
      <c r="BG126" s="206"/>
      <c r="BH126" s="206"/>
      <c r="BI126" s="206"/>
      <c r="BJ126" s="206"/>
      <c r="BK126" s="206"/>
      <c r="BL126" s="206"/>
      <c r="BM126" s="206"/>
      <c r="BN126" s="206"/>
      <c r="BO126" s="206"/>
      <c r="BP126" s="206"/>
      <c r="BQ126" s="206"/>
      <c r="BR126" s="206"/>
      <c r="BS126" s="206"/>
      <c r="BT126" s="206"/>
      <c r="BU126" s="206"/>
      <c r="BV126" s="206"/>
      <c r="BW126" s="206"/>
    </row>
    <row r="127" spans="1:75" ht="15" hidden="1" customHeight="1">
      <c r="A127" s="29">
        <v>37681</v>
      </c>
      <c r="B127" s="30">
        <v>249</v>
      </c>
      <c r="C127" s="30">
        <v>10186</v>
      </c>
      <c r="D127" s="30">
        <v>8666</v>
      </c>
      <c r="E127" s="30">
        <v>189</v>
      </c>
      <c r="F127" s="30">
        <v>45459</v>
      </c>
      <c r="G127" s="30">
        <v>81441</v>
      </c>
      <c r="H127" s="30">
        <v>130</v>
      </c>
      <c r="I127" s="30">
        <v>30130</v>
      </c>
      <c r="J127" s="30">
        <v>92539</v>
      </c>
      <c r="K127" s="30">
        <v>2619</v>
      </c>
      <c r="L127" s="30">
        <v>5800</v>
      </c>
      <c r="M127" s="206"/>
      <c r="N127" s="205"/>
      <c r="O127" s="205"/>
      <c r="P127" s="208">
        <f t="shared" si="1"/>
        <v>88394</v>
      </c>
      <c r="Q127" s="206"/>
      <c r="R127" s="206"/>
      <c r="S127" s="206"/>
      <c r="T127" s="206"/>
      <c r="U127" s="206"/>
      <c r="V127" s="206"/>
      <c r="W127" s="206"/>
      <c r="X127" s="206"/>
      <c r="Y127" s="206"/>
      <c r="Z127" s="206"/>
      <c r="AA127" s="206"/>
      <c r="AB127" s="206"/>
      <c r="AC127" s="206"/>
      <c r="AD127" s="206"/>
      <c r="AE127" s="206"/>
      <c r="AF127" s="206"/>
      <c r="AG127" s="206"/>
      <c r="AH127" s="206"/>
      <c r="AI127" s="206"/>
      <c r="AJ127" s="206"/>
      <c r="AK127" s="206"/>
      <c r="AL127" s="206"/>
      <c r="AM127" s="206"/>
      <c r="AN127" s="206"/>
      <c r="AO127" s="206"/>
      <c r="AP127" s="206"/>
      <c r="AQ127" s="206"/>
      <c r="AR127" s="206"/>
      <c r="AS127" s="206"/>
      <c r="AT127" s="206"/>
      <c r="AU127" s="206"/>
      <c r="AV127" s="206"/>
      <c r="AW127" s="206"/>
      <c r="AX127" s="206"/>
      <c r="AY127" s="206"/>
      <c r="AZ127" s="206"/>
      <c r="BA127" s="206"/>
      <c r="BB127" s="206"/>
      <c r="BC127" s="206"/>
      <c r="BD127" s="206"/>
      <c r="BE127" s="206"/>
      <c r="BF127" s="206"/>
      <c r="BG127" s="206"/>
      <c r="BH127" s="206"/>
      <c r="BI127" s="206"/>
      <c r="BJ127" s="206"/>
      <c r="BK127" s="206"/>
      <c r="BL127" s="206"/>
      <c r="BM127" s="206"/>
      <c r="BN127" s="206"/>
      <c r="BO127" s="206"/>
      <c r="BP127" s="206"/>
      <c r="BQ127" s="206"/>
      <c r="BR127" s="206"/>
      <c r="BS127" s="206"/>
      <c r="BT127" s="206"/>
      <c r="BU127" s="206"/>
      <c r="BV127" s="206"/>
      <c r="BW127" s="206"/>
    </row>
    <row r="128" spans="1:75" ht="15" hidden="1" customHeight="1">
      <c r="A128" s="29">
        <v>37712</v>
      </c>
      <c r="B128" s="30">
        <v>609</v>
      </c>
      <c r="C128" s="30">
        <v>21667</v>
      </c>
      <c r="D128" s="30">
        <v>16122</v>
      </c>
      <c r="E128" s="30">
        <v>151</v>
      </c>
      <c r="F128" s="30">
        <v>36568</v>
      </c>
      <c r="G128" s="30">
        <v>68938</v>
      </c>
      <c r="H128" s="30">
        <v>156</v>
      </c>
      <c r="I128" s="30">
        <v>24988</v>
      </c>
      <c r="J128" s="30">
        <v>46242</v>
      </c>
      <c r="K128" s="30">
        <v>474</v>
      </c>
      <c r="L128" s="30">
        <v>720</v>
      </c>
      <c r="M128" s="206"/>
      <c r="N128" s="205"/>
      <c r="O128" s="205"/>
      <c r="P128" s="208">
        <f t="shared" si="1"/>
        <v>83697</v>
      </c>
      <c r="Q128" s="206"/>
      <c r="R128" s="206"/>
      <c r="S128" s="206"/>
      <c r="T128" s="206"/>
      <c r="U128" s="206"/>
      <c r="V128" s="206"/>
      <c r="W128" s="206"/>
      <c r="X128" s="206"/>
      <c r="Y128" s="206"/>
      <c r="Z128" s="206"/>
      <c r="AA128" s="206"/>
      <c r="AB128" s="206"/>
      <c r="AC128" s="206"/>
      <c r="AD128" s="206"/>
      <c r="AE128" s="206"/>
      <c r="AF128" s="206"/>
      <c r="AG128" s="206"/>
      <c r="AH128" s="206"/>
      <c r="AI128" s="206"/>
      <c r="AJ128" s="206"/>
      <c r="AK128" s="206"/>
      <c r="AL128" s="206"/>
      <c r="AM128" s="206"/>
      <c r="AN128" s="206"/>
      <c r="AO128" s="206"/>
      <c r="AP128" s="206"/>
      <c r="AQ128" s="206"/>
      <c r="AR128" s="206"/>
      <c r="AS128" s="206"/>
      <c r="AT128" s="206"/>
      <c r="AU128" s="206"/>
      <c r="AV128" s="206"/>
      <c r="AW128" s="206"/>
      <c r="AX128" s="206"/>
      <c r="AY128" s="206"/>
      <c r="AZ128" s="206"/>
      <c r="BA128" s="206"/>
      <c r="BB128" s="206"/>
      <c r="BC128" s="206"/>
      <c r="BD128" s="206"/>
      <c r="BE128" s="206"/>
      <c r="BF128" s="206"/>
      <c r="BG128" s="206"/>
      <c r="BH128" s="206"/>
      <c r="BI128" s="206"/>
      <c r="BJ128" s="206"/>
      <c r="BK128" s="206"/>
      <c r="BL128" s="206"/>
      <c r="BM128" s="206"/>
      <c r="BN128" s="206"/>
      <c r="BO128" s="206"/>
      <c r="BP128" s="206"/>
      <c r="BQ128" s="206"/>
      <c r="BR128" s="206"/>
      <c r="BS128" s="206"/>
      <c r="BT128" s="206"/>
      <c r="BU128" s="206"/>
      <c r="BV128" s="206"/>
      <c r="BW128" s="206"/>
    </row>
    <row r="129" spans="1:75" ht="15" hidden="1" customHeight="1">
      <c r="A129" s="29">
        <v>37742</v>
      </c>
      <c r="B129" s="30">
        <v>2594</v>
      </c>
      <c r="C129" s="30">
        <v>90339</v>
      </c>
      <c r="D129" s="30">
        <v>44814</v>
      </c>
      <c r="E129" s="30">
        <v>204</v>
      </c>
      <c r="F129" s="30">
        <v>49018</v>
      </c>
      <c r="G129" s="30">
        <v>85907</v>
      </c>
      <c r="H129" s="30">
        <v>94</v>
      </c>
      <c r="I129" s="30">
        <v>18036</v>
      </c>
      <c r="J129" s="30">
        <v>37804</v>
      </c>
      <c r="K129" s="30">
        <v>1115</v>
      </c>
      <c r="L129" s="30">
        <v>2788</v>
      </c>
      <c r="M129" s="206"/>
      <c r="N129" s="205"/>
      <c r="O129" s="205"/>
      <c r="P129" s="208">
        <f t="shared" si="1"/>
        <v>158508</v>
      </c>
      <c r="Q129" s="206"/>
      <c r="R129" s="206"/>
      <c r="S129" s="206"/>
      <c r="T129" s="206"/>
      <c r="U129" s="206"/>
      <c r="V129" s="206"/>
      <c r="W129" s="206"/>
      <c r="X129" s="206"/>
      <c r="Y129" s="206"/>
      <c r="Z129" s="206"/>
      <c r="AA129" s="206"/>
      <c r="AB129" s="206"/>
      <c r="AC129" s="206"/>
      <c r="AD129" s="206"/>
      <c r="AE129" s="206"/>
      <c r="AF129" s="206"/>
      <c r="AG129" s="206"/>
      <c r="AH129" s="206"/>
      <c r="AI129" s="206"/>
      <c r="AJ129" s="206"/>
      <c r="AK129" s="206"/>
      <c r="AL129" s="206"/>
      <c r="AM129" s="206"/>
      <c r="AN129" s="206"/>
      <c r="AO129" s="206"/>
      <c r="AP129" s="206"/>
      <c r="AQ129" s="206"/>
      <c r="AR129" s="206"/>
      <c r="AS129" s="206"/>
      <c r="AT129" s="206"/>
      <c r="AU129" s="206"/>
      <c r="AV129" s="206"/>
      <c r="AW129" s="206"/>
      <c r="AX129" s="206"/>
      <c r="AY129" s="206"/>
      <c r="AZ129" s="206"/>
      <c r="BA129" s="206"/>
      <c r="BB129" s="206"/>
      <c r="BC129" s="206"/>
      <c r="BD129" s="206"/>
      <c r="BE129" s="206"/>
      <c r="BF129" s="206"/>
      <c r="BG129" s="206"/>
      <c r="BH129" s="206"/>
      <c r="BI129" s="206"/>
      <c r="BJ129" s="206"/>
      <c r="BK129" s="206"/>
      <c r="BL129" s="206"/>
      <c r="BM129" s="206"/>
      <c r="BN129" s="206"/>
      <c r="BO129" s="206"/>
      <c r="BP129" s="206"/>
      <c r="BQ129" s="206"/>
      <c r="BR129" s="206"/>
      <c r="BS129" s="206"/>
      <c r="BT129" s="206"/>
      <c r="BU129" s="206"/>
      <c r="BV129" s="206"/>
      <c r="BW129" s="206"/>
    </row>
    <row r="130" spans="1:75" ht="15" hidden="1" customHeight="1">
      <c r="A130" s="29">
        <v>37773</v>
      </c>
      <c r="B130" s="30">
        <v>345</v>
      </c>
      <c r="C130" s="30">
        <v>13546</v>
      </c>
      <c r="D130" s="30">
        <v>9642</v>
      </c>
      <c r="E130" s="30">
        <v>203</v>
      </c>
      <c r="F130" s="30">
        <v>49371</v>
      </c>
      <c r="G130" s="30">
        <v>104492</v>
      </c>
      <c r="H130" s="30">
        <v>259</v>
      </c>
      <c r="I130" s="30">
        <v>36033</v>
      </c>
      <c r="J130" s="30">
        <v>83977</v>
      </c>
      <c r="K130" s="30">
        <v>1228</v>
      </c>
      <c r="L130" s="30">
        <v>1645</v>
      </c>
      <c r="M130" s="206"/>
      <c r="N130" s="205"/>
      <c r="O130" s="205"/>
      <c r="P130" s="208">
        <f t="shared" si="1"/>
        <v>100178</v>
      </c>
      <c r="Q130" s="206"/>
      <c r="R130" s="206"/>
      <c r="S130" s="206"/>
      <c r="T130" s="206"/>
      <c r="U130" s="206"/>
      <c r="V130" s="206"/>
      <c r="W130" s="206"/>
      <c r="X130" s="206"/>
      <c r="Y130" s="206"/>
      <c r="Z130" s="206"/>
      <c r="AA130" s="206"/>
      <c r="AB130" s="206"/>
      <c r="AC130" s="206"/>
      <c r="AD130" s="206"/>
      <c r="AE130" s="206"/>
      <c r="AF130" s="206"/>
      <c r="AG130" s="206"/>
      <c r="AH130" s="206"/>
      <c r="AI130" s="206"/>
      <c r="AJ130" s="206"/>
      <c r="AK130" s="206"/>
      <c r="AL130" s="206"/>
      <c r="AM130" s="206"/>
      <c r="AN130" s="206"/>
      <c r="AO130" s="206"/>
      <c r="AP130" s="206"/>
      <c r="AQ130" s="206"/>
      <c r="AR130" s="206"/>
      <c r="AS130" s="206"/>
      <c r="AT130" s="206"/>
      <c r="AU130" s="206"/>
      <c r="AV130" s="206"/>
      <c r="AW130" s="206"/>
      <c r="AX130" s="206"/>
      <c r="AY130" s="206"/>
      <c r="AZ130" s="206"/>
      <c r="BA130" s="206"/>
      <c r="BB130" s="206"/>
      <c r="BC130" s="206"/>
      <c r="BD130" s="206"/>
      <c r="BE130" s="206"/>
      <c r="BF130" s="206"/>
      <c r="BG130" s="206"/>
      <c r="BH130" s="206"/>
      <c r="BI130" s="206"/>
      <c r="BJ130" s="206"/>
      <c r="BK130" s="206"/>
      <c r="BL130" s="206"/>
      <c r="BM130" s="206"/>
      <c r="BN130" s="206"/>
      <c r="BO130" s="206"/>
      <c r="BP130" s="206"/>
      <c r="BQ130" s="206"/>
      <c r="BR130" s="206"/>
      <c r="BS130" s="206"/>
      <c r="BT130" s="206"/>
      <c r="BU130" s="206"/>
      <c r="BV130" s="206"/>
      <c r="BW130" s="206"/>
    </row>
    <row r="131" spans="1:75" ht="15" hidden="1" customHeight="1">
      <c r="A131" s="29">
        <v>37803</v>
      </c>
      <c r="B131" s="30">
        <v>2651</v>
      </c>
      <c r="C131" s="30">
        <v>91768</v>
      </c>
      <c r="D131" s="30">
        <v>45113</v>
      </c>
      <c r="E131" s="30">
        <v>207</v>
      </c>
      <c r="F131" s="30">
        <v>48606</v>
      </c>
      <c r="G131" s="30">
        <v>97744</v>
      </c>
      <c r="H131" s="30">
        <v>124</v>
      </c>
      <c r="I131" s="30">
        <v>27800</v>
      </c>
      <c r="J131" s="30">
        <v>67253</v>
      </c>
      <c r="K131" s="30">
        <v>423</v>
      </c>
      <c r="L131" s="30">
        <v>600</v>
      </c>
      <c r="M131" s="206"/>
      <c r="N131" s="205"/>
      <c r="O131" s="205"/>
      <c r="P131" s="208">
        <f t="shared" si="1"/>
        <v>168597</v>
      </c>
      <c r="Q131" s="206"/>
      <c r="R131" s="206"/>
      <c r="S131" s="206"/>
      <c r="T131" s="206"/>
      <c r="U131" s="206"/>
      <c r="V131" s="206"/>
      <c r="W131" s="206"/>
      <c r="X131" s="206"/>
      <c r="Y131" s="206"/>
      <c r="Z131" s="206"/>
      <c r="AA131" s="206"/>
      <c r="AB131" s="206"/>
      <c r="AC131" s="206"/>
      <c r="AD131" s="206"/>
      <c r="AE131" s="206"/>
      <c r="AF131" s="206"/>
      <c r="AG131" s="206"/>
      <c r="AH131" s="206"/>
      <c r="AI131" s="206"/>
      <c r="AJ131" s="206"/>
      <c r="AK131" s="206"/>
      <c r="AL131" s="206"/>
      <c r="AM131" s="206"/>
      <c r="AN131" s="206"/>
      <c r="AO131" s="206"/>
      <c r="AP131" s="206"/>
      <c r="AQ131" s="206"/>
      <c r="AR131" s="206"/>
      <c r="AS131" s="206"/>
      <c r="AT131" s="206"/>
      <c r="AU131" s="206"/>
      <c r="AV131" s="206"/>
      <c r="AW131" s="206"/>
      <c r="AX131" s="206"/>
      <c r="AY131" s="206"/>
      <c r="AZ131" s="206"/>
      <c r="BA131" s="206"/>
      <c r="BB131" s="206"/>
      <c r="BC131" s="206"/>
      <c r="BD131" s="206"/>
      <c r="BE131" s="206"/>
      <c r="BF131" s="206"/>
      <c r="BG131" s="206"/>
      <c r="BH131" s="206"/>
      <c r="BI131" s="206"/>
      <c r="BJ131" s="206"/>
      <c r="BK131" s="206"/>
      <c r="BL131" s="206"/>
      <c r="BM131" s="206"/>
      <c r="BN131" s="206"/>
      <c r="BO131" s="206"/>
      <c r="BP131" s="206"/>
      <c r="BQ131" s="206"/>
      <c r="BR131" s="206"/>
      <c r="BS131" s="206"/>
      <c r="BT131" s="206"/>
      <c r="BU131" s="206"/>
      <c r="BV131" s="206"/>
      <c r="BW131" s="206"/>
    </row>
    <row r="132" spans="1:75" ht="15" hidden="1" customHeight="1">
      <c r="A132" s="29">
        <v>37834</v>
      </c>
      <c r="B132" s="30">
        <v>141</v>
      </c>
      <c r="C132" s="30">
        <v>6340</v>
      </c>
      <c r="D132" s="30">
        <v>6570</v>
      </c>
      <c r="E132" s="30">
        <v>208</v>
      </c>
      <c r="F132" s="30">
        <v>48120</v>
      </c>
      <c r="G132" s="30">
        <v>89384</v>
      </c>
      <c r="H132" s="30">
        <v>494</v>
      </c>
      <c r="I132" s="30">
        <v>46718</v>
      </c>
      <c r="J132" s="30">
        <v>104477</v>
      </c>
      <c r="K132" s="30">
        <v>586</v>
      </c>
      <c r="L132" s="30">
        <v>614</v>
      </c>
      <c r="M132" s="206"/>
      <c r="N132" s="205"/>
      <c r="O132" s="205"/>
      <c r="P132" s="208">
        <f t="shared" si="1"/>
        <v>101764</v>
      </c>
      <c r="Q132" s="206"/>
      <c r="R132" s="206"/>
      <c r="S132" s="206"/>
      <c r="T132" s="206"/>
      <c r="U132" s="206"/>
      <c r="V132" s="206"/>
      <c r="W132" s="206"/>
      <c r="X132" s="206"/>
      <c r="Y132" s="206"/>
      <c r="Z132" s="206"/>
      <c r="AA132" s="206"/>
      <c r="AB132" s="206"/>
      <c r="AC132" s="206"/>
      <c r="AD132" s="206"/>
      <c r="AE132" s="206"/>
      <c r="AF132" s="206"/>
      <c r="AG132" s="206"/>
      <c r="AH132" s="206"/>
      <c r="AI132" s="206"/>
      <c r="AJ132" s="206"/>
      <c r="AK132" s="206"/>
      <c r="AL132" s="206"/>
      <c r="AM132" s="206"/>
      <c r="AN132" s="206"/>
      <c r="AO132" s="206"/>
      <c r="AP132" s="206"/>
      <c r="AQ132" s="206"/>
      <c r="AR132" s="206"/>
      <c r="AS132" s="206"/>
      <c r="AT132" s="206"/>
      <c r="AU132" s="206"/>
      <c r="AV132" s="206"/>
      <c r="AW132" s="206"/>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6"/>
      <c r="BT132" s="206"/>
      <c r="BU132" s="206"/>
      <c r="BV132" s="206"/>
      <c r="BW132" s="206"/>
    </row>
    <row r="133" spans="1:75" ht="15" hidden="1" customHeight="1">
      <c r="A133" s="29">
        <v>37865</v>
      </c>
      <c r="B133" s="30">
        <v>794</v>
      </c>
      <c r="C133" s="30">
        <v>26284</v>
      </c>
      <c r="D133" s="30">
        <v>19443</v>
      </c>
      <c r="E133" s="30">
        <v>200</v>
      </c>
      <c r="F133" s="30">
        <v>43534</v>
      </c>
      <c r="G133" s="30">
        <v>79119</v>
      </c>
      <c r="H133" s="30">
        <v>130</v>
      </c>
      <c r="I133" s="30">
        <v>36357</v>
      </c>
      <c r="J133" s="30">
        <v>68854</v>
      </c>
      <c r="K133" s="30">
        <v>800</v>
      </c>
      <c r="L133" s="30">
        <v>1600</v>
      </c>
      <c r="M133" s="206"/>
      <c r="N133" s="205"/>
      <c r="O133" s="205"/>
      <c r="P133" s="208">
        <f t="shared" ref="P133:P196" si="2">K133+I133+F133+C133</f>
        <v>106975</v>
      </c>
      <c r="Q133" s="206"/>
      <c r="R133" s="206"/>
      <c r="S133" s="206"/>
      <c r="T133" s="206"/>
      <c r="U133" s="206"/>
      <c r="V133" s="206"/>
      <c r="W133" s="206"/>
      <c r="X133" s="206"/>
      <c r="Y133" s="206"/>
      <c r="Z133" s="206"/>
      <c r="AA133" s="206"/>
      <c r="AB133" s="206"/>
      <c r="AC133" s="206"/>
      <c r="AD133" s="206"/>
      <c r="AE133" s="206"/>
      <c r="AF133" s="206"/>
      <c r="AG133" s="206"/>
      <c r="AH133" s="206"/>
      <c r="AI133" s="206"/>
      <c r="AJ133" s="206"/>
      <c r="AK133" s="206"/>
      <c r="AL133" s="206"/>
      <c r="AM133" s="206"/>
      <c r="AN133" s="206"/>
      <c r="AO133" s="206"/>
      <c r="AP133" s="206"/>
      <c r="AQ133" s="206"/>
      <c r="AR133" s="206"/>
      <c r="AS133" s="206"/>
      <c r="AT133" s="206"/>
      <c r="AU133" s="206"/>
      <c r="AV133" s="206"/>
      <c r="AW133" s="206"/>
      <c r="AX133" s="206"/>
      <c r="AY133" s="206"/>
      <c r="AZ133" s="206"/>
      <c r="BA133" s="206"/>
      <c r="BB133" s="206"/>
      <c r="BC133" s="206"/>
      <c r="BD133" s="206"/>
      <c r="BE133" s="206"/>
      <c r="BF133" s="206"/>
      <c r="BG133" s="206"/>
      <c r="BH133" s="206"/>
      <c r="BI133" s="206"/>
      <c r="BJ133" s="206"/>
      <c r="BK133" s="206"/>
      <c r="BL133" s="206"/>
      <c r="BM133" s="206"/>
      <c r="BN133" s="206"/>
      <c r="BO133" s="206"/>
      <c r="BP133" s="206"/>
      <c r="BQ133" s="206"/>
      <c r="BR133" s="206"/>
      <c r="BS133" s="206"/>
      <c r="BT133" s="206"/>
      <c r="BU133" s="206"/>
      <c r="BV133" s="206"/>
      <c r="BW133" s="206"/>
    </row>
    <row r="134" spans="1:75" ht="15" hidden="1" customHeight="1">
      <c r="A134" s="29">
        <v>37895</v>
      </c>
      <c r="B134" s="30">
        <v>777</v>
      </c>
      <c r="C134" s="30">
        <v>25528</v>
      </c>
      <c r="D134" s="30">
        <v>18731</v>
      </c>
      <c r="E134" s="30">
        <v>213</v>
      </c>
      <c r="F134" s="30">
        <v>50697</v>
      </c>
      <c r="G134" s="30">
        <v>93742</v>
      </c>
      <c r="H134" s="30">
        <v>131</v>
      </c>
      <c r="I134" s="30">
        <v>21083</v>
      </c>
      <c r="J134" s="30">
        <v>47402</v>
      </c>
      <c r="K134" s="30">
        <v>250</v>
      </c>
      <c r="L134" s="30">
        <v>375</v>
      </c>
      <c r="M134" s="206"/>
      <c r="N134" s="205"/>
      <c r="O134" s="205"/>
      <c r="P134" s="208">
        <f t="shared" si="2"/>
        <v>97558</v>
      </c>
      <c r="Q134" s="206"/>
      <c r="R134" s="206"/>
      <c r="S134" s="206"/>
      <c r="T134" s="206"/>
      <c r="U134" s="206"/>
      <c r="V134" s="206"/>
      <c r="W134" s="206"/>
      <c r="X134" s="206"/>
      <c r="Y134" s="206"/>
      <c r="Z134" s="206"/>
      <c r="AA134" s="206"/>
      <c r="AB134" s="206"/>
      <c r="AC134" s="206"/>
      <c r="AD134" s="206"/>
      <c r="AE134" s="206"/>
      <c r="AF134" s="206"/>
      <c r="AG134" s="206"/>
      <c r="AH134" s="206"/>
      <c r="AI134" s="206"/>
      <c r="AJ134" s="206"/>
      <c r="AK134" s="206"/>
      <c r="AL134" s="206"/>
      <c r="AM134" s="206"/>
      <c r="AN134" s="206"/>
      <c r="AO134" s="206"/>
      <c r="AP134" s="206"/>
      <c r="AQ134" s="206"/>
      <c r="AR134" s="206"/>
      <c r="AS134" s="206"/>
      <c r="AT134" s="206"/>
      <c r="AU134" s="206"/>
      <c r="AV134" s="206"/>
      <c r="AW134" s="206"/>
      <c r="AX134" s="206"/>
      <c r="AY134" s="206"/>
      <c r="AZ134" s="206"/>
      <c r="BA134" s="206"/>
      <c r="BB134" s="206"/>
      <c r="BC134" s="206"/>
      <c r="BD134" s="206"/>
      <c r="BE134" s="206"/>
      <c r="BF134" s="206"/>
      <c r="BG134" s="206"/>
      <c r="BH134" s="206"/>
      <c r="BI134" s="206"/>
      <c r="BJ134" s="206"/>
      <c r="BK134" s="206"/>
      <c r="BL134" s="206"/>
      <c r="BM134" s="206"/>
      <c r="BN134" s="206"/>
      <c r="BO134" s="206"/>
      <c r="BP134" s="206"/>
      <c r="BQ134" s="206"/>
      <c r="BR134" s="206"/>
      <c r="BS134" s="206"/>
      <c r="BT134" s="206"/>
      <c r="BU134" s="206"/>
      <c r="BV134" s="206"/>
      <c r="BW134" s="206"/>
    </row>
    <row r="135" spans="1:75" ht="15" hidden="1" customHeight="1">
      <c r="A135" s="29">
        <v>37926</v>
      </c>
      <c r="B135" s="30">
        <v>56</v>
      </c>
      <c r="C135" s="30">
        <v>3342</v>
      </c>
      <c r="D135" s="30">
        <v>4111</v>
      </c>
      <c r="E135" s="30">
        <v>201</v>
      </c>
      <c r="F135" s="30">
        <v>44679</v>
      </c>
      <c r="G135" s="30">
        <v>82552</v>
      </c>
      <c r="H135" s="30">
        <v>292</v>
      </c>
      <c r="I135" s="30">
        <v>45552</v>
      </c>
      <c r="J135" s="30">
        <v>99393</v>
      </c>
      <c r="K135" s="30">
        <v>4907</v>
      </c>
      <c r="L135" s="30">
        <v>13700</v>
      </c>
      <c r="M135" s="206"/>
      <c r="N135" s="205"/>
      <c r="O135" s="205"/>
      <c r="P135" s="208">
        <f t="shared" si="2"/>
        <v>98480</v>
      </c>
      <c r="Q135" s="206"/>
      <c r="R135" s="206"/>
      <c r="S135" s="206"/>
      <c r="T135" s="206"/>
      <c r="U135" s="206"/>
      <c r="V135" s="206"/>
      <c r="W135" s="206"/>
      <c r="X135" s="206"/>
      <c r="Y135" s="206"/>
      <c r="Z135" s="206"/>
      <c r="AA135" s="206"/>
      <c r="AB135" s="206"/>
      <c r="AC135" s="206"/>
      <c r="AD135" s="206"/>
      <c r="AE135" s="206"/>
      <c r="AF135" s="206"/>
      <c r="AG135" s="206"/>
      <c r="AH135" s="206"/>
      <c r="AI135" s="206"/>
      <c r="AJ135" s="206"/>
      <c r="AK135" s="206"/>
      <c r="AL135" s="206"/>
      <c r="AM135" s="206"/>
      <c r="AN135" s="206"/>
      <c r="AO135" s="206"/>
      <c r="AP135" s="206"/>
      <c r="AQ135" s="206"/>
      <c r="AR135" s="206"/>
      <c r="AS135" s="206"/>
      <c r="AT135" s="206"/>
      <c r="AU135" s="206"/>
      <c r="AV135" s="206"/>
      <c r="AW135" s="206"/>
      <c r="AX135" s="206"/>
      <c r="AY135" s="206"/>
      <c r="AZ135" s="206"/>
      <c r="BA135" s="206"/>
      <c r="BB135" s="206"/>
      <c r="BC135" s="206"/>
      <c r="BD135" s="206"/>
      <c r="BE135" s="206"/>
      <c r="BF135" s="206"/>
      <c r="BG135" s="206"/>
      <c r="BH135" s="206"/>
      <c r="BI135" s="206"/>
      <c r="BJ135" s="206"/>
      <c r="BK135" s="206"/>
      <c r="BL135" s="206"/>
      <c r="BM135" s="206"/>
      <c r="BN135" s="206"/>
      <c r="BO135" s="206"/>
      <c r="BP135" s="206"/>
      <c r="BQ135" s="206"/>
      <c r="BR135" s="206"/>
      <c r="BS135" s="206"/>
      <c r="BT135" s="206"/>
      <c r="BU135" s="206"/>
      <c r="BV135" s="206"/>
      <c r="BW135" s="206"/>
    </row>
    <row r="136" spans="1:75" ht="15" hidden="1" customHeight="1">
      <c r="A136" s="29">
        <v>37956</v>
      </c>
      <c r="B136" s="30">
        <v>68</v>
      </c>
      <c r="C136" s="30">
        <v>3856</v>
      </c>
      <c r="D136" s="30">
        <v>4982</v>
      </c>
      <c r="E136" s="30">
        <v>189</v>
      </c>
      <c r="F136" s="30">
        <v>40637</v>
      </c>
      <c r="G136" s="30">
        <v>69874</v>
      </c>
      <c r="H136" s="30">
        <v>141</v>
      </c>
      <c r="I136" s="30">
        <v>23887</v>
      </c>
      <c r="J136" s="30">
        <v>47773</v>
      </c>
      <c r="K136" s="30">
        <v>3734</v>
      </c>
      <c r="L136" s="30">
        <v>13956</v>
      </c>
      <c r="M136" s="206"/>
      <c r="N136" s="205"/>
      <c r="O136" s="205"/>
      <c r="P136" s="208">
        <f t="shared" si="2"/>
        <v>72114</v>
      </c>
      <c r="Q136" s="206"/>
      <c r="R136" s="206"/>
      <c r="S136" s="206"/>
      <c r="T136" s="206"/>
      <c r="U136" s="206"/>
      <c r="V136" s="206"/>
      <c r="W136" s="206"/>
      <c r="X136" s="206"/>
      <c r="Y136" s="206"/>
      <c r="Z136" s="206"/>
      <c r="AA136" s="206"/>
      <c r="AB136" s="206"/>
      <c r="AC136" s="206"/>
      <c r="AD136" s="206"/>
      <c r="AE136" s="206"/>
      <c r="AF136" s="206"/>
      <c r="AG136" s="206"/>
      <c r="AH136" s="206"/>
      <c r="AI136" s="206"/>
      <c r="AJ136" s="206"/>
      <c r="AK136" s="206"/>
      <c r="AL136" s="206"/>
      <c r="AM136" s="206"/>
      <c r="AN136" s="206"/>
      <c r="AO136" s="206"/>
      <c r="AP136" s="206"/>
      <c r="AQ136" s="206"/>
      <c r="AR136" s="206"/>
      <c r="AS136" s="206"/>
      <c r="AT136" s="206"/>
      <c r="AU136" s="206"/>
      <c r="AV136" s="206"/>
      <c r="AW136" s="206"/>
      <c r="AX136" s="206"/>
      <c r="AY136" s="206"/>
      <c r="AZ136" s="206"/>
      <c r="BA136" s="206"/>
      <c r="BB136" s="206"/>
      <c r="BC136" s="206"/>
      <c r="BD136" s="206"/>
      <c r="BE136" s="206"/>
      <c r="BF136" s="206"/>
      <c r="BG136" s="206"/>
      <c r="BH136" s="206"/>
      <c r="BI136" s="206"/>
      <c r="BJ136" s="206"/>
      <c r="BK136" s="206"/>
      <c r="BL136" s="206"/>
      <c r="BM136" s="206"/>
      <c r="BN136" s="206"/>
      <c r="BO136" s="206"/>
      <c r="BP136" s="206"/>
      <c r="BQ136" s="206"/>
      <c r="BR136" s="206"/>
      <c r="BS136" s="206"/>
      <c r="BT136" s="206"/>
      <c r="BU136" s="206"/>
      <c r="BV136" s="206"/>
      <c r="BW136" s="206"/>
    </row>
    <row r="137" spans="1:75" ht="15" hidden="1" customHeight="1">
      <c r="A137" s="29">
        <v>37987</v>
      </c>
      <c r="B137" s="30">
        <v>92</v>
      </c>
      <c r="C137" s="30">
        <v>4335</v>
      </c>
      <c r="D137" s="30">
        <v>5046</v>
      </c>
      <c r="E137" s="30">
        <v>196</v>
      </c>
      <c r="F137" s="30">
        <v>43448</v>
      </c>
      <c r="G137" s="30">
        <v>86239</v>
      </c>
      <c r="H137" s="30">
        <v>66</v>
      </c>
      <c r="I137" s="30">
        <v>10924</v>
      </c>
      <c r="J137" s="30">
        <v>27010</v>
      </c>
      <c r="K137" s="30">
        <v>85</v>
      </c>
      <c r="L137" s="30">
        <v>90</v>
      </c>
      <c r="M137" s="206"/>
      <c r="N137" s="205"/>
      <c r="O137" s="205"/>
      <c r="P137" s="208">
        <f t="shared" si="2"/>
        <v>58792</v>
      </c>
      <c r="Q137" s="206"/>
      <c r="R137" s="206"/>
      <c r="S137" s="206"/>
      <c r="T137" s="206"/>
      <c r="U137" s="206"/>
      <c r="V137" s="206"/>
      <c r="W137" s="206"/>
      <c r="X137" s="206"/>
      <c r="Y137" s="206"/>
      <c r="Z137" s="206"/>
      <c r="AA137" s="206"/>
      <c r="AB137" s="206"/>
      <c r="AC137" s="206"/>
      <c r="AD137" s="206"/>
      <c r="AE137" s="206"/>
      <c r="AF137" s="206"/>
      <c r="AG137" s="206"/>
      <c r="AH137" s="206"/>
      <c r="AI137" s="206"/>
      <c r="AJ137" s="206"/>
      <c r="AK137" s="206"/>
      <c r="AL137" s="206"/>
      <c r="AM137" s="206"/>
      <c r="AN137" s="206"/>
      <c r="AO137" s="206"/>
      <c r="AP137" s="206"/>
      <c r="AQ137" s="206"/>
      <c r="AR137" s="206"/>
      <c r="AS137" s="206"/>
      <c r="AT137" s="206"/>
      <c r="AU137" s="206"/>
      <c r="AV137" s="206"/>
      <c r="AW137" s="206"/>
      <c r="AX137" s="206"/>
      <c r="AY137" s="206"/>
      <c r="AZ137" s="206"/>
      <c r="BA137" s="206"/>
      <c r="BB137" s="206"/>
      <c r="BC137" s="206"/>
      <c r="BD137" s="206"/>
      <c r="BE137" s="206"/>
      <c r="BF137" s="206"/>
      <c r="BG137" s="206"/>
      <c r="BH137" s="206"/>
      <c r="BI137" s="206"/>
      <c r="BJ137" s="206"/>
      <c r="BK137" s="206"/>
      <c r="BL137" s="206"/>
      <c r="BM137" s="206"/>
      <c r="BN137" s="206"/>
      <c r="BO137" s="206"/>
      <c r="BP137" s="206"/>
      <c r="BQ137" s="206"/>
      <c r="BR137" s="206"/>
      <c r="BS137" s="206"/>
      <c r="BT137" s="206"/>
      <c r="BU137" s="206"/>
      <c r="BV137" s="206"/>
      <c r="BW137" s="206"/>
    </row>
    <row r="138" spans="1:75" ht="15" hidden="1" customHeight="1">
      <c r="A138" s="29">
        <v>38018</v>
      </c>
      <c r="B138" s="30">
        <v>763</v>
      </c>
      <c r="C138" s="30">
        <v>24834</v>
      </c>
      <c r="D138" s="30">
        <v>18928</v>
      </c>
      <c r="E138" s="30">
        <v>204</v>
      </c>
      <c r="F138" s="30">
        <v>48691</v>
      </c>
      <c r="G138" s="30">
        <v>88592</v>
      </c>
      <c r="H138" s="30">
        <v>115</v>
      </c>
      <c r="I138" s="30">
        <v>23973</v>
      </c>
      <c r="J138" s="30">
        <v>56732</v>
      </c>
      <c r="K138" s="30">
        <v>48351</v>
      </c>
      <c r="L138" s="30">
        <v>752360</v>
      </c>
      <c r="M138" s="206"/>
      <c r="N138" s="205"/>
      <c r="O138" s="205"/>
      <c r="P138" s="208">
        <f t="shared" si="2"/>
        <v>145849</v>
      </c>
      <c r="Q138" s="206"/>
      <c r="R138" s="206"/>
      <c r="S138" s="206"/>
      <c r="T138" s="206"/>
      <c r="U138" s="206"/>
      <c r="V138" s="206"/>
      <c r="W138" s="206"/>
      <c r="X138" s="206"/>
      <c r="Y138" s="206"/>
      <c r="Z138" s="206"/>
      <c r="AA138" s="206"/>
      <c r="AB138" s="206"/>
      <c r="AC138" s="206"/>
      <c r="AD138" s="206"/>
      <c r="AE138" s="206"/>
      <c r="AF138" s="206"/>
      <c r="AG138" s="206"/>
      <c r="AH138" s="206"/>
      <c r="AI138" s="206"/>
      <c r="AJ138" s="206"/>
      <c r="AK138" s="206"/>
      <c r="AL138" s="206"/>
      <c r="AM138" s="206"/>
      <c r="AN138" s="206"/>
      <c r="AO138" s="206"/>
      <c r="AP138" s="206"/>
      <c r="AQ138" s="206"/>
      <c r="AR138" s="206"/>
      <c r="AS138" s="206"/>
      <c r="AT138" s="206"/>
      <c r="AU138" s="206"/>
      <c r="AV138" s="206"/>
      <c r="AW138" s="206"/>
      <c r="AX138" s="206"/>
      <c r="AY138" s="206"/>
      <c r="AZ138" s="206"/>
      <c r="BA138" s="206"/>
      <c r="BB138" s="206"/>
      <c r="BC138" s="206"/>
      <c r="BD138" s="206"/>
      <c r="BE138" s="206"/>
      <c r="BF138" s="206"/>
      <c r="BG138" s="206"/>
      <c r="BH138" s="206"/>
      <c r="BI138" s="206"/>
      <c r="BJ138" s="206"/>
      <c r="BK138" s="206"/>
      <c r="BL138" s="206"/>
      <c r="BM138" s="206"/>
      <c r="BN138" s="206"/>
      <c r="BO138" s="206"/>
      <c r="BP138" s="206"/>
      <c r="BQ138" s="206"/>
      <c r="BR138" s="206"/>
      <c r="BS138" s="206"/>
      <c r="BT138" s="206"/>
      <c r="BU138" s="206"/>
      <c r="BV138" s="206"/>
      <c r="BW138" s="206"/>
    </row>
    <row r="139" spans="1:75" ht="15" hidden="1" customHeight="1">
      <c r="A139" s="29">
        <v>38047</v>
      </c>
      <c r="B139" s="30">
        <v>291</v>
      </c>
      <c r="C139" s="30">
        <v>11123</v>
      </c>
      <c r="D139" s="30">
        <v>11776</v>
      </c>
      <c r="E139" s="30">
        <v>249</v>
      </c>
      <c r="F139" s="30">
        <v>51335</v>
      </c>
      <c r="G139" s="30">
        <v>97780</v>
      </c>
      <c r="H139" s="30">
        <v>135</v>
      </c>
      <c r="I139" s="30">
        <v>39842</v>
      </c>
      <c r="J139" s="30">
        <v>79259</v>
      </c>
      <c r="K139" s="30">
        <v>0</v>
      </c>
      <c r="L139" s="30">
        <v>0</v>
      </c>
      <c r="M139" s="206"/>
      <c r="N139" s="205"/>
      <c r="O139" s="205"/>
      <c r="P139" s="208">
        <f t="shared" si="2"/>
        <v>102300</v>
      </c>
      <c r="Q139" s="206"/>
      <c r="R139" s="206"/>
      <c r="S139" s="206"/>
      <c r="T139" s="206"/>
      <c r="U139" s="206"/>
      <c r="V139" s="206"/>
      <c r="W139" s="206"/>
      <c r="X139" s="206"/>
      <c r="Y139" s="206"/>
      <c r="Z139" s="206"/>
      <c r="AA139" s="206"/>
      <c r="AB139" s="206"/>
      <c r="AC139" s="206"/>
      <c r="AD139" s="206"/>
      <c r="AE139" s="206"/>
      <c r="AF139" s="206"/>
      <c r="AG139" s="206"/>
      <c r="AH139" s="206"/>
      <c r="AI139" s="206"/>
      <c r="AJ139" s="206"/>
      <c r="AK139" s="206"/>
      <c r="AL139" s="206"/>
      <c r="AM139" s="206"/>
      <c r="AN139" s="206"/>
      <c r="AO139" s="206"/>
      <c r="AP139" s="206"/>
      <c r="AQ139" s="206"/>
      <c r="AR139" s="206"/>
      <c r="AS139" s="206"/>
      <c r="AT139" s="206"/>
      <c r="AU139" s="206"/>
      <c r="AV139" s="206"/>
      <c r="AW139" s="206"/>
      <c r="AX139" s="206"/>
      <c r="AY139" s="206"/>
      <c r="AZ139" s="206"/>
      <c r="BA139" s="206"/>
      <c r="BB139" s="206"/>
      <c r="BC139" s="206"/>
      <c r="BD139" s="206"/>
      <c r="BE139" s="206"/>
      <c r="BF139" s="206"/>
      <c r="BG139" s="206"/>
      <c r="BH139" s="206"/>
      <c r="BI139" s="206"/>
      <c r="BJ139" s="206"/>
      <c r="BK139" s="206"/>
      <c r="BL139" s="206"/>
      <c r="BM139" s="206"/>
      <c r="BN139" s="206"/>
      <c r="BO139" s="206"/>
      <c r="BP139" s="206"/>
      <c r="BQ139" s="206"/>
      <c r="BR139" s="206"/>
      <c r="BS139" s="206"/>
      <c r="BT139" s="206"/>
      <c r="BU139" s="206"/>
      <c r="BV139" s="206"/>
      <c r="BW139" s="206"/>
    </row>
    <row r="140" spans="1:75" ht="15" hidden="1" customHeight="1">
      <c r="A140" s="29">
        <v>38078</v>
      </c>
      <c r="B140" s="30">
        <v>472</v>
      </c>
      <c r="C140" s="30">
        <v>15443</v>
      </c>
      <c r="D140" s="30">
        <v>12499</v>
      </c>
      <c r="E140" s="30">
        <v>229</v>
      </c>
      <c r="F140" s="30">
        <v>42287</v>
      </c>
      <c r="G140" s="30">
        <v>90002</v>
      </c>
      <c r="H140" s="30">
        <v>79</v>
      </c>
      <c r="I140" s="30">
        <v>17456</v>
      </c>
      <c r="J140" s="30">
        <v>48444</v>
      </c>
      <c r="K140" s="30">
        <v>565</v>
      </c>
      <c r="L140" s="30">
        <v>1101</v>
      </c>
      <c r="M140" s="206"/>
      <c r="N140" s="205"/>
      <c r="O140" s="205"/>
      <c r="P140" s="208">
        <f t="shared" si="2"/>
        <v>75751</v>
      </c>
      <c r="Q140" s="206"/>
      <c r="R140" s="206"/>
      <c r="S140" s="206"/>
      <c r="T140" s="206"/>
      <c r="U140" s="206"/>
      <c r="V140" s="206"/>
      <c r="W140" s="206"/>
      <c r="X140" s="206"/>
      <c r="Y140" s="206"/>
      <c r="Z140" s="206"/>
      <c r="AA140" s="206"/>
      <c r="AB140" s="206"/>
      <c r="AC140" s="206"/>
      <c r="AD140" s="206"/>
      <c r="AE140" s="206"/>
      <c r="AF140" s="206"/>
      <c r="AG140" s="206"/>
      <c r="AH140" s="206"/>
      <c r="AI140" s="206"/>
      <c r="AJ140" s="206"/>
      <c r="AK140" s="206"/>
      <c r="AL140" s="206"/>
      <c r="AM140" s="206"/>
      <c r="AN140" s="206"/>
      <c r="AO140" s="206"/>
      <c r="AP140" s="206"/>
      <c r="AQ140" s="206"/>
      <c r="AR140" s="206"/>
      <c r="AS140" s="206"/>
      <c r="AT140" s="206"/>
      <c r="AU140" s="206"/>
      <c r="AV140" s="206"/>
      <c r="AW140" s="206"/>
      <c r="AX140" s="206"/>
      <c r="AY140" s="206"/>
      <c r="AZ140" s="206"/>
      <c r="BA140" s="206"/>
      <c r="BB140" s="206"/>
      <c r="BC140" s="206"/>
      <c r="BD140" s="206"/>
      <c r="BE140" s="206"/>
      <c r="BF140" s="206"/>
      <c r="BG140" s="206"/>
      <c r="BH140" s="206"/>
      <c r="BI140" s="206"/>
      <c r="BJ140" s="206"/>
      <c r="BK140" s="206"/>
      <c r="BL140" s="206"/>
      <c r="BM140" s="206"/>
      <c r="BN140" s="206"/>
      <c r="BO140" s="206"/>
      <c r="BP140" s="206"/>
      <c r="BQ140" s="206"/>
      <c r="BR140" s="206"/>
      <c r="BS140" s="206"/>
      <c r="BT140" s="206"/>
      <c r="BU140" s="206"/>
      <c r="BV140" s="206"/>
      <c r="BW140" s="206"/>
    </row>
    <row r="141" spans="1:75" ht="15" hidden="1" customHeight="1">
      <c r="A141" s="29">
        <v>38108</v>
      </c>
      <c r="B141" s="30">
        <v>438</v>
      </c>
      <c r="C141" s="30">
        <v>15704</v>
      </c>
      <c r="D141" s="30">
        <v>15021</v>
      </c>
      <c r="E141" s="30">
        <v>226</v>
      </c>
      <c r="F141" s="30">
        <v>58649</v>
      </c>
      <c r="G141" s="30">
        <v>121368</v>
      </c>
      <c r="H141" s="30">
        <v>186</v>
      </c>
      <c r="I141" s="30">
        <v>37034</v>
      </c>
      <c r="J141" s="30">
        <v>91432</v>
      </c>
      <c r="K141" s="30">
        <v>9764</v>
      </c>
      <c r="L141" s="30">
        <v>27361</v>
      </c>
      <c r="M141" s="206"/>
      <c r="N141" s="205"/>
      <c r="O141" s="205"/>
      <c r="P141" s="208">
        <f t="shared" si="2"/>
        <v>121151</v>
      </c>
      <c r="Q141" s="206"/>
      <c r="R141" s="206"/>
      <c r="S141" s="206"/>
      <c r="T141" s="206"/>
      <c r="U141" s="206"/>
      <c r="V141" s="206"/>
      <c r="W141" s="206"/>
      <c r="X141" s="206"/>
      <c r="Y141" s="206"/>
      <c r="Z141" s="206"/>
      <c r="AA141" s="206"/>
      <c r="AB141" s="206"/>
      <c r="AC141" s="206"/>
      <c r="AD141" s="206"/>
      <c r="AE141" s="206"/>
      <c r="AF141" s="206"/>
      <c r="AG141" s="206"/>
      <c r="AH141" s="206"/>
      <c r="AI141" s="206"/>
      <c r="AJ141" s="206"/>
      <c r="AK141" s="206"/>
      <c r="AL141" s="206"/>
      <c r="AM141" s="206"/>
      <c r="AN141" s="206"/>
      <c r="AO141" s="206"/>
      <c r="AP141" s="206"/>
      <c r="AQ141" s="206"/>
      <c r="AR141" s="206"/>
      <c r="AS141" s="206"/>
      <c r="AT141" s="206"/>
      <c r="AU141" s="206"/>
      <c r="AV141" s="206"/>
      <c r="AW141" s="206"/>
      <c r="AX141" s="206"/>
      <c r="AY141" s="206"/>
      <c r="AZ141" s="206"/>
      <c r="BA141" s="206"/>
      <c r="BB141" s="206"/>
      <c r="BC141" s="206"/>
      <c r="BD141" s="206"/>
      <c r="BE141" s="206"/>
      <c r="BF141" s="206"/>
      <c r="BG141" s="206"/>
      <c r="BH141" s="206"/>
      <c r="BI141" s="206"/>
      <c r="BJ141" s="206"/>
      <c r="BK141" s="206"/>
      <c r="BL141" s="206"/>
      <c r="BM141" s="206"/>
      <c r="BN141" s="206"/>
      <c r="BO141" s="206"/>
      <c r="BP141" s="206"/>
      <c r="BQ141" s="206"/>
      <c r="BR141" s="206"/>
      <c r="BS141" s="206"/>
      <c r="BT141" s="206"/>
      <c r="BU141" s="206"/>
      <c r="BV141" s="206"/>
      <c r="BW141" s="206"/>
    </row>
    <row r="142" spans="1:75" ht="15" hidden="1" customHeight="1">
      <c r="A142" s="29">
        <v>38139</v>
      </c>
      <c r="B142" s="30">
        <v>417</v>
      </c>
      <c r="C142" s="30">
        <v>15594</v>
      </c>
      <c r="D142" s="30">
        <v>15380</v>
      </c>
      <c r="E142" s="30">
        <v>231</v>
      </c>
      <c r="F142" s="30">
        <v>54514</v>
      </c>
      <c r="G142" s="30">
        <v>108328</v>
      </c>
      <c r="H142" s="30">
        <v>361</v>
      </c>
      <c r="I142" s="30">
        <v>58281</v>
      </c>
      <c r="J142" s="30">
        <v>118857</v>
      </c>
      <c r="K142" s="30">
        <v>2963</v>
      </c>
      <c r="L142" s="30">
        <v>4536</v>
      </c>
      <c r="M142" s="206"/>
      <c r="N142" s="205"/>
      <c r="O142" s="205"/>
      <c r="P142" s="208">
        <f t="shared" si="2"/>
        <v>131352</v>
      </c>
      <c r="Q142" s="206"/>
      <c r="R142" s="206"/>
      <c r="S142" s="206"/>
      <c r="T142" s="206"/>
      <c r="U142" s="206"/>
      <c r="V142" s="206"/>
      <c r="W142" s="206"/>
      <c r="X142" s="206"/>
      <c r="Y142" s="206"/>
      <c r="Z142" s="206"/>
      <c r="AA142" s="206"/>
      <c r="AB142" s="206"/>
      <c r="AC142" s="206"/>
      <c r="AD142" s="206"/>
      <c r="AE142" s="206"/>
      <c r="AF142" s="206"/>
      <c r="AG142" s="206"/>
      <c r="AH142" s="206"/>
      <c r="AI142" s="206"/>
      <c r="AJ142" s="206"/>
      <c r="AK142" s="206"/>
      <c r="AL142" s="206"/>
      <c r="AM142" s="206"/>
      <c r="AN142" s="206"/>
      <c r="AO142" s="206"/>
      <c r="AP142" s="206"/>
      <c r="AQ142" s="206"/>
      <c r="AR142" s="206"/>
      <c r="AS142" s="206"/>
      <c r="AT142" s="206"/>
      <c r="AU142" s="206"/>
      <c r="AV142" s="206"/>
      <c r="AW142" s="206"/>
      <c r="AX142" s="206"/>
      <c r="AY142" s="206"/>
      <c r="AZ142" s="206"/>
      <c r="BA142" s="206"/>
      <c r="BB142" s="206"/>
      <c r="BC142" s="206"/>
      <c r="BD142" s="206"/>
      <c r="BE142" s="206"/>
      <c r="BF142" s="206"/>
      <c r="BG142" s="206"/>
      <c r="BH142" s="206"/>
      <c r="BI142" s="206"/>
      <c r="BJ142" s="206"/>
      <c r="BK142" s="206"/>
      <c r="BL142" s="206"/>
      <c r="BM142" s="206"/>
      <c r="BN142" s="206"/>
      <c r="BO142" s="206"/>
      <c r="BP142" s="206"/>
      <c r="BQ142" s="206"/>
      <c r="BR142" s="206"/>
      <c r="BS142" s="206"/>
      <c r="BT142" s="206"/>
      <c r="BU142" s="206"/>
      <c r="BV142" s="206"/>
      <c r="BW142" s="206"/>
    </row>
    <row r="143" spans="1:75" ht="15" hidden="1" customHeight="1">
      <c r="A143" s="29">
        <v>38169</v>
      </c>
      <c r="B143" s="30">
        <v>560</v>
      </c>
      <c r="C143" s="30">
        <v>18494</v>
      </c>
      <c r="D143" s="30">
        <v>15133</v>
      </c>
      <c r="E143" s="30">
        <v>224</v>
      </c>
      <c r="F143" s="30">
        <v>57682</v>
      </c>
      <c r="G143" s="30">
        <v>119325</v>
      </c>
      <c r="H143" s="30">
        <v>372</v>
      </c>
      <c r="I143" s="30">
        <v>58613</v>
      </c>
      <c r="J143" s="30">
        <v>145560</v>
      </c>
      <c r="K143" s="30">
        <v>376</v>
      </c>
      <c r="L143" s="30">
        <v>492</v>
      </c>
      <c r="M143" s="206"/>
      <c r="N143" s="205"/>
      <c r="O143" s="205"/>
      <c r="P143" s="208">
        <f t="shared" si="2"/>
        <v>135165</v>
      </c>
      <c r="Q143" s="206"/>
      <c r="R143" s="206"/>
      <c r="S143" s="206"/>
      <c r="T143" s="206"/>
      <c r="U143" s="206"/>
      <c r="V143" s="206"/>
      <c r="W143" s="206"/>
      <c r="X143" s="206"/>
      <c r="Y143" s="206"/>
      <c r="Z143" s="206"/>
      <c r="AA143" s="206"/>
      <c r="AB143" s="206"/>
      <c r="AC143" s="206"/>
      <c r="AD143" s="206"/>
      <c r="AE143" s="206"/>
      <c r="AF143" s="206"/>
      <c r="AG143" s="206"/>
      <c r="AH143" s="206"/>
      <c r="AI143" s="206"/>
      <c r="AJ143" s="206"/>
      <c r="AK143" s="206"/>
      <c r="AL143" s="206"/>
      <c r="AM143" s="206"/>
      <c r="AN143" s="206"/>
      <c r="AO143" s="206"/>
      <c r="AP143" s="206"/>
      <c r="AQ143" s="206"/>
      <c r="AR143" s="206"/>
      <c r="AS143" s="206"/>
      <c r="AT143" s="206"/>
      <c r="AU143" s="206"/>
      <c r="AV143" s="206"/>
      <c r="AW143" s="206"/>
      <c r="AX143" s="206"/>
      <c r="AY143" s="206"/>
      <c r="AZ143" s="206"/>
      <c r="BA143" s="206"/>
      <c r="BB143" s="206"/>
      <c r="BC143" s="206"/>
      <c r="BD143" s="206"/>
      <c r="BE143" s="206"/>
      <c r="BF143" s="206"/>
      <c r="BG143" s="206"/>
      <c r="BH143" s="206"/>
      <c r="BI143" s="206"/>
      <c r="BJ143" s="206"/>
      <c r="BK143" s="206"/>
      <c r="BL143" s="206"/>
      <c r="BM143" s="206"/>
      <c r="BN143" s="206"/>
      <c r="BO143" s="206"/>
      <c r="BP143" s="206"/>
      <c r="BQ143" s="206"/>
      <c r="BR143" s="206"/>
      <c r="BS143" s="206"/>
      <c r="BT143" s="206"/>
      <c r="BU143" s="206"/>
      <c r="BV143" s="206"/>
      <c r="BW143" s="206"/>
    </row>
    <row r="144" spans="1:75" ht="15" hidden="1" customHeight="1">
      <c r="A144" s="29">
        <v>38200</v>
      </c>
      <c r="B144" s="30">
        <v>388</v>
      </c>
      <c r="C144" s="30">
        <v>12165</v>
      </c>
      <c r="D144" s="30">
        <v>11204</v>
      </c>
      <c r="E144" s="30">
        <v>213</v>
      </c>
      <c r="F144" s="30">
        <v>51545</v>
      </c>
      <c r="G144" s="30">
        <v>105953</v>
      </c>
      <c r="H144" s="30">
        <v>450</v>
      </c>
      <c r="I144" s="30">
        <v>64595</v>
      </c>
      <c r="J144" s="30">
        <v>172794</v>
      </c>
      <c r="K144" s="30">
        <v>43</v>
      </c>
      <c r="L144" s="30">
        <v>65</v>
      </c>
      <c r="M144" s="206"/>
      <c r="N144" s="205"/>
      <c r="O144" s="205"/>
      <c r="P144" s="208">
        <f t="shared" si="2"/>
        <v>128348</v>
      </c>
      <c r="Q144" s="206"/>
      <c r="R144" s="206"/>
      <c r="S144" s="206"/>
      <c r="T144" s="206"/>
      <c r="U144" s="206"/>
      <c r="V144" s="206"/>
      <c r="W144" s="206"/>
      <c r="X144" s="206"/>
      <c r="Y144" s="206"/>
      <c r="Z144" s="206"/>
      <c r="AA144" s="206"/>
      <c r="AB144" s="206"/>
      <c r="AC144" s="206"/>
      <c r="AD144" s="206"/>
      <c r="AE144" s="206"/>
      <c r="AF144" s="206"/>
      <c r="AG144" s="206"/>
      <c r="AH144" s="206"/>
      <c r="AI144" s="206"/>
      <c r="AJ144" s="206"/>
      <c r="AK144" s="206"/>
      <c r="AL144" s="206"/>
      <c r="AM144" s="206"/>
      <c r="AN144" s="206"/>
      <c r="AO144" s="206"/>
      <c r="AP144" s="206"/>
      <c r="AQ144" s="206"/>
      <c r="AR144" s="206"/>
      <c r="AS144" s="206"/>
      <c r="AT144" s="206"/>
      <c r="AU144" s="206"/>
      <c r="AV144" s="206"/>
      <c r="AW144" s="206"/>
      <c r="AX144" s="206"/>
      <c r="AY144" s="206"/>
      <c r="AZ144" s="206"/>
      <c r="BA144" s="206"/>
      <c r="BB144" s="206"/>
      <c r="BC144" s="206"/>
      <c r="BD144" s="206"/>
      <c r="BE144" s="206"/>
      <c r="BF144" s="206"/>
      <c r="BG144" s="206"/>
      <c r="BH144" s="206"/>
      <c r="BI144" s="206"/>
      <c r="BJ144" s="206"/>
      <c r="BK144" s="206"/>
      <c r="BL144" s="206"/>
      <c r="BM144" s="206"/>
      <c r="BN144" s="206"/>
      <c r="BO144" s="206"/>
      <c r="BP144" s="206"/>
      <c r="BQ144" s="206"/>
      <c r="BR144" s="206"/>
      <c r="BS144" s="206"/>
      <c r="BT144" s="206"/>
      <c r="BU144" s="206"/>
      <c r="BV144" s="206"/>
      <c r="BW144" s="206"/>
    </row>
    <row r="145" spans="1:75" ht="15" hidden="1" customHeight="1">
      <c r="A145" s="29">
        <v>38231</v>
      </c>
      <c r="B145" s="30">
        <v>305</v>
      </c>
      <c r="C145" s="30">
        <v>11424</v>
      </c>
      <c r="D145" s="30">
        <v>12341</v>
      </c>
      <c r="E145" s="30">
        <v>204</v>
      </c>
      <c r="F145" s="30">
        <v>45096</v>
      </c>
      <c r="G145" s="30">
        <v>84682</v>
      </c>
      <c r="H145" s="30">
        <v>224</v>
      </c>
      <c r="I145" s="30">
        <v>56364</v>
      </c>
      <c r="J145" s="30">
        <v>143082</v>
      </c>
      <c r="K145" s="30">
        <v>104</v>
      </c>
      <c r="L145" s="30">
        <v>156</v>
      </c>
      <c r="M145" s="206"/>
      <c r="N145" s="205"/>
      <c r="O145" s="205"/>
      <c r="P145" s="208">
        <f t="shared" si="2"/>
        <v>112988</v>
      </c>
      <c r="Q145" s="206"/>
      <c r="R145" s="206"/>
      <c r="S145" s="206"/>
      <c r="T145" s="206"/>
      <c r="U145" s="206"/>
      <c r="V145" s="206"/>
      <c r="W145" s="206"/>
      <c r="X145" s="206"/>
      <c r="Y145" s="206"/>
      <c r="Z145" s="206"/>
      <c r="AA145" s="206"/>
      <c r="AB145" s="206"/>
      <c r="AC145" s="206"/>
      <c r="AD145" s="206"/>
      <c r="AE145" s="206"/>
      <c r="AF145" s="206"/>
      <c r="AG145" s="206"/>
      <c r="AH145" s="206"/>
      <c r="AI145" s="206"/>
      <c r="AJ145" s="206"/>
      <c r="AK145" s="206"/>
      <c r="AL145" s="206"/>
      <c r="AM145" s="206"/>
      <c r="AN145" s="206"/>
      <c r="AO145" s="206"/>
      <c r="AP145" s="206"/>
      <c r="AQ145" s="206"/>
      <c r="AR145" s="206"/>
      <c r="AS145" s="206"/>
      <c r="AT145" s="206"/>
      <c r="AU145" s="206"/>
      <c r="AV145" s="206"/>
      <c r="AW145" s="206"/>
      <c r="AX145" s="206"/>
      <c r="AY145" s="206"/>
      <c r="AZ145" s="206"/>
      <c r="BA145" s="206"/>
      <c r="BB145" s="206"/>
      <c r="BC145" s="206"/>
      <c r="BD145" s="206"/>
      <c r="BE145" s="206"/>
      <c r="BF145" s="206"/>
      <c r="BG145" s="206"/>
      <c r="BH145" s="206"/>
      <c r="BI145" s="206"/>
      <c r="BJ145" s="206"/>
      <c r="BK145" s="206"/>
      <c r="BL145" s="206"/>
      <c r="BM145" s="206"/>
      <c r="BN145" s="206"/>
      <c r="BO145" s="206"/>
      <c r="BP145" s="206"/>
      <c r="BQ145" s="206"/>
      <c r="BR145" s="206"/>
      <c r="BS145" s="206"/>
      <c r="BT145" s="206"/>
      <c r="BU145" s="206"/>
      <c r="BV145" s="206"/>
      <c r="BW145" s="206"/>
    </row>
    <row r="146" spans="1:75" ht="15" hidden="1" customHeight="1">
      <c r="A146" s="29">
        <v>38261</v>
      </c>
      <c r="B146" s="30">
        <v>416</v>
      </c>
      <c r="C146" s="30">
        <v>11954</v>
      </c>
      <c r="D146" s="30">
        <v>12415</v>
      </c>
      <c r="E146" s="30">
        <v>249</v>
      </c>
      <c r="F146" s="30">
        <v>54971</v>
      </c>
      <c r="G146" s="30">
        <v>107507</v>
      </c>
      <c r="H146" s="30">
        <v>392</v>
      </c>
      <c r="I146" s="30">
        <v>72518</v>
      </c>
      <c r="J146" s="30">
        <v>188454</v>
      </c>
      <c r="K146" s="30">
        <v>300</v>
      </c>
      <c r="L146" s="30">
        <v>540</v>
      </c>
      <c r="M146" s="206"/>
      <c r="N146" s="205"/>
      <c r="O146" s="205"/>
      <c r="P146" s="208">
        <f t="shared" si="2"/>
        <v>139743</v>
      </c>
      <c r="Q146" s="206"/>
      <c r="R146" s="206"/>
      <c r="S146" s="206"/>
      <c r="T146" s="206"/>
      <c r="U146" s="206"/>
      <c r="V146" s="206"/>
      <c r="W146" s="206"/>
      <c r="X146" s="206"/>
      <c r="Y146" s="206"/>
      <c r="Z146" s="206"/>
      <c r="AA146" s="206"/>
      <c r="AB146" s="206"/>
      <c r="AC146" s="206"/>
      <c r="AD146" s="206"/>
      <c r="AE146" s="206"/>
      <c r="AF146" s="206"/>
      <c r="AG146" s="206"/>
      <c r="AH146" s="206"/>
      <c r="AI146" s="206"/>
      <c r="AJ146" s="206"/>
      <c r="AK146" s="206"/>
      <c r="AL146" s="206"/>
      <c r="AM146" s="206"/>
      <c r="AN146" s="206"/>
      <c r="AO146" s="206"/>
      <c r="AP146" s="206"/>
      <c r="AQ146" s="206"/>
      <c r="AR146" s="206"/>
      <c r="AS146" s="206"/>
      <c r="AT146" s="206"/>
      <c r="AU146" s="206"/>
      <c r="AV146" s="206"/>
      <c r="AW146" s="206"/>
      <c r="AX146" s="206"/>
      <c r="AY146" s="206"/>
      <c r="AZ146" s="206"/>
      <c r="BA146" s="206"/>
      <c r="BB146" s="206"/>
      <c r="BC146" s="206"/>
      <c r="BD146" s="206"/>
      <c r="BE146" s="206"/>
      <c r="BF146" s="206"/>
      <c r="BG146" s="206"/>
      <c r="BH146" s="206"/>
      <c r="BI146" s="206"/>
      <c r="BJ146" s="206"/>
      <c r="BK146" s="206"/>
      <c r="BL146" s="206"/>
      <c r="BM146" s="206"/>
      <c r="BN146" s="206"/>
      <c r="BO146" s="206"/>
      <c r="BP146" s="206"/>
      <c r="BQ146" s="206"/>
      <c r="BR146" s="206"/>
      <c r="BS146" s="206"/>
      <c r="BT146" s="206"/>
      <c r="BU146" s="206"/>
      <c r="BV146" s="206"/>
      <c r="BW146" s="206"/>
    </row>
    <row r="147" spans="1:75" ht="15" hidden="1" customHeight="1">
      <c r="A147" s="29">
        <v>38292</v>
      </c>
      <c r="B147" s="30">
        <v>326</v>
      </c>
      <c r="C147" s="30">
        <v>12892</v>
      </c>
      <c r="D147" s="30">
        <v>15410</v>
      </c>
      <c r="E147" s="30">
        <v>256</v>
      </c>
      <c r="F147" s="30">
        <v>59635</v>
      </c>
      <c r="G147" s="30">
        <v>140850</v>
      </c>
      <c r="H147" s="30">
        <v>269</v>
      </c>
      <c r="I147" s="30">
        <v>59468</v>
      </c>
      <c r="J147" s="30">
        <v>147357</v>
      </c>
      <c r="K147" s="30">
        <v>2797</v>
      </c>
      <c r="L147" s="30">
        <v>15550</v>
      </c>
      <c r="M147" s="206"/>
      <c r="N147" s="205"/>
      <c r="O147" s="205"/>
      <c r="P147" s="208">
        <f t="shared" si="2"/>
        <v>134792</v>
      </c>
      <c r="Q147" s="206"/>
      <c r="R147" s="206"/>
      <c r="S147" s="206"/>
      <c r="T147" s="206"/>
      <c r="U147" s="206"/>
      <c r="V147" s="206"/>
      <c r="W147" s="206"/>
      <c r="X147" s="206"/>
      <c r="Y147" s="206"/>
      <c r="Z147" s="206"/>
      <c r="AA147" s="206"/>
      <c r="AB147" s="206"/>
      <c r="AC147" s="206"/>
      <c r="AD147" s="206"/>
      <c r="AE147" s="206"/>
      <c r="AF147" s="206"/>
      <c r="AG147" s="206"/>
      <c r="AH147" s="206"/>
      <c r="AI147" s="206"/>
      <c r="AJ147" s="206"/>
      <c r="AK147" s="206"/>
      <c r="AL147" s="206"/>
      <c r="AM147" s="206"/>
      <c r="AN147" s="206"/>
      <c r="AO147" s="206"/>
      <c r="AP147" s="206"/>
      <c r="AQ147" s="206"/>
      <c r="AR147" s="206"/>
      <c r="AS147" s="206"/>
      <c r="AT147" s="206"/>
      <c r="AU147" s="206"/>
      <c r="AV147" s="206"/>
      <c r="AW147" s="206"/>
      <c r="AX147" s="206"/>
      <c r="AY147" s="206"/>
      <c r="AZ147" s="206"/>
      <c r="BA147" s="206"/>
      <c r="BB147" s="206"/>
      <c r="BC147" s="206"/>
      <c r="BD147" s="206"/>
      <c r="BE147" s="206"/>
      <c r="BF147" s="206"/>
      <c r="BG147" s="206"/>
      <c r="BH147" s="206"/>
      <c r="BI147" s="206"/>
      <c r="BJ147" s="206"/>
      <c r="BK147" s="206"/>
      <c r="BL147" s="206"/>
      <c r="BM147" s="206"/>
      <c r="BN147" s="206"/>
      <c r="BO147" s="206"/>
      <c r="BP147" s="206"/>
      <c r="BQ147" s="206"/>
      <c r="BR147" s="206"/>
      <c r="BS147" s="206"/>
      <c r="BT147" s="206"/>
      <c r="BU147" s="206"/>
      <c r="BV147" s="206"/>
      <c r="BW147" s="206"/>
    </row>
    <row r="148" spans="1:75" ht="15" hidden="1" customHeight="1">
      <c r="A148" s="29">
        <v>38322</v>
      </c>
      <c r="B148" s="30">
        <v>290</v>
      </c>
      <c r="C148" s="30">
        <v>10056</v>
      </c>
      <c r="D148" s="30">
        <v>12342</v>
      </c>
      <c r="E148" s="30">
        <v>175</v>
      </c>
      <c r="F148" s="30">
        <v>39593</v>
      </c>
      <c r="G148" s="30">
        <v>83338</v>
      </c>
      <c r="H148" s="30">
        <v>121</v>
      </c>
      <c r="I148" s="30">
        <v>19491</v>
      </c>
      <c r="J148" s="30">
        <v>48950</v>
      </c>
      <c r="K148" s="30">
        <v>717</v>
      </c>
      <c r="L148" s="30">
        <v>900</v>
      </c>
      <c r="M148" s="206"/>
      <c r="N148" s="205"/>
      <c r="O148" s="205"/>
      <c r="P148" s="208">
        <f t="shared" si="2"/>
        <v>69857</v>
      </c>
      <c r="Q148" s="206"/>
      <c r="R148" s="206"/>
      <c r="S148" s="206"/>
      <c r="T148" s="206"/>
      <c r="U148" s="206"/>
      <c r="V148" s="206"/>
      <c r="W148" s="206"/>
      <c r="X148" s="206"/>
      <c r="Y148" s="206"/>
      <c r="Z148" s="206"/>
      <c r="AA148" s="206"/>
      <c r="AB148" s="206"/>
      <c r="AC148" s="206"/>
      <c r="AD148" s="206"/>
      <c r="AE148" s="206"/>
      <c r="AF148" s="206"/>
      <c r="AG148" s="206"/>
      <c r="AH148" s="206"/>
      <c r="AI148" s="206"/>
      <c r="AJ148" s="206"/>
      <c r="AK148" s="206"/>
      <c r="AL148" s="206"/>
      <c r="AM148" s="206"/>
      <c r="AN148" s="206"/>
      <c r="AO148" s="206"/>
      <c r="AP148" s="206"/>
      <c r="AQ148" s="206"/>
      <c r="AR148" s="206"/>
      <c r="AS148" s="206"/>
      <c r="AT148" s="206"/>
      <c r="AU148" s="206"/>
      <c r="AV148" s="206"/>
      <c r="AW148" s="206"/>
      <c r="AX148" s="206"/>
      <c r="AY148" s="206"/>
      <c r="AZ148" s="206"/>
      <c r="BA148" s="206"/>
      <c r="BB148" s="206"/>
      <c r="BC148" s="206"/>
      <c r="BD148" s="206"/>
      <c r="BE148" s="206"/>
      <c r="BF148" s="206"/>
      <c r="BG148" s="206"/>
      <c r="BH148" s="206"/>
      <c r="BI148" s="206"/>
      <c r="BJ148" s="206"/>
      <c r="BK148" s="206"/>
      <c r="BL148" s="206"/>
      <c r="BM148" s="206"/>
      <c r="BN148" s="206"/>
      <c r="BO148" s="206"/>
      <c r="BP148" s="206"/>
      <c r="BQ148" s="206"/>
      <c r="BR148" s="206"/>
      <c r="BS148" s="206"/>
      <c r="BT148" s="206"/>
      <c r="BU148" s="206"/>
      <c r="BV148" s="206"/>
      <c r="BW148" s="206"/>
    </row>
    <row r="149" spans="1:75" ht="15" hidden="1" customHeight="1">
      <c r="A149" s="29">
        <v>38353</v>
      </c>
      <c r="B149" s="30">
        <v>289</v>
      </c>
      <c r="C149" s="30">
        <v>10477</v>
      </c>
      <c r="D149" s="30">
        <v>11286</v>
      </c>
      <c r="E149" s="30">
        <v>169</v>
      </c>
      <c r="F149" s="30">
        <v>39600</v>
      </c>
      <c r="G149" s="30">
        <v>93338</v>
      </c>
      <c r="H149" s="30">
        <v>482</v>
      </c>
      <c r="I149" s="30">
        <v>94133</v>
      </c>
      <c r="J149" s="30">
        <v>273402</v>
      </c>
      <c r="K149" s="30">
        <v>93</v>
      </c>
      <c r="L149" s="30">
        <v>166</v>
      </c>
      <c r="M149" s="206"/>
      <c r="N149" s="205"/>
      <c r="O149" s="205"/>
      <c r="P149" s="208">
        <f t="shared" si="2"/>
        <v>144303</v>
      </c>
      <c r="Q149" s="206"/>
      <c r="R149" s="206"/>
      <c r="S149" s="206"/>
      <c r="T149" s="206"/>
      <c r="U149" s="206"/>
      <c r="V149" s="206"/>
      <c r="W149" s="206"/>
      <c r="X149" s="206"/>
      <c r="Y149" s="206"/>
      <c r="Z149" s="206"/>
      <c r="AA149" s="206"/>
      <c r="AB149" s="206"/>
      <c r="AC149" s="206"/>
      <c r="AD149" s="206"/>
      <c r="AE149" s="206"/>
      <c r="AF149" s="206"/>
      <c r="AG149" s="206"/>
      <c r="AH149" s="206"/>
      <c r="AI149" s="206"/>
      <c r="AJ149" s="206"/>
      <c r="AK149" s="206"/>
      <c r="AL149" s="206"/>
      <c r="AM149" s="206"/>
      <c r="AN149" s="206"/>
      <c r="AO149" s="206"/>
      <c r="AP149" s="206"/>
      <c r="AQ149" s="206"/>
      <c r="AR149" s="206"/>
      <c r="AS149" s="206"/>
      <c r="AT149" s="206"/>
      <c r="AU149" s="206"/>
      <c r="AV149" s="206"/>
      <c r="AW149" s="206"/>
      <c r="AX149" s="206"/>
      <c r="AY149" s="206"/>
      <c r="AZ149" s="206"/>
      <c r="BA149" s="206"/>
      <c r="BB149" s="206"/>
      <c r="BC149" s="206"/>
      <c r="BD149" s="206"/>
      <c r="BE149" s="206"/>
      <c r="BF149" s="206"/>
      <c r="BG149" s="206"/>
      <c r="BH149" s="206"/>
      <c r="BI149" s="206"/>
      <c r="BJ149" s="206"/>
      <c r="BK149" s="206"/>
      <c r="BL149" s="206"/>
      <c r="BM149" s="206"/>
      <c r="BN149" s="206"/>
      <c r="BO149" s="206"/>
      <c r="BP149" s="206"/>
      <c r="BQ149" s="206"/>
      <c r="BR149" s="206"/>
      <c r="BS149" s="206"/>
      <c r="BT149" s="206"/>
      <c r="BU149" s="206"/>
      <c r="BV149" s="206"/>
      <c r="BW149" s="206"/>
    </row>
    <row r="150" spans="1:75" ht="15" hidden="1" customHeight="1">
      <c r="A150" s="29">
        <v>38384</v>
      </c>
      <c r="B150" s="30">
        <v>385</v>
      </c>
      <c r="C150" s="30">
        <v>13296</v>
      </c>
      <c r="D150" s="30">
        <v>15555</v>
      </c>
      <c r="E150" s="30">
        <v>186</v>
      </c>
      <c r="F150" s="30">
        <v>43309</v>
      </c>
      <c r="G150" s="30">
        <v>102285</v>
      </c>
      <c r="H150" s="30">
        <v>417</v>
      </c>
      <c r="I150" s="30">
        <v>81782</v>
      </c>
      <c r="J150" s="30">
        <v>221307</v>
      </c>
      <c r="K150" s="30">
        <v>0</v>
      </c>
      <c r="L150" s="30">
        <v>0</v>
      </c>
      <c r="M150" s="206"/>
      <c r="N150" s="205"/>
      <c r="O150" s="205"/>
      <c r="P150" s="208">
        <f t="shared" si="2"/>
        <v>138387</v>
      </c>
      <c r="Q150" s="206"/>
      <c r="R150" s="206"/>
      <c r="S150" s="206"/>
      <c r="T150" s="206"/>
      <c r="U150" s="206"/>
      <c r="V150" s="206"/>
      <c r="W150" s="206"/>
      <c r="X150" s="206"/>
      <c r="Y150" s="206"/>
      <c r="Z150" s="206"/>
      <c r="AA150" s="206"/>
      <c r="AB150" s="206"/>
      <c r="AC150" s="206"/>
      <c r="AD150" s="206"/>
      <c r="AE150" s="206"/>
      <c r="AF150" s="206"/>
      <c r="AG150" s="206"/>
      <c r="AH150" s="206"/>
      <c r="AI150" s="206"/>
      <c r="AJ150" s="206"/>
      <c r="AK150" s="206"/>
      <c r="AL150" s="206"/>
      <c r="AM150" s="206"/>
      <c r="AN150" s="206"/>
      <c r="AO150" s="206"/>
      <c r="AP150" s="206"/>
      <c r="AQ150" s="206"/>
      <c r="AR150" s="206"/>
      <c r="AS150" s="206"/>
      <c r="AT150" s="206"/>
      <c r="AU150" s="206"/>
      <c r="AV150" s="206"/>
      <c r="AW150" s="206"/>
      <c r="AX150" s="206"/>
      <c r="AY150" s="206"/>
      <c r="AZ150" s="206"/>
      <c r="BA150" s="206"/>
      <c r="BB150" s="206"/>
      <c r="BC150" s="206"/>
      <c r="BD150" s="206"/>
      <c r="BE150" s="206"/>
      <c r="BF150" s="206"/>
      <c r="BG150" s="206"/>
      <c r="BH150" s="206"/>
      <c r="BI150" s="206"/>
      <c r="BJ150" s="206"/>
      <c r="BK150" s="206"/>
      <c r="BL150" s="206"/>
      <c r="BM150" s="206"/>
      <c r="BN150" s="206"/>
      <c r="BO150" s="206"/>
      <c r="BP150" s="206"/>
      <c r="BQ150" s="206"/>
      <c r="BR150" s="206"/>
      <c r="BS150" s="206"/>
      <c r="BT150" s="206"/>
      <c r="BU150" s="206"/>
      <c r="BV150" s="206"/>
      <c r="BW150" s="206"/>
    </row>
    <row r="151" spans="1:75" ht="15" hidden="1" customHeight="1">
      <c r="A151" s="29">
        <v>38412</v>
      </c>
      <c r="B151" s="30">
        <v>115</v>
      </c>
      <c r="C151" s="30">
        <v>5464</v>
      </c>
      <c r="D151" s="30">
        <v>6975</v>
      </c>
      <c r="E151" s="30">
        <v>185</v>
      </c>
      <c r="F151" s="30">
        <v>44415</v>
      </c>
      <c r="G151" s="30">
        <v>103095</v>
      </c>
      <c r="H151" s="30">
        <v>315</v>
      </c>
      <c r="I151" s="30">
        <v>67341</v>
      </c>
      <c r="J151" s="30">
        <v>183057</v>
      </c>
      <c r="K151" s="30">
        <v>0</v>
      </c>
      <c r="L151" s="30">
        <v>0</v>
      </c>
      <c r="M151" s="206"/>
      <c r="N151" s="205"/>
      <c r="O151" s="205"/>
      <c r="P151" s="208">
        <f t="shared" si="2"/>
        <v>117220</v>
      </c>
      <c r="Q151" s="206"/>
      <c r="R151" s="206"/>
      <c r="S151" s="206"/>
      <c r="T151" s="206"/>
      <c r="U151" s="206"/>
      <c r="V151" s="206"/>
      <c r="W151" s="206"/>
      <c r="X151" s="206"/>
      <c r="Y151" s="206"/>
      <c r="Z151" s="206"/>
      <c r="AA151" s="206"/>
      <c r="AB151" s="206"/>
      <c r="AC151" s="206"/>
      <c r="AD151" s="206"/>
      <c r="AE151" s="206"/>
      <c r="AF151" s="206"/>
      <c r="AG151" s="206"/>
      <c r="AH151" s="206"/>
      <c r="AI151" s="206"/>
      <c r="AJ151" s="206"/>
      <c r="AK151" s="206"/>
      <c r="AL151" s="206"/>
      <c r="AM151" s="206"/>
      <c r="AN151" s="206"/>
      <c r="AO151" s="206"/>
      <c r="AP151" s="206"/>
      <c r="AQ151" s="206"/>
      <c r="AR151" s="206"/>
      <c r="AS151" s="206"/>
      <c r="AT151" s="206"/>
      <c r="AU151" s="206"/>
      <c r="AV151" s="206"/>
      <c r="AW151" s="206"/>
      <c r="AX151" s="206"/>
      <c r="AY151" s="206"/>
      <c r="AZ151" s="206"/>
      <c r="BA151" s="206"/>
      <c r="BB151" s="206"/>
      <c r="BC151" s="206"/>
      <c r="BD151" s="206"/>
      <c r="BE151" s="206"/>
      <c r="BF151" s="206"/>
      <c r="BG151" s="206"/>
      <c r="BH151" s="206"/>
      <c r="BI151" s="206"/>
      <c r="BJ151" s="206"/>
      <c r="BK151" s="206"/>
      <c r="BL151" s="206"/>
      <c r="BM151" s="206"/>
      <c r="BN151" s="206"/>
      <c r="BO151" s="206"/>
      <c r="BP151" s="206"/>
      <c r="BQ151" s="206"/>
      <c r="BR151" s="206"/>
      <c r="BS151" s="206"/>
      <c r="BT151" s="206"/>
      <c r="BU151" s="206"/>
      <c r="BV151" s="206"/>
      <c r="BW151" s="206"/>
    </row>
    <row r="152" spans="1:75" ht="15" hidden="1" customHeight="1">
      <c r="A152" s="29">
        <v>38443</v>
      </c>
      <c r="B152" s="30">
        <v>234</v>
      </c>
      <c r="C152" s="30">
        <v>10481</v>
      </c>
      <c r="D152" s="30">
        <v>10862</v>
      </c>
      <c r="E152" s="30">
        <v>201</v>
      </c>
      <c r="F152" s="30">
        <v>47781</v>
      </c>
      <c r="G152" s="30">
        <v>117825</v>
      </c>
      <c r="H152" s="30">
        <v>366</v>
      </c>
      <c r="I152" s="30">
        <v>81571</v>
      </c>
      <c r="J152" s="30">
        <v>228931</v>
      </c>
      <c r="K152" s="30">
        <v>0</v>
      </c>
      <c r="L152" s="30">
        <v>0</v>
      </c>
      <c r="M152" s="206"/>
      <c r="N152" s="205"/>
      <c r="O152" s="205"/>
      <c r="P152" s="208">
        <f t="shared" si="2"/>
        <v>139833</v>
      </c>
      <c r="Q152" s="206"/>
      <c r="R152" s="206"/>
      <c r="S152" s="206"/>
      <c r="T152" s="206"/>
      <c r="U152" s="206"/>
      <c r="V152" s="206"/>
      <c r="W152" s="206"/>
      <c r="X152" s="206"/>
      <c r="Y152" s="206"/>
      <c r="Z152" s="206"/>
      <c r="AA152" s="206"/>
      <c r="AB152" s="206"/>
      <c r="AC152" s="206"/>
      <c r="AD152" s="206"/>
      <c r="AE152" s="206"/>
      <c r="AF152" s="206"/>
      <c r="AG152" s="206"/>
      <c r="AH152" s="206"/>
      <c r="AI152" s="206"/>
      <c r="AJ152" s="206"/>
      <c r="AK152" s="206"/>
      <c r="AL152" s="206"/>
      <c r="AM152" s="206"/>
      <c r="AN152" s="206"/>
      <c r="AO152" s="206"/>
      <c r="AP152" s="206"/>
      <c r="AQ152" s="206"/>
      <c r="AR152" s="206"/>
      <c r="AS152" s="206"/>
      <c r="AT152" s="206"/>
      <c r="AU152" s="206"/>
      <c r="AV152" s="206"/>
      <c r="AW152" s="206"/>
      <c r="AX152" s="206"/>
      <c r="AY152" s="206"/>
      <c r="AZ152" s="206"/>
      <c r="BA152" s="206"/>
      <c r="BB152" s="206"/>
      <c r="BC152" s="206"/>
      <c r="BD152" s="206"/>
      <c r="BE152" s="206"/>
      <c r="BF152" s="206"/>
      <c r="BG152" s="206"/>
      <c r="BH152" s="206"/>
      <c r="BI152" s="206"/>
      <c r="BJ152" s="206"/>
      <c r="BK152" s="206"/>
      <c r="BL152" s="206"/>
      <c r="BM152" s="206"/>
      <c r="BN152" s="206"/>
      <c r="BO152" s="206"/>
      <c r="BP152" s="206"/>
      <c r="BQ152" s="206"/>
      <c r="BR152" s="206"/>
      <c r="BS152" s="206"/>
      <c r="BT152" s="206"/>
      <c r="BU152" s="206"/>
      <c r="BV152" s="206"/>
      <c r="BW152" s="206"/>
    </row>
    <row r="153" spans="1:75" ht="15" hidden="1" customHeight="1">
      <c r="A153" s="29">
        <v>38473</v>
      </c>
      <c r="B153" s="30">
        <v>459</v>
      </c>
      <c r="C153" s="30">
        <v>15994</v>
      </c>
      <c r="D153" s="30">
        <v>12970</v>
      </c>
      <c r="E153" s="30">
        <v>215</v>
      </c>
      <c r="F153" s="30">
        <v>48733</v>
      </c>
      <c r="G153" s="30">
        <v>119872</v>
      </c>
      <c r="H153" s="30">
        <v>333</v>
      </c>
      <c r="I153" s="30">
        <v>55722</v>
      </c>
      <c r="J153" s="30">
        <v>150433</v>
      </c>
      <c r="K153" s="30">
        <v>2001</v>
      </c>
      <c r="L153" s="30">
        <v>4084</v>
      </c>
      <c r="M153" s="206"/>
      <c r="N153" s="205"/>
      <c r="O153" s="205"/>
      <c r="P153" s="208">
        <f t="shared" si="2"/>
        <v>122450</v>
      </c>
      <c r="Q153" s="206"/>
      <c r="R153" s="206"/>
      <c r="S153" s="206"/>
      <c r="T153" s="206"/>
      <c r="U153" s="206"/>
      <c r="V153" s="206"/>
      <c r="W153" s="206"/>
      <c r="X153" s="206"/>
      <c r="Y153" s="206"/>
      <c r="Z153" s="206"/>
      <c r="AA153" s="206"/>
      <c r="AB153" s="206"/>
      <c r="AC153" s="206"/>
      <c r="AD153" s="206"/>
      <c r="AE153" s="206"/>
      <c r="AF153" s="206"/>
      <c r="AG153" s="206"/>
      <c r="AH153" s="206"/>
      <c r="AI153" s="206"/>
      <c r="AJ153" s="206"/>
      <c r="AK153" s="206"/>
      <c r="AL153" s="206"/>
      <c r="AM153" s="206"/>
      <c r="AN153" s="206"/>
      <c r="AO153" s="206"/>
      <c r="AP153" s="206"/>
      <c r="AQ153" s="206"/>
      <c r="AR153" s="206"/>
      <c r="AS153" s="206"/>
      <c r="AT153" s="206"/>
      <c r="AU153" s="206"/>
      <c r="AV153" s="206"/>
      <c r="AW153" s="206"/>
      <c r="AX153" s="206"/>
      <c r="AY153" s="206"/>
      <c r="AZ153" s="206"/>
      <c r="BA153" s="206"/>
      <c r="BB153" s="206"/>
      <c r="BC153" s="206"/>
      <c r="BD153" s="206"/>
      <c r="BE153" s="206"/>
      <c r="BF153" s="206"/>
      <c r="BG153" s="206"/>
      <c r="BH153" s="206"/>
      <c r="BI153" s="206"/>
      <c r="BJ153" s="206"/>
      <c r="BK153" s="206"/>
      <c r="BL153" s="206"/>
      <c r="BM153" s="206"/>
      <c r="BN153" s="206"/>
      <c r="BO153" s="206"/>
      <c r="BP153" s="206"/>
      <c r="BQ153" s="206"/>
      <c r="BR153" s="206"/>
      <c r="BS153" s="206"/>
      <c r="BT153" s="206"/>
      <c r="BU153" s="206"/>
      <c r="BV153" s="206"/>
      <c r="BW153" s="206"/>
    </row>
    <row r="154" spans="1:75" ht="15" hidden="1" customHeight="1">
      <c r="A154" s="29">
        <v>38504</v>
      </c>
      <c r="B154" s="30">
        <v>105</v>
      </c>
      <c r="C154" s="30">
        <v>5852</v>
      </c>
      <c r="D154" s="30">
        <v>10762</v>
      </c>
      <c r="E154" s="30">
        <v>243</v>
      </c>
      <c r="F154" s="30">
        <v>54559</v>
      </c>
      <c r="G154" s="30">
        <v>141319</v>
      </c>
      <c r="H154" s="30">
        <v>759</v>
      </c>
      <c r="I154" s="30">
        <v>105942</v>
      </c>
      <c r="J154" s="30">
        <v>308234</v>
      </c>
      <c r="K154" s="30">
        <v>292</v>
      </c>
      <c r="L154" s="30">
        <v>496</v>
      </c>
      <c r="M154" s="206"/>
      <c r="N154" s="205"/>
      <c r="O154" s="205"/>
      <c r="P154" s="208">
        <f t="shared" si="2"/>
        <v>166645</v>
      </c>
      <c r="Q154" s="206"/>
      <c r="R154" s="206"/>
      <c r="S154" s="206"/>
      <c r="T154" s="206"/>
      <c r="U154" s="206"/>
      <c r="V154" s="206"/>
      <c r="W154" s="206"/>
      <c r="X154" s="206"/>
      <c r="Y154" s="206"/>
      <c r="Z154" s="206"/>
      <c r="AA154" s="206"/>
      <c r="AB154" s="206"/>
      <c r="AC154" s="206"/>
      <c r="AD154" s="206"/>
      <c r="AE154" s="206"/>
      <c r="AF154" s="206"/>
      <c r="AG154" s="206"/>
      <c r="AH154" s="206"/>
      <c r="AI154" s="206"/>
      <c r="AJ154" s="206"/>
      <c r="AK154" s="206"/>
      <c r="AL154" s="206"/>
      <c r="AM154" s="206"/>
      <c r="AN154" s="206"/>
      <c r="AO154" s="206"/>
      <c r="AP154" s="206"/>
      <c r="AQ154" s="206"/>
      <c r="AR154" s="206"/>
      <c r="AS154" s="206"/>
      <c r="AT154" s="206"/>
      <c r="AU154" s="206"/>
      <c r="AV154" s="206"/>
      <c r="AW154" s="206"/>
      <c r="AX154" s="206"/>
      <c r="AY154" s="206"/>
      <c r="AZ154" s="206"/>
      <c r="BA154" s="206"/>
      <c r="BB154" s="206"/>
      <c r="BC154" s="206"/>
      <c r="BD154" s="206"/>
      <c r="BE154" s="206"/>
      <c r="BF154" s="206"/>
      <c r="BG154" s="206"/>
      <c r="BH154" s="206"/>
      <c r="BI154" s="206"/>
      <c r="BJ154" s="206"/>
      <c r="BK154" s="206"/>
      <c r="BL154" s="206"/>
      <c r="BM154" s="206"/>
      <c r="BN154" s="206"/>
      <c r="BO154" s="206"/>
      <c r="BP154" s="206"/>
      <c r="BQ154" s="206"/>
      <c r="BR154" s="206"/>
      <c r="BS154" s="206"/>
      <c r="BT154" s="206"/>
      <c r="BU154" s="206"/>
      <c r="BV154" s="206"/>
      <c r="BW154" s="206"/>
    </row>
    <row r="155" spans="1:75" ht="15" hidden="1" customHeight="1">
      <c r="A155" s="29">
        <v>38534</v>
      </c>
      <c r="B155" s="30">
        <v>344</v>
      </c>
      <c r="C155" s="30">
        <v>13310</v>
      </c>
      <c r="D155" s="30">
        <v>12835</v>
      </c>
      <c r="E155" s="30">
        <v>240</v>
      </c>
      <c r="F155" s="30">
        <v>52789</v>
      </c>
      <c r="G155" s="30">
        <v>136754</v>
      </c>
      <c r="H155" s="30">
        <v>527</v>
      </c>
      <c r="I155" s="30">
        <v>95634</v>
      </c>
      <c r="J155" s="30">
        <v>289125</v>
      </c>
      <c r="K155" s="30">
        <v>511</v>
      </c>
      <c r="L155" s="30">
        <v>888</v>
      </c>
      <c r="M155" s="206"/>
      <c r="N155" s="205"/>
      <c r="O155" s="205"/>
      <c r="P155" s="208">
        <f t="shared" si="2"/>
        <v>162244</v>
      </c>
      <c r="Q155" s="206"/>
      <c r="R155" s="206"/>
      <c r="S155" s="206"/>
      <c r="T155" s="206"/>
      <c r="U155" s="206"/>
      <c r="V155" s="206"/>
      <c r="W155" s="206"/>
      <c r="X155" s="206"/>
      <c r="Y155" s="206"/>
      <c r="Z155" s="206"/>
      <c r="AA155" s="206"/>
      <c r="AB155" s="206"/>
      <c r="AC155" s="206"/>
      <c r="AD155" s="206"/>
      <c r="AE155" s="206"/>
      <c r="AF155" s="206"/>
      <c r="AG155" s="206"/>
      <c r="AH155" s="206"/>
      <c r="AI155" s="206"/>
      <c r="AJ155" s="206"/>
      <c r="AK155" s="206"/>
      <c r="AL155" s="206"/>
      <c r="AM155" s="206"/>
      <c r="AN155" s="206"/>
      <c r="AO155" s="206"/>
      <c r="AP155" s="206"/>
      <c r="AQ155" s="206"/>
      <c r="AR155" s="206"/>
      <c r="AS155" s="206"/>
      <c r="AT155" s="206"/>
      <c r="AU155" s="206"/>
      <c r="AV155" s="206"/>
      <c r="AW155" s="206"/>
      <c r="AX155" s="206"/>
      <c r="AY155" s="206"/>
      <c r="AZ155" s="206"/>
      <c r="BA155" s="206"/>
      <c r="BB155" s="206"/>
      <c r="BC155" s="206"/>
      <c r="BD155" s="206"/>
      <c r="BE155" s="206"/>
      <c r="BF155" s="206"/>
      <c r="BG155" s="206"/>
      <c r="BH155" s="206"/>
      <c r="BI155" s="206"/>
      <c r="BJ155" s="206"/>
      <c r="BK155" s="206"/>
      <c r="BL155" s="206"/>
      <c r="BM155" s="206"/>
      <c r="BN155" s="206"/>
      <c r="BO155" s="206"/>
      <c r="BP155" s="206"/>
      <c r="BQ155" s="206"/>
      <c r="BR155" s="206"/>
      <c r="BS155" s="206"/>
      <c r="BT155" s="206"/>
      <c r="BU155" s="206"/>
      <c r="BV155" s="206"/>
      <c r="BW155" s="206"/>
    </row>
    <row r="156" spans="1:75" ht="15" hidden="1" customHeight="1">
      <c r="A156" s="29">
        <v>38565</v>
      </c>
      <c r="B156" s="30">
        <v>162</v>
      </c>
      <c r="C156" s="30">
        <v>7943</v>
      </c>
      <c r="D156" s="30">
        <v>12312</v>
      </c>
      <c r="E156" s="30">
        <v>249</v>
      </c>
      <c r="F156" s="30">
        <v>53379</v>
      </c>
      <c r="G156" s="30">
        <v>135254</v>
      </c>
      <c r="H156" s="30">
        <v>358</v>
      </c>
      <c r="I156" s="30">
        <v>70041</v>
      </c>
      <c r="J156" s="30">
        <v>192707</v>
      </c>
      <c r="K156" s="30">
        <v>0</v>
      </c>
      <c r="L156" s="30">
        <v>0</v>
      </c>
      <c r="M156" s="206"/>
      <c r="N156" s="205"/>
      <c r="O156" s="205"/>
      <c r="P156" s="208">
        <f t="shared" si="2"/>
        <v>131363</v>
      </c>
      <c r="Q156" s="206"/>
      <c r="R156" s="206"/>
      <c r="S156" s="206"/>
      <c r="T156" s="206"/>
      <c r="U156" s="206"/>
      <c r="V156" s="206"/>
      <c r="W156" s="206"/>
      <c r="X156" s="206"/>
      <c r="Y156" s="206"/>
      <c r="Z156" s="206"/>
      <c r="AA156" s="206"/>
      <c r="AB156" s="206"/>
      <c r="AC156" s="206"/>
      <c r="AD156" s="206"/>
      <c r="AE156" s="206"/>
      <c r="AF156" s="206"/>
      <c r="AG156" s="206"/>
      <c r="AH156" s="206"/>
      <c r="AI156" s="206"/>
      <c r="AJ156" s="206"/>
      <c r="AK156" s="206"/>
      <c r="AL156" s="206"/>
      <c r="AM156" s="206"/>
      <c r="AN156" s="206"/>
      <c r="AO156" s="206"/>
      <c r="AP156" s="206"/>
      <c r="AQ156" s="206"/>
      <c r="AR156" s="206"/>
      <c r="AS156" s="206"/>
      <c r="AT156" s="206"/>
      <c r="AU156" s="206"/>
      <c r="AV156" s="206"/>
      <c r="AW156" s="206"/>
      <c r="AX156" s="206"/>
      <c r="AY156" s="206"/>
      <c r="AZ156" s="206"/>
      <c r="BA156" s="206"/>
      <c r="BB156" s="206"/>
      <c r="BC156" s="206"/>
      <c r="BD156" s="206"/>
      <c r="BE156" s="206"/>
      <c r="BF156" s="206"/>
      <c r="BG156" s="206"/>
      <c r="BH156" s="206"/>
      <c r="BI156" s="206"/>
      <c r="BJ156" s="206"/>
      <c r="BK156" s="206"/>
      <c r="BL156" s="206"/>
      <c r="BM156" s="206"/>
      <c r="BN156" s="206"/>
      <c r="BO156" s="206"/>
      <c r="BP156" s="206"/>
      <c r="BQ156" s="206"/>
      <c r="BR156" s="206"/>
      <c r="BS156" s="206"/>
      <c r="BT156" s="206"/>
      <c r="BU156" s="206"/>
      <c r="BV156" s="206"/>
      <c r="BW156" s="206"/>
    </row>
    <row r="157" spans="1:75" ht="15" hidden="1" customHeight="1">
      <c r="A157" s="29">
        <v>38596</v>
      </c>
      <c r="B157" s="30">
        <v>137</v>
      </c>
      <c r="C157" s="30">
        <v>6595</v>
      </c>
      <c r="D157" s="30">
        <v>10186</v>
      </c>
      <c r="E157" s="30">
        <v>261</v>
      </c>
      <c r="F157" s="30">
        <v>63791</v>
      </c>
      <c r="G157" s="30">
        <v>167155</v>
      </c>
      <c r="H157" s="30">
        <v>828</v>
      </c>
      <c r="I157" s="30">
        <v>168300</v>
      </c>
      <c r="J157" s="30">
        <v>585251</v>
      </c>
      <c r="K157" s="30">
        <v>0</v>
      </c>
      <c r="L157" s="30">
        <v>0</v>
      </c>
      <c r="M157" s="206"/>
      <c r="N157" s="205"/>
      <c r="O157" s="205"/>
      <c r="P157" s="208">
        <f t="shared" si="2"/>
        <v>238686</v>
      </c>
      <c r="Q157" s="206"/>
      <c r="R157" s="206"/>
      <c r="S157" s="206"/>
      <c r="T157" s="206"/>
      <c r="U157" s="206"/>
      <c r="V157" s="206"/>
      <c r="W157" s="206"/>
      <c r="X157" s="206"/>
      <c r="Y157" s="206"/>
      <c r="Z157" s="206"/>
      <c r="AA157" s="206"/>
      <c r="AB157" s="206"/>
      <c r="AC157" s="206"/>
      <c r="AD157" s="206"/>
      <c r="AE157" s="206"/>
      <c r="AF157" s="206"/>
      <c r="AG157" s="206"/>
      <c r="AH157" s="206"/>
      <c r="AI157" s="206"/>
      <c r="AJ157" s="206"/>
      <c r="AK157" s="206"/>
      <c r="AL157" s="206"/>
      <c r="AM157" s="206"/>
      <c r="AN157" s="206"/>
      <c r="AO157" s="206"/>
      <c r="AP157" s="206"/>
      <c r="AQ157" s="206"/>
      <c r="AR157" s="206"/>
      <c r="AS157" s="206"/>
      <c r="AT157" s="206"/>
      <c r="AU157" s="206"/>
      <c r="AV157" s="206"/>
      <c r="AW157" s="206"/>
      <c r="AX157" s="206"/>
      <c r="AY157" s="206"/>
      <c r="AZ157" s="206"/>
      <c r="BA157" s="206"/>
      <c r="BB157" s="206"/>
      <c r="BC157" s="206"/>
      <c r="BD157" s="206"/>
      <c r="BE157" s="206"/>
      <c r="BF157" s="206"/>
      <c r="BG157" s="206"/>
      <c r="BH157" s="206"/>
      <c r="BI157" s="206"/>
      <c r="BJ157" s="206"/>
      <c r="BK157" s="206"/>
      <c r="BL157" s="206"/>
      <c r="BM157" s="206"/>
      <c r="BN157" s="206"/>
      <c r="BO157" s="206"/>
      <c r="BP157" s="206"/>
      <c r="BQ157" s="206"/>
      <c r="BR157" s="206"/>
      <c r="BS157" s="206"/>
      <c r="BT157" s="206"/>
      <c r="BU157" s="206"/>
      <c r="BV157" s="206"/>
      <c r="BW157" s="206"/>
    </row>
    <row r="158" spans="1:75" ht="15" hidden="1" customHeight="1">
      <c r="A158" s="29">
        <v>38626</v>
      </c>
      <c r="B158" s="30">
        <v>149</v>
      </c>
      <c r="C158" s="30">
        <v>7780</v>
      </c>
      <c r="D158" s="30">
        <v>13507</v>
      </c>
      <c r="E158" s="30">
        <v>316</v>
      </c>
      <c r="F158" s="30">
        <v>64636</v>
      </c>
      <c r="G158" s="30">
        <v>165193</v>
      </c>
      <c r="H158" s="30">
        <v>470</v>
      </c>
      <c r="I158" s="30">
        <v>92746</v>
      </c>
      <c r="J158" s="30">
        <v>302232</v>
      </c>
      <c r="K158" s="30">
        <v>0</v>
      </c>
      <c r="L158" s="30">
        <v>0</v>
      </c>
      <c r="M158" s="206"/>
      <c r="N158" s="205"/>
      <c r="O158" s="205"/>
      <c r="P158" s="208">
        <f t="shared" si="2"/>
        <v>165162</v>
      </c>
      <c r="Q158" s="206"/>
      <c r="R158" s="206"/>
      <c r="S158" s="206"/>
      <c r="T158" s="206"/>
      <c r="U158" s="206"/>
      <c r="V158" s="206"/>
      <c r="W158" s="206"/>
      <c r="X158" s="206"/>
      <c r="Y158" s="206"/>
      <c r="Z158" s="206"/>
      <c r="AA158" s="206"/>
      <c r="AB158" s="206"/>
      <c r="AC158" s="206"/>
      <c r="AD158" s="206"/>
      <c r="AE158" s="206"/>
      <c r="AF158" s="206"/>
      <c r="AG158" s="206"/>
      <c r="AH158" s="206"/>
      <c r="AI158" s="206"/>
      <c r="AJ158" s="206"/>
      <c r="AK158" s="206"/>
      <c r="AL158" s="206"/>
      <c r="AM158" s="206"/>
      <c r="AN158" s="206"/>
      <c r="AO158" s="206"/>
      <c r="AP158" s="206"/>
      <c r="AQ158" s="206"/>
      <c r="AR158" s="206"/>
      <c r="AS158" s="206"/>
      <c r="AT158" s="206"/>
      <c r="AU158" s="206"/>
      <c r="AV158" s="206"/>
      <c r="AW158" s="206"/>
      <c r="AX158" s="206"/>
      <c r="AY158" s="206"/>
      <c r="AZ158" s="206"/>
      <c r="BA158" s="206"/>
      <c r="BB158" s="206"/>
      <c r="BC158" s="206"/>
      <c r="BD158" s="206"/>
      <c r="BE158" s="206"/>
      <c r="BF158" s="206"/>
      <c r="BG158" s="206"/>
      <c r="BH158" s="206"/>
      <c r="BI158" s="206"/>
      <c r="BJ158" s="206"/>
      <c r="BK158" s="206"/>
      <c r="BL158" s="206"/>
      <c r="BM158" s="206"/>
      <c r="BN158" s="206"/>
      <c r="BO158" s="206"/>
      <c r="BP158" s="206"/>
      <c r="BQ158" s="206"/>
      <c r="BR158" s="206"/>
      <c r="BS158" s="206"/>
      <c r="BT158" s="206"/>
      <c r="BU158" s="206"/>
      <c r="BV158" s="206"/>
      <c r="BW158" s="206"/>
    </row>
    <row r="159" spans="1:75" ht="15" hidden="1" customHeight="1">
      <c r="A159" s="29">
        <v>38657</v>
      </c>
      <c r="B159" s="30">
        <v>173</v>
      </c>
      <c r="C159" s="30">
        <v>8452</v>
      </c>
      <c r="D159" s="30">
        <v>14652</v>
      </c>
      <c r="E159" s="30">
        <v>257</v>
      </c>
      <c r="F159" s="30">
        <v>59511</v>
      </c>
      <c r="G159" s="30">
        <v>154413</v>
      </c>
      <c r="H159" s="30">
        <v>522</v>
      </c>
      <c r="I159" s="30">
        <v>77432</v>
      </c>
      <c r="J159" s="30">
        <v>231710</v>
      </c>
      <c r="K159" s="30">
        <v>5276</v>
      </c>
      <c r="L159" s="30">
        <v>23766</v>
      </c>
      <c r="M159" s="206"/>
      <c r="N159" s="205"/>
      <c r="O159" s="205"/>
      <c r="P159" s="208">
        <f t="shared" si="2"/>
        <v>150671</v>
      </c>
      <c r="Q159" s="206"/>
      <c r="R159" s="206"/>
      <c r="S159" s="206"/>
      <c r="T159" s="206"/>
      <c r="U159" s="206"/>
      <c r="V159" s="206"/>
      <c r="W159" s="206"/>
      <c r="X159" s="206"/>
      <c r="Y159" s="206"/>
      <c r="Z159" s="206"/>
      <c r="AA159" s="206"/>
      <c r="AB159" s="206"/>
      <c r="AC159" s="206"/>
      <c r="AD159" s="206"/>
      <c r="AE159" s="206"/>
      <c r="AF159" s="206"/>
      <c r="AG159" s="206"/>
      <c r="AH159" s="206"/>
      <c r="AI159" s="206"/>
      <c r="AJ159" s="206"/>
      <c r="AK159" s="206"/>
      <c r="AL159" s="206"/>
      <c r="AM159" s="206"/>
      <c r="AN159" s="206"/>
      <c r="AO159" s="206"/>
      <c r="AP159" s="206"/>
      <c r="AQ159" s="206"/>
      <c r="AR159" s="206"/>
      <c r="AS159" s="206"/>
      <c r="AT159" s="206"/>
      <c r="AU159" s="206"/>
      <c r="AV159" s="206"/>
      <c r="AW159" s="206"/>
      <c r="AX159" s="206"/>
      <c r="AY159" s="206"/>
      <c r="AZ159" s="206"/>
      <c r="BA159" s="206"/>
      <c r="BB159" s="206"/>
      <c r="BC159" s="206"/>
      <c r="BD159" s="206"/>
      <c r="BE159" s="206"/>
      <c r="BF159" s="206"/>
      <c r="BG159" s="206"/>
      <c r="BH159" s="206"/>
      <c r="BI159" s="206"/>
      <c r="BJ159" s="206"/>
      <c r="BK159" s="206"/>
      <c r="BL159" s="206"/>
      <c r="BM159" s="206"/>
      <c r="BN159" s="206"/>
      <c r="BO159" s="206"/>
      <c r="BP159" s="206"/>
      <c r="BQ159" s="206"/>
      <c r="BR159" s="206"/>
      <c r="BS159" s="206"/>
      <c r="BT159" s="206"/>
      <c r="BU159" s="206"/>
      <c r="BV159" s="206"/>
      <c r="BW159" s="206"/>
    </row>
    <row r="160" spans="1:75" ht="15" hidden="1" customHeight="1">
      <c r="A160" s="29">
        <v>38687</v>
      </c>
      <c r="B160" s="30">
        <v>46</v>
      </c>
      <c r="C160" s="30">
        <v>2538</v>
      </c>
      <c r="D160" s="30">
        <v>5343</v>
      </c>
      <c r="E160" s="30">
        <v>213</v>
      </c>
      <c r="F160" s="30">
        <v>48468</v>
      </c>
      <c r="G160" s="30">
        <v>123438</v>
      </c>
      <c r="H160" s="30">
        <v>305</v>
      </c>
      <c r="I160" s="30">
        <v>50219</v>
      </c>
      <c r="J160" s="30">
        <v>144916</v>
      </c>
      <c r="K160" s="30">
        <v>2073</v>
      </c>
      <c r="L160" s="30">
        <v>4146</v>
      </c>
      <c r="M160" s="206"/>
      <c r="N160" s="205"/>
      <c r="O160" s="205"/>
      <c r="P160" s="208">
        <f t="shared" si="2"/>
        <v>103298</v>
      </c>
      <c r="Q160" s="206"/>
      <c r="R160" s="206"/>
      <c r="S160" s="206"/>
      <c r="T160" s="206"/>
      <c r="U160" s="206"/>
      <c r="V160" s="206"/>
      <c r="W160" s="206"/>
      <c r="X160" s="206"/>
      <c r="Y160" s="206"/>
      <c r="Z160" s="206"/>
      <c r="AA160" s="206"/>
      <c r="AB160" s="206"/>
      <c r="AC160" s="206"/>
      <c r="AD160" s="206"/>
      <c r="AE160" s="206"/>
      <c r="AF160" s="206"/>
      <c r="AG160" s="206"/>
      <c r="AH160" s="206"/>
      <c r="AI160" s="206"/>
      <c r="AJ160" s="206"/>
      <c r="AK160" s="206"/>
      <c r="AL160" s="206"/>
      <c r="AM160" s="206"/>
      <c r="AN160" s="206"/>
      <c r="AO160" s="206"/>
      <c r="AP160" s="206"/>
      <c r="AQ160" s="206"/>
      <c r="AR160" s="206"/>
      <c r="AS160" s="206"/>
      <c r="AT160" s="206"/>
      <c r="AU160" s="206"/>
      <c r="AV160" s="206"/>
      <c r="AW160" s="206"/>
      <c r="AX160" s="206"/>
      <c r="AY160" s="206"/>
      <c r="AZ160" s="206"/>
      <c r="BA160" s="206"/>
      <c r="BB160" s="206"/>
      <c r="BC160" s="206"/>
      <c r="BD160" s="206"/>
      <c r="BE160" s="206"/>
      <c r="BF160" s="206"/>
      <c r="BG160" s="206"/>
      <c r="BH160" s="206"/>
      <c r="BI160" s="206"/>
      <c r="BJ160" s="206"/>
      <c r="BK160" s="206"/>
      <c r="BL160" s="206"/>
      <c r="BM160" s="206"/>
      <c r="BN160" s="206"/>
      <c r="BO160" s="206"/>
      <c r="BP160" s="206"/>
      <c r="BQ160" s="206"/>
      <c r="BR160" s="206"/>
      <c r="BS160" s="206"/>
      <c r="BT160" s="206"/>
      <c r="BU160" s="206"/>
      <c r="BV160" s="206"/>
      <c r="BW160" s="206"/>
    </row>
    <row r="161" spans="1:75" ht="15" hidden="1" customHeight="1">
      <c r="A161" s="29">
        <v>38718</v>
      </c>
      <c r="B161" s="30">
        <v>63</v>
      </c>
      <c r="C161" s="30">
        <v>3178</v>
      </c>
      <c r="D161" s="30">
        <v>7078</v>
      </c>
      <c r="E161" s="30">
        <v>241</v>
      </c>
      <c r="F161" s="30">
        <v>48119</v>
      </c>
      <c r="G161" s="30">
        <v>133669</v>
      </c>
      <c r="H161" s="30">
        <v>318</v>
      </c>
      <c r="I161" s="30">
        <v>62503</v>
      </c>
      <c r="J161" s="30">
        <v>199658</v>
      </c>
      <c r="K161" s="30">
        <v>0</v>
      </c>
      <c r="L161" s="30">
        <v>0</v>
      </c>
      <c r="M161" s="206"/>
      <c r="N161" s="205"/>
      <c r="O161" s="205"/>
      <c r="P161" s="208">
        <f t="shared" si="2"/>
        <v>113800</v>
      </c>
      <c r="Q161" s="206"/>
      <c r="R161" s="206"/>
      <c r="S161" s="206"/>
      <c r="T161" s="206"/>
      <c r="U161" s="206"/>
      <c r="V161" s="206"/>
      <c r="W161" s="206"/>
      <c r="X161" s="206"/>
      <c r="Y161" s="206"/>
      <c r="Z161" s="206"/>
      <c r="AA161" s="206"/>
      <c r="AB161" s="206"/>
      <c r="AC161" s="206"/>
      <c r="AD161" s="206"/>
      <c r="AE161" s="206"/>
      <c r="AF161" s="206"/>
      <c r="AG161" s="206"/>
      <c r="AH161" s="206"/>
      <c r="AI161" s="206"/>
      <c r="AJ161" s="206"/>
      <c r="AK161" s="206"/>
      <c r="AL161" s="206"/>
      <c r="AM161" s="206"/>
      <c r="AN161" s="206"/>
      <c r="AO161" s="206"/>
      <c r="AP161" s="206"/>
      <c r="AQ161" s="206"/>
      <c r="AR161" s="206"/>
      <c r="AS161" s="206"/>
      <c r="AT161" s="206"/>
      <c r="AU161" s="206"/>
      <c r="AV161" s="206"/>
      <c r="AW161" s="206"/>
      <c r="AX161" s="206"/>
      <c r="AY161" s="206"/>
      <c r="AZ161" s="206"/>
      <c r="BA161" s="206"/>
      <c r="BB161" s="206"/>
      <c r="BC161" s="206"/>
      <c r="BD161" s="206"/>
      <c r="BE161" s="206"/>
      <c r="BF161" s="206"/>
      <c r="BG161" s="206"/>
      <c r="BH161" s="206"/>
      <c r="BI161" s="206"/>
      <c r="BJ161" s="206"/>
      <c r="BK161" s="206"/>
      <c r="BL161" s="206"/>
      <c r="BM161" s="206"/>
      <c r="BN161" s="206"/>
      <c r="BO161" s="206"/>
      <c r="BP161" s="206"/>
      <c r="BQ161" s="206"/>
      <c r="BR161" s="206"/>
      <c r="BS161" s="206"/>
      <c r="BT161" s="206"/>
      <c r="BU161" s="206"/>
      <c r="BV161" s="206"/>
      <c r="BW161" s="206"/>
    </row>
    <row r="162" spans="1:75" ht="15" hidden="1" customHeight="1">
      <c r="A162" s="29">
        <v>38749</v>
      </c>
      <c r="B162" s="30">
        <v>60</v>
      </c>
      <c r="C162" s="30">
        <v>3236</v>
      </c>
      <c r="D162" s="30">
        <v>7125</v>
      </c>
      <c r="E162" s="30">
        <v>219</v>
      </c>
      <c r="F162" s="30">
        <v>47951</v>
      </c>
      <c r="G162" s="30">
        <v>131280</v>
      </c>
      <c r="H162" s="30">
        <v>323</v>
      </c>
      <c r="I162" s="30">
        <v>63619</v>
      </c>
      <c r="J162" s="30">
        <v>214913</v>
      </c>
      <c r="K162" s="30">
        <v>8218</v>
      </c>
      <c r="L162" s="30">
        <v>14382</v>
      </c>
      <c r="M162" s="206"/>
      <c r="N162" s="205"/>
      <c r="O162" s="205"/>
      <c r="P162" s="208">
        <f t="shared" si="2"/>
        <v>123024</v>
      </c>
      <c r="Q162" s="206"/>
      <c r="R162" s="206"/>
      <c r="S162" s="206"/>
      <c r="T162" s="206"/>
      <c r="U162" s="206"/>
      <c r="V162" s="206"/>
      <c r="W162" s="206"/>
      <c r="X162" s="206"/>
      <c r="Y162" s="206"/>
      <c r="Z162" s="206"/>
      <c r="AA162" s="206"/>
      <c r="AB162" s="206"/>
      <c r="AC162" s="206"/>
      <c r="AD162" s="206"/>
      <c r="AE162" s="206"/>
      <c r="AF162" s="206"/>
      <c r="AG162" s="206"/>
      <c r="AH162" s="206"/>
      <c r="AI162" s="206"/>
      <c r="AJ162" s="206"/>
      <c r="AK162" s="206"/>
      <c r="AL162" s="206"/>
      <c r="AM162" s="206"/>
      <c r="AN162" s="206"/>
      <c r="AO162" s="206"/>
      <c r="AP162" s="206"/>
      <c r="AQ162" s="206"/>
      <c r="AR162" s="206"/>
      <c r="AS162" s="206"/>
      <c r="AT162" s="206"/>
      <c r="AU162" s="206"/>
      <c r="AV162" s="206"/>
      <c r="AW162" s="206"/>
      <c r="AX162" s="206"/>
      <c r="AY162" s="206"/>
      <c r="AZ162" s="206"/>
      <c r="BA162" s="206"/>
      <c r="BB162" s="206"/>
      <c r="BC162" s="206"/>
      <c r="BD162" s="206"/>
      <c r="BE162" s="206"/>
      <c r="BF162" s="206"/>
      <c r="BG162" s="206"/>
      <c r="BH162" s="206"/>
      <c r="BI162" s="206"/>
      <c r="BJ162" s="206"/>
      <c r="BK162" s="206"/>
      <c r="BL162" s="206"/>
      <c r="BM162" s="206"/>
      <c r="BN162" s="206"/>
      <c r="BO162" s="206"/>
      <c r="BP162" s="206"/>
      <c r="BQ162" s="206"/>
      <c r="BR162" s="206"/>
      <c r="BS162" s="206"/>
      <c r="BT162" s="206"/>
      <c r="BU162" s="206"/>
      <c r="BV162" s="206"/>
      <c r="BW162" s="206"/>
    </row>
    <row r="163" spans="1:75" ht="15" hidden="1" customHeight="1">
      <c r="A163" s="29">
        <v>38777</v>
      </c>
      <c r="B163" s="30">
        <v>82</v>
      </c>
      <c r="C163" s="30">
        <v>4360</v>
      </c>
      <c r="D163" s="30">
        <v>11554</v>
      </c>
      <c r="E163" s="30">
        <v>235</v>
      </c>
      <c r="F163" s="30">
        <v>49244</v>
      </c>
      <c r="G163" s="30">
        <v>135289</v>
      </c>
      <c r="H163" s="30">
        <v>258</v>
      </c>
      <c r="I163" s="30">
        <v>47200</v>
      </c>
      <c r="J163" s="30">
        <v>152504</v>
      </c>
      <c r="K163" s="30">
        <v>1630</v>
      </c>
      <c r="L163" s="30">
        <v>5506</v>
      </c>
      <c r="M163" s="206"/>
      <c r="N163" s="205"/>
      <c r="O163" s="205"/>
      <c r="P163" s="208">
        <f t="shared" si="2"/>
        <v>102434</v>
      </c>
      <c r="Q163" s="206"/>
      <c r="R163" s="206"/>
      <c r="S163" s="206"/>
      <c r="T163" s="206"/>
      <c r="U163" s="206"/>
      <c r="V163" s="206"/>
      <c r="W163" s="206"/>
      <c r="X163" s="206"/>
      <c r="Y163" s="206"/>
      <c r="Z163" s="206"/>
      <c r="AA163" s="206"/>
      <c r="AB163" s="206"/>
      <c r="AC163" s="206"/>
      <c r="AD163" s="206"/>
      <c r="AE163" s="206"/>
      <c r="AF163" s="206"/>
      <c r="AG163" s="206"/>
      <c r="AH163" s="206"/>
      <c r="AI163" s="206"/>
      <c r="AJ163" s="206"/>
      <c r="AK163" s="206"/>
      <c r="AL163" s="206"/>
      <c r="AM163" s="206"/>
      <c r="AN163" s="206"/>
      <c r="AO163" s="206"/>
      <c r="AP163" s="206"/>
      <c r="AQ163" s="206"/>
      <c r="AR163" s="206"/>
      <c r="AS163" s="206"/>
      <c r="AT163" s="206"/>
      <c r="AU163" s="206"/>
      <c r="AV163" s="206"/>
      <c r="AW163" s="206"/>
      <c r="AX163" s="206"/>
      <c r="AY163" s="206"/>
      <c r="AZ163" s="206"/>
      <c r="BA163" s="206"/>
      <c r="BB163" s="206"/>
      <c r="BC163" s="206"/>
      <c r="BD163" s="206"/>
      <c r="BE163" s="206"/>
      <c r="BF163" s="206"/>
      <c r="BG163" s="206"/>
      <c r="BH163" s="206"/>
      <c r="BI163" s="206"/>
      <c r="BJ163" s="206"/>
      <c r="BK163" s="206"/>
      <c r="BL163" s="206"/>
      <c r="BM163" s="206"/>
      <c r="BN163" s="206"/>
      <c r="BO163" s="206"/>
      <c r="BP163" s="206"/>
      <c r="BQ163" s="206"/>
      <c r="BR163" s="206"/>
      <c r="BS163" s="206"/>
      <c r="BT163" s="206"/>
      <c r="BU163" s="206"/>
      <c r="BV163" s="206"/>
      <c r="BW163" s="206"/>
    </row>
    <row r="164" spans="1:75" ht="15" hidden="1" customHeight="1">
      <c r="A164" s="29">
        <v>38808</v>
      </c>
      <c r="B164" s="30">
        <v>79</v>
      </c>
      <c r="C164" s="30">
        <v>4201</v>
      </c>
      <c r="D164" s="30">
        <v>10045</v>
      </c>
      <c r="E164" s="30">
        <v>214</v>
      </c>
      <c r="F164" s="30">
        <v>48596</v>
      </c>
      <c r="G164" s="30">
        <v>143076</v>
      </c>
      <c r="H164" s="30">
        <v>179</v>
      </c>
      <c r="I164" s="30">
        <v>37070</v>
      </c>
      <c r="J164" s="30">
        <v>140277</v>
      </c>
      <c r="K164" s="30">
        <v>0</v>
      </c>
      <c r="L164" s="30">
        <v>0</v>
      </c>
      <c r="M164" s="206"/>
      <c r="N164" s="205"/>
      <c r="O164" s="205"/>
      <c r="P164" s="208">
        <f t="shared" si="2"/>
        <v>89867</v>
      </c>
      <c r="Q164" s="206"/>
      <c r="R164" s="206"/>
      <c r="S164" s="206"/>
      <c r="T164" s="206"/>
      <c r="U164" s="206"/>
      <c r="V164" s="206"/>
      <c r="W164" s="206"/>
      <c r="X164" s="206"/>
      <c r="Y164" s="206"/>
      <c r="Z164" s="206"/>
      <c r="AA164" s="206"/>
      <c r="AB164" s="206"/>
      <c r="AC164" s="206"/>
      <c r="AD164" s="206"/>
      <c r="AE164" s="206"/>
      <c r="AF164" s="206"/>
      <c r="AG164" s="206"/>
      <c r="AH164" s="206"/>
      <c r="AI164" s="206"/>
      <c r="AJ164" s="206"/>
      <c r="AK164" s="206"/>
      <c r="AL164" s="206"/>
      <c r="AM164" s="206"/>
      <c r="AN164" s="206"/>
      <c r="AO164" s="206"/>
      <c r="AP164" s="206"/>
      <c r="AQ164" s="206"/>
      <c r="AR164" s="206"/>
      <c r="AS164" s="206"/>
      <c r="AT164" s="206"/>
      <c r="AU164" s="206"/>
      <c r="AV164" s="206"/>
      <c r="AW164" s="206"/>
      <c r="AX164" s="206"/>
      <c r="AY164" s="206"/>
      <c r="AZ164" s="206"/>
      <c r="BA164" s="206"/>
      <c r="BB164" s="206"/>
      <c r="BC164" s="206"/>
      <c r="BD164" s="206"/>
      <c r="BE164" s="206"/>
      <c r="BF164" s="206"/>
      <c r="BG164" s="206"/>
      <c r="BH164" s="206"/>
      <c r="BI164" s="206"/>
      <c r="BJ164" s="206"/>
      <c r="BK164" s="206"/>
      <c r="BL164" s="206"/>
      <c r="BM164" s="206"/>
      <c r="BN164" s="206"/>
      <c r="BO164" s="206"/>
      <c r="BP164" s="206"/>
      <c r="BQ164" s="206"/>
      <c r="BR164" s="206"/>
      <c r="BS164" s="206"/>
      <c r="BT164" s="206"/>
      <c r="BU164" s="206"/>
      <c r="BV164" s="206"/>
      <c r="BW164" s="206"/>
    </row>
    <row r="165" spans="1:75" ht="15" hidden="1" customHeight="1">
      <c r="A165" s="29">
        <v>38838</v>
      </c>
      <c r="B165" s="30">
        <v>124</v>
      </c>
      <c r="C165" s="30">
        <v>6629</v>
      </c>
      <c r="D165" s="30">
        <v>17284</v>
      </c>
      <c r="E165" s="30">
        <v>280</v>
      </c>
      <c r="F165" s="30">
        <v>63053</v>
      </c>
      <c r="G165" s="30">
        <v>189389</v>
      </c>
      <c r="H165" s="30">
        <v>430</v>
      </c>
      <c r="I165" s="30">
        <v>47160</v>
      </c>
      <c r="J165" s="30">
        <v>152704</v>
      </c>
      <c r="K165" s="30">
        <v>565</v>
      </c>
      <c r="L165" s="30">
        <v>1695</v>
      </c>
      <c r="M165" s="206"/>
      <c r="N165" s="205"/>
      <c r="O165" s="205"/>
      <c r="P165" s="208">
        <f t="shared" si="2"/>
        <v>117407</v>
      </c>
      <c r="Q165" s="206"/>
      <c r="R165" s="206"/>
      <c r="S165" s="206"/>
      <c r="T165" s="206"/>
      <c r="U165" s="206"/>
      <c r="V165" s="206"/>
      <c r="W165" s="206"/>
      <c r="X165" s="206"/>
      <c r="Y165" s="206"/>
      <c r="Z165" s="206"/>
      <c r="AA165" s="206"/>
      <c r="AB165" s="206"/>
      <c r="AC165" s="206"/>
      <c r="AD165" s="206"/>
      <c r="AE165" s="206"/>
      <c r="AF165" s="206"/>
      <c r="AG165" s="206"/>
      <c r="AH165" s="206"/>
      <c r="AI165" s="206"/>
      <c r="AJ165" s="206"/>
      <c r="AK165" s="206"/>
      <c r="AL165" s="206"/>
      <c r="AM165" s="206"/>
      <c r="AN165" s="206"/>
      <c r="AO165" s="206"/>
      <c r="AP165" s="206"/>
      <c r="AQ165" s="206"/>
      <c r="AR165" s="206"/>
      <c r="AS165" s="206"/>
      <c r="AT165" s="206"/>
      <c r="AU165" s="206"/>
      <c r="AV165" s="206"/>
      <c r="AW165" s="206"/>
      <c r="AX165" s="206"/>
      <c r="AY165" s="206"/>
      <c r="AZ165" s="206"/>
      <c r="BA165" s="206"/>
      <c r="BB165" s="206"/>
      <c r="BC165" s="206"/>
      <c r="BD165" s="206"/>
      <c r="BE165" s="206"/>
      <c r="BF165" s="206"/>
      <c r="BG165" s="206"/>
      <c r="BH165" s="206"/>
      <c r="BI165" s="206"/>
      <c r="BJ165" s="206"/>
      <c r="BK165" s="206"/>
      <c r="BL165" s="206"/>
      <c r="BM165" s="206"/>
      <c r="BN165" s="206"/>
      <c r="BO165" s="206"/>
      <c r="BP165" s="206"/>
      <c r="BQ165" s="206"/>
      <c r="BR165" s="206"/>
      <c r="BS165" s="206"/>
      <c r="BT165" s="206"/>
      <c r="BU165" s="206"/>
      <c r="BV165" s="206"/>
      <c r="BW165" s="206"/>
    </row>
    <row r="166" spans="1:75" ht="15" hidden="1" customHeight="1">
      <c r="A166" s="29">
        <v>38869</v>
      </c>
      <c r="B166" s="30">
        <v>83</v>
      </c>
      <c r="C166" s="30">
        <v>4693</v>
      </c>
      <c r="D166" s="30">
        <v>12141</v>
      </c>
      <c r="E166" s="30">
        <v>280</v>
      </c>
      <c r="F166" s="30">
        <v>70734</v>
      </c>
      <c r="G166" s="30">
        <v>232440</v>
      </c>
      <c r="H166" s="30">
        <v>396</v>
      </c>
      <c r="I166" s="30">
        <v>77831</v>
      </c>
      <c r="J166" s="30">
        <v>293820</v>
      </c>
      <c r="K166" s="30">
        <v>11890</v>
      </c>
      <c r="L166" s="30">
        <v>101000</v>
      </c>
      <c r="M166" s="206"/>
      <c r="N166" s="205"/>
      <c r="O166" s="205"/>
      <c r="P166" s="208">
        <f t="shared" si="2"/>
        <v>165148</v>
      </c>
      <c r="Q166" s="206"/>
      <c r="R166" s="206"/>
      <c r="S166" s="206"/>
      <c r="T166" s="206"/>
      <c r="U166" s="206"/>
      <c r="V166" s="206"/>
      <c r="W166" s="206"/>
      <c r="X166" s="206"/>
      <c r="Y166" s="206"/>
      <c r="Z166" s="206"/>
      <c r="AA166" s="206"/>
      <c r="AB166" s="206"/>
      <c r="AC166" s="206"/>
      <c r="AD166" s="206"/>
      <c r="AE166" s="206"/>
      <c r="AF166" s="206"/>
      <c r="AG166" s="206"/>
      <c r="AH166" s="206"/>
      <c r="AI166" s="206"/>
      <c r="AJ166" s="206"/>
      <c r="AK166" s="206"/>
      <c r="AL166" s="206"/>
      <c r="AM166" s="206"/>
      <c r="AN166" s="206"/>
      <c r="AO166" s="206"/>
      <c r="AP166" s="206"/>
      <c r="AQ166" s="206"/>
      <c r="AR166" s="206"/>
      <c r="AS166" s="206"/>
      <c r="AT166" s="206"/>
      <c r="AU166" s="206"/>
      <c r="AV166" s="206"/>
      <c r="AW166" s="206"/>
      <c r="AX166" s="206"/>
      <c r="AY166" s="206"/>
      <c r="AZ166" s="206"/>
      <c r="BA166" s="206"/>
      <c r="BB166" s="206"/>
      <c r="BC166" s="206"/>
      <c r="BD166" s="206"/>
      <c r="BE166" s="206"/>
      <c r="BF166" s="206"/>
      <c r="BG166" s="206"/>
      <c r="BH166" s="206"/>
      <c r="BI166" s="206"/>
      <c r="BJ166" s="206"/>
      <c r="BK166" s="206"/>
      <c r="BL166" s="206"/>
      <c r="BM166" s="206"/>
      <c r="BN166" s="206"/>
      <c r="BO166" s="206"/>
      <c r="BP166" s="206"/>
      <c r="BQ166" s="206"/>
      <c r="BR166" s="206"/>
      <c r="BS166" s="206"/>
      <c r="BT166" s="206"/>
      <c r="BU166" s="206"/>
      <c r="BV166" s="206"/>
      <c r="BW166" s="206"/>
    </row>
    <row r="167" spans="1:75" ht="15" hidden="1" customHeight="1">
      <c r="A167" s="29">
        <v>38899</v>
      </c>
      <c r="B167" s="30">
        <v>196</v>
      </c>
      <c r="C167" s="30">
        <v>9192</v>
      </c>
      <c r="D167" s="30">
        <v>15466</v>
      </c>
      <c r="E167" s="30">
        <v>239</v>
      </c>
      <c r="F167" s="30">
        <v>53385</v>
      </c>
      <c r="G167" s="30">
        <v>171299</v>
      </c>
      <c r="H167" s="30">
        <v>401</v>
      </c>
      <c r="I167" s="30">
        <v>72228</v>
      </c>
      <c r="J167" s="30">
        <v>277178</v>
      </c>
      <c r="K167" s="30">
        <v>2371</v>
      </c>
      <c r="L167" s="30">
        <v>9513</v>
      </c>
      <c r="M167" s="206"/>
      <c r="N167" s="205"/>
      <c r="O167" s="205"/>
      <c r="P167" s="208">
        <f t="shared" si="2"/>
        <v>137176</v>
      </c>
      <c r="Q167" s="206"/>
      <c r="R167" s="206"/>
      <c r="S167" s="206"/>
      <c r="T167" s="206"/>
      <c r="U167" s="206"/>
      <c r="V167" s="206"/>
      <c r="W167" s="206"/>
      <c r="X167" s="206"/>
      <c r="Y167" s="206"/>
      <c r="Z167" s="206"/>
      <c r="AA167" s="206"/>
      <c r="AB167" s="206"/>
      <c r="AC167" s="206"/>
      <c r="AD167" s="206"/>
      <c r="AE167" s="206"/>
      <c r="AF167" s="206"/>
      <c r="AG167" s="206"/>
      <c r="AH167" s="206"/>
      <c r="AI167" s="206"/>
      <c r="AJ167" s="206"/>
      <c r="AK167" s="206"/>
      <c r="AL167" s="206"/>
      <c r="AM167" s="206"/>
      <c r="AN167" s="206"/>
      <c r="AO167" s="206"/>
      <c r="AP167" s="206"/>
      <c r="AQ167" s="206"/>
      <c r="AR167" s="206"/>
      <c r="AS167" s="206"/>
      <c r="AT167" s="206"/>
      <c r="AU167" s="206"/>
      <c r="AV167" s="206"/>
      <c r="AW167" s="206"/>
      <c r="AX167" s="206"/>
      <c r="AY167" s="206"/>
      <c r="AZ167" s="206"/>
      <c r="BA167" s="206"/>
      <c r="BB167" s="206"/>
      <c r="BC167" s="206"/>
      <c r="BD167" s="206"/>
      <c r="BE167" s="206"/>
      <c r="BF167" s="206"/>
      <c r="BG167" s="206"/>
      <c r="BH167" s="206"/>
      <c r="BI167" s="206"/>
      <c r="BJ167" s="206"/>
      <c r="BK167" s="206"/>
      <c r="BL167" s="206"/>
      <c r="BM167" s="206"/>
      <c r="BN167" s="206"/>
      <c r="BO167" s="206"/>
      <c r="BP167" s="206"/>
      <c r="BQ167" s="206"/>
      <c r="BR167" s="206"/>
      <c r="BS167" s="206"/>
      <c r="BT167" s="206"/>
      <c r="BU167" s="206"/>
      <c r="BV167" s="206"/>
      <c r="BW167" s="206"/>
    </row>
    <row r="168" spans="1:75" ht="15" hidden="1" customHeight="1">
      <c r="A168" s="29">
        <v>38930</v>
      </c>
      <c r="B168" s="30">
        <v>131</v>
      </c>
      <c r="C168" s="30">
        <v>7210</v>
      </c>
      <c r="D168" s="30">
        <v>18416</v>
      </c>
      <c r="E168" s="30">
        <v>313</v>
      </c>
      <c r="F168" s="30">
        <v>67762</v>
      </c>
      <c r="G168" s="30">
        <v>217884</v>
      </c>
      <c r="H168" s="30">
        <v>530</v>
      </c>
      <c r="I168" s="30">
        <v>89993</v>
      </c>
      <c r="J168" s="30">
        <v>319912</v>
      </c>
      <c r="K168" s="30">
        <v>214</v>
      </c>
      <c r="L168" s="30">
        <v>882</v>
      </c>
      <c r="M168" s="206"/>
      <c r="N168" s="205"/>
      <c r="O168" s="205"/>
      <c r="P168" s="208">
        <f t="shared" si="2"/>
        <v>165179</v>
      </c>
      <c r="Q168" s="206"/>
      <c r="R168" s="206"/>
      <c r="S168" s="206"/>
      <c r="T168" s="206"/>
      <c r="U168" s="206"/>
      <c r="V168" s="206"/>
      <c r="W168" s="206"/>
      <c r="X168" s="206"/>
      <c r="Y168" s="206"/>
      <c r="Z168" s="206"/>
      <c r="AA168" s="206"/>
      <c r="AB168" s="206"/>
      <c r="AC168" s="206"/>
      <c r="AD168" s="206"/>
      <c r="AE168" s="206"/>
      <c r="AF168" s="206"/>
      <c r="AG168" s="206"/>
      <c r="AH168" s="206"/>
      <c r="AI168" s="206"/>
      <c r="AJ168" s="206"/>
      <c r="AK168" s="206"/>
      <c r="AL168" s="206"/>
      <c r="AM168" s="206"/>
      <c r="AN168" s="206"/>
      <c r="AO168" s="206"/>
      <c r="AP168" s="206"/>
      <c r="AQ168" s="206"/>
      <c r="AR168" s="206"/>
      <c r="AS168" s="206"/>
      <c r="AT168" s="206"/>
      <c r="AU168" s="206"/>
      <c r="AV168" s="206"/>
      <c r="AW168" s="206"/>
      <c r="AX168" s="206"/>
      <c r="AY168" s="206"/>
      <c r="AZ168" s="206"/>
      <c r="BA168" s="206"/>
      <c r="BB168" s="206"/>
      <c r="BC168" s="206"/>
      <c r="BD168" s="206"/>
      <c r="BE168" s="206"/>
      <c r="BF168" s="206"/>
      <c r="BG168" s="206"/>
      <c r="BH168" s="206"/>
      <c r="BI168" s="206"/>
      <c r="BJ168" s="206"/>
      <c r="BK168" s="206"/>
      <c r="BL168" s="206"/>
      <c r="BM168" s="206"/>
      <c r="BN168" s="206"/>
      <c r="BO168" s="206"/>
      <c r="BP168" s="206"/>
      <c r="BQ168" s="206"/>
      <c r="BR168" s="206"/>
      <c r="BS168" s="206"/>
      <c r="BT168" s="206"/>
      <c r="BU168" s="206"/>
      <c r="BV168" s="206"/>
      <c r="BW168" s="206"/>
    </row>
    <row r="169" spans="1:75" ht="15" hidden="1" customHeight="1">
      <c r="A169" s="29">
        <v>38961</v>
      </c>
      <c r="B169" s="30">
        <v>146</v>
      </c>
      <c r="C169" s="30">
        <v>7461</v>
      </c>
      <c r="D169" s="30">
        <v>17987</v>
      </c>
      <c r="E169" s="30">
        <v>268</v>
      </c>
      <c r="F169" s="30">
        <v>64672</v>
      </c>
      <c r="G169" s="30">
        <v>220515</v>
      </c>
      <c r="H169" s="30">
        <v>318</v>
      </c>
      <c r="I169" s="30">
        <v>47167</v>
      </c>
      <c r="J169" s="30">
        <v>182481</v>
      </c>
      <c r="K169" s="30">
        <v>506</v>
      </c>
      <c r="L169" s="30">
        <v>2000</v>
      </c>
      <c r="M169" s="206"/>
      <c r="N169" s="205"/>
      <c r="O169" s="205"/>
      <c r="P169" s="208">
        <f t="shared" si="2"/>
        <v>119806</v>
      </c>
      <c r="Q169" s="206"/>
      <c r="R169" s="206"/>
      <c r="S169" s="206"/>
      <c r="T169" s="206"/>
      <c r="U169" s="206"/>
      <c r="V169" s="206"/>
      <c r="W169" s="206"/>
      <c r="X169" s="206"/>
      <c r="Y169" s="206"/>
      <c r="Z169" s="206"/>
      <c r="AA169" s="206"/>
      <c r="AB169" s="206"/>
      <c r="AC169" s="206"/>
      <c r="AD169" s="206"/>
      <c r="AE169" s="206"/>
      <c r="AF169" s="206"/>
      <c r="AG169" s="206"/>
      <c r="AH169" s="206"/>
      <c r="AI169" s="206"/>
      <c r="AJ169" s="206"/>
      <c r="AK169" s="206"/>
      <c r="AL169" s="206"/>
      <c r="AM169" s="206"/>
      <c r="AN169" s="206"/>
      <c r="AO169" s="206"/>
      <c r="AP169" s="206"/>
      <c r="AQ169" s="206"/>
      <c r="AR169" s="206"/>
      <c r="AS169" s="206"/>
      <c r="AT169" s="206"/>
      <c r="AU169" s="206"/>
      <c r="AV169" s="206"/>
      <c r="AW169" s="206"/>
      <c r="AX169" s="206"/>
      <c r="AY169" s="206"/>
      <c r="AZ169" s="206"/>
      <c r="BA169" s="206"/>
      <c r="BB169" s="206"/>
      <c r="BC169" s="206"/>
      <c r="BD169" s="206"/>
      <c r="BE169" s="206"/>
      <c r="BF169" s="206"/>
      <c r="BG169" s="206"/>
      <c r="BH169" s="206"/>
      <c r="BI169" s="206"/>
      <c r="BJ169" s="206"/>
      <c r="BK169" s="206"/>
      <c r="BL169" s="206"/>
      <c r="BM169" s="206"/>
      <c r="BN169" s="206"/>
      <c r="BO169" s="206"/>
      <c r="BP169" s="206"/>
      <c r="BQ169" s="206"/>
      <c r="BR169" s="206"/>
      <c r="BS169" s="206"/>
      <c r="BT169" s="206"/>
      <c r="BU169" s="206"/>
      <c r="BV169" s="206"/>
      <c r="BW169" s="206"/>
    </row>
    <row r="170" spans="1:75" ht="15" hidden="1" customHeight="1">
      <c r="A170" s="29">
        <v>38991</v>
      </c>
      <c r="B170" s="30">
        <v>125</v>
      </c>
      <c r="C170" s="30">
        <v>6938</v>
      </c>
      <c r="D170" s="30">
        <v>20241</v>
      </c>
      <c r="E170" s="30">
        <v>280</v>
      </c>
      <c r="F170" s="30">
        <v>65316</v>
      </c>
      <c r="G170" s="30">
        <v>213988</v>
      </c>
      <c r="H170" s="30">
        <v>484</v>
      </c>
      <c r="I170" s="30">
        <v>81261</v>
      </c>
      <c r="J170" s="30">
        <v>307913</v>
      </c>
      <c r="K170" s="30">
        <v>3888</v>
      </c>
      <c r="L170" s="30">
        <v>16880</v>
      </c>
      <c r="M170" s="206"/>
      <c r="N170" s="205"/>
      <c r="O170" s="205"/>
      <c r="P170" s="208">
        <f t="shared" si="2"/>
        <v>157403</v>
      </c>
      <c r="Q170" s="206"/>
      <c r="R170" s="206"/>
      <c r="S170" s="206"/>
      <c r="T170" s="206"/>
      <c r="U170" s="206"/>
      <c r="V170" s="206"/>
      <c r="W170" s="206"/>
      <c r="X170" s="206"/>
      <c r="Y170" s="206"/>
      <c r="Z170" s="206"/>
      <c r="AA170" s="206"/>
      <c r="AB170" s="206"/>
      <c r="AC170" s="206"/>
      <c r="AD170" s="206"/>
      <c r="AE170" s="206"/>
      <c r="AF170" s="206"/>
      <c r="AG170" s="206"/>
      <c r="AH170" s="206"/>
      <c r="AI170" s="206"/>
      <c r="AJ170" s="206"/>
      <c r="AK170" s="206"/>
      <c r="AL170" s="206"/>
      <c r="AM170" s="206"/>
      <c r="AN170" s="206"/>
      <c r="AO170" s="206"/>
      <c r="AP170" s="206"/>
      <c r="AQ170" s="206"/>
      <c r="AR170" s="206"/>
      <c r="AS170" s="206"/>
      <c r="AT170" s="206"/>
      <c r="AU170" s="206"/>
      <c r="AV170" s="206"/>
      <c r="AW170" s="206"/>
      <c r="AX170" s="206"/>
      <c r="AY170" s="206"/>
      <c r="AZ170" s="206"/>
      <c r="BA170" s="206"/>
      <c r="BB170" s="206"/>
      <c r="BC170" s="206"/>
      <c r="BD170" s="206"/>
      <c r="BE170" s="206"/>
      <c r="BF170" s="206"/>
      <c r="BG170" s="206"/>
      <c r="BH170" s="206"/>
      <c r="BI170" s="206"/>
      <c r="BJ170" s="206"/>
      <c r="BK170" s="206"/>
      <c r="BL170" s="206"/>
      <c r="BM170" s="206"/>
      <c r="BN170" s="206"/>
      <c r="BO170" s="206"/>
      <c r="BP170" s="206"/>
      <c r="BQ170" s="206"/>
      <c r="BR170" s="206"/>
      <c r="BS170" s="206"/>
      <c r="BT170" s="206"/>
      <c r="BU170" s="206"/>
      <c r="BV170" s="206"/>
      <c r="BW170" s="206"/>
    </row>
    <row r="171" spans="1:75" ht="15" hidden="1" customHeight="1">
      <c r="A171" s="29">
        <v>39022</v>
      </c>
      <c r="B171" s="30">
        <v>78</v>
      </c>
      <c r="C171" s="30">
        <v>4320</v>
      </c>
      <c r="D171" s="30">
        <v>14473</v>
      </c>
      <c r="E171" s="30">
        <v>239</v>
      </c>
      <c r="F171" s="30">
        <v>55393</v>
      </c>
      <c r="G171" s="30">
        <v>196206</v>
      </c>
      <c r="H171" s="30">
        <v>483</v>
      </c>
      <c r="I171" s="30">
        <v>76764</v>
      </c>
      <c r="J171" s="30">
        <v>274983</v>
      </c>
      <c r="K171" s="30">
        <v>935</v>
      </c>
      <c r="L171" s="30">
        <v>3111</v>
      </c>
      <c r="M171" s="206"/>
      <c r="N171" s="205"/>
      <c r="O171" s="205"/>
      <c r="P171" s="208">
        <f t="shared" si="2"/>
        <v>137412</v>
      </c>
      <c r="Q171" s="206"/>
      <c r="R171" s="206"/>
      <c r="S171" s="206"/>
      <c r="T171" s="206"/>
      <c r="U171" s="206"/>
      <c r="V171" s="206"/>
      <c r="W171" s="206"/>
      <c r="X171" s="206"/>
      <c r="Y171" s="206"/>
      <c r="Z171" s="206"/>
      <c r="AA171" s="206"/>
      <c r="AB171" s="206"/>
      <c r="AC171" s="206"/>
      <c r="AD171" s="206"/>
      <c r="AE171" s="206"/>
      <c r="AF171" s="206"/>
      <c r="AG171" s="206"/>
      <c r="AH171" s="206"/>
      <c r="AI171" s="206"/>
      <c r="AJ171" s="206"/>
      <c r="AK171" s="206"/>
      <c r="AL171" s="206"/>
      <c r="AM171" s="206"/>
      <c r="AN171" s="206"/>
      <c r="AO171" s="206"/>
      <c r="AP171" s="206"/>
      <c r="AQ171" s="206"/>
      <c r="AR171" s="206"/>
      <c r="AS171" s="206"/>
      <c r="AT171" s="206"/>
      <c r="AU171" s="206"/>
      <c r="AV171" s="206"/>
      <c r="AW171" s="206"/>
      <c r="AX171" s="206"/>
      <c r="AY171" s="206"/>
      <c r="AZ171" s="206"/>
      <c r="BA171" s="206"/>
      <c r="BB171" s="206"/>
      <c r="BC171" s="206"/>
      <c r="BD171" s="206"/>
      <c r="BE171" s="206"/>
      <c r="BF171" s="206"/>
      <c r="BG171" s="206"/>
      <c r="BH171" s="206"/>
      <c r="BI171" s="206"/>
      <c r="BJ171" s="206"/>
      <c r="BK171" s="206"/>
      <c r="BL171" s="206"/>
      <c r="BM171" s="206"/>
      <c r="BN171" s="206"/>
      <c r="BO171" s="206"/>
      <c r="BP171" s="206"/>
      <c r="BQ171" s="206"/>
      <c r="BR171" s="206"/>
      <c r="BS171" s="206"/>
      <c r="BT171" s="206"/>
      <c r="BU171" s="206"/>
      <c r="BV171" s="206"/>
      <c r="BW171" s="206"/>
    </row>
    <row r="172" spans="1:75" ht="15" hidden="1" customHeight="1">
      <c r="A172" s="29">
        <v>39052</v>
      </c>
      <c r="B172" s="30">
        <v>55</v>
      </c>
      <c r="C172" s="30">
        <v>2816</v>
      </c>
      <c r="D172" s="30">
        <v>9120</v>
      </c>
      <c r="E172" s="30">
        <v>181</v>
      </c>
      <c r="F172" s="30">
        <v>42060</v>
      </c>
      <c r="G172" s="30">
        <v>140934</v>
      </c>
      <c r="H172" s="30">
        <v>341</v>
      </c>
      <c r="I172" s="30">
        <v>52382</v>
      </c>
      <c r="J172" s="30">
        <v>193720</v>
      </c>
      <c r="K172" s="30">
        <v>0</v>
      </c>
      <c r="L172" s="30">
        <v>0</v>
      </c>
      <c r="M172" s="206"/>
      <c r="N172" s="205"/>
      <c r="O172" s="205"/>
      <c r="P172" s="208">
        <f t="shared" si="2"/>
        <v>97258</v>
      </c>
      <c r="Q172" s="206"/>
      <c r="R172" s="206"/>
      <c r="S172" s="206"/>
      <c r="T172" s="206"/>
      <c r="U172" s="206"/>
      <c r="V172" s="206"/>
      <c r="W172" s="206"/>
      <c r="X172" s="206"/>
      <c r="Y172" s="206"/>
      <c r="Z172" s="206"/>
      <c r="AA172" s="206"/>
      <c r="AB172" s="206"/>
      <c r="AC172" s="206"/>
      <c r="AD172" s="206"/>
      <c r="AE172" s="206"/>
      <c r="AF172" s="206"/>
      <c r="AG172" s="206"/>
      <c r="AH172" s="206"/>
      <c r="AI172" s="206"/>
      <c r="AJ172" s="206"/>
      <c r="AK172" s="206"/>
      <c r="AL172" s="206"/>
      <c r="AM172" s="206"/>
      <c r="AN172" s="206"/>
      <c r="AO172" s="206"/>
      <c r="AP172" s="206"/>
      <c r="AQ172" s="206"/>
      <c r="AR172" s="206"/>
      <c r="AS172" s="206"/>
      <c r="AT172" s="206"/>
      <c r="AU172" s="206"/>
      <c r="AV172" s="206"/>
      <c r="AW172" s="206"/>
      <c r="AX172" s="206"/>
      <c r="AY172" s="206"/>
      <c r="AZ172" s="206"/>
      <c r="BA172" s="206"/>
      <c r="BB172" s="206"/>
      <c r="BC172" s="206"/>
      <c r="BD172" s="206"/>
      <c r="BE172" s="206"/>
      <c r="BF172" s="206"/>
      <c r="BG172" s="206"/>
      <c r="BH172" s="206"/>
      <c r="BI172" s="206"/>
      <c r="BJ172" s="206"/>
      <c r="BK172" s="206"/>
      <c r="BL172" s="206"/>
      <c r="BM172" s="206"/>
      <c r="BN172" s="206"/>
      <c r="BO172" s="206"/>
      <c r="BP172" s="206"/>
      <c r="BQ172" s="206"/>
      <c r="BR172" s="206"/>
      <c r="BS172" s="206"/>
      <c r="BT172" s="206"/>
      <c r="BU172" s="206"/>
      <c r="BV172" s="206"/>
      <c r="BW172" s="206"/>
    </row>
    <row r="173" spans="1:75" ht="15" hidden="1" customHeight="1">
      <c r="A173" s="29">
        <v>39083</v>
      </c>
      <c r="B173" s="30">
        <v>118</v>
      </c>
      <c r="C173" s="30">
        <v>5988</v>
      </c>
      <c r="D173" s="30">
        <v>17789</v>
      </c>
      <c r="E173" s="30">
        <v>160</v>
      </c>
      <c r="F173" s="30">
        <v>36324</v>
      </c>
      <c r="G173" s="30">
        <v>145441</v>
      </c>
      <c r="H173" s="30">
        <v>321</v>
      </c>
      <c r="I173" s="30">
        <v>38733</v>
      </c>
      <c r="J173" s="30">
        <v>138062</v>
      </c>
      <c r="K173" s="30">
        <v>1092</v>
      </c>
      <c r="L173" s="30">
        <v>3485</v>
      </c>
      <c r="M173" s="206"/>
      <c r="N173" s="205"/>
      <c r="O173" s="205"/>
      <c r="P173" s="208">
        <f t="shared" si="2"/>
        <v>82137</v>
      </c>
      <c r="Q173" s="206"/>
      <c r="R173" s="206"/>
      <c r="S173" s="206"/>
      <c r="T173" s="206"/>
      <c r="U173" s="206"/>
      <c r="V173" s="206"/>
      <c r="W173" s="206"/>
      <c r="X173" s="206"/>
      <c r="Y173" s="206"/>
      <c r="Z173" s="206"/>
      <c r="AA173" s="206"/>
      <c r="AB173" s="206"/>
      <c r="AC173" s="206"/>
      <c r="AD173" s="206"/>
      <c r="AE173" s="206"/>
      <c r="AF173" s="206"/>
      <c r="AG173" s="206"/>
      <c r="AH173" s="206"/>
      <c r="AI173" s="206"/>
      <c r="AJ173" s="206"/>
      <c r="AK173" s="206"/>
      <c r="AL173" s="206"/>
      <c r="AM173" s="206"/>
      <c r="AN173" s="206"/>
      <c r="AO173" s="206"/>
      <c r="AP173" s="206"/>
      <c r="AQ173" s="206"/>
      <c r="AR173" s="206"/>
      <c r="AS173" s="206"/>
      <c r="AT173" s="206"/>
      <c r="AU173" s="206"/>
      <c r="AV173" s="206"/>
      <c r="AW173" s="206"/>
      <c r="AX173" s="206"/>
      <c r="AY173" s="206"/>
      <c r="AZ173" s="206"/>
      <c r="BA173" s="206"/>
      <c r="BB173" s="206"/>
      <c r="BC173" s="206"/>
      <c r="BD173" s="206"/>
      <c r="BE173" s="206"/>
      <c r="BF173" s="206"/>
      <c r="BG173" s="206"/>
      <c r="BH173" s="206"/>
      <c r="BI173" s="206"/>
      <c r="BJ173" s="206"/>
      <c r="BK173" s="206"/>
      <c r="BL173" s="206"/>
      <c r="BM173" s="206"/>
      <c r="BN173" s="206"/>
      <c r="BO173" s="206"/>
      <c r="BP173" s="206"/>
      <c r="BQ173" s="206"/>
      <c r="BR173" s="206"/>
      <c r="BS173" s="206"/>
      <c r="BT173" s="206"/>
      <c r="BU173" s="206"/>
      <c r="BV173" s="206"/>
      <c r="BW173" s="206"/>
    </row>
    <row r="174" spans="1:75" ht="15" hidden="1" customHeight="1">
      <c r="A174" s="29">
        <v>39114</v>
      </c>
      <c r="B174" s="30">
        <v>73</v>
      </c>
      <c r="C174" s="30">
        <v>4262</v>
      </c>
      <c r="D174" s="30">
        <v>14954</v>
      </c>
      <c r="E174" s="30">
        <v>207</v>
      </c>
      <c r="F174" s="30">
        <v>52667</v>
      </c>
      <c r="G174" s="30">
        <v>180806</v>
      </c>
      <c r="H174" s="30">
        <v>679</v>
      </c>
      <c r="I174" s="30">
        <v>73225</v>
      </c>
      <c r="J174" s="30">
        <v>261066</v>
      </c>
      <c r="K174" s="30">
        <v>580</v>
      </c>
      <c r="L174" s="30">
        <v>2797</v>
      </c>
      <c r="M174" s="206"/>
      <c r="N174" s="205"/>
      <c r="O174" s="205"/>
      <c r="P174" s="208">
        <f t="shared" si="2"/>
        <v>130734</v>
      </c>
      <c r="Q174" s="206"/>
      <c r="R174" s="206"/>
      <c r="S174" s="206"/>
      <c r="T174" s="206"/>
      <c r="U174" s="206"/>
      <c r="V174" s="206"/>
      <c r="W174" s="206"/>
      <c r="X174" s="206"/>
      <c r="Y174" s="206"/>
      <c r="Z174" s="206"/>
      <c r="AA174" s="206"/>
      <c r="AB174" s="206"/>
      <c r="AC174" s="206"/>
      <c r="AD174" s="206"/>
      <c r="AE174" s="206"/>
      <c r="AF174" s="206"/>
      <c r="AG174" s="206"/>
      <c r="AH174" s="206"/>
      <c r="AI174" s="206"/>
      <c r="AJ174" s="206"/>
      <c r="AK174" s="206"/>
      <c r="AL174" s="206"/>
      <c r="AM174" s="206"/>
      <c r="AN174" s="206"/>
      <c r="AO174" s="206"/>
      <c r="AP174" s="206"/>
      <c r="AQ174" s="206"/>
      <c r="AR174" s="206"/>
      <c r="AS174" s="206"/>
      <c r="AT174" s="206"/>
      <c r="AU174" s="206"/>
      <c r="AV174" s="206"/>
      <c r="AW174" s="206"/>
      <c r="AX174" s="206"/>
      <c r="AY174" s="206"/>
      <c r="AZ174" s="206"/>
      <c r="BA174" s="206"/>
      <c r="BB174" s="206"/>
      <c r="BC174" s="206"/>
      <c r="BD174" s="206"/>
      <c r="BE174" s="206"/>
      <c r="BF174" s="206"/>
      <c r="BG174" s="206"/>
      <c r="BH174" s="206"/>
      <c r="BI174" s="206"/>
      <c r="BJ174" s="206"/>
      <c r="BK174" s="206"/>
      <c r="BL174" s="206"/>
      <c r="BM174" s="206"/>
      <c r="BN174" s="206"/>
      <c r="BO174" s="206"/>
      <c r="BP174" s="206"/>
      <c r="BQ174" s="206"/>
      <c r="BR174" s="206"/>
      <c r="BS174" s="206"/>
      <c r="BT174" s="206"/>
      <c r="BU174" s="206"/>
      <c r="BV174" s="206"/>
      <c r="BW174" s="206"/>
    </row>
    <row r="175" spans="1:75" ht="15" hidden="1" customHeight="1">
      <c r="A175" s="29">
        <v>39142</v>
      </c>
      <c r="B175" s="30">
        <v>125</v>
      </c>
      <c r="C175" s="30">
        <v>6394</v>
      </c>
      <c r="D175" s="30">
        <v>20329</v>
      </c>
      <c r="E175" s="30">
        <v>249</v>
      </c>
      <c r="F175" s="30">
        <v>52059</v>
      </c>
      <c r="G175" s="30">
        <v>179669</v>
      </c>
      <c r="H175" s="30">
        <v>748</v>
      </c>
      <c r="I175" s="30">
        <v>68508</v>
      </c>
      <c r="J175" s="30">
        <v>249561</v>
      </c>
      <c r="K175" s="30">
        <v>0</v>
      </c>
      <c r="L175" s="30">
        <v>0</v>
      </c>
      <c r="M175" s="206"/>
      <c r="N175" s="205"/>
      <c r="O175" s="205"/>
      <c r="P175" s="208">
        <f t="shared" si="2"/>
        <v>126961</v>
      </c>
      <c r="Q175" s="206"/>
      <c r="R175" s="206"/>
      <c r="S175" s="206"/>
      <c r="T175" s="206"/>
      <c r="U175" s="206"/>
      <c r="V175" s="206"/>
      <c r="W175" s="206"/>
      <c r="X175" s="206"/>
      <c r="Y175" s="206"/>
      <c r="Z175" s="206"/>
      <c r="AA175" s="206"/>
      <c r="AB175" s="206"/>
      <c r="AC175" s="206"/>
      <c r="AD175" s="206"/>
      <c r="AE175" s="206"/>
      <c r="AF175" s="206"/>
      <c r="AG175" s="206"/>
      <c r="AH175" s="206"/>
      <c r="AI175" s="206"/>
      <c r="AJ175" s="206"/>
      <c r="AK175" s="206"/>
      <c r="AL175" s="206"/>
      <c r="AM175" s="206"/>
      <c r="AN175" s="206"/>
      <c r="AO175" s="206"/>
      <c r="AP175" s="206"/>
      <c r="AQ175" s="206"/>
      <c r="AR175" s="206"/>
      <c r="AS175" s="206"/>
      <c r="AT175" s="206"/>
      <c r="AU175" s="206"/>
      <c r="AV175" s="206"/>
      <c r="AW175" s="206"/>
      <c r="AX175" s="206"/>
      <c r="AY175" s="206"/>
      <c r="AZ175" s="206"/>
      <c r="BA175" s="206"/>
      <c r="BB175" s="206"/>
      <c r="BC175" s="206"/>
      <c r="BD175" s="206"/>
      <c r="BE175" s="206"/>
      <c r="BF175" s="206"/>
      <c r="BG175" s="206"/>
      <c r="BH175" s="206"/>
      <c r="BI175" s="206"/>
      <c r="BJ175" s="206"/>
      <c r="BK175" s="206"/>
      <c r="BL175" s="206"/>
      <c r="BM175" s="206"/>
      <c r="BN175" s="206"/>
      <c r="BO175" s="206"/>
      <c r="BP175" s="206"/>
      <c r="BQ175" s="206"/>
      <c r="BR175" s="206"/>
      <c r="BS175" s="206"/>
      <c r="BT175" s="206"/>
      <c r="BU175" s="206"/>
      <c r="BV175" s="206"/>
      <c r="BW175" s="206"/>
    </row>
    <row r="176" spans="1:75" ht="15" hidden="1" customHeight="1">
      <c r="A176" s="29">
        <v>39173</v>
      </c>
      <c r="B176" s="30">
        <v>78</v>
      </c>
      <c r="C176" s="30">
        <v>4330</v>
      </c>
      <c r="D176" s="30">
        <v>12804</v>
      </c>
      <c r="E176" s="30">
        <v>215</v>
      </c>
      <c r="F176" s="30">
        <v>47903</v>
      </c>
      <c r="G176" s="30">
        <v>173275</v>
      </c>
      <c r="H176" s="30">
        <v>374</v>
      </c>
      <c r="I176" s="30">
        <v>48121</v>
      </c>
      <c r="J176" s="30">
        <v>192542</v>
      </c>
      <c r="K176" s="30">
        <v>14542</v>
      </c>
      <c r="L176" s="30">
        <v>69015</v>
      </c>
      <c r="M176" s="206"/>
      <c r="N176" s="205"/>
      <c r="O176" s="205"/>
      <c r="P176" s="208">
        <f t="shared" si="2"/>
        <v>114896</v>
      </c>
      <c r="Q176" s="206"/>
      <c r="R176" s="206"/>
      <c r="S176" s="206"/>
      <c r="T176" s="206"/>
      <c r="U176" s="206"/>
      <c r="V176" s="206"/>
      <c r="W176" s="206"/>
      <c r="X176" s="206"/>
      <c r="Y176" s="206"/>
      <c r="Z176" s="206"/>
      <c r="AA176" s="206"/>
      <c r="AB176" s="206"/>
      <c r="AC176" s="206"/>
      <c r="AD176" s="206"/>
      <c r="AE176" s="206"/>
      <c r="AF176" s="206"/>
      <c r="AG176" s="206"/>
      <c r="AH176" s="206"/>
      <c r="AI176" s="206"/>
      <c r="AJ176" s="206"/>
      <c r="AK176" s="206"/>
      <c r="AL176" s="206"/>
      <c r="AM176" s="206"/>
      <c r="AN176" s="206"/>
      <c r="AO176" s="206"/>
      <c r="AP176" s="206"/>
      <c r="AQ176" s="206"/>
      <c r="AR176" s="206"/>
      <c r="AS176" s="206"/>
      <c r="AT176" s="206"/>
      <c r="AU176" s="206"/>
      <c r="AV176" s="206"/>
      <c r="AW176" s="206"/>
      <c r="AX176" s="206"/>
      <c r="AY176" s="206"/>
      <c r="AZ176" s="206"/>
      <c r="BA176" s="206"/>
      <c r="BB176" s="206"/>
      <c r="BC176" s="206"/>
      <c r="BD176" s="206"/>
      <c r="BE176" s="206"/>
      <c r="BF176" s="206"/>
      <c r="BG176" s="206"/>
      <c r="BH176" s="206"/>
      <c r="BI176" s="206"/>
      <c r="BJ176" s="206"/>
      <c r="BK176" s="206"/>
      <c r="BL176" s="206"/>
      <c r="BM176" s="206"/>
      <c r="BN176" s="206"/>
      <c r="BO176" s="206"/>
      <c r="BP176" s="206"/>
      <c r="BQ176" s="206"/>
      <c r="BR176" s="206"/>
      <c r="BS176" s="206"/>
      <c r="BT176" s="206"/>
      <c r="BU176" s="206"/>
      <c r="BV176" s="206"/>
      <c r="BW176" s="206"/>
    </row>
    <row r="177" spans="1:75" ht="15" hidden="1" customHeight="1">
      <c r="A177" s="29">
        <v>39203</v>
      </c>
      <c r="B177" s="30">
        <v>106</v>
      </c>
      <c r="C177" s="30">
        <v>5256</v>
      </c>
      <c r="D177" s="30">
        <v>15115</v>
      </c>
      <c r="E177" s="30">
        <v>273</v>
      </c>
      <c r="F177" s="30">
        <v>66210</v>
      </c>
      <c r="G177" s="30">
        <v>258944</v>
      </c>
      <c r="H177" s="30">
        <v>804</v>
      </c>
      <c r="I177" s="30">
        <v>74934</v>
      </c>
      <c r="J177" s="30">
        <v>265257</v>
      </c>
      <c r="K177" s="30">
        <v>0</v>
      </c>
      <c r="L177" s="30">
        <v>0</v>
      </c>
      <c r="M177" s="206"/>
      <c r="N177" s="205"/>
      <c r="O177" s="205"/>
      <c r="P177" s="208">
        <f t="shared" si="2"/>
        <v>146400</v>
      </c>
      <c r="Q177" s="206"/>
      <c r="R177" s="206"/>
      <c r="S177" s="206"/>
      <c r="T177" s="206"/>
      <c r="U177" s="206"/>
      <c r="V177" s="206"/>
      <c r="W177" s="206"/>
      <c r="X177" s="206"/>
      <c r="Y177" s="206"/>
      <c r="Z177" s="206"/>
      <c r="AA177" s="206"/>
      <c r="AB177" s="206"/>
      <c r="AC177" s="206"/>
      <c r="AD177" s="206"/>
      <c r="AE177" s="206"/>
      <c r="AF177" s="206"/>
      <c r="AG177" s="206"/>
      <c r="AH177" s="206"/>
      <c r="AI177" s="206"/>
      <c r="AJ177" s="206"/>
      <c r="AK177" s="206"/>
      <c r="AL177" s="206"/>
      <c r="AM177" s="206"/>
      <c r="AN177" s="206"/>
      <c r="AO177" s="206"/>
      <c r="AP177" s="206"/>
      <c r="AQ177" s="206"/>
      <c r="AR177" s="206"/>
      <c r="AS177" s="206"/>
      <c r="AT177" s="206"/>
      <c r="AU177" s="206"/>
      <c r="AV177" s="206"/>
      <c r="AW177" s="206"/>
      <c r="AX177" s="206"/>
      <c r="AY177" s="206"/>
      <c r="AZ177" s="206"/>
      <c r="BA177" s="206"/>
      <c r="BB177" s="206"/>
      <c r="BC177" s="206"/>
      <c r="BD177" s="206"/>
      <c r="BE177" s="206"/>
      <c r="BF177" s="206"/>
      <c r="BG177" s="206"/>
      <c r="BH177" s="206"/>
      <c r="BI177" s="206"/>
      <c r="BJ177" s="206"/>
      <c r="BK177" s="206"/>
      <c r="BL177" s="206"/>
      <c r="BM177" s="206"/>
      <c r="BN177" s="206"/>
      <c r="BO177" s="206"/>
      <c r="BP177" s="206"/>
      <c r="BQ177" s="206"/>
      <c r="BR177" s="206"/>
      <c r="BS177" s="206"/>
      <c r="BT177" s="206"/>
      <c r="BU177" s="206"/>
      <c r="BV177" s="206"/>
      <c r="BW177" s="206"/>
    </row>
    <row r="178" spans="1:75" ht="15" hidden="1" customHeight="1">
      <c r="A178" s="29">
        <v>39234</v>
      </c>
      <c r="B178" s="30">
        <v>146</v>
      </c>
      <c r="C178" s="30">
        <v>6545</v>
      </c>
      <c r="D178" s="30">
        <v>14451</v>
      </c>
      <c r="E178" s="30">
        <v>211</v>
      </c>
      <c r="F178" s="30">
        <v>49713</v>
      </c>
      <c r="G178" s="30">
        <v>175538</v>
      </c>
      <c r="H178" s="30">
        <v>762</v>
      </c>
      <c r="I178" s="30">
        <v>100730</v>
      </c>
      <c r="J178" s="30">
        <v>467251</v>
      </c>
      <c r="K178" s="30">
        <v>596</v>
      </c>
      <c r="L178" s="30">
        <v>1788</v>
      </c>
      <c r="M178" s="206"/>
      <c r="N178" s="205"/>
      <c r="O178" s="205"/>
      <c r="P178" s="208">
        <f t="shared" si="2"/>
        <v>157584</v>
      </c>
      <c r="Q178" s="206"/>
      <c r="R178" s="206"/>
      <c r="S178" s="206"/>
      <c r="T178" s="206"/>
      <c r="U178" s="206"/>
      <c r="V178" s="206"/>
      <c r="W178" s="206"/>
      <c r="X178" s="206"/>
      <c r="Y178" s="206"/>
      <c r="Z178" s="206"/>
      <c r="AA178" s="206"/>
      <c r="AB178" s="206"/>
      <c r="AC178" s="206"/>
      <c r="AD178" s="206"/>
      <c r="AE178" s="206"/>
      <c r="AF178" s="206"/>
      <c r="AG178" s="206"/>
      <c r="AH178" s="206"/>
      <c r="AI178" s="206"/>
      <c r="AJ178" s="206"/>
      <c r="AK178" s="206"/>
      <c r="AL178" s="206"/>
      <c r="AM178" s="206"/>
      <c r="AN178" s="206"/>
      <c r="AO178" s="206"/>
      <c r="AP178" s="206"/>
      <c r="AQ178" s="206"/>
      <c r="AR178" s="206"/>
      <c r="AS178" s="206"/>
      <c r="AT178" s="206"/>
      <c r="AU178" s="206"/>
      <c r="AV178" s="206"/>
      <c r="AW178" s="206"/>
      <c r="AX178" s="206"/>
      <c r="AY178" s="206"/>
      <c r="AZ178" s="206"/>
      <c r="BA178" s="206"/>
      <c r="BB178" s="206"/>
      <c r="BC178" s="206"/>
      <c r="BD178" s="206"/>
      <c r="BE178" s="206"/>
      <c r="BF178" s="206"/>
      <c r="BG178" s="206"/>
      <c r="BH178" s="206"/>
      <c r="BI178" s="206"/>
      <c r="BJ178" s="206"/>
      <c r="BK178" s="206"/>
      <c r="BL178" s="206"/>
      <c r="BM178" s="206"/>
      <c r="BN178" s="206"/>
      <c r="BO178" s="206"/>
      <c r="BP178" s="206"/>
      <c r="BQ178" s="206"/>
      <c r="BR178" s="206"/>
      <c r="BS178" s="206"/>
      <c r="BT178" s="206"/>
      <c r="BU178" s="206"/>
      <c r="BV178" s="206"/>
      <c r="BW178" s="206"/>
    </row>
    <row r="179" spans="1:75" ht="15" hidden="1" customHeight="1">
      <c r="A179" s="29">
        <v>39264</v>
      </c>
      <c r="B179" s="30">
        <v>129</v>
      </c>
      <c r="C179" s="30">
        <v>6786</v>
      </c>
      <c r="D179" s="30">
        <v>24660</v>
      </c>
      <c r="E179" s="30">
        <v>255</v>
      </c>
      <c r="F179" s="30">
        <v>68572</v>
      </c>
      <c r="G179" s="30">
        <v>313021</v>
      </c>
      <c r="H179" s="30">
        <v>271</v>
      </c>
      <c r="I179" s="30">
        <v>43298</v>
      </c>
      <c r="J179" s="30">
        <v>226645</v>
      </c>
      <c r="K179" s="30">
        <v>3668</v>
      </c>
      <c r="L179" s="30">
        <v>13936</v>
      </c>
      <c r="M179" s="206"/>
      <c r="N179" s="205"/>
      <c r="O179" s="205"/>
      <c r="P179" s="208">
        <f t="shared" si="2"/>
        <v>122324</v>
      </c>
      <c r="Q179" s="206"/>
      <c r="R179" s="206"/>
      <c r="S179" s="206"/>
      <c r="T179" s="206"/>
      <c r="U179" s="206"/>
      <c r="V179" s="206"/>
      <c r="W179" s="206"/>
      <c r="X179" s="206"/>
      <c r="Y179" s="206"/>
      <c r="Z179" s="206"/>
      <c r="AA179" s="206"/>
      <c r="AB179" s="206"/>
      <c r="AC179" s="206"/>
      <c r="AD179" s="206"/>
      <c r="AE179" s="206"/>
      <c r="AF179" s="206"/>
      <c r="AG179" s="206"/>
      <c r="AH179" s="206"/>
      <c r="AI179" s="206"/>
      <c r="AJ179" s="206"/>
      <c r="AK179" s="206"/>
      <c r="AL179" s="206"/>
      <c r="AM179" s="206"/>
      <c r="AN179" s="206"/>
      <c r="AO179" s="206"/>
      <c r="AP179" s="206"/>
      <c r="AQ179" s="206"/>
      <c r="AR179" s="206"/>
      <c r="AS179" s="206"/>
      <c r="AT179" s="206"/>
      <c r="AU179" s="206"/>
      <c r="AV179" s="206"/>
      <c r="AW179" s="206"/>
      <c r="AX179" s="206"/>
      <c r="AY179" s="206"/>
      <c r="AZ179" s="206"/>
      <c r="BA179" s="206"/>
      <c r="BB179" s="206"/>
      <c r="BC179" s="206"/>
      <c r="BD179" s="206"/>
      <c r="BE179" s="206"/>
      <c r="BF179" s="206"/>
      <c r="BG179" s="206"/>
      <c r="BH179" s="206"/>
      <c r="BI179" s="206"/>
      <c r="BJ179" s="206"/>
      <c r="BK179" s="206"/>
      <c r="BL179" s="206"/>
      <c r="BM179" s="206"/>
      <c r="BN179" s="206"/>
      <c r="BO179" s="206"/>
      <c r="BP179" s="206"/>
      <c r="BQ179" s="206"/>
      <c r="BR179" s="206"/>
      <c r="BS179" s="206"/>
      <c r="BT179" s="206"/>
      <c r="BU179" s="206"/>
      <c r="BV179" s="206"/>
      <c r="BW179" s="206"/>
    </row>
    <row r="180" spans="1:75" ht="15" hidden="1" customHeight="1">
      <c r="A180" s="29">
        <v>39295</v>
      </c>
      <c r="B180" s="30">
        <v>190</v>
      </c>
      <c r="C180" s="30">
        <v>9361</v>
      </c>
      <c r="D180" s="30">
        <v>29645</v>
      </c>
      <c r="E180" s="30">
        <v>192</v>
      </c>
      <c r="F180" s="30">
        <v>47490</v>
      </c>
      <c r="G180" s="30">
        <v>199873</v>
      </c>
      <c r="H180" s="30">
        <v>484</v>
      </c>
      <c r="I180" s="30">
        <v>63865</v>
      </c>
      <c r="J180" s="30">
        <v>248563</v>
      </c>
      <c r="K180" s="30">
        <v>0</v>
      </c>
      <c r="L180" s="30">
        <v>0</v>
      </c>
      <c r="M180" s="206"/>
      <c r="N180" s="205"/>
      <c r="O180" s="205"/>
      <c r="P180" s="208">
        <f t="shared" si="2"/>
        <v>120716</v>
      </c>
      <c r="Q180" s="206"/>
      <c r="R180" s="206"/>
      <c r="S180" s="206"/>
      <c r="T180" s="206"/>
      <c r="U180" s="206"/>
      <c r="V180" s="206"/>
      <c r="W180" s="206"/>
      <c r="X180" s="206"/>
      <c r="Y180" s="206"/>
      <c r="Z180" s="206"/>
      <c r="AA180" s="206"/>
      <c r="AB180" s="206"/>
      <c r="AC180" s="206"/>
      <c r="AD180" s="206"/>
      <c r="AE180" s="206"/>
      <c r="AF180" s="206"/>
      <c r="AG180" s="206"/>
      <c r="AH180" s="206"/>
      <c r="AI180" s="206"/>
      <c r="AJ180" s="206"/>
      <c r="AK180" s="206"/>
      <c r="AL180" s="206"/>
      <c r="AM180" s="206"/>
      <c r="AN180" s="206"/>
      <c r="AO180" s="206"/>
      <c r="AP180" s="206"/>
      <c r="AQ180" s="206"/>
      <c r="AR180" s="206"/>
      <c r="AS180" s="206"/>
      <c r="AT180" s="206"/>
      <c r="AU180" s="206"/>
      <c r="AV180" s="206"/>
      <c r="AW180" s="206"/>
      <c r="AX180" s="206"/>
      <c r="AY180" s="206"/>
      <c r="AZ180" s="206"/>
      <c r="BA180" s="206"/>
      <c r="BB180" s="206"/>
      <c r="BC180" s="206"/>
      <c r="BD180" s="206"/>
      <c r="BE180" s="206"/>
      <c r="BF180" s="206"/>
      <c r="BG180" s="206"/>
      <c r="BH180" s="206"/>
      <c r="BI180" s="206"/>
      <c r="BJ180" s="206"/>
      <c r="BK180" s="206"/>
      <c r="BL180" s="206"/>
      <c r="BM180" s="206"/>
      <c r="BN180" s="206"/>
      <c r="BO180" s="206"/>
      <c r="BP180" s="206"/>
      <c r="BQ180" s="206"/>
      <c r="BR180" s="206"/>
      <c r="BS180" s="206"/>
      <c r="BT180" s="206"/>
      <c r="BU180" s="206"/>
      <c r="BV180" s="206"/>
      <c r="BW180" s="206"/>
    </row>
    <row r="181" spans="1:75" ht="15" hidden="1" customHeight="1">
      <c r="A181" s="29">
        <v>39326</v>
      </c>
      <c r="B181" s="30">
        <v>219</v>
      </c>
      <c r="C181" s="30">
        <v>8843</v>
      </c>
      <c r="D181" s="30">
        <v>18016</v>
      </c>
      <c r="E181" s="30">
        <v>208</v>
      </c>
      <c r="F181" s="30">
        <v>50390</v>
      </c>
      <c r="G181" s="30">
        <v>189459</v>
      </c>
      <c r="H181" s="30">
        <v>315</v>
      </c>
      <c r="I181" s="30">
        <v>34672</v>
      </c>
      <c r="J181" s="30">
        <v>139428</v>
      </c>
      <c r="K181" s="30">
        <v>2775</v>
      </c>
      <c r="L181" s="30">
        <v>13875</v>
      </c>
      <c r="M181" s="206"/>
      <c r="N181" s="205"/>
      <c r="O181" s="205"/>
      <c r="P181" s="208">
        <f t="shared" si="2"/>
        <v>96680</v>
      </c>
      <c r="Q181" s="206"/>
      <c r="R181" s="206"/>
      <c r="S181" s="206"/>
      <c r="T181" s="206"/>
      <c r="U181" s="206"/>
      <c r="V181" s="206"/>
      <c r="W181" s="206"/>
      <c r="X181" s="206"/>
      <c r="Y181" s="206"/>
      <c r="Z181" s="206"/>
      <c r="AA181" s="206"/>
      <c r="AB181" s="206"/>
      <c r="AC181" s="206"/>
      <c r="AD181" s="206"/>
      <c r="AE181" s="206"/>
      <c r="AF181" s="206"/>
      <c r="AG181" s="206"/>
      <c r="AH181" s="206"/>
      <c r="AI181" s="206"/>
      <c r="AJ181" s="206"/>
      <c r="AK181" s="206"/>
      <c r="AL181" s="206"/>
      <c r="AM181" s="206"/>
      <c r="AN181" s="206"/>
      <c r="AO181" s="206"/>
      <c r="AP181" s="206"/>
      <c r="AQ181" s="206"/>
      <c r="AR181" s="206"/>
      <c r="AS181" s="206"/>
      <c r="AT181" s="206"/>
      <c r="AU181" s="206"/>
      <c r="AV181" s="206"/>
      <c r="AW181" s="206"/>
      <c r="AX181" s="206"/>
      <c r="AY181" s="206"/>
      <c r="AZ181" s="206"/>
      <c r="BA181" s="206"/>
      <c r="BB181" s="206"/>
      <c r="BC181" s="206"/>
      <c r="BD181" s="206"/>
      <c r="BE181" s="206"/>
      <c r="BF181" s="206"/>
      <c r="BG181" s="206"/>
      <c r="BH181" s="206"/>
      <c r="BI181" s="206"/>
      <c r="BJ181" s="206"/>
      <c r="BK181" s="206"/>
      <c r="BL181" s="206"/>
      <c r="BM181" s="206"/>
      <c r="BN181" s="206"/>
      <c r="BO181" s="206"/>
      <c r="BP181" s="206"/>
      <c r="BQ181" s="206"/>
      <c r="BR181" s="206"/>
      <c r="BS181" s="206"/>
      <c r="BT181" s="206"/>
      <c r="BU181" s="206"/>
      <c r="BV181" s="206"/>
      <c r="BW181" s="206"/>
    </row>
    <row r="182" spans="1:75" ht="15" hidden="1" customHeight="1">
      <c r="A182" s="29">
        <v>39356</v>
      </c>
      <c r="B182" s="30">
        <v>362</v>
      </c>
      <c r="C182" s="30">
        <v>13284</v>
      </c>
      <c r="D182" s="30">
        <v>31551</v>
      </c>
      <c r="E182" s="30">
        <v>246</v>
      </c>
      <c r="F182" s="30">
        <v>56280</v>
      </c>
      <c r="G182" s="30">
        <v>252461</v>
      </c>
      <c r="H182" s="30">
        <v>405</v>
      </c>
      <c r="I182" s="30">
        <v>92460</v>
      </c>
      <c r="J182" s="30">
        <v>387378</v>
      </c>
      <c r="K182" s="30">
        <v>1279</v>
      </c>
      <c r="L182" s="30">
        <v>3520</v>
      </c>
      <c r="M182" s="206"/>
      <c r="N182" s="205"/>
      <c r="O182" s="205"/>
      <c r="P182" s="208">
        <f t="shared" si="2"/>
        <v>163303</v>
      </c>
      <c r="Q182" s="206"/>
      <c r="R182" s="206"/>
      <c r="S182" s="206"/>
      <c r="T182" s="206"/>
      <c r="U182" s="206"/>
      <c r="V182" s="206"/>
      <c r="W182" s="206"/>
      <c r="X182" s="206"/>
      <c r="Y182" s="206"/>
      <c r="Z182" s="206"/>
      <c r="AA182" s="206"/>
      <c r="AB182" s="206"/>
      <c r="AC182" s="206"/>
      <c r="AD182" s="206"/>
      <c r="AE182" s="206"/>
      <c r="AF182" s="206"/>
      <c r="AG182" s="206"/>
      <c r="AH182" s="206"/>
      <c r="AI182" s="206"/>
      <c r="AJ182" s="206"/>
      <c r="AK182" s="206"/>
      <c r="AL182" s="206"/>
      <c r="AM182" s="206"/>
      <c r="AN182" s="206"/>
      <c r="AO182" s="206"/>
      <c r="AP182" s="206"/>
      <c r="AQ182" s="206"/>
      <c r="AR182" s="206"/>
      <c r="AS182" s="206"/>
      <c r="AT182" s="206"/>
      <c r="AU182" s="206"/>
      <c r="AV182" s="206"/>
      <c r="AW182" s="206"/>
      <c r="AX182" s="206"/>
      <c r="AY182" s="206"/>
      <c r="AZ182" s="206"/>
      <c r="BA182" s="206"/>
      <c r="BB182" s="206"/>
      <c r="BC182" s="206"/>
      <c r="BD182" s="206"/>
      <c r="BE182" s="206"/>
      <c r="BF182" s="206"/>
      <c r="BG182" s="206"/>
      <c r="BH182" s="206"/>
      <c r="BI182" s="206"/>
      <c r="BJ182" s="206"/>
      <c r="BK182" s="206"/>
      <c r="BL182" s="206"/>
      <c r="BM182" s="206"/>
      <c r="BN182" s="206"/>
      <c r="BO182" s="206"/>
      <c r="BP182" s="206"/>
      <c r="BQ182" s="206"/>
      <c r="BR182" s="206"/>
      <c r="BS182" s="206"/>
      <c r="BT182" s="206"/>
      <c r="BU182" s="206"/>
      <c r="BV182" s="206"/>
      <c r="BW182" s="206"/>
    </row>
    <row r="183" spans="1:75" ht="15" hidden="1" customHeight="1">
      <c r="A183" s="29">
        <v>39387</v>
      </c>
      <c r="B183" s="30">
        <v>205</v>
      </c>
      <c r="C183" s="30">
        <v>8266</v>
      </c>
      <c r="D183" s="30">
        <v>18480</v>
      </c>
      <c r="E183" s="30">
        <v>196</v>
      </c>
      <c r="F183" s="30">
        <v>47607</v>
      </c>
      <c r="G183" s="30">
        <v>212155</v>
      </c>
      <c r="H183" s="30">
        <v>397</v>
      </c>
      <c r="I183" s="30">
        <v>68949</v>
      </c>
      <c r="J183" s="30">
        <v>350090</v>
      </c>
      <c r="K183" s="30">
        <v>0</v>
      </c>
      <c r="L183" s="30">
        <v>0</v>
      </c>
      <c r="M183" s="206"/>
      <c r="N183" s="205"/>
      <c r="O183" s="205"/>
      <c r="P183" s="208">
        <f t="shared" si="2"/>
        <v>124822</v>
      </c>
      <c r="Q183" s="206"/>
      <c r="R183" s="206"/>
      <c r="S183" s="206"/>
      <c r="T183" s="206"/>
      <c r="U183" s="206"/>
      <c r="V183" s="206"/>
      <c r="W183" s="206"/>
      <c r="X183" s="206"/>
      <c r="Y183" s="206"/>
      <c r="Z183" s="206"/>
      <c r="AA183" s="206"/>
      <c r="AB183" s="206"/>
      <c r="AC183" s="206"/>
      <c r="AD183" s="206"/>
      <c r="AE183" s="206"/>
      <c r="AF183" s="206"/>
      <c r="AG183" s="206"/>
      <c r="AH183" s="206"/>
      <c r="AI183" s="206"/>
      <c r="AJ183" s="206"/>
      <c r="AK183" s="206"/>
      <c r="AL183" s="206"/>
      <c r="AM183" s="206"/>
      <c r="AN183" s="206"/>
      <c r="AO183" s="206"/>
      <c r="AP183" s="206"/>
      <c r="AQ183" s="206"/>
      <c r="AR183" s="206"/>
      <c r="AS183" s="206"/>
      <c r="AT183" s="206"/>
      <c r="AU183" s="206"/>
      <c r="AV183" s="206"/>
      <c r="AW183" s="206"/>
      <c r="AX183" s="206"/>
      <c r="AY183" s="206"/>
      <c r="AZ183" s="206"/>
      <c r="BA183" s="206"/>
      <c r="BB183" s="206"/>
      <c r="BC183" s="206"/>
      <c r="BD183" s="206"/>
      <c r="BE183" s="206"/>
      <c r="BF183" s="206"/>
      <c r="BG183" s="206"/>
      <c r="BH183" s="206"/>
      <c r="BI183" s="206"/>
      <c r="BJ183" s="206"/>
      <c r="BK183" s="206"/>
      <c r="BL183" s="206"/>
      <c r="BM183" s="206"/>
      <c r="BN183" s="206"/>
      <c r="BO183" s="206"/>
      <c r="BP183" s="206"/>
      <c r="BQ183" s="206"/>
      <c r="BR183" s="206"/>
      <c r="BS183" s="206"/>
      <c r="BT183" s="206"/>
      <c r="BU183" s="206"/>
      <c r="BV183" s="206"/>
      <c r="BW183" s="206"/>
    </row>
    <row r="184" spans="1:75" ht="15" hidden="1" customHeight="1">
      <c r="A184" s="29">
        <v>39417</v>
      </c>
      <c r="B184" s="30">
        <v>333</v>
      </c>
      <c r="C184" s="30">
        <v>11792</v>
      </c>
      <c r="D184" s="30">
        <v>23054</v>
      </c>
      <c r="E184" s="30">
        <v>170</v>
      </c>
      <c r="F184" s="30">
        <v>38740</v>
      </c>
      <c r="G184" s="30">
        <v>157266</v>
      </c>
      <c r="H184" s="30">
        <v>474</v>
      </c>
      <c r="I184" s="30">
        <v>39593</v>
      </c>
      <c r="J184" s="30">
        <v>165580</v>
      </c>
      <c r="K184" s="30">
        <v>0</v>
      </c>
      <c r="L184" s="30">
        <v>0</v>
      </c>
      <c r="M184" s="206"/>
      <c r="N184" s="205"/>
      <c r="O184" s="205"/>
      <c r="P184" s="208">
        <f t="shared" si="2"/>
        <v>90125</v>
      </c>
      <c r="Q184" s="206"/>
      <c r="R184" s="206"/>
      <c r="S184" s="206"/>
      <c r="T184" s="206"/>
      <c r="U184" s="206"/>
      <c r="V184" s="206"/>
      <c r="W184" s="206"/>
      <c r="X184" s="206"/>
      <c r="Y184" s="206"/>
      <c r="Z184" s="206"/>
      <c r="AA184" s="206"/>
      <c r="AB184" s="206"/>
      <c r="AC184" s="206"/>
      <c r="AD184" s="206"/>
      <c r="AE184" s="206"/>
      <c r="AF184" s="206"/>
      <c r="AG184" s="206"/>
      <c r="AH184" s="206"/>
      <c r="AI184" s="206"/>
      <c r="AJ184" s="206"/>
      <c r="AK184" s="206"/>
      <c r="AL184" s="206"/>
      <c r="AM184" s="206"/>
      <c r="AN184" s="206"/>
      <c r="AO184" s="206"/>
      <c r="AP184" s="206"/>
      <c r="AQ184" s="206"/>
      <c r="AR184" s="206"/>
      <c r="AS184" s="206"/>
      <c r="AT184" s="206"/>
      <c r="AU184" s="206"/>
      <c r="AV184" s="206"/>
      <c r="AW184" s="206"/>
      <c r="AX184" s="206"/>
      <c r="AY184" s="206"/>
      <c r="AZ184" s="206"/>
      <c r="BA184" s="206"/>
      <c r="BB184" s="206"/>
      <c r="BC184" s="206"/>
      <c r="BD184" s="206"/>
      <c r="BE184" s="206"/>
      <c r="BF184" s="206"/>
      <c r="BG184" s="206"/>
      <c r="BH184" s="206"/>
      <c r="BI184" s="206"/>
      <c r="BJ184" s="206"/>
      <c r="BK184" s="206"/>
      <c r="BL184" s="206"/>
      <c r="BM184" s="206"/>
      <c r="BN184" s="206"/>
      <c r="BO184" s="206"/>
      <c r="BP184" s="206"/>
      <c r="BQ184" s="206"/>
      <c r="BR184" s="206"/>
      <c r="BS184" s="206"/>
      <c r="BT184" s="206"/>
      <c r="BU184" s="206"/>
      <c r="BV184" s="206"/>
      <c r="BW184" s="206"/>
    </row>
    <row r="185" spans="1:75" ht="15" hidden="1" customHeight="1">
      <c r="A185" s="29">
        <v>39448</v>
      </c>
      <c r="B185" s="30">
        <v>337</v>
      </c>
      <c r="C185" s="30">
        <v>11746</v>
      </c>
      <c r="D185" s="30">
        <v>27630</v>
      </c>
      <c r="E185" s="30">
        <v>190</v>
      </c>
      <c r="F185" s="30">
        <v>55122</v>
      </c>
      <c r="G185" s="30">
        <v>251913</v>
      </c>
      <c r="H185" s="30">
        <v>199</v>
      </c>
      <c r="I185" s="30">
        <v>36266</v>
      </c>
      <c r="J185" s="30">
        <v>213904</v>
      </c>
      <c r="K185" s="30">
        <v>1381</v>
      </c>
      <c r="L185" s="30">
        <v>7000</v>
      </c>
      <c r="M185" s="206"/>
      <c r="N185" s="205"/>
      <c r="O185" s="205"/>
      <c r="P185" s="208">
        <f t="shared" si="2"/>
        <v>104515</v>
      </c>
      <c r="Q185" s="206"/>
      <c r="R185" s="206"/>
      <c r="S185" s="206"/>
      <c r="T185" s="206"/>
      <c r="U185" s="206"/>
      <c r="V185" s="206"/>
      <c r="W185" s="206"/>
      <c r="X185" s="206"/>
      <c r="Y185" s="206"/>
      <c r="Z185" s="206"/>
      <c r="AA185" s="206"/>
      <c r="AB185" s="206"/>
      <c r="AC185" s="206"/>
      <c r="AD185" s="206"/>
      <c r="AE185" s="206"/>
      <c r="AF185" s="206"/>
      <c r="AG185" s="206"/>
      <c r="AH185" s="206"/>
      <c r="AI185" s="206"/>
      <c r="AJ185" s="206"/>
      <c r="AK185" s="206"/>
      <c r="AL185" s="206"/>
      <c r="AM185" s="206"/>
      <c r="AN185" s="206"/>
      <c r="AO185" s="206"/>
      <c r="AP185" s="206"/>
      <c r="AQ185" s="206"/>
      <c r="AR185" s="206"/>
      <c r="AS185" s="206"/>
      <c r="AT185" s="206"/>
      <c r="AU185" s="206"/>
      <c r="AV185" s="206"/>
      <c r="AW185" s="206"/>
      <c r="AX185" s="206"/>
      <c r="AY185" s="206"/>
      <c r="AZ185" s="206"/>
      <c r="BA185" s="206"/>
      <c r="BB185" s="206"/>
      <c r="BC185" s="206"/>
      <c r="BD185" s="206"/>
      <c r="BE185" s="206"/>
      <c r="BF185" s="206"/>
      <c r="BG185" s="206"/>
      <c r="BH185" s="206"/>
      <c r="BI185" s="206"/>
      <c r="BJ185" s="206"/>
      <c r="BK185" s="206"/>
      <c r="BL185" s="206"/>
      <c r="BM185" s="206"/>
      <c r="BN185" s="206"/>
      <c r="BO185" s="206"/>
      <c r="BP185" s="206"/>
      <c r="BQ185" s="206"/>
      <c r="BR185" s="206"/>
      <c r="BS185" s="206"/>
      <c r="BT185" s="206"/>
      <c r="BU185" s="206"/>
      <c r="BV185" s="206"/>
      <c r="BW185" s="206"/>
    </row>
    <row r="186" spans="1:75" ht="15" hidden="1" customHeight="1">
      <c r="A186" s="29">
        <v>39479</v>
      </c>
      <c r="B186" s="30">
        <v>377</v>
      </c>
      <c r="C186" s="30">
        <v>13389</v>
      </c>
      <c r="D186" s="30">
        <v>36287</v>
      </c>
      <c r="E186" s="30">
        <v>193</v>
      </c>
      <c r="F186" s="30">
        <v>54015</v>
      </c>
      <c r="G186" s="30">
        <v>248234</v>
      </c>
      <c r="H186" s="30">
        <v>1145</v>
      </c>
      <c r="I186" s="30">
        <v>116066</v>
      </c>
      <c r="J186" s="30">
        <v>625152</v>
      </c>
      <c r="K186" s="30">
        <v>205</v>
      </c>
      <c r="L186" s="30">
        <v>750</v>
      </c>
      <c r="M186" s="206"/>
      <c r="N186" s="205"/>
      <c r="O186" s="205"/>
      <c r="P186" s="208">
        <f t="shared" si="2"/>
        <v>183675</v>
      </c>
      <c r="Q186" s="206"/>
      <c r="R186" s="206"/>
      <c r="S186" s="206"/>
      <c r="T186" s="206"/>
      <c r="U186" s="206"/>
      <c r="V186" s="206"/>
      <c r="W186" s="206"/>
      <c r="X186" s="206"/>
      <c r="Y186" s="206"/>
      <c r="Z186" s="206"/>
      <c r="AA186" s="206"/>
      <c r="AB186" s="206"/>
      <c r="AC186" s="206"/>
      <c r="AD186" s="206"/>
      <c r="AE186" s="206"/>
      <c r="AF186" s="206"/>
      <c r="AG186" s="206"/>
      <c r="AH186" s="206"/>
      <c r="AI186" s="206"/>
      <c r="AJ186" s="206"/>
      <c r="AK186" s="206"/>
      <c r="AL186" s="206"/>
      <c r="AM186" s="206"/>
      <c r="AN186" s="206"/>
      <c r="AO186" s="206"/>
      <c r="AP186" s="206"/>
      <c r="AQ186" s="206"/>
      <c r="AR186" s="206"/>
      <c r="AS186" s="206"/>
      <c r="AT186" s="206"/>
      <c r="AU186" s="206"/>
      <c r="AV186" s="206"/>
      <c r="AW186" s="206"/>
      <c r="AX186" s="206"/>
      <c r="AY186" s="206"/>
      <c r="AZ186" s="206"/>
      <c r="BA186" s="206"/>
      <c r="BB186" s="206"/>
      <c r="BC186" s="206"/>
      <c r="BD186" s="206"/>
      <c r="BE186" s="206"/>
      <c r="BF186" s="206"/>
      <c r="BG186" s="206"/>
      <c r="BH186" s="206"/>
      <c r="BI186" s="206"/>
      <c r="BJ186" s="206"/>
      <c r="BK186" s="206"/>
      <c r="BL186" s="206"/>
      <c r="BM186" s="206"/>
      <c r="BN186" s="206"/>
      <c r="BO186" s="206"/>
      <c r="BP186" s="206"/>
      <c r="BQ186" s="206"/>
      <c r="BR186" s="206"/>
      <c r="BS186" s="206"/>
      <c r="BT186" s="206"/>
      <c r="BU186" s="206"/>
      <c r="BV186" s="206"/>
      <c r="BW186" s="206"/>
    </row>
    <row r="187" spans="1:75" ht="15" hidden="1" customHeight="1">
      <c r="A187" s="29">
        <v>39508</v>
      </c>
      <c r="B187" s="30">
        <v>296</v>
      </c>
      <c r="C187" s="30">
        <v>10748</v>
      </c>
      <c r="D187" s="30">
        <v>24057</v>
      </c>
      <c r="E187" s="30">
        <v>185</v>
      </c>
      <c r="F187" s="30">
        <v>58046</v>
      </c>
      <c r="G187" s="30">
        <v>264583</v>
      </c>
      <c r="H187" s="30">
        <v>267</v>
      </c>
      <c r="I187" s="30">
        <v>46955</v>
      </c>
      <c r="J187" s="30">
        <v>188988</v>
      </c>
      <c r="K187" s="30">
        <v>1497</v>
      </c>
      <c r="L187" s="30">
        <v>13473</v>
      </c>
      <c r="M187" s="206"/>
      <c r="N187" s="205"/>
      <c r="O187" s="205"/>
      <c r="P187" s="208">
        <f t="shared" si="2"/>
        <v>117246</v>
      </c>
      <c r="Q187" s="206"/>
      <c r="R187" s="206"/>
      <c r="S187" s="206"/>
      <c r="T187" s="206"/>
      <c r="U187" s="206"/>
      <c r="V187" s="206"/>
      <c r="W187" s="206"/>
      <c r="X187" s="206"/>
      <c r="Y187" s="206"/>
      <c r="Z187" s="206"/>
      <c r="AA187" s="206"/>
      <c r="AB187" s="206"/>
      <c r="AC187" s="206"/>
      <c r="AD187" s="206"/>
      <c r="AE187" s="206"/>
      <c r="AF187" s="206"/>
      <c r="AG187" s="206"/>
      <c r="AH187" s="206"/>
      <c r="AI187" s="206"/>
      <c r="AJ187" s="206"/>
      <c r="AK187" s="206"/>
      <c r="AL187" s="206"/>
      <c r="AM187" s="206"/>
      <c r="AN187" s="206"/>
      <c r="AO187" s="206"/>
      <c r="AP187" s="206"/>
      <c r="AQ187" s="206"/>
      <c r="AR187" s="206"/>
      <c r="AS187" s="206"/>
      <c r="AT187" s="206"/>
      <c r="AU187" s="206"/>
      <c r="AV187" s="206"/>
      <c r="AW187" s="206"/>
      <c r="AX187" s="206"/>
      <c r="AY187" s="206"/>
      <c r="AZ187" s="206"/>
      <c r="BA187" s="206"/>
      <c r="BB187" s="206"/>
      <c r="BC187" s="206"/>
      <c r="BD187" s="206"/>
      <c r="BE187" s="206"/>
      <c r="BF187" s="206"/>
      <c r="BG187" s="206"/>
      <c r="BH187" s="206"/>
      <c r="BI187" s="206"/>
      <c r="BJ187" s="206"/>
      <c r="BK187" s="206"/>
      <c r="BL187" s="206"/>
      <c r="BM187" s="206"/>
      <c r="BN187" s="206"/>
      <c r="BO187" s="206"/>
      <c r="BP187" s="206"/>
      <c r="BQ187" s="206"/>
      <c r="BR187" s="206"/>
      <c r="BS187" s="206"/>
      <c r="BT187" s="206"/>
      <c r="BU187" s="206"/>
      <c r="BV187" s="206"/>
      <c r="BW187" s="206"/>
    </row>
    <row r="188" spans="1:75" ht="15" hidden="1" customHeight="1">
      <c r="A188" s="29">
        <v>39539</v>
      </c>
      <c r="B188" s="30">
        <v>336</v>
      </c>
      <c r="C188" s="30">
        <v>12091</v>
      </c>
      <c r="D188" s="30">
        <v>28701</v>
      </c>
      <c r="E188" s="30">
        <v>200</v>
      </c>
      <c r="F188" s="30">
        <v>56573</v>
      </c>
      <c r="G188" s="30">
        <v>277748</v>
      </c>
      <c r="H188" s="30">
        <v>534</v>
      </c>
      <c r="I188" s="30">
        <v>135830</v>
      </c>
      <c r="J188" s="30">
        <v>654796</v>
      </c>
      <c r="K188" s="30">
        <v>8291</v>
      </c>
      <c r="L188" s="30">
        <v>39803</v>
      </c>
      <c r="M188" s="206"/>
      <c r="N188" s="205"/>
      <c r="O188" s="205"/>
      <c r="P188" s="208">
        <f t="shared" si="2"/>
        <v>212785</v>
      </c>
      <c r="Q188" s="206"/>
      <c r="R188" s="206"/>
      <c r="S188" s="206"/>
      <c r="T188" s="206"/>
      <c r="U188" s="206"/>
      <c r="V188" s="206"/>
      <c r="W188" s="206"/>
      <c r="X188" s="206"/>
      <c r="Y188" s="206"/>
      <c r="Z188" s="206"/>
      <c r="AA188" s="206"/>
      <c r="AB188" s="206"/>
      <c r="AC188" s="206"/>
      <c r="AD188" s="206"/>
      <c r="AE188" s="206"/>
      <c r="AF188" s="206"/>
      <c r="AG188" s="206"/>
      <c r="AH188" s="206"/>
      <c r="AI188" s="206"/>
      <c r="AJ188" s="206"/>
      <c r="AK188" s="206"/>
      <c r="AL188" s="206"/>
      <c r="AM188" s="206"/>
      <c r="AN188" s="206"/>
      <c r="AO188" s="206"/>
      <c r="AP188" s="206"/>
      <c r="AQ188" s="206"/>
      <c r="AR188" s="206"/>
      <c r="AS188" s="206"/>
      <c r="AT188" s="206"/>
      <c r="AU188" s="206"/>
      <c r="AV188" s="206"/>
      <c r="AW188" s="206"/>
      <c r="AX188" s="206"/>
      <c r="AY188" s="206"/>
      <c r="AZ188" s="206"/>
      <c r="BA188" s="206"/>
      <c r="BB188" s="206"/>
      <c r="BC188" s="206"/>
      <c r="BD188" s="206"/>
      <c r="BE188" s="206"/>
      <c r="BF188" s="206"/>
      <c r="BG188" s="206"/>
      <c r="BH188" s="206"/>
      <c r="BI188" s="206"/>
      <c r="BJ188" s="206"/>
      <c r="BK188" s="206"/>
      <c r="BL188" s="206"/>
      <c r="BM188" s="206"/>
      <c r="BN188" s="206"/>
      <c r="BO188" s="206"/>
      <c r="BP188" s="206"/>
      <c r="BQ188" s="206"/>
      <c r="BR188" s="206"/>
      <c r="BS188" s="206"/>
      <c r="BT188" s="206"/>
      <c r="BU188" s="206"/>
      <c r="BV188" s="206"/>
      <c r="BW188" s="206"/>
    </row>
    <row r="189" spans="1:75" ht="15" hidden="1" customHeight="1">
      <c r="A189" s="29">
        <v>39569</v>
      </c>
      <c r="B189" s="30">
        <v>295</v>
      </c>
      <c r="C189" s="30">
        <v>11285</v>
      </c>
      <c r="D189" s="30">
        <v>31766</v>
      </c>
      <c r="E189" s="30">
        <v>169</v>
      </c>
      <c r="F189" s="30">
        <v>40877</v>
      </c>
      <c r="G189" s="30">
        <v>171866</v>
      </c>
      <c r="H189" s="30">
        <v>663</v>
      </c>
      <c r="I189" s="30">
        <v>71248</v>
      </c>
      <c r="J189" s="30">
        <v>309710</v>
      </c>
      <c r="K189" s="30">
        <v>2393</v>
      </c>
      <c r="L189" s="30">
        <v>7191</v>
      </c>
      <c r="M189" s="206"/>
      <c r="N189" s="205"/>
      <c r="O189" s="205"/>
      <c r="P189" s="208">
        <f t="shared" si="2"/>
        <v>125803</v>
      </c>
      <c r="Q189" s="206"/>
      <c r="R189" s="206"/>
      <c r="S189" s="206"/>
      <c r="T189" s="206"/>
      <c r="U189" s="206"/>
      <c r="V189" s="206"/>
      <c r="W189" s="206"/>
      <c r="X189" s="206"/>
      <c r="Y189" s="206"/>
      <c r="Z189" s="206"/>
      <c r="AA189" s="206"/>
      <c r="AB189" s="206"/>
      <c r="AC189" s="206"/>
      <c r="AD189" s="206"/>
      <c r="AE189" s="206"/>
      <c r="AF189" s="206"/>
      <c r="AG189" s="206"/>
      <c r="AH189" s="206"/>
      <c r="AI189" s="206"/>
      <c r="AJ189" s="206"/>
      <c r="AK189" s="206"/>
      <c r="AL189" s="206"/>
      <c r="AM189" s="206"/>
      <c r="AN189" s="206"/>
      <c r="AO189" s="206"/>
      <c r="AP189" s="206"/>
      <c r="AQ189" s="206"/>
      <c r="AR189" s="206"/>
      <c r="AS189" s="206"/>
      <c r="AT189" s="206"/>
      <c r="AU189" s="206"/>
      <c r="AV189" s="206"/>
      <c r="AW189" s="206"/>
      <c r="AX189" s="206"/>
      <c r="AY189" s="206"/>
      <c r="AZ189" s="206"/>
      <c r="BA189" s="206"/>
      <c r="BB189" s="206"/>
      <c r="BC189" s="206"/>
      <c r="BD189" s="206"/>
      <c r="BE189" s="206"/>
      <c r="BF189" s="206"/>
      <c r="BG189" s="206"/>
      <c r="BH189" s="206"/>
      <c r="BI189" s="206"/>
      <c r="BJ189" s="206"/>
      <c r="BK189" s="206"/>
      <c r="BL189" s="206"/>
      <c r="BM189" s="206"/>
      <c r="BN189" s="206"/>
      <c r="BO189" s="206"/>
      <c r="BP189" s="206"/>
      <c r="BQ189" s="206"/>
      <c r="BR189" s="206"/>
      <c r="BS189" s="206"/>
      <c r="BT189" s="206"/>
      <c r="BU189" s="206"/>
      <c r="BV189" s="206"/>
      <c r="BW189" s="206"/>
    </row>
    <row r="190" spans="1:75" ht="15" hidden="1" customHeight="1">
      <c r="A190" s="29">
        <v>39600</v>
      </c>
      <c r="B190" s="30">
        <v>323</v>
      </c>
      <c r="C190" s="30">
        <v>11313</v>
      </c>
      <c r="D190" s="30">
        <v>29979</v>
      </c>
      <c r="E190" s="30">
        <v>230</v>
      </c>
      <c r="F190" s="30">
        <v>60669</v>
      </c>
      <c r="G190" s="30">
        <v>286331</v>
      </c>
      <c r="H190" s="30">
        <v>454</v>
      </c>
      <c r="I190" s="30">
        <v>53935</v>
      </c>
      <c r="J190" s="30">
        <v>248446</v>
      </c>
      <c r="K190" s="30">
        <v>191</v>
      </c>
      <c r="L190" s="30">
        <v>516</v>
      </c>
      <c r="M190" s="206"/>
      <c r="N190" s="205"/>
      <c r="O190" s="205"/>
      <c r="P190" s="208">
        <f t="shared" si="2"/>
        <v>126108</v>
      </c>
      <c r="Q190" s="206"/>
      <c r="R190" s="206"/>
      <c r="S190" s="206"/>
      <c r="T190" s="206"/>
      <c r="U190" s="206"/>
      <c r="V190" s="206"/>
      <c r="W190" s="206"/>
      <c r="X190" s="206"/>
      <c r="Y190" s="206"/>
      <c r="Z190" s="206"/>
      <c r="AA190" s="206"/>
      <c r="AB190" s="206"/>
      <c r="AC190" s="206"/>
      <c r="AD190" s="206"/>
      <c r="AE190" s="206"/>
      <c r="AF190" s="206"/>
      <c r="AG190" s="206"/>
      <c r="AH190" s="206"/>
      <c r="AI190" s="206"/>
      <c r="AJ190" s="206"/>
      <c r="AK190" s="206"/>
      <c r="AL190" s="206"/>
      <c r="AM190" s="206"/>
      <c r="AN190" s="206"/>
      <c r="AO190" s="206"/>
      <c r="AP190" s="206"/>
      <c r="AQ190" s="206"/>
      <c r="AR190" s="206"/>
      <c r="AS190" s="206"/>
      <c r="AT190" s="206"/>
      <c r="AU190" s="206"/>
      <c r="AV190" s="206"/>
      <c r="AW190" s="206"/>
      <c r="AX190" s="206"/>
      <c r="AY190" s="206"/>
      <c r="AZ190" s="206"/>
      <c r="BA190" s="206"/>
      <c r="BB190" s="206"/>
      <c r="BC190" s="206"/>
      <c r="BD190" s="206"/>
      <c r="BE190" s="206"/>
      <c r="BF190" s="206"/>
      <c r="BG190" s="206"/>
      <c r="BH190" s="206"/>
      <c r="BI190" s="206"/>
      <c r="BJ190" s="206"/>
      <c r="BK190" s="206"/>
      <c r="BL190" s="206"/>
      <c r="BM190" s="206"/>
      <c r="BN190" s="206"/>
      <c r="BO190" s="206"/>
      <c r="BP190" s="206"/>
      <c r="BQ190" s="206"/>
      <c r="BR190" s="206"/>
      <c r="BS190" s="206"/>
      <c r="BT190" s="206"/>
      <c r="BU190" s="206"/>
      <c r="BV190" s="206"/>
      <c r="BW190" s="206"/>
    </row>
    <row r="191" spans="1:75" ht="15" hidden="1" customHeight="1">
      <c r="A191" s="29">
        <v>39630</v>
      </c>
      <c r="B191" s="30">
        <v>552</v>
      </c>
      <c r="C191" s="30">
        <v>22766</v>
      </c>
      <c r="D191" s="30">
        <v>37681</v>
      </c>
      <c r="E191" s="30">
        <v>259</v>
      </c>
      <c r="F191" s="30">
        <v>63650</v>
      </c>
      <c r="G191" s="30">
        <v>287362</v>
      </c>
      <c r="H191" s="30">
        <v>555</v>
      </c>
      <c r="I191" s="30">
        <v>101604</v>
      </c>
      <c r="J191" s="30">
        <v>482638</v>
      </c>
      <c r="K191" s="30">
        <v>10102</v>
      </c>
      <c r="L191" s="30">
        <v>37719</v>
      </c>
      <c r="M191" s="206"/>
      <c r="N191" s="205"/>
      <c r="O191" s="205"/>
      <c r="P191" s="208">
        <f t="shared" si="2"/>
        <v>198122</v>
      </c>
      <c r="Q191" s="206"/>
      <c r="R191" s="206"/>
      <c r="S191" s="206"/>
      <c r="T191" s="206"/>
      <c r="U191" s="206"/>
      <c r="V191" s="206"/>
      <c r="W191" s="206"/>
      <c r="X191" s="206"/>
      <c r="Y191" s="206"/>
      <c r="Z191" s="206"/>
      <c r="AA191" s="206"/>
      <c r="AB191" s="206"/>
      <c r="AC191" s="206"/>
      <c r="AD191" s="206"/>
      <c r="AE191" s="206"/>
      <c r="AF191" s="206"/>
      <c r="AG191" s="206"/>
      <c r="AH191" s="206"/>
      <c r="AI191" s="206"/>
      <c r="AJ191" s="206"/>
      <c r="AK191" s="206"/>
      <c r="AL191" s="206"/>
      <c r="AM191" s="206"/>
      <c r="AN191" s="206"/>
      <c r="AO191" s="206"/>
      <c r="AP191" s="206"/>
      <c r="AQ191" s="206"/>
      <c r="AR191" s="206"/>
      <c r="AS191" s="206"/>
      <c r="AT191" s="206"/>
      <c r="AU191" s="206"/>
      <c r="AV191" s="206"/>
      <c r="AW191" s="206"/>
      <c r="AX191" s="206"/>
      <c r="AY191" s="206"/>
      <c r="AZ191" s="206"/>
      <c r="BA191" s="206"/>
      <c r="BB191" s="206"/>
      <c r="BC191" s="206"/>
      <c r="BD191" s="206"/>
      <c r="BE191" s="206"/>
      <c r="BF191" s="206"/>
      <c r="BG191" s="206"/>
      <c r="BH191" s="206"/>
      <c r="BI191" s="206"/>
      <c r="BJ191" s="206"/>
      <c r="BK191" s="206"/>
      <c r="BL191" s="206"/>
      <c r="BM191" s="206"/>
      <c r="BN191" s="206"/>
      <c r="BO191" s="206"/>
      <c r="BP191" s="206"/>
      <c r="BQ191" s="206"/>
      <c r="BR191" s="206"/>
      <c r="BS191" s="206"/>
      <c r="BT191" s="206"/>
      <c r="BU191" s="206"/>
      <c r="BV191" s="206"/>
      <c r="BW191" s="206"/>
    </row>
    <row r="192" spans="1:75" ht="15" hidden="1" customHeight="1">
      <c r="A192" s="29">
        <v>39661</v>
      </c>
      <c r="B192" s="30">
        <v>385</v>
      </c>
      <c r="C192" s="30">
        <v>15144</v>
      </c>
      <c r="D192" s="30">
        <v>46205</v>
      </c>
      <c r="E192" s="30">
        <v>202</v>
      </c>
      <c r="F192" s="30">
        <v>51421</v>
      </c>
      <c r="G192" s="30">
        <v>239487</v>
      </c>
      <c r="H192" s="30">
        <v>272</v>
      </c>
      <c r="I192" s="30">
        <v>50668</v>
      </c>
      <c r="J192" s="30">
        <v>237513</v>
      </c>
      <c r="K192" s="30">
        <v>0</v>
      </c>
      <c r="L192" s="30">
        <v>0</v>
      </c>
      <c r="M192" s="206"/>
      <c r="N192" s="205"/>
      <c r="O192" s="205"/>
      <c r="P192" s="208">
        <f t="shared" si="2"/>
        <v>117233</v>
      </c>
      <c r="Q192" s="206"/>
      <c r="R192" s="206"/>
      <c r="S192" s="206"/>
      <c r="T192" s="206"/>
      <c r="U192" s="206"/>
      <c r="V192" s="206"/>
      <c r="W192" s="206"/>
      <c r="X192" s="206"/>
      <c r="Y192" s="206"/>
      <c r="Z192" s="206"/>
      <c r="AA192" s="206"/>
      <c r="AB192" s="206"/>
      <c r="AC192" s="206"/>
      <c r="AD192" s="206"/>
      <c r="AE192" s="206"/>
      <c r="AF192" s="206"/>
      <c r="AG192" s="206"/>
      <c r="AH192" s="206"/>
      <c r="AI192" s="206"/>
      <c r="AJ192" s="206"/>
      <c r="AK192" s="206"/>
      <c r="AL192" s="206"/>
      <c r="AM192" s="206"/>
      <c r="AN192" s="206"/>
      <c r="AO192" s="206"/>
      <c r="AP192" s="206"/>
      <c r="AQ192" s="206"/>
      <c r="AR192" s="206"/>
      <c r="AS192" s="206"/>
      <c r="AT192" s="206"/>
      <c r="AU192" s="206"/>
      <c r="AV192" s="206"/>
      <c r="AW192" s="206"/>
      <c r="AX192" s="206"/>
      <c r="AY192" s="206"/>
      <c r="AZ192" s="206"/>
      <c r="BA192" s="206"/>
      <c r="BB192" s="206"/>
      <c r="BC192" s="206"/>
      <c r="BD192" s="206"/>
      <c r="BE192" s="206"/>
      <c r="BF192" s="206"/>
      <c r="BG192" s="206"/>
      <c r="BH192" s="206"/>
      <c r="BI192" s="206"/>
      <c r="BJ192" s="206"/>
      <c r="BK192" s="206"/>
      <c r="BL192" s="206"/>
      <c r="BM192" s="206"/>
      <c r="BN192" s="206"/>
      <c r="BO192" s="206"/>
      <c r="BP192" s="206"/>
      <c r="BQ192" s="206"/>
      <c r="BR192" s="206"/>
      <c r="BS192" s="206"/>
      <c r="BT192" s="206"/>
      <c r="BU192" s="206"/>
      <c r="BV192" s="206"/>
      <c r="BW192" s="206"/>
    </row>
    <row r="193" spans="1:75" ht="15" hidden="1" customHeight="1">
      <c r="A193" s="29">
        <v>39692</v>
      </c>
      <c r="B193" s="30">
        <v>67</v>
      </c>
      <c r="C193" s="30">
        <v>3860</v>
      </c>
      <c r="D193" s="30">
        <v>16553</v>
      </c>
      <c r="E193" s="30">
        <v>189</v>
      </c>
      <c r="F193" s="30">
        <v>48472</v>
      </c>
      <c r="G193" s="30">
        <v>256302</v>
      </c>
      <c r="H193" s="30">
        <v>226</v>
      </c>
      <c r="I193" s="30">
        <v>30564</v>
      </c>
      <c r="J193" s="30">
        <v>145243</v>
      </c>
      <c r="K193" s="30">
        <v>5676</v>
      </c>
      <c r="L193" s="30">
        <v>30568</v>
      </c>
      <c r="M193" s="206"/>
      <c r="N193" s="205"/>
      <c r="O193" s="205"/>
      <c r="P193" s="208">
        <f t="shared" si="2"/>
        <v>88572</v>
      </c>
      <c r="Q193" s="206"/>
      <c r="R193" s="206"/>
      <c r="S193" s="206"/>
      <c r="T193" s="206"/>
      <c r="U193" s="206"/>
      <c r="V193" s="206"/>
      <c r="W193" s="206"/>
      <c r="X193" s="206"/>
      <c r="Y193" s="206"/>
      <c r="Z193" s="206"/>
      <c r="AA193" s="206"/>
      <c r="AB193" s="206"/>
      <c r="AC193" s="206"/>
      <c r="AD193" s="206"/>
      <c r="AE193" s="206"/>
      <c r="AF193" s="206"/>
      <c r="AG193" s="206"/>
      <c r="AH193" s="206"/>
      <c r="AI193" s="206"/>
      <c r="AJ193" s="206"/>
      <c r="AK193" s="206"/>
      <c r="AL193" s="206"/>
      <c r="AM193" s="206"/>
      <c r="AN193" s="206"/>
      <c r="AO193" s="206"/>
      <c r="AP193" s="206"/>
      <c r="AQ193" s="206"/>
      <c r="AR193" s="206"/>
      <c r="AS193" s="206"/>
      <c r="AT193" s="206"/>
      <c r="AU193" s="206"/>
      <c r="AV193" s="206"/>
      <c r="AW193" s="206"/>
      <c r="AX193" s="206"/>
      <c r="AY193" s="206"/>
      <c r="AZ193" s="206"/>
      <c r="BA193" s="206"/>
      <c r="BB193" s="206"/>
      <c r="BC193" s="206"/>
      <c r="BD193" s="206"/>
      <c r="BE193" s="206"/>
      <c r="BF193" s="206"/>
      <c r="BG193" s="206"/>
      <c r="BH193" s="206"/>
      <c r="BI193" s="206"/>
      <c r="BJ193" s="206"/>
      <c r="BK193" s="206"/>
      <c r="BL193" s="206"/>
      <c r="BM193" s="206"/>
      <c r="BN193" s="206"/>
      <c r="BO193" s="206"/>
      <c r="BP193" s="206"/>
      <c r="BQ193" s="206"/>
      <c r="BR193" s="206"/>
      <c r="BS193" s="206"/>
      <c r="BT193" s="206"/>
      <c r="BU193" s="206"/>
      <c r="BV193" s="206"/>
      <c r="BW193" s="206"/>
    </row>
    <row r="194" spans="1:75" ht="15" hidden="1" customHeight="1">
      <c r="A194" s="29">
        <v>39722</v>
      </c>
      <c r="B194" s="30">
        <v>102</v>
      </c>
      <c r="C194" s="30">
        <v>5686</v>
      </c>
      <c r="D194" s="30">
        <v>25039</v>
      </c>
      <c r="E194" s="30">
        <v>181</v>
      </c>
      <c r="F194" s="30">
        <v>50570</v>
      </c>
      <c r="G194" s="30">
        <v>251347</v>
      </c>
      <c r="H194" s="30">
        <v>334</v>
      </c>
      <c r="I194" s="30">
        <v>40724</v>
      </c>
      <c r="J194" s="30">
        <v>177583</v>
      </c>
      <c r="K194" s="30">
        <v>0</v>
      </c>
      <c r="L194" s="30">
        <v>0</v>
      </c>
      <c r="M194" s="206"/>
      <c r="N194" s="205"/>
      <c r="O194" s="205"/>
      <c r="P194" s="208">
        <f t="shared" si="2"/>
        <v>96980</v>
      </c>
      <c r="Q194" s="206"/>
      <c r="R194" s="206"/>
      <c r="S194" s="206"/>
      <c r="T194" s="206"/>
      <c r="U194" s="206"/>
      <c r="V194" s="206"/>
      <c r="W194" s="206"/>
      <c r="X194" s="206"/>
      <c r="Y194" s="206"/>
      <c r="Z194" s="206"/>
      <c r="AA194" s="206"/>
      <c r="AB194" s="206"/>
      <c r="AC194" s="206"/>
      <c r="AD194" s="206"/>
      <c r="AE194" s="206"/>
      <c r="AF194" s="206"/>
      <c r="AG194" s="206"/>
      <c r="AH194" s="206"/>
      <c r="AI194" s="206"/>
      <c r="AJ194" s="206"/>
      <c r="AK194" s="206"/>
      <c r="AL194" s="206"/>
      <c r="AM194" s="206"/>
      <c r="AN194" s="206"/>
      <c r="AO194" s="206"/>
      <c r="AP194" s="206"/>
      <c r="AQ194" s="206"/>
      <c r="AR194" s="206"/>
      <c r="AS194" s="206"/>
      <c r="AT194" s="206"/>
      <c r="AU194" s="206"/>
      <c r="AV194" s="206"/>
      <c r="AW194" s="206"/>
      <c r="AX194" s="206"/>
      <c r="AY194" s="206"/>
      <c r="AZ194" s="206"/>
      <c r="BA194" s="206"/>
      <c r="BB194" s="206"/>
      <c r="BC194" s="206"/>
      <c r="BD194" s="206"/>
      <c r="BE194" s="206"/>
      <c r="BF194" s="206"/>
      <c r="BG194" s="206"/>
      <c r="BH194" s="206"/>
      <c r="BI194" s="206"/>
      <c r="BJ194" s="206"/>
      <c r="BK194" s="206"/>
      <c r="BL194" s="206"/>
      <c r="BM194" s="206"/>
      <c r="BN194" s="206"/>
      <c r="BO194" s="206"/>
      <c r="BP194" s="206"/>
      <c r="BQ194" s="206"/>
      <c r="BR194" s="206"/>
      <c r="BS194" s="206"/>
      <c r="BT194" s="206"/>
      <c r="BU194" s="206"/>
      <c r="BV194" s="206"/>
      <c r="BW194" s="206"/>
    </row>
    <row r="195" spans="1:75" ht="15" hidden="1" customHeight="1">
      <c r="A195" s="29">
        <v>39753</v>
      </c>
      <c r="B195" s="30">
        <v>67</v>
      </c>
      <c r="C195" s="30">
        <v>3771</v>
      </c>
      <c r="D195" s="30">
        <v>15149</v>
      </c>
      <c r="E195" s="30">
        <v>181</v>
      </c>
      <c r="F195" s="30">
        <v>41556</v>
      </c>
      <c r="G195" s="30">
        <v>194463</v>
      </c>
      <c r="H195" s="30">
        <v>279</v>
      </c>
      <c r="I195" s="30">
        <v>34902</v>
      </c>
      <c r="J195" s="30">
        <v>135462</v>
      </c>
      <c r="K195" s="30">
        <v>0</v>
      </c>
      <c r="L195" s="30">
        <v>0</v>
      </c>
      <c r="M195" s="206"/>
      <c r="N195" s="205"/>
      <c r="O195" s="205"/>
      <c r="P195" s="208">
        <f t="shared" si="2"/>
        <v>80229</v>
      </c>
      <c r="Q195" s="206"/>
      <c r="R195" s="206"/>
      <c r="S195" s="206"/>
      <c r="T195" s="206"/>
      <c r="U195" s="206"/>
      <c r="V195" s="206"/>
      <c r="W195" s="206"/>
      <c r="X195" s="206"/>
      <c r="Y195" s="206"/>
      <c r="Z195" s="206"/>
      <c r="AA195" s="206"/>
      <c r="AB195" s="206"/>
      <c r="AC195" s="206"/>
      <c r="AD195" s="206"/>
      <c r="AE195" s="206"/>
      <c r="AF195" s="206"/>
      <c r="AG195" s="206"/>
      <c r="AH195" s="206"/>
      <c r="AI195" s="206"/>
      <c r="AJ195" s="206"/>
      <c r="AK195" s="206"/>
      <c r="AL195" s="206"/>
      <c r="AM195" s="206"/>
      <c r="AN195" s="206"/>
      <c r="AO195" s="206"/>
      <c r="AP195" s="206"/>
      <c r="AQ195" s="206"/>
      <c r="AR195" s="206"/>
      <c r="AS195" s="206"/>
      <c r="AT195" s="206"/>
      <c r="AU195" s="206"/>
      <c r="AV195" s="206"/>
      <c r="AW195" s="206"/>
      <c r="AX195" s="206"/>
      <c r="AY195" s="206"/>
      <c r="AZ195" s="206"/>
      <c r="BA195" s="206"/>
      <c r="BB195" s="206"/>
      <c r="BC195" s="206"/>
      <c r="BD195" s="206"/>
      <c r="BE195" s="206"/>
      <c r="BF195" s="206"/>
      <c r="BG195" s="206"/>
      <c r="BH195" s="206"/>
      <c r="BI195" s="206"/>
      <c r="BJ195" s="206"/>
      <c r="BK195" s="206"/>
      <c r="BL195" s="206"/>
      <c r="BM195" s="206"/>
      <c r="BN195" s="206"/>
      <c r="BO195" s="206"/>
      <c r="BP195" s="206"/>
      <c r="BQ195" s="206"/>
      <c r="BR195" s="206"/>
      <c r="BS195" s="206"/>
      <c r="BT195" s="206"/>
      <c r="BU195" s="206"/>
      <c r="BV195" s="206"/>
      <c r="BW195" s="206"/>
    </row>
    <row r="196" spans="1:75" ht="15" hidden="1" customHeight="1">
      <c r="A196" s="29">
        <v>39783</v>
      </c>
      <c r="B196" s="30">
        <v>54</v>
      </c>
      <c r="C196" s="30">
        <v>3066</v>
      </c>
      <c r="D196" s="30">
        <v>10550</v>
      </c>
      <c r="E196" s="30">
        <v>142</v>
      </c>
      <c r="F196" s="30">
        <v>39171</v>
      </c>
      <c r="G196" s="30">
        <v>161248</v>
      </c>
      <c r="H196" s="30">
        <v>131</v>
      </c>
      <c r="I196" s="30">
        <v>16311</v>
      </c>
      <c r="J196" s="30">
        <v>70110</v>
      </c>
      <c r="K196" s="30">
        <v>3686</v>
      </c>
      <c r="L196" s="30">
        <v>22116</v>
      </c>
      <c r="M196" s="206"/>
      <c r="N196" s="205"/>
      <c r="O196" s="205"/>
      <c r="P196" s="208">
        <f t="shared" si="2"/>
        <v>62234</v>
      </c>
      <c r="Q196" s="201"/>
      <c r="R196" s="201"/>
      <c r="S196" s="201"/>
      <c r="T196" s="201"/>
      <c r="U196" s="201"/>
      <c r="V196" s="201"/>
      <c r="W196" s="201"/>
      <c r="X196" s="201"/>
      <c r="Y196" s="201"/>
      <c r="Z196" s="201"/>
      <c r="AA196" s="201"/>
      <c r="AB196" s="201"/>
      <c r="AC196" s="201"/>
      <c r="AD196" s="201"/>
      <c r="AE196" s="201"/>
      <c r="AF196" s="201"/>
      <c r="AG196" s="201"/>
      <c r="AH196" s="201"/>
      <c r="AI196" s="201"/>
      <c r="AJ196" s="201"/>
      <c r="AK196" s="201"/>
      <c r="AL196" s="201"/>
      <c r="AM196" s="201"/>
      <c r="AN196" s="201"/>
      <c r="AO196" s="201"/>
      <c r="AP196" s="201"/>
      <c r="AQ196" s="201"/>
      <c r="AR196" s="201"/>
      <c r="AS196" s="201"/>
      <c r="AT196" s="201"/>
      <c r="AU196" s="201"/>
      <c r="AV196" s="201"/>
      <c r="AW196" s="201"/>
      <c r="AX196" s="201"/>
      <c r="AY196" s="201"/>
      <c r="AZ196" s="201"/>
      <c r="BA196" s="201"/>
      <c r="BB196" s="201"/>
      <c r="BC196" s="201"/>
      <c r="BD196" s="201"/>
      <c r="BE196" s="201"/>
      <c r="BF196" s="201"/>
      <c r="BG196" s="201"/>
      <c r="BH196" s="201"/>
      <c r="BI196" s="201"/>
      <c r="BJ196" s="201"/>
      <c r="BK196" s="201"/>
      <c r="BL196" s="201"/>
      <c r="BM196" s="201"/>
      <c r="BN196" s="201"/>
      <c r="BO196" s="201"/>
      <c r="BP196" s="201"/>
      <c r="BQ196" s="201"/>
      <c r="BR196" s="201"/>
      <c r="BS196" s="201"/>
      <c r="BT196" s="201"/>
      <c r="BU196" s="201"/>
      <c r="BV196" s="206"/>
      <c r="BW196" s="206"/>
    </row>
    <row r="197" spans="1:75" hidden="1">
      <c r="A197" s="29">
        <v>39814</v>
      </c>
      <c r="B197" s="35">
        <v>52</v>
      </c>
      <c r="C197" s="35">
        <v>3052</v>
      </c>
      <c r="D197" s="35">
        <v>11754</v>
      </c>
      <c r="E197" s="35">
        <v>100</v>
      </c>
      <c r="F197" s="35">
        <v>28696</v>
      </c>
      <c r="G197" s="35">
        <v>152286</v>
      </c>
      <c r="H197" s="35">
        <v>65</v>
      </c>
      <c r="I197" s="35">
        <v>12314</v>
      </c>
      <c r="J197" s="35">
        <v>61546</v>
      </c>
      <c r="K197" s="35">
        <v>0</v>
      </c>
      <c r="L197" s="35">
        <v>0</v>
      </c>
      <c r="M197" s="201">
        <v>76750</v>
      </c>
      <c r="N197" s="199">
        <v>435</v>
      </c>
      <c r="O197" s="200">
        <v>20002</v>
      </c>
      <c r="P197" s="202">
        <f>K197+I197+F197+C197</f>
        <v>44062</v>
      </c>
      <c r="Q197" s="201">
        <v>288</v>
      </c>
      <c r="R197" s="201">
        <v>82791</v>
      </c>
      <c r="S197" s="201">
        <v>331095</v>
      </c>
      <c r="T197" s="201">
        <v>9</v>
      </c>
      <c r="U197" s="201">
        <v>499</v>
      </c>
      <c r="V197" s="201">
        <v>1327</v>
      </c>
      <c r="W197" s="201">
        <v>82</v>
      </c>
      <c r="X197" s="201">
        <v>21729</v>
      </c>
      <c r="Y197" s="201">
        <v>70133</v>
      </c>
      <c r="Z197" s="201">
        <v>10</v>
      </c>
      <c r="AA197" s="201">
        <v>676</v>
      </c>
      <c r="AB197" s="201">
        <v>2539</v>
      </c>
      <c r="AC197" s="201">
        <v>51</v>
      </c>
      <c r="AD197" s="201">
        <v>11786</v>
      </c>
      <c r="AE197" s="201">
        <v>42004</v>
      </c>
      <c r="AF197" s="201">
        <v>1119</v>
      </c>
      <c r="AG197" s="201">
        <v>105957</v>
      </c>
      <c r="AH197" s="201">
        <v>406029</v>
      </c>
      <c r="AI197" s="201">
        <v>106</v>
      </c>
      <c r="AJ197" s="201">
        <v>19098</v>
      </c>
      <c r="AK197" s="201">
        <v>65431</v>
      </c>
      <c r="AL197" s="201">
        <v>19</v>
      </c>
      <c r="AM197" s="201">
        <v>1997</v>
      </c>
      <c r="AN197" s="201">
        <v>5760</v>
      </c>
      <c r="AO197" s="201">
        <v>0</v>
      </c>
      <c r="AP197" s="201">
        <v>0</v>
      </c>
      <c r="AQ197" s="201">
        <v>0</v>
      </c>
      <c r="AR197" s="201">
        <v>23</v>
      </c>
      <c r="AS197" s="201">
        <v>3566</v>
      </c>
      <c r="AT197" s="201">
        <v>13546</v>
      </c>
      <c r="AU197" s="201">
        <v>65</v>
      </c>
      <c r="AV197" s="201">
        <v>12314</v>
      </c>
      <c r="AW197" s="201">
        <v>61546</v>
      </c>
      <c r="AX197" s="201">
        <v>86</v>
      </c>
      <c r="AY197" s="201">
        <v>8397</v>
      </c>
      <c r="AZ197" s="201">
        <v>33588</v>
      </c>
      <c r="BA197" s="201">
        <v>770</v>
      </c>
      <c r="BB197" s="201">
        <v>54373</v>
      </c>
      <c r="BC197" s="201">
        <v>201731</v>
      </c>
      <c r="BD197" s="201">
        <v>35</v>
      </c>
      <c r="BE197" s="201">
        <v>4108</v>
      </c>
      <c r="BF197" s="201">
        <v>16432</v>
      </c>
      <c r="BG197" s="201">
        <v>15</v>
      </c>
      <c r="BH197" s="201">
        <v>2104</v>
      </c>
      <c r="BI197" s="201">
        <v>7995</v>
      </c>
      <c r="BJ197" s="201">
        <v>2079</v>
      </c>
      <c r="BK197" s="201">
        <v>7977</v>
      </c>
      <c r="BL197" s="201">
        <v>922</v>
      </c>
      <c r="BM197" s="201">
        <v>4074</v>
      </c>
      <c r="BN197" s="201">
        <v>0</v>
      </c>
      <c r="BO197" s="201">
        <v>0</v>
      </c>
      <c r="BP197" s="201">
        <v>0</v>
      </c>
      <c r="BQ197" s="201">
        <v>0</v>
      </c>
      <c r="BR197" s="201">
        <v>0</v>
      </c>
      <c r="BS197" s="201">
        <v>0</v>
      </c>
      <c r="BT197" s="201">
        <v>0</v>
      </c>
      <c r="BU197" s="201">
        <v>0</v>
      </c>
      <c r="BV197" s="206"/>
      <c r="BW197" s="206"/>
    </row>
    <row r="198" spans="1:75" hidden="1">
      <c r="A198" s="29">
        <v>39845</v>
      </c>
      <c r="B198" s="35">
        <v>45</v>
      </c>
      <c r="C198" s="35">
        <v>2453</v>
      </c>
      <c r="D198" s="35">
        <v>9923</v>
      </c>
      <c r="E198" s="35">
        <v>146</v>
      </c>
      <c r="F198" s="35">
        <v>34739</v>
      </c>
      <c r="G198" s="35">
        <v>164823</v>
      </c>
      <c r="H198" s="35">
        <v>65</v>
      </c>
      <c r="I198" s="35">
        <v>12861</v>
      </c>
      <c r="J198" s="35">
        <v>59206</v>
      </c>
      <c r="K198" s="35">
        <v>27458</v>
      </c>
      <c r="L198" s="35">
        <v>137290</v>
      </c>
      <c r="M198" s="201">
        <v>77549</v>
      </c>
      <c r="N198" s="199">
        <v>527</v>
      </c>
      <c r="O198" s="200">
        <v>23935</v>
      </c>
      <c r="P198" s="202">
        <f t="shared" ref="P198:P250" si="3">K198+I198+F198+C198</f>
        <v>77511</v>
      </c>
      <c r="Q198" s="201">
        <v>406</v>
      </c>
      <c r="R198" s="201">
        <v>121174</v>
      </c>
      <c r="S198" s="201">
        <v>498078</v>
      </c>
      <c r="T198" s="201">
        <v>3</v>
      </c>
      <c r="U198" s="201">
        <v>216</v>
      </c>
      <c r="V198" s="201">
        <v>864</v>
      </c>
      <c r="W198" s="201">
        <v>116</v>
      </c>
      <c r="X198" s="201">
        <v>31550</v>
      </c>
      <c r="Y198" s="201">
        <v>104887</v>
      </c>
      <c r="Z198" s="201">
        <v>12</v>
      </c>
      <c r="AA198" s="201">
        <v>773</v>
      </c>
      <c r="AB198" s="201">
        <v>2676</v>
      </c>
      <c r="AC198" s="201">
        <v>57</v>
      </c>
      <c r="AD198" s="201">
        <v>12984</v>
      </c>
      <c r="AE198" s="201">
        <v>46423</v>
      </c>
      <c r="AF198" s="201">
        <v>1711</v>
      </c>
      <c r="AG198" s="201">
        <v>152073</v>
      </c>
      <c r="AH198" s="201">
        <v>665863</v>
      </c>
      <c r="AI198" s="201">
        <v>306</v>
      </c>
      <c r="AJ198" s="201">
        <v>22616</v>
      </c>
      <c r="AK198" s="201">
        <v>89623</v>
      </c>
      <c r="AL198" s="201">
        <v>95</v>
      </c>
      <c r="AM198" s="201">
        <v>8139</v>
      </c>
      <c r="AN198" s="201">
        <v>30075</v>
      </c>
      <c r="AO198" s="201">
        <v>0</v>
      </c>
      <c r="AP198" s="201">
        <v>0</v>
      </c>
      <c r="AQ198" s="201">
        <v>0</v>
      </c>
      <c r="AR198" s="201">
        <v>22</v>
      </c>
      <c r="AS198" s="201">
        <v>2037</v>
      </c>
      <c r="AT198" s="201">
        <v>7736</v>
      </c>
      <c r="AU198" s="201">
        <v>65</v>
      </c>
      <c r="AV198" s="201">
        <v>12861</v>
      </c>
      <c r="AW198" s="201">
        <v>59206</v>
      </c>
      <c r="AX198" s="201">
        <v>54</v>
      </c>
      <c r="AY198" s="201">
        <v>3752</v>
      </c>
      <c r="AZ198" s="201">
        <v>14043</v>
      </c>
      <c r="BA198" s="201">
        <v>1083</v>
      </c>
      <c r="BB198" s="201">
        <v>94381</v>
      </c>
      <c r="BC198" s="201">
        <v>432603</v>
      </c>
      <c r="BD198" s="201">
        <v>58</v>
      </c>
      <c r="BE198" s="201">
        <v>5432</v>
      </c>
      <c r="BF198" s="201">
        <v>21728</v>
      </c>
      <c r="BG198" s="201">
        <v>28</v>
      </c>
      <c r="BH198" s="201">
        <v>2855</v>
      </c>
      <c r="BI198" s="201">
        <v>10849</v>
      </c>
      <c r="BJ198" s="201">
        <v>73569</v>
      </c>
      <c r="BK198" s="201">
        <v>344130</v>
      </c>
      <c r="BL198" s="201">
        <v>14250</v>
      </c>
      <c r="BM198" s="201">
        <v>71108</v>
      </c>
      <c r="BN198" s="201">
        <v>0</v>
      </c>
      <c r="BO198" s="201">
        <v>0</v>
      </c>
      <c r="BP198" s="201">
        <v>328</v>
      </c>
      <c r="BQ198" s="201">
        <v>1246</v>
      </c>
      <c r="BR198" s="201">
        <v>0</v>
      </c>
      <c r="BS198" s="201">
        <v>0</v>
      </c>
      <c r="BT198" s="201">
        <v>27458</v>
      </c>
      <c r="BU198" s="201">
        <v>137290</v>
      </c>
      <c r="BV198" s="206"/>
      <c r="BW198" s="206"/>
    </row>
    <row r="199" spans="1:75" hidden="1">
      <c r="A199" s="29">
        <v>39873</v>
      </c>
      <c r="B199" s="35">
        <v>46</v>
      </c>
      <c r="C199" s="35">
        <v>2616</v>
      </c>
      <c r="D199" s="35">
        <v>9479</v>
      </c>
      <c r="E199" s="35">
        <v>131</v>
      </c>
      <c r="F199" s="35">
        <v>34851</v>
      </c>
      <c r="G199" s="35">
        <v>181154</v>
      </c>
      <c r="H199" s="35">
        <v>348</v>
      </c>
      <c r="I199" s="35">
        <v>32555</v>
      </c>
      <c r="J199" s="35">
        <v>164657</v>
      </c>
      <c r="K199" s="35">
        <v>593</v>
      </c>
      <c r="L199" s="35">
        <v>2965</v>
      </c>
      <c r="M199" s="201">
        <v>75543</v>
      </c>
      <c r="N199" s="199">
        <v>1006</v>
      </c>
      <c r="O199" s="200">
        <v>36665</v>
      </c>
      <c r="P199" s="202">
        <f t="shared" si="3"/>
        <v>70615</v>
      </c>
      <c r="Q199" s="201">
        <v>453</v>
      </c>
      <c r="R199" s="201">
        <v>126438</v>
      </c>
      <c r="S199" s="201">
        <v>508828</v>
      </c>
      <c r="T199" s="201">
        <v>91</v>
      </c>
      <c r="U199" s="201">
        <v>4573</v>
      </c>
      <c r="V199" s="201">
        <v>7835</v>
      </c>
      <c r="W199" s="201">
        <v>121</v>
      </c>
      <c r="X199" s="201">
        <v>26018</v>
      </c>
      <c r="Y199" s="201">
        <v>90028</v>
      </c>
      <c r="Z199" s="201">
        <v>15</v>
      </c>
      <c r="AA199" s="201">
        <v>925</v>
      </c>
      <c r="AB199" s="201">
        <v>3430</v>
      </c>
      <c r="AC199" s="201">
        <v>48</v>
      </c>
      <c r="AD199" s="201">
        <v>10638</v>
      </c>
      <c r="AE199" s="201">
        <v>39643</v>
      </c>
      <c r="AF199" s="201">
        <v>1414</v>
      </c>
      <c r="AG199" s="201">
        <v>129331</v>
      </c>
      <c r="AH199" s="201">
        <v>580250</v>
      </c>
      <c r="AI199" s="201">
        <v>313</v>
      </c>
      <c r="AJ199" s="201">
        <v>33155</v>
      </c>
      <c r="AK199" s="201">
        <v>141327</v>
      </c>
      <c r="AL199" s="201">
        <v>49</v>
      </c>
      <c r="AM199" s="201">
        <v>3555</v>
      </c>
      <c r="AN199" s="201">
        <v>7760</v>
      </c>
      <c r="AO199" s="201">
        <v>7</v>
      </c>
      <c r="AP199" s="201">
        <v>798</v>
      </c>
      <c r="AQ199" s="201">
        <v>3040</v>
      </c>
      <c r="AR199" s="201">
        <v>21</v>
      </c>
      <c r="AS199" s="201">
        <v>3550</v>
      </c>
      <c r="AT199" s="201">
        <v>12185</v>
      </c>
      <c r="AU199" s="201">
        <v>348</v>
      </c>
      <c r="AV199" s="201">
        <v>32555</v>
      </c>
      <c r="AW199" s="201">
        <v>164657</v>
      </c>
      <c r="AX199" s="201">
        <v>15</v>
      </c>
      <c r="AY199" s="201">
        <v>1489</v>
      </c>
      <c r="AZ199" s="201">
        <v>4318</v>
      </c>
      <c r="BA199" s="201">
        <v>615</v>
      </c>
      <c r="BB199" s="201">
        <v>50325</v>
      </c>
      <c r="BC199" s="201">
        <v>231464</v>
      </c>
      <c r="BD199" s="201">
        <v>38</v>
      </c>
      <c r="BE199" s="201">
        <v>3319</v>
      </c>
      <c r="BF199" s="201">
        <v>13276</v>
      </c>
      <c r="BG199" s="201">
        <v>8</v>
      </c>
      <c r="BH199" s="201">
        <v>585</v>
      </c>
      <c r="BI199" s="201">
        <v>2223</v>
      </c>
      <c r="BJ199" s="201">
        <v>31091</v>
      </c>
      <c r="BK199" s="201">
        <v>184122</v>
      </c>
      <c r="BL199" s="201">
        <v>652</v>
      </c>
      <c r="BM199" s="201">
        <v>2745</v>
      </c>
      <c r="BN199" s="201">
        <v>0</v>
      </c>
      <c r="BO199" s="201">
        <v>0</v>
      </c>
      <c r="BP199" s="201">
        <v>0</v>
      </c>
      <c r="BQ199" s="201">
        <v>0</v>
      </c>
      <c r="BR199" s="201">
        <v>0</v>
      </c>
      <c r="BS199" s="201">
        <v>0</v>
      </c>
      <c r="BT199" s="201">
        <v>593</v>
      </c>
      <c r="BU199" s="201">
        <v>2965</v>
      </c>
      <c r="BV199" s="206"/>
      <c r="BW199" s="206"/>
    </row>
    <row r="200" spans="1:75" hidden="1">
      <c r="A200" s="29">
        <v>39904</v>
      </c>
      <c r="B200" s="35">
        <v>43</v>
      </c>
      <c r="C200" s="35">
        <v>2309</v>
      </c>
      <c r="D200" s="35">
        <v>8452</v>
      </c>
      <c r="E200" s="35">
        <v>137</v>
      </c>
      <c r="F200" s="35">
        <v>35181</v>
      </c>
      <c r="G200" s="35">
        <v>170965</v>
      </c>
      <c r="H200" s="35">
        <v>94</v>
      </c>
      <c r="I200" s="35">
        <v>19381</v>
      </c>
      <c r="J200" s="35">
        <v>105394</v>
      </c>
      <c r="K200" s="35">
        <v>1540</v>
      </c>
      <c r="L200" s="35">
        <v>5200</v>
      </c>
      <c r="M200" s="201">
        <v>73148</v>
      </c>
      <c r="N200" s="199">
        <v>214</v>
      </c>
      <c r="O200" s="200">
        <v>12140</v>
      </c>
      <c r="P200" s="202">
        <f t="shared" si="3"/>
        <v>58411</v>
      </c>
      <c r="Q200" s="201">
        <v>350</v>
      </c>
      <c r="R200" s="201">
        <v>110173</v>
      </c>
      <c r="S200" s="201">
        <v>447792</v>
      </c>
      <c r="T200" s="201">
        <v>15</v>
      </c>
      <c r="U200" s="201">
        <v>979</v>
      </c>
      <c r="V200" s="201">
        <v>3837</v>
      </c>
      <c r="W200" s="201">
        <v>94</v>
      </c>
      <c r="X200" s="201">
        <v>21551</v>
      </c>
      <c r="Y200" s="201">
        <v>70612</v>
      </c>
      <c r="Z200" s="201">
        <v>10</v>
      </c>
      <c r="AA200" s="201">
        <v>633</v>
      </c>
      <c r="AB200" s="201">
        <v>2329</v>
      </c>
      <c r="AC200" s="201">
        <v>37</v>
      </c>
      <c r="AD200" s="201">
        <v>7831</v>
      </c>
      <c r="AE200" s="201">
        <v>28722</v>
      </c>
      <c r="AF200" s="201">
        <v>1459</v>
      </c>
      <c r="AG200" s="201">
        <v>133016</v>
      </c>
      <c r="AH200" s="201">
        <v>566088</v>
      </c>
      <c r="AI200" s="201">
        <v>378</v>
      </c>
      <c r="AJ200" s="201">
        <v>25963</v>
      </c>
      <c r="AK200" s="201">
        <v>113519</v>
      </c>
      <c r="AL200" s="201">
        <v>3</v>
      </c>
      <c r="AM200" s="201">
        <v>324</v>
      </c>
      <c r="AN200" s="201">
        <v>1100</v>
      </c>
      <c r="AO200" s="201">
        <v>6</v>
      </c>
      <c r="AP200" s="201">
        <v>276</v>
      </c>
      <c r="AQ200" s="201">
        <v>828</v>
      </c>
      <c r="AR200" s="201">
        <v>362</v>
      </c>
      <c r="AS200" s="201">
        <v>36596</v>
      </c>
      <c r="AT200" s="201">
        <v>146384</v>
      </c>
      <c r="AU200" s="201">
        <v>94</v>
      </c>
      <c r="AV200" s="201">
        <v>19381</v>
      </c>
      <c r="AW200" s="201">
        <v>105394</v>
      </c>
      <c r="AX200" s="201">
        <v>32</v>
      </c>
      <c r="AY200" s="201">
        <v>2536</v>
      </c>
      <c r="AZ200" s="201">
        <v>10473</v>
      </c>
      <c r="BA200" s="201">
        <v>541</v>
      </c>
      <c r="BB200" s="201">
        <v>44379</v>
      </c>
      <c r="BC200" s="201">
        <v>173941</v>
      </c>
      <c r="BD200" s="201">
        <v>34</v>
      </c>
      <c r="BE200" s="201">
        <v>2306</v>
      </c>
      <c r="BF200" s="201">
        <v>9680</v>
      </c>
      <c r="BG200" s="201">
        <v>9</v>
      </c>
      <c r="BH200" s="201">
        <v>1255</v>
      </c>
      <c r="BI200" s="201">
        <v>4769</v>
      </c>
      <c r="BJ200" s="201">
        <v>9162</v>
      </c>
      <c r="BK200" s="201">
        <v>40792</v>
      </c>
      <c r="BL200" s="201">
        <v>1001</v>
      </c>
      <c r="BM200" s="201">
        <v>4004</v>
      </c>
      <c r="BN200" s="201">
        <v>458</v>
      </c>
      <c r="BO200" s="201">
        <v>947</v>
      </c>
      <c r="BP200" s="201">
        <v>0</v>
      </c>
      <c r="BQ200" s="201">
        <v>0</v>
      </c>
      <c r="BR200" s="201">
        <v>0</v>
      </c>
      <c r="BS200" s="201">
        <v>0</v>
      </c>
      <c r="BT200" s="201">
        <v>1540</v>
      </c>
      <c r="BU200" s="201">
        <v>5200</v>
      </c>
      <c r="BV200" s="206"/>
      <c r="BW200" s="206"/>
    </row>
    <row r="201" spans="1:75" hidden="1">
      <c r="A201" s="29">
        <v>39934</v>
      </c>
      <c r="B201" s="35">
        <v>85</v>
      </c>
      <c r="C201" s="35">
        <v>4519</v>
      </c>
      <c r="D201" s="35">
        <v>19089</v>
      </c>
      <c r="E201" s="35">
        <v>136</v>
      </c>
      <c r="F201" s="35">
        <v>37186</v>
      </c>
      <c r="G201" s="35">
        <v>230929</v>
      </c>
      <c r="H201" s="35">
        <v>164</v>
      </c>
      <c r="I201" s="35">
        <v>24508</v>
      </c>
      <c r="J201" s="35">
        <v>114456</v>
      </c>
      <c r="K201" s="35">
        <v>5842</v>
      </c>
      <c r="L201" s="35">
        <v>28000</v>
      </c>
      <c r="M201" s="201">
        <v>50812</v>
      </c>
      <c r="N201" s="199">
        <v>715</v>
      </c>
      <c r="O201" s="200">
        <v>31347</v>
      </c>
      <c r="P201" s="202">
        <f t="shared" si="3"/>
        <v>72055</v>
      </c>
      <c r="Q201" s="201">
        <v>470</v>
      </c>
      <c r="R201" s="201">
        <v>157551</v>
      </c>
      <c r="S201" s="201">
        <v>665765</v>
      </c>
      <c r="T201" s="201">
        <v>17</v>
      </c>
      <c r="U201" s="201">
        <v>1194</v>
      </c>
      <c r="V201" s="201">
        <v>4774</v>
      </c>
      <c r="W201" s="201">
        <v>114</v>
      </c>
      <c r="X201" s="201">
        <v>27323</v>
      </c>
      <c r="Y201" s="201">
        <v>98389</v>
      </c>
      <c r="Z201" s="201">
        <v>16</v>
      </c>
      <c r="AA201" s="201">
        <v>1070</v>
      </c>
      <c r="AB201" s="201">
        <v>3953</v>
      </c>
      <c r="AC201" s="201">
        <v>51</v>
      </c>
      <c r="AD201" s="201">
        <v>13215</v>
      </c>
      <c r="AE201" s="201">
        <v>50211</v>
      </c>
      <c r="AF201" s="201">
        <v>1969</v>
      </c>
      <c r="AG201" s="201">
        <v>209574</v>
      </c>
      <c r="AH201" s="201">
        <v>880047</v>
      </c>
      <c r="AI201" s="201">
        <v>208</v>
      </c>
      <c r="AJ201" s="201">
        <v>20345</v>
      </c>
      <c r="AK201" s="201">
        <v>74069</v>
      </c>
      <c r="AL201" s="201">
        <v>41</v>
      </c>
      <c r="AM201" s="201">
        <v>3986</v>
      </c>
      <c r="AN201" s="201">
        <v>11944</v>
      </c>
      <c r="AO201" s="201">
        <v>12</v>
      </c>
      <c r="AP201" s="201">
        <v>393</v>
      </c>
      <c r="AQ201" s="201">
        <v>1179</v>
      </c>
      <c r="AR201" s="201">
        <v>91</v>
      </c>
      <c r="AS201" s="201">
        <v>6131</v>
      </c>
      <c r="AT201" s="201">
        <v>24359</v>
      </c>
      <c r="AU201" s="201">
        <v>164</v>
      </c>
      <c r="AV201" s="201">
        <v>24508</v>
      </c>
      <c r="AW201" s="201">
        <v>114456</v>
      </c>
      <c r="AX201" s="201">
        <v>26</v>
      </c>
      <c r="AY201" s="201">
        <v>1996</v>
      </c>
      <c r="AZ201" s="201">
        <v>7583</v>
      </c>
      <c r="BA201" s="201">
        <v>1212</v>
      </c>
      <c r="BB201" s="201">
        <v>134850</v>
      </c>
      <c r="BC201" s="201">
        <v>571921</v>
      </c>
      <c r="BD201" s="201">
        <v>214</v>
      </c>
      <c r="BE201" s="201">
        <v>17099</v>
      </c>
      <c r="BF201" s="201">
        <v>73897</v>
      </c>
      <c r="BG201" s="201">
        <v>1</v>
      </c>
      <c r="BH201" s="201">
        <v>266</v>
      </c>
      <c r="BI201" s="201">
        <v>639</v>
      </c>
      <c r="BJ201" s="201">
        <v>29593</v>
      </c>
      <c r="BK201" s="201">
        <v>191490</v>
      </c>
      <c r="BL201" s="201">
        <v>10622</v>
      </c>
      <c r="BM201" s="201">
        <v>80608</v>
      </c>
      <c r="BN201" s="201">
        <v>408</v>
      </c>
      <c r="BO201" s="201">
        <v>1081</v>
      </c>
      <c r="BP201" s="201">
        <v>0</v>
      </c>
      <c r="BQ201" s="201">
        <v>0</v>
      </c>
      <c r="BR201" s="201">
        <v>0</v>
      </c>
      <c r="BS201" s="201">
        <v>0</v>
      </c>
      <c r="BT201" s="201">
        <v>5842</v>
      </c>
      <c r="BU201" s="201">
        <v>28000</v>
      </c>
      <c r="BV201" s="206"/>
      <c r="BW201" s="206"/>
    </row>
    <row r="202" spans="1:75" hidden="1">
      <c r="A202" s="29">
        <v>39965</v>
      </c>
      <c r="B202" s="35">
        <v>54</v>
      </c>
      <c r="C202" s="35">
        <v>2980</v>
      </c>
      <c r="D202" s="35">
        <v>12553</v>
      </c>
      <c r="E202" s="35">
        <v>146</v>
      </c>
      <c r="F202" s="35">
        <v>36028</v>
      </c>
      <c r="G202" s="35">
        <v>176427</v>
      </c>
      <c r="H202" s="35">
        <v>287</v>
      </c>
      <c r="I202" s="35">
        <v>42689</v>
      </c>
      <c r="J202" s="35">
        <v>208689</v>
      </c>
      <c r="K202" s="35">
        <v>10122</v>
      </c>
      <c r="L202" s="35">
        <v>55327</v>
      </c>
      <c r="M202" s="201">
        <v>58736</v>
      </c>
      <c r="N202" s="199">
        <v>562</v>
      </c>
      <c r="O202" s="200">
        <v>23584</v>
      </c>
      <c r="P202" s="202">
        <f t="shared" si="3"/>
        <v>91819</v>
      </c>
      <c r="Q202" s="201">
        <v>512</v>
      </c>
      <c r="R202" s="201">
        <v>149364</v>
      </c>
      <c r="S202" s="201">
        <v>633044</v>
      </c>
      <c r="T202" s="201">
        <v>36</v>
      </c>
      <c r="U202" s="201">
        <v>2333</v>
      </c>
      <c r="V202" s="201">
        <v>8294</v>
      </c>
      <c r="W202" s="201">
        <v>102</v>
      </c>
      <c r="X202" s="201">
        <v>26551</v>
      </c>
      <c r="Y202" s="201">
        <v>97992</v>
      </c>
      <c r="Z202" s="201">
        <v>10</v>
      </c>
      <c r="AA202" s="201">
        <v>654</v>
      </c>
      <c r="AB202" s="201">
        <v>2392</v>
      </c>
      <c r="AC202" s="201">
        <v>42</v>
      </c>
      <c r="AD202" s="201">
        <v>12809</v>
      </c>
      <c r="AE202" s="201">
        <v>48230</v>
      </c>
      <c r="AF202" s="201">
        <v>1300</v>
      </c>
      <c r="AG202" s="201">
        <v>119712</v>
      </c>
      <c r="AH202" s="201">
        <v>537682</v>
      </c>
      <c r="AI202" s="201">
        <v>250</v>
      </c>
      <c r="AJ202" s="201">
        <v>21505</v>
      </c>
      <c r="AK202" s="201">
        <v>91382</v>
      </c>
      <c r="AL202" s="201">
        <v>24</v>
      </c>
      <c r="AM202" s="201">
        <v>1510</v>
      </c>
      <c r="AN202" s="201">
        <v>3778</v>
      </c>
      <c r="AO202" s="201">
        <v>0</v>
      </c>
      <c r="AP202" s="201">
        <v>0</v>
      </c>
      <c r="AQ202" s="201">
        <v>0</v>
      </c>
      <c r="AR202" s="201">
        <v>43</v>
      </c>
      <c r="AS202" s="201">
        <v>2797</v>
      </c>
      <c r="AT202" s="201">
        <v>11249</v>
      </c>
      <c r="AU202" s="201">
        <v>287</v>
      </c>
      <c r="AV202" s="201">
        <v>42689</v>
      </c>
      <c r="AW202" s="201">
        <v>208689</v>
      </c>
      <c r="AX202" s="201">
        <v>71</v>
      </c>
      <c r="AY202" s="201">
        <v>6934</v>
      </c>
      <c r="AZ202" s="201">
        <v>24304</v>
      </c>
      <c r="BA202" s="201">
        <v>590</v>
      </c>
      <c r="BB202" s="201">
        <v>41745</v>
      </c>
      <c r="BC202" s="201">
        <v>188211</v>
      </c>
      <c r="BD202" s="201">
        <v>30</v>
      </c>
      <c r="BE202" s="201">
        <v>2239</v>
      </c>
      <c r="BF202" s="201">
        <v>8956</v>
      </c>
      <c r="BG202" s="201">
        <v>5</v>
      </c>
      <c r="BH202" s="201">
        <v>293</v>
      </c>
      <c r="BI202" s="201">
        <v>1113</v>
      </c>
      <c r="BJ202" s="201">
        <v>30520</v>
      </c>
      <c r="BK202" s="201">
        <v>145197</v>
      </c>
      <c r="BL202" s="201">
        <v>14930</v>
      </c>
      <c r="BM202" s="201">
        <v>74501</v>
      </c>
      <c r="BN202" s="201">
        <v>130</v>
      </c>
      <c r="BO202" s="201">
        <v>325</v>
      </c>
      <c r="BP202" s="201">
        <v>0</v>
      </c>
      <c r="BQ202" s="201">
        <v>0</v>
      </c>
      <c r="BR202" s="201">
        <v>0</v>
      </c>
      <c r="BS202" s="201">
        <v>0</v>
      </c>
      <c r="BT202" s="201">
        <v>10122</v>
      </c>
      <c r="BU202" s="201">
        <v>55327</v>
      </c>
      <c r="BV202" s="206"/>
      <c r="BW202" s="206"/>
    </row>
    <row r="203" spans="1:75" hidden="1">
      <c r="A203" s="29">
        <v>39995</v>
      </c>
      <c r="B203" s="35">
        <v>50</v>
      </c>
      <c r="C203" s="35">
        <v>2885</v>
      </c>
      <c r="D203" s="35">
        <v>16171</v>
      </c>
      <c r="E203" s="35">
        <v>121</v>
      </c>
      <c r="F203" s="35">
        <v>28573</v>
      </c>
      <c r="G203" s="35">
        <v>176899</v>
      </c>
      <c r="H203" s="35">
        <v>78</v>
      </c>
      <c r="I203" s="35">
        <v>16169</v>
      </c>
      <c r="J203" s="35">
        <v>103206</v>
      </c>
      <c r="K203" s="35">
        <v>706</v>
      </c>
      <c r="L203" s="35">
        <v>2047</v>
      </c>
      <c r="M203" s="201">
        <v>50227</v>
      </c>
      <c r="N203" s="199">
        <v>355</v>
      </c>
      <c r="O203" s="200">
        <v>16728</v>
      </c>
      <c r="P203" s="202">
        <f t="shared" si="3"/>
        <v>48333</v>
      </c>
      <c r="Q203" s="201">
        <v>397</v>
      </c>
      <c r="R203" s="201">
        <v>109843</v>
      </c>
      <c r="S203" s="201">
        <v>511353</v>
      </c>
      <c r="T203" s="201">
        <v>13</v>
      </c>
      <c r="U203" s="201">
        <v>830</v>
      </c>
      <c r="V203" s="201">
        <v>3264</v>
      </c>
      <c r="W203" s="201">
        <v>107</v>
      </c>
      <c r="X203" s="201">
        <v>25259</v>
      </c>
      <c r="Y203" s="201">
        <v>86690</v>
      </c>
      <c r="Z203" s="201">
        <v>17</v>
      </c>
      <c r="AA203" s="201">
        <v>1002</v>
      </c>
      <c r="AB203" s="201">
        <v>3573</v>
      </c>
      <c r="AC203" s="201">
        <v>43</v>
      </c>
      <c r="AD203" s="201">
        <v>11503</v>
      </c>
      <c r="AE203" s="201">
        <v>43064</v>
      </c>
      <c r="AF203" s="201">
        <v>790</v>
      </c>
      <c r="AG203" s="201">
        <v>85995</v>
      </c>
      <c r="AH203" s="201">
        <v>421757</v>
      </c>
      <c r="AI203" s="201">
        <v>248</v>
      </c>
      <c r="AJ203" s="201">
        <v>23420</v>
      </c>
      <c r="AK203" s="201">
        <v>110086</v>
      </c>
      <c r="AL203" s="201">
        <v>193</v>
      </c>
      <c r="AM203" s="201">
        <v>15565</v>
      </c>
      <c r="AN203" s="201">
        <v>48279</v>
      </c>
      <c r="AO203" s="201">
        <v>0</v>
      </c>
      <c r="AP203" s="201">
        <v>0</v>
      </c>
      <c r="AQ203" s="201">
        <v>0</v>
      </c>
      <c r="AR203" s="201">
        <v>27</v>
      </c>
      <c r="AS203" s="201">
        <v>4955</v>
      </c>
      <c r="AT203" s="201">
        <v>17308</v>
      </c>
      <c r="AU203" s="201">
        <v>78</v>
      </c>
      <c r="AV203" s="201">
        <v>16169</v>
      </c>
      <c r="AW203" s="201">
        <v>103206</v>
      </c>
      <c r="AX203" s="201">
        <v>0</v>
      </c>
      <c r="AY203" s="201">
        <v>0</v>
      </c>
      <c r="AZ203" s="201">
        <v>0</v>
      </c>
      <c r="BA203" s="201">
        <v>199</v>
      </c>
      <c r="BB203" s="201">
        <v>21730</v>
      </c>
      <c r="BC203" s="201">
        <v>124934</v>
      </c>
      <c r="BD203" s="201">
        <v>37</v>
      </c>
      <c r="BE203" s="201">
        <v>4046</v>
      </c>
      <c r="BF203" s="201">
        <v>17584</v>
      </c>
      <c r="BG203" s="201">
        <v>8</v>
      </c>
      <c r="BH203" s="201">
        <v>110</v>
      </c>
      <c r="BI203" s="201">
        <v>360</v>
      </c>
      <c r="BJ203" s="201">
        <v>11286</v>
      </c>
      <c r="BK203" s="201">
        <v>40898</v>
      </c>
      <c r="BL203" s="201">
        <v>1503</v>
      </c>
      <c r="BM203" s="201">
        <v>5484</v>
      </c>
      <c r="BN203" s="201">
        <v>0</v>
      </c>
      <c r="BO203" s="201">
        <v>0</v>
      </c>
      <c r="BP203" s="201">
        <v>0</v>
      </c>
      <c r="BQ203" s="201">
        <v>0</v>
      </c>
      <c r="BR203" s="201">
        <v>0</v>
      </c>
      <c r="BS203" s="201">
        <v>0</v>
      </c>
      <c r="BT203" s="201">
        <v>706</v>
      </c>
      <c r="BU203" s="201">
        <v>2047</v>
      </c>
      <c r="BV203" s="206"/>
      <c r="BW203" s="206"/>
    </row>
    <row r="204" spans="1:75" hidden="1">
      <c r="A204" s="29">
        <v>40026</v>
      </c>
      <c r="B204" s="35">
        <v>85</v>
      </c>
      <c r="C204" s="35">
        <v>4781</v>
      </c>
      <c r="D204" s="35">
        <v>27150</v>
      </c>
      <c r="E204" s="35">
        <v>153</v>
      </c>
      <c r="F204" s="35">
        <v>31935</v>
      </c>
      <c r="G204" s="35">
        <v>189612</v>
      </c>
      <c r="H204" s="35">
        <v>135</v>
      </c>
      <c r="I204" s="35">
        <v>17876</v>
      </c>
      <c r="J204" s="35">
        <v>100149</v>
      </c>
      <c r="K204" s="35">
        <v>0</v>
      </c>
      <c r="L204" s="35">
        <v>0</v>
      </c>
      <c r="M204" s="201">
        <v>61983</v>
      </c>
      <c r="N204" s="199">
        <v>1627</v>
      </c>
      <c r="O204" s="200">
        <v>67198</v>
      </c>
      <c r="P204" s="202">
        <f t="shared" si="3"/>
        <v>54592</v>
      </c>
      <c r="Q204" s="201">
        <v>327</v>
      </c>
      <c r="R204" s="201">
        <v>92397</v>
      </c>
      <c r="S204" s="201">
        <v>457831</v>
      </c>
      <c r="T204" s="201">
        <v>34</v>
      </c>
      <c r="U204" s="201">
        <v>1906</v>
      </c>
      <c r="V204" s="201">
        <v>6221</v>
      </c>
      <c r="W204" s="201">
        <v>127</v>
      </c>
      <c r="X204" s="201">
        <v>29727</v>
      </c>
      <c r="Y204" s="201">
        <v>108669</v>
      </c>
      <c r="Z204" s="201">
        <v>9</v>
      </c>
      <c r="AA204" s="201">
        <v>576</v>
      </c>
      <c r="AB204" s="201">
        <v>2077</v>
      </c>
      <c r="AC204" s="201">
        <v>31</v>
      </c>
      <c r="AD204" s="201">
        <v>7557</v>
      </c>
      <c r="AE204" s="201">
        <v>27038</v>
      </c>
      <c r="AF204" s="201">
        <v>1016</v>
      </c>
      <c r="AG204" s="201">
        <v>91042</v>
      </c>
      <c r="AH204" s="201">
        <v>408096</v>
      </c>
      <c r="AI204" s="201">
        <v>118</v>
      </c>
      <c r="AJ204" s="201">
        <v>15373</v>
      </c>
      <c r="AK204" s="201">
        <v>62652</v>
      </c>
      <c r="AL204" s="201">
        <v>401</v>
      </c>
      <c r="AM204" s="201">
        <v>15242</v>
      </c>
      <c r="AN204" s="201">
        <v>48030</v>
      </c>
      <c r="AO204" s="201">
        <v>0</v>
      </c>
      <c r="AP204" s="201">
        <v>0</v>
      </c>
      <c r="AQ204" s="201">
        <v>0</v>
      </c>
      <c r="AR204" s="201">
        <v>2</v>
      </c>
      <c r="AS204" s="201">
        <v>230</v>
      </c>
      <c r="AT204" s="201">
        <v>1150</v>
      </c>
      <c r="AU204" s="201">
        <v>135</v>
      </c>
      <c r="AV204" s="201">
        <v>17876</v>
      </c>
      <c r="AW204" s="201">
        <v>100149</v>
      </c>
      <c r="AX204" s="201">
        <v>18</v>
      </c>
      <c r="AY204" s="201">
        <v>3039</v>
      </c>
      <c r="AZ204" s="201">
        <v>11492</v>
      </c>
      <c r="BA204" s="201">
        <v>284</v>
      </c>
      <c r="BB204" s="201">
        <v>33236</v>
      </c>
      <c r="BC204" s="201">
        <v>162272</v>
      </c>
      <c r="BD204" s="201">
        <v>33</v>
      </c>
      <c r="BE204" s="201">
        <v>3165</v>
      </c>
      <c r="BF204" s="201">
        <v>12633</v>
      </c>
      <c r="BG204" s="201">
        <v>25</v>
      </c>
      <c r="BH204" s="201">
        <v>2881</v>
      </c>
      <c r="BI204" s="201">
        <v>9718</v>
      </c>
      <c r="BJ204" s="201">
        <v>31627</v>
      </c>
      <c r="BK204" s="201">
        <v>140809</v>
      </c>
      <c r="BL204" s="201">
        <v>23074</v>
      </c>
      <c r="BM204" s="201">
        <v>111923</v>
      </c>
      <c r="BN204" s="201">
        <v>68</v>
      </c>
      <c r="BO204" s="201">
        <v>171</v>
      </c>
      <c r="BP204" s="201">
        <v>171</v>
      </c>
      <c r="BQ204" s="201">
        <v>770</v>
      </c>
      <c r="BR204" s="201">
        <v>0</v>
      </c>
      <c r="BS204" s="201">
        <v>0</v>
      </c>
      <c r="BT204" s="201">
        <v>0</v>
      </c>
      <c r="BU204" s="201">
        <v>0</v>
      </c>
      <c r="BV204" s="206"/>
      <c r="BW204" s="206"/>
    </row>
    <row r="205" spans="1:75" hidden="1">
      <c r="A205" s="29">
        <v>40057</v>
      </c>
      <c r="B205" s="35">
        <v>44</v>
      </c>
      <c r="C205" s="35">
        <v>2506</v>
      </c>
      <c r="D205" s="35">
        <v>16211</v>
      </c>
      <c r="E205" s="35">
        <v>157</v>
      </c>
      <c r="F205" s="35">
        <v>41770</v>
      </c>
      <c r="G205" s="35">
        <v>276994</v>
      </c>
      <c r="H205" s="35">
        <v>560</v>
      </c>
      <c r="I205" s="35">
        <v>38868</v>
      </c>
      <c r="J205" s="35">
        <v>243595</v>
      </c>
      <c r="K205" s="35">
        <v>5909</v>
      </c>
      <c r="L205" s="35">
        <v>26341</v>
      </c>
      <c r="M205" s="201">
        <v>68242</v>
      </c>
      <c r="N205" s="199">
        <v>1810</v>
      </c>
      <c r="O205" s="200">
        <v>75376</v>
      </c>
      <c r="P205" s="202">
        <f t="shared" si="3"/>
        <v>89053</v>
      </c>
      <c r="Q205" s="201">
        <v>415</v>
      </c>
      <c r="R205" s="201">
        <v>121105</v>
      </c>
      <c r="S205" s="201">
        <v>599481</v>
      </c>
      <c r="T205" s="201">
        <v>35</v>
      </c>
      <c r="U205" s="201">
        <v>2170</v>
      </c>
      <c r="V205" s="201">
        <v>6913</v>
      </c>
      <c r="W205" s="201">
        <v>125</v>
      </c>
      <c r="X205" s="201">
        <v>24329</v>
      </c>
      <c r="Y205" s="201">
        <v>93561</v>
      </c>
      <c r="Z205" s="201">
        <v>15</v>
      </c>
      <c r="AA205" s="201">
        <v>976</v>
      </c>
      <c r="AB205" s="201">
        <v>3833</v>
      </c>
      <c r="AC205" s="201">
        <v>51</v>
      </c>
      <c r="AD205" s="201">
        <v>13793</v>
      </c>
      <c r="AE205" s="201">
        <v>53282</v>
      </c>
      <c r="AF205" s="201">
        <v>1623</v>
      </c>
      <c r="AG205" s="201">
        <v>110875</v>
      </c>
      <c r="AH205" s="201">
        <v>531688</v>
      </c>
      <c r="AI205" s="201">
        <v>319</v>
      </c>
      <c r="AJ205" s="201">
        <v>18610</v>
      </c>
      <c r="AK205" s="201">
        <v>69054</v>
      </c>
      <c r="AL205" s="201">
        <v>258</v>
      </c>
      <c r="AM205" s="201">
        <v>15755</v>
      </c>
      <c r="AN205" s="201">
        <v>46995</v>
      </c>
      <c r="AO205" s="201">
        <v>0</v>
      </c>
      <c r="AP205" s="201">
        <v>0</v>
      </c>
      <c r="AQ205" s="201">
        <v>0</v>
      </c>
      <c r="AR205" s="201">
        <v>57</v>
      </c>
      <c r="AS205" s="201">
        <v>5219</v>
      </c>
      <c r="AT205" s="201">
        <v>20876</v>
      </c>
      <c r="AU205" s="201">
        <v>560</v>
      </c>
      <c r="AV205" s="201">
        <v>38868</v>
      </c>
      <c r="AW205" s="201">
        <v>243595</v>
      </c>
      <c r="AX205" s="201">
        <v>11</v>
      </c>
      <c r="AY205" s="201">
        <v>876</v>
      </c>
      <c r="AZ205" s="201">
        <v>2000</v>
      </c>
      <c r="BA205" s="201">
        <v>341</v>
      </c>
      <c r="BB205" s="201">
        <v>22765</v>
      </c>
      <c r="BC205" s="201">
        <v>114347</v>
      </c>
      <c r="BD205" s="201">
        <v>23</v>
      </c>
      <c r="BE205" s="201">
        <v>2179</v>
      </c>
      <c r="BF205" s="201">
        <v>9254</v>
      </c>
      <c r="BG205" s="201">
        <v>54</v>
      </c>
      <c r="BH205" s="201">
        <v>6603</v>
      </c>
      <c r="BI205" s="201">
        <v>25567</v>
      </c>
      <c r="BJ205" s="201">
        <v>13823</v>
      </c>
      <c r="BK205" s="201">
        <v>67786</v>
      </c>
      <c r="BL205" s="201">
        <v>2710</v>
      </c>
      <c r="BM205" s="201">
        <v>13763</v>
      </c>
      <c r="BN205" s="201">
        <v>0</v>
      </c>
      <c r="BO205" s="201">
        <v>0</v>
      </c>
      <c r="BP205" s="201">
        <v>0</v>
      </c>
      <c r="BQ205" s="201">
        <v>0</v>
      </c>
      <c r="BR205" s="201">
        <v>0</v>
      </c>
      <c r="BS205" s="201">
        <v>0</v>
      </c>
      <c r="BT205" s="201">
        <v>5909</v>
      </c>
      <c r="BU205" s="201">
        <v>26341</v>
      </c>
      <c r="BV205" s="206"/>
      <c r="BW205" s="206"/>
    </row>
    <row r="206" spans="1:75" hidden="1">
      <c r="A206" s="29">
        <v>40087</v>
      </c>
      <c r="B206" s="35">
        <v>38</v>
      </c>
      <c r="C206" s="35">
        <v>1805</v>
      </c>
      <c r="D206" s="35">
        <v>9569</v>
      </c>
      <c r="E206" s="35">
        <v>125</v>
      </c>
      <c r="F206" s="35">
        <v>31512</v>
      </c>
      <c r="G206" s="35">
        <v>203210</v>
      </c>
      <c r="H206" s="35">
        <v>378</v>
      </c>
      <c r="I206" s="35">
        <v>46143</v>
      </c>
      <c r="J206" s="35">
        <v>299732</v>
      </c>
      <c r="K206" s="35">
        <v>12868</v>
      </c>
      <c r="L206" s="35">
        <v>99083</v>
      </c>
      <c r="M206" s="201">
        <v>58283</v>
      </c>
      <c r="N206" s="199">
        <v>1551</v>
      </c>
      <c r="O206" s="200">
        <v>65258</v>
      </c>
      <c r="P206" s="202">
        <f t="shared" si="3"/>
        <v>92328</v>
      </c>
      <c r="Q206" s="201">
        <v>392</v>
      </c>
      <c r="R206" s="201">
        <v>120347</v>
      </c>
      <c r="S206" s="201">
        <v>584802</v>
      </c>
      <c r="T206" s="201">
        <v>83</v>
      </c>
      <c r="U206" s="201">
        <v>4347</v>
      </c>
      <c r="V206" s="201">
        <v>12930</v>
      </c>
      <c r="W206" s="201">
        <v>116</v>
      </c>
      <c r="X206" s="201">
        <v>30599</v>
      </c>
      <c r="Y206" s="201">
        <v>115324</v>
      </c>
      <c r="Z206" s="201">
        <v>9</v>
      </c>
      <c r="AA206" s="201">
        <v>619</v>
      </c>
      <c r="AB206" s="201">
        <v>2374</v>
      </c>
      <c r="AC206" s="201">
        <v>60</v>
      </c>
      <c r="AD206" s="201">
        <v>15700</v>
      </c>
      <c r="AE206" s="201">
        <v>57512</v>
      </c>
      <c r="AF206" s="201">
        <v>1827</v>
      </c>
      <c r="AG206" s="201">
        <v>161740</v>
      </c>
      <c r="AH206" s="201">
        <v>816635</v>
      </c>
      <c r="AI206" s="201">
        <v>276</v>
      </c>
      <c r="AJ206" s="201">
        <v>30616</v>
      </c>
      <c r="AK206" s="201">
        <v>128654</v>
      </c>
      <c r="AL206" s="201">
        <v>95</v>
      </c>
      <c r="AM206" s="201">
        <v>12140</v>
      </c>
      <c r="AN206" s="201">
        <v>36271</v>
      </c>
      <c r="AO206" s="201">
        <v>0</v>
      </c>
      <c r="AP206" s="201">
        <v>0</v>
      </c>
      <c r="AQ206" s="201">
        <v>0</v>
      </c>
      <c r="AR206" s="201">
        <v>130</v>
      </c>
      <c r="AS206" s="201">
        <v>9010</v>
      </c>
      <c r="AT206" s="201">
        <v>31702</v>
      </c>
      <c r="AU206" s="201">
        <v>378</v>
      </c>
      <c r="AV206" s="201">
        <v>46143</v>
      </c>
      <c r="AW206" s="201">
        <v>299732</v>
      </c>
      <c r="AX206" s="201">
        <v>127</v>
      </c>
      <c r="AY206" s="201">
        <v>8106</v>
      </c>
      <c r="AZ206" s="201">
        <v>41607</v>
      </c>
      <c r="BA206" s="201">
        <v>740</v>
      </c>
      <c r="BB206" s="201">
        <v>48984</v>
      </c>
      <c r="BC206" s="201">
        <v>252489</v>
      </c>
      <c r="BD206" s="201">
        <v>35</v>
      </c>
      <c r="BE206" s="201">
        <v>3947</v>
      </c>
      <c r="BF206" s="201">
        <v>15004</v>
      </c>
      <c r="BG206" s="201">
        <v>46</v>
      </c>
      <c r="BH206" s="201">
        <v>2794</v>
      </c>
      <c r="BI206" s="201">
        <v>11176</v>
      </c>
      <c r="BJ206" s="201">
        <v>20152</v>
      </c>
      <c r="BK206" s="201">
        <v>123314</v>
      </c>
      <c r="BL206" s="201">
        <v>893</v>
      </c>
      <c r="BM206" s="201">
        <v>5270</v>
      </c>
      <c r="BN206" s="201">
        <v>2445</v>
      </c>
      <c r="BO206" s="201">
        <v>7172</v>
      </c>
      <c r="BP206" s="201">
        <v>0</v>
      </c>
      <c r="BQ206" s="201">
        <v>0</v>
      </c>
      <c r="BR206" s="201">
        <v>700</v>
      </c>
      <c r="BS206" s="201">
        <v>3150</v>
      </c>
      <c r="BT206" s="201">
        <v>12868</v>
      </c>
      <c r="BU206" s="201">
        <v>99083</v>
      </c>
      <c r="BV206" s="206"/>
      <c r="BW206" s="206"/>
    </row>
    <row r="207" spans="1:75" hidden="1">
      <c r="A207" s="29">
        <v>40118</v>
      </c>
      <c r="B207" s="35">
        <v>36</v>
      </c>
      <c r="C207" s="35">
        <v>2164</v>
      </c>
      <c r="D207" s="35">
        <v>12149</v>
      </c>
      <c r="E207" s="35">
        <v>167</v>
      </c>
      <c r="F207" s="35">
        <v>34443</v>
      </c>
      <c r="G207" s="35">
        <v>236213</v>
      </c>
      <c r="H207" s="35">
        <v>108</v>
      </c>
      <c r="I207" s="35">
        <v>16098</v>
      </c>
      <c r="J207" s="35">
        <v>103069</v>
      </c>
      <c r="K207" s="35">
        <v>0</v>
      </c>
      <c r="L207" s="35">
        <v>0</v>
      </c>
      <c r="M207" s="201">
        <v>58507</v>
      </c>
      <c r="N207" s="199">
        <v>508</v>
      </c>
      <c r="O207" s="200">
        <v>25100</v>
      </c>
      <c r="P207" s="202">
        <f t="shared" si="3"/>
        <v>52705</v>
      </c>
      <c r="Q207" s="201">
        <v>421</v>
      </c>
      <c r="R207" s="201">
        <v>125538</v>
      </c>
      <c r="S207" s="201">
        <v>625309</v>
      </c>
      <c r="T207" s="201">
        <v>71</v>
      </c>
      <c r="U207" s="201">
        <v>3835</v>
      </c>
      <c r="V207" s="201">
        <v>11347</v>
      </c>
      <c r="W207" s="201">
        <v>88</v>
      </c>
      <c r="X207" s="201">
        <v>23827</v>
      </c>
      <c r="Y207" s="201">
        <v>86978</v>
      </c>
      <c r="Z207" s="201">
        <v>11</v>
      </c>
      <c r="AA207" s="201">
        <v>701</v>
      </c>
      <c r="AB207" s="201">
        <v>2746</v>
      </c>
      <c r="AC207" s="201">
        <v>38</v>
      </c>
      <c r="AD207" s="201">
        <v>12763</v>
      </c>
      <c r="AE207" s="201">
        <v>46815</v>
      </c>
      <c r="AF207" s="201">
        <v>1680</v>
      </c>
      <c r="AG207" s="201">
        <v>146863</v>
      </c>
      <c r="AH207" s="201">
        <v>703543</v>
      </c>
      <c r="AI207" s="201">
        <v>378</v>
      </c>
      <c r="AJ207" s="201">
        <v>32486</v>
      </c>
      <c r="AK207" s="201">
        <v>137456</v>
      </c>
      <c r="AL207" s="201">
        <v>28</v>
      </c>
      <c r="AM207" s="201">
        <v>2078</v>
      </c>
      <c r="AN207" s="201">
        <v>6886</v>
      </c>
      <c r="AO207" s="201">
        <v>0</v>
      </c>
      <c r="AP207" s="201">
        <v>0</v>
      </c>
      <c r="AQ207" s="201">
        <v>0</v>
      </c>
      <c r="AR207" s="201">
        <v>56</v>
      </c>
      <c r="AS207" s="201">
        <v>3897</v>
      </c>
      <c r="AT207" s="201">
        <v>15379</v>
      </c>
      <c r="AU207" s="201">
        <v>108</v>
      </c>
      <c r="AV207" s="201">
        <v>16098</v>
      </c>
      <c r="AW207" s="201">
        <v>103069</v>
      </c>
      <c r="AX207" s="201">
        <v>90</v>
      </c>
      <c r="AY207" s="201">
        <v>6402</v>
      </c>
      <c r="AZ207" s="201">
        <v>20411</v>
      </c>
      <c r="BA207" s="201">
        <v>859</v>
      </c>
      <c r="BB207" s="201">
        <v>70667</v>
      </c>
      <c r="BC207" s="201">
        <v>359402</v>
      </c>
      <c r="BD207" s="201">
        <v>153</v>
      </c>
      <c r="BE207" s="201">
        <v>14823</v>
      </c>
      <c r="BF207" s="201">
        <v>59292</v>
      </c>
      <c r="BG207" s="201">
        <v>8</v>
      </c>
      <c r="BH207" s="201">
        <v>412</v>
      </c>
      <c r="BI207" s="201">
        <v>1648</v>
      </c>
      <c r="BJ207" s="201">
        <v>2252</v>
      </c>
      <c r="BK207" s="201">
        <v>8084</v>
      </c>
      <c r="BL207" s="201">
        <v>0</v>
      </c>
      <c r="BM207" s="201">
        <v>0</v>
      </c>
      <c r="BN207" s="201">
        <v>0</v>
      </c>
      <c r="BO207" s="201">
        <v>0</v>
      </c>
      <c r="BP207" s="201">
        <v>0</v>
      </c>
      <c r="BQ207" s="201">
        <v>0</v>
      </c>
      <c r="BR207" s="201">
        <v>0</v>
      </c>
      <c r="BS207" s="201">
        <v>0</v>
      </c>
      <c r="BT207" s="201">
        <v>0</v>
      </c>
      <c r="BU207" s="201">
        <v>0</v>
      </c>
      <c r="BV207" s="206"/>
      <c r="BW207" s="206"/>
    </row>
    <row r="208" spans="1:75" hidden="1">
      <c r="A208" s="29">
        <v>40148</v>
      </c>
      <c r="B208" s="35">
        <v>31</v>
      </c>
      <c r="C208" s="35">
        <v>1837</v>
      </c>
      <c r="D208" s="35">
        <v>11969</v>
      </c>
      <c r="E208" s="35">
        <v>114</v>
      </c>
      <c r="F208" s="35">
        <v>25605</v>
      </c>
      <c r="G208" s="35">
        <v>159727</v>
      </c>
      <c r="H208" s="35">
        <v>183</v>
      </c>
      <c r="I208" s="35">
        <v>22664</v>
      </c>
      <c r="J208" s="35">
        <v>133877</v>
      </c>
      <c r="K208" s="35">
        <v>0</v>
      </c>
      <c r="L208" s="35">
        <v>0</v>
      </c>
      <c r="M208" s="201">
        <v>73324</v>
      </c>
      <c r="N208" s="199">
        <v>1649</v>
      </c>
      <c r="O208" s="200">
        <v>68932</v>
      </c>
      <c r="P208" s="202">
        <f t="shared" si="3"/>
        <v>50106</v>
      </c>
      <c r="Q208" s="201">
        <v>336</v>
      </c>
      <c r="R208" s="201">
        <v>102289</v>
      </c>
      <c r="S208" s="201">
        <v>512260</v>
      </c>
      <c r="T208" s="201">
        <v>138</v>
      </c>
      <c r="U208" s="201">
        <v>7292</v>
      </c>
      <c r="V208" s="201">
        <v>21802</v>
      </c>
      <c r="W208" s="201">
        <v>74</v>
      </c>
      <c r="X208" s="201">
        <v>15539</v>
      </c>
      <c r="Y208" s="201">
        <v>54282</v>
      </c>
      <c r="Z208" s="201">
        <v>10</v>
      </c>
      <c r="AA208" s="201">
        <v>574</v>
      </c>
      <c r="AB208" s="201">
        <v>2296</v>
      </c>
      <c r="AC208" s="201">
        <v>25</v>
      </c>
      <c r="AD208" s="201">
        <v>5816</v>
      </c>
      <c r="AE208" s="201">
        <v>22861</v>
      </c>
      <c r="AF208" s="201">
        <v>614</v>
      </c>
      <c r="AG208" s="201">
        <v>72035</v>
      </c>
      <c r="AH208" s="201">
        <v>340994</v>
      </c>
      <c r="AI208" s="201">
        <v>70</v>
      </c>
      <c r="AJ208" s="201">
        <v>13035</v>
      </c>
      <c r="AK208" s="201">
        <v>57677</v>
      </c>
      <c r="AL208" s="201">
        <v>0</v>
      </c>
      <c r="AM208" s="201">
        <v>0</v>
      </c>
      <c r="AN208" s="201">
        <v>0</v>
      </c>
      <c r="AO208" s="201">
        <v>0</v>
      </c>
      <c r="AP208" s="201">
        <v>0</v>
      </c>
      <c r="AQ208" s="201">
        <v>0</v>
      </c>
      <c r="AR208" s="201">
        <v>0</v>
      </c>
      <c r="AS208" s="201">
        <v>0</v>
      </c>
      <c r="AT208" s="201">
        <v>0</v>
      </c>
      <c r="AU208" s="201">
        <v>183</v>
      </c>
      <c r="AV208" s="201">
        <v>22664</v>
      </c>
      <c r="AW208" s="201">
        <v>133877</v>
      </c>
      <c r="AX208" s="201">
        <v>147</v>
      </c>
      <c r="AY208" s="201">
        <v>17722</v>
      </c>
      <c r="AZ208" s="201">
        <v>62027</v>
      </c>
      <c r="BA208" s="201">
        <v>145</v>
      </c>
      <c r="BB208" s="201">
        <v>14026</v>
      </c>
      <c r="BC208" s="201">
        <v>69063</v>
      </c>
      <c r="BD208" s="201">
        <v>69</v>
      </c>
      <c r="BE208" s="201">
        <v>4588</v>
      </c>
      <c r="BF208" s="201">
        <v>18350</v>
      </c>
      <c r="BG208" s="201">
        <v>0</v>
      </c>
      <c r="BH208" s="201">
        <v>0</v>
      </c>
      <c r="BI208" s="201">
        <v>0</v>
      </c>
      <c r="BJ208" s="201">
        <v>9367</v>
      </c>
      <c r="BK208" s="201">
        <v>48708</v>
      </c>
      <c r="BL208" s="201">
        <v>0</v>
      </c>
      <c r="BM208" s="201">
        <v>0</v>
      </c>
      <c r="BN208" s="201">
        <v>0</v>
      </c>
      <c r="BO208" s="201">
        <v>0</v>
      </c>
      <c r="BP208" s="201">
        <v>0</v>
      </c>
      <c r="BQ208" s="201">
        <v>0</v>
      </c>
      <c r="BR208" s="201">
        <v>0</v>
      </c>
      <c r="BS208" s="201">
        <v>0</v>
      </c>
      <c r="BT208" s="201">
        <v>0</v>
      </c>
      <c r="BU208" s="201">
        <v>0</v>
      </c>
      <c r="BV208" s="206"/>
      <c r="BW208" s="206"/>
    </row>
    <row r="209" spans="1:75" hidden="1">
      <c r="A209" s="29">
        <v>40179</v>
      </c>
      <c r="B209" s="35">
        <v>31</v>
      </c>
      <c r="C209" s="35">
        <v>1703</v>
      </c>
      <c r="D209" s="35">
        <v>10643</v>
      </c>
      <c r="E209" s="35">
        <v>116</v>
      </c>
      <c r="F209" s="35">
        <v>31564</v>
      </c>
      <c r="G209" s="35">
        <v>195103</v>
      </c>
      <c r="H209" s="35">
        <v>50</v>
      </c>
      <c r="I209" s="35">
        <v>7332</v>
      </c>
      <c r="J209" s="35">
        <v>38155</v>
      </c>
      <c r="K209" s="35">
        <v>8272</v>
      </c>
      <c r="L209" s="35">
        <v>57416</v>
      </c>
      <c r="M209" s="201">
        <v>50553</v>
      </c>
      <c r="N209" s="199">
        <v>370</v>
      </c>
      <c r="O209" s="200">
        <v>15291</v>
      </c>
      <c r="P209" s="202">
        <f t="shared" si="3"/>
        <v>48871</v>
      </c>
      <c r="Q209" s="201">
        <v>240</v>
      </c>
      <c r="R209" s="201">
        <v>71021</v>
      </c>
      <c r="S209" s="201">
        <v>348388</v>
      </c>
      <c r="T209" s="201">
        <v>16</v>
      </c>
      <c r="U209" s="201">
        <v>931</v>
      </c>
      <c r="V209" s="201">
        <v>2962</v>
      </c>
      <c r="W209" s="201">
        <v>95</v>
      </c>
      <c r="X209" s="201">
        <v>22768</v>
      </c>
      <c r="Y209" s="201">
        <v>84237</v>
      </c>
      <c r="Z209" s="201">
        <v>13</v>
      </c>
      <c r="AA209" s="201">
        <v>824</v>
      </c>
      <c r="AB209" s="201">
        <v>3300</v>
      </c>
      <c r="AC209" s="201">
        <v>42</v>
      </c>
      <c r="AD209" s="201">
        <v>10603</v>
      </c>
      <c r="AE209" s="201">
        <v>42358</v>
      </c>
      <c r="AF209" s="201">
        <v>765</v>
      </c>
      <c r="AG209" s="201">
        <v>60098</v>
      </c>
      <c r="AH209" s="201">
        <v>277479</v>
      </c>
      <c r="AI209" s="201">
        <v>160</v>
      </c>
      <c r="AJ209" s="201">
        <v>12092</v>
      </c>
      <c r="AK209" s="201">
        <v>48068</v>
      </c>
      <c r="AL209" s="201">
        <v>61</v>
      </c>
      <c r="AM209" s="201">
        <v>5162</v>
      </c>
      <c r="AN209" s="201">
        <v>18048</v>
      </c>
      <c r="AO209" s="201">
        <v>0</v>
      </c>
      <c r="AP209" s="201">
        <v>0</v>
      </c>
      <c r="AQ209" s="201">
        <v>0</v>
      </c>
      <c r="AR209" s="201">
        <v>12</v>
      </c>
      <c r="AS209" s="201">
        <v>1497</v>
      </c>
      <c r="AT209" s="201">
        <v>6000</v>
      </c>
      <c r="AU209" s="201">
        <v>50</v>
      </c>
      <c r="AV209" s="201">
        <v>7332</v>
      </c>
      <c r="AW209" s="201">
        <v>38155</v>
      </c>
      <c r="AX209" s="201">
        <v>14</v>
      </c>
      <c r="AY209" s="201">
        <v>2577</v>
      </c>
      <c r="AZ209" s="201">
        <v>9364</v>
      </c>
      <c r="BA209" s="201">
        <v>376</v>
      </c>
      <c r="BB209" s="201">
        <v>24226</v>
      </c>
      <c r="BC209" s="201">
        <v>129479</v>
      </c>
      <c r="BD209" s="201">
        <v>33</v>
      </c>
      <c r="BE209" s="201">
        <v>2535</v>
      </c>
      <c r="BF209" s="201">
        <v>9657</v>
      </c>
      <c r="BG209" s="201">
        <v>59</v>
      </c>
      <c r="BH209" s="201">
        <v>4677</v>
      </c>
      <c r="BI209" s="201">
        <v>18708</v>
      </c>
      <c r="BJ209" s="201">
        <v>29982</v>
      </c>
      <c r="BK209" s="201">
        <v>212830</v>
      </c>
      <c r="BL209" s="201">
        <v>1555</v>
      </c>
      <c r="BM209" s="201">
        <v>7456</v>
      </c>
      <c r="BN209" s="201">
        <v>6410</v>
      </c>
      <c r="BO209" s="201">
        <v>38460</v>
      </c>
      <c r="BP209" s="201">
        <v>0</v>
      </c>
      <c r="BQ209" s="201">
        <v>0</v>
      </c>
      <c r="BR209" s="201">
        <v>0</v>
      </c>
      <c r="BS209" s="201">
        <v>0</v>
      </c>
      <c r="BT209" s="201">
        <v>8272</v>
      </c>
      <c r="BU209" s="201">
        <v>57416</v>
      </c>
      <c r="BV209" s="206"/>
      <c r="BW209" s="206"/>
    </row>
    <row r="210" spans="1:75" hidden="1">
      <c r="A210" s="29">
        <v>40210</v>
      </c>
      <c r="B210" s="35">
        <v>39</v>
      </c>
      <c r="C210" s="35">
        <v>2129</v>
      </c>
      <c r="D210" s="35">
        <v>12931</v>
      </c>
      <c r="E210" s="35">
        <v>127</v>
      </c>
      <c r="F210" s="35">
        <v>35956</v>
      </c>
      <c r="G210" s="35">
        <v>251253</v>
      </c>
      <c r="H210" s="35">
        <v>39</v>
      </c>
      <c r="I210" s="35">
        <v>8314</v>
      </c>
      <c r="J210" s="35">
        <v>43015</v>
      </c>
      <c r="K210" s="35">
        <v>3201</v>
      </c>
      <c r="L210" s="35">
        <v>20789</v>
      </c>
      <c r="M210" s="201">
        <v>52618</v>
      </c>
      <c r="N210" s="199">
        <v>537</v>
      </c>
      <c r="O210" s="200">
        <v>23204</v>
      </c>
      <c r="P210" s="202">
        <f t="shared" si="3"/>
        <v>49600</v>
      </c>
      <c r="Q210" s="201">
        <v>399</v>
      </c>
      <c r="R210" s="201">
        <v>119126</v>
      </c>
      <c r="S210" s="201">
        <v>593157</v>
      </c>
      <c r="T210" s="201">
        <v>111</v>
      </c>
      <c r="U210" s="201">
        <v>5545</v>
      </c>
      <c r="V210" s="201">
        <v>17865</v>
      </c>
      <c r="W210" s="201">
        <v>81</v>
      </c>
      <c r="X210" s="201">
        <v>19905</v>
      </c>
      <c r="Y210" s="201">
        <v>78556</v>
      </c>
      <c r="Z210" s="201">
        <v>9</v>
      </c>
      <c r="AA210" s="201">
        <v>560</v>
      </c>
      <c r="AB210" s="201">
        <v>2240</v>
      </c>
      <c r="AC210" s="201">
        <v>43</v>
      </c>
      <c r="AD210" s="201">
        <v>9219</v>
      </c>
      <c r="AE210" s="201">
        <v>37344</v>
      </c>
      <c r="AF210" s="201">
        <v>860</v>
      </c>
      <c r="AG210" s="201">
        <v>78086</v>
      </c>
      <c r="AH210" s="201">
        <v>386400</v>
      </c>
      <c r="AI210" s="201">
        <v>159</v>
      </c>
      <c r="AJ210" s="201">
        <v>12858</v>
      </c>
      <c r="AK210" s="201">
        <v>55277</v>
      </c>
      <c r="AL210" s="201">
        <v>66</v>
      </c>
      <c r="AM210" s="201">
        <v>5509</v>
      </c>
      <c r="AN210" s="201">
        <v>17271</v>
      </c>
      <c r="AO210" s="201">
        <v>0</v>
      </c>
      <c r="AP210" s="201">
        <v>0</v>
      </c>
      <c r="AQ210" s="201">
        <v>0</v>
      </c>
      <c r="AR210" s="201">
        <v>14</v>
      </c>
      <c r="AS210" s="201">
        <v>1349</v>
      </c>
      <c r="AT210" s="201">
        <v>5856</v>
      </c>
      <c r="AU210" s="201">
        <v>39</v>
      </c>
      <c r="AV210" s="201">
        <v>8314</v>
      </c>
      <c r="AW210" s="201">
        <v>43015</v>
      </c>
      <c r="AX210" s="201">
        <v>10</v>
      </c>
      <c r="AY210" s="201">
        <v>724</v>
      </c>
      <c r="AZ210" s="201">
        <v>2694</v>
      </c>
      <c r="BA210" s="201">
        <v>491</v>
      </c>
      <c r="BB210" s="201">
        <v>41536</v>
      </c>
      <c r="BC210" s="201">
        <v>231103</v>
      </c>
      <c r="BD210" s="201">
        <v>8</v>
      </c>
      <c r="BE210" s="201">
        <v>520</v>
      </c>
      <c r="BF210" s="201">
        <v>2080</v>
      </c>
      <c r="BG210" s="201">
        <v>73</v>
      </c>
      <c r="BH210" s="201">
        <v>7276</v>
      </c>
      <c r="BI210" s="201">
        <v>29104</v>
      </c>
      <c r="BJ210" s="201">
        <v>10614</v>
      </c>
      <c r="BK210" s="201">
        <v>63312</v>
      </c>
      <c r="BL210" s="201">
        <v>0</v>
      </c>
      <c r="BM210" s="201">
        <v>0</v>
      </c>
      <c r="BN210" s="201">
        <v>0</v>
      </c>
      <c r="BO210" s="201">
        <v>0</v>
      </c>
      <c r="BP210" s="201">
        <v>0</v>
      </c>
      <c r="BQ210" s="201">
        <v>0</v>
      </c>
      <c r="BR210" s="201">
        <v>0</v>
      </c>
      <c r="BS210" s="201">
        <v>0</v>
      </c>
      <c r="BT210" s="201">
        <v>3201</v>
      </c>
      <c r="BU210" s="201">
        <v>20789</v>
      </c>
      <c r="BV210" s="206"/>
      <c r="BW210" s="206"/>
    </row>
    <row r="211" spans="1:75" hidden="1">
      <c r="A211" s="29">
        <v>40238</v>
      </c>
      <c r="B211" s="35">
        <v>80</v>
      </c>
      <c r="C211" s="35">
        <v>3901</v>
      </c>
      <c r="D211" s="35">
        <v>15863</v>
      </c>
      <c r="E211" s="35">
        <v>158</v>
      </c>
      <c r="F211" s="35">
        <v>39334</v>
      </c>
      <c r="G211" s="35">
        <v>267692</v>
      </c>
      <c r="H211" s="35">
        <v>69</v>
      </c>
      <c r="I211" s="35">
        <v>7978</v>
      </c>
      <c r="J211" s="35">
        <v>47223</v>
      </c>
      <c r="K211" s="35">
        <v>2561</v>
      </c>
      <c r="L211" s="35">
        <v>16755</v>
      </c>
      <c r="M211" s="201">
        <v>56934</v>
      </c>
      <c r="N211" s="199">
        <v>419</v>
      </c>
      <c r="O211" s="200">
        <v>18018</v>
      </c>
      <c r="P211" s="202">
        <f t="shared" si="3"/>
        <v>53774</v>
      </c>
      <c r="Q211" s="201">
        <v>390</v>
      </c>
      <c r="R211" s="201">
        <v>112254</v>
      </c>
      <c r="S211" s="201">
        <v>562829</v>
      </c>
      <c r="T211" s="201">
        <v>38</v>
      </c>
      <c r="U211" s="201">
        <v>2089</v>
      </c>
      <c r="V211" s="201">
        <v>6723</v>
      </c>
      <c r="W211" s="201">
        <v>135</v>
      </c>
      <c r="X211" s="201">
        <v>27216</v>
      </c>
      <c r="Y211" s="201">
        <v>95491</v>
      </c>
      <c r="Z211" s="201">
        <v>11</v>
      </c>
      <c r="AA211" s="201">
        <v>660</v>
      </c>
      <c r="AB211" s="201">
        <v>2604</v>
      </c>
      <c r="AC211" s="201">
        <v>40</v>
      </c>
      <c r="AD211" s="201">
        <v>11635</v>
      </c>
      <c r="AE211" s="201">
        <v>45515</v>
      </c>
      <c r="AF211" s="201">
        <v>841</v>
      </c>
      <c r="AG211" s="201">
        <v>87453</v>
      </c>
      <c r="AH211" s="201">
        <v>395057</v>
      </c>
      <c r="AI211" s="201">
        <v>307</v>
      </c>
      <c r="AJ211" s="201">
        <v>30399</v>
      </c>
      <c r="AK211" s="201">
        <v>123518</v>
      </c>
      <c r="AL211" s="201">
        <v>0</v>
      </c>
      <c r="AM211" s="201">
        <v>0</v>
      </c>
      <c r="AN211" s="201">
        <v>0</v>
      </c>
      <c r="AO211" s="201">
        <v>10</v>
      </c>
      <c r="AP211" s="201">
        <v>1728</v>
      </c>
      <c r="AQ211" s="201">
        <v>7594</v>
      </c>
      <c r="AR211" s="201">
        <v>35</v>
      </c>
      <c r="AS211" s="201">
        <v>4057</v>
      </c>
      <c r="AT211" s="201">
        <v>16228</v>
      </c>
      <c r="AU211" s="201">
        <v>69</v>
      </c>
      <c r="AV211" s="201">
        <v>7978</v>
      </c>
      <c r="AW211" s="201">
        <v>47223</v>
      </c>
      <c r="AX211" s="201">
        <v>44</v>
      </c>
      <c r="AY211" s="201">
        <v>4157</v>
      </c>
      <c r="AZ211" s="201">
        <v>12906</v>
      </c>
      <c r="BA211" s="201">
        <v>321</v>
      </c>
      <c r="BB211" s="201">
        <v>34743</v>
      </c>
      <c r="BC211" s="201">
        <v>170766</v>
      </c>
      <c r="BD211" s="201">
        <v>22</v>
      </c>
      <c r="BE211" s="201">
        <v>1428</v>
      </c>
      <c r="BF211" s="201">
        <v>5712</v>
      </c>
      <c r="BG211" s="201">
        <v>33</v>
      </c>
      <c r="BH211" s="201">
        <v>2963</v>
      </c>
      <c r="BI211" s="201">
        <v>11110</v>
      </c>
      <c r="BJ211" s="201">
        <v>23856</v>
      </c>
      <c r="BK211" s="201">
        <v>120360</v>
      </c>
      <c r="BL211" s="201">
        <v>14916</v>
      </c>
      <c r="BM211" s="201">
        <v>76370</v>
      </c>
      <c r="BN211" s="201">
        <v>326</v>
      </c>
      <c r="BO211" s="201">
        <v>1141</v>
      </c>
      <c r="BP211" s="201">
        <v>0</v>
      </c>
      <c r="BQ211" s="201">
        <v>0</v>
      </c>
      <c r="BR211" s="201">
        <v>0</v>
      </c>
      <c r="BS211" s="201">
        <v>0</v>
      </c>
      <c r="BT211" s="201">
        <v>2561</v>
      </c>
      <c r="BU211" s="201">
        <v>16755</v>
      </c>
      <c r="BV211" s="206"/>
      <c r="BW211" s="206"/>
    </row>
    <row r="212" spans="1:75" hidden="1">
      <c r="A212" s="29">
        <v>40269</v>
      </c>
      <c r="B212" s="35">
        <v>38</v>
      </c>
      <c r="C212" s="35">
        <v>2195</v>
      </c>
      <c r="D212" s="35">
        <v>12393</v>
      </c>
      <c r="E212" s="35">
        <v>156</v>
      </c>
      <c r="F212" s="35">
        <v>35549</v>
      </c>
      <c r="G212" s="35">
        <v>231037</v>
      </c>
      <c r="H212" s="35">
        <v>140</v>
      </c>
      <c r="I212" s="35">
        <v>17623</v>
      </c>
      <c r="J212" s="35">
        <v>125044</v>
      </c>
      <c r="K212" s="35">
        <v>0</v>
      </c>
      <c r="L212" s="35">
        <v>0</v>
      </c>
      <c r="M212" s="201">
        <v>83338</v>
      </c>
      <c r="N212" s="199">
        <v>609</v>
      </c>
      <c r="O212" s="200">
        <v>26843</v>
      </c>
      <c r="P212" s="202">
        <f t="shared" si="3"/>
        <v>55367</v>
      </c>
      <c r="Q212" s="201">
        <v>371</v>
      </c>
      <c r="R212" s="201">
        <v>110302</v>
      </c>
      <c r="S212" s="201">
        <v>534618</v>
      </c>
      <c r="T212" s="201">
        <v>21</v>
      </c>
      <c r="U212" s="201">
        <v>1228</v>
      </c>
      <c r="V212" s="201">
        <v>4927</v>
      </c>
      <c r="W212" s="201">
        <v>80</v>
      </c>
      <c r="X212" s="201">
        <v>19757</v>
      </c>
      <c r="Y212" s="201">
        <v>75657</v>
      </c>
      <c r="Z212" s="201">
        <v>16</v>
      </c>
      <c r="AA212" s="201">
        <v>1035</v>
      </c>
      <c r="AB212" s="201">
        <v>4140</v>
      </c>
      <c r="AC212" s="201">
        <v>49</v>
      </c>
      <c r="AD212" s="201">
        <v>12305</v>
      </c>
      <c r="AE212" s="201">
        <v>47395</v>
      </c>
      <c r="AF212" s="201">
        <v>711</v>
      </c>
      <c r="AG212" s="201">
        <v>74405</v>
      </c>
      <c r="AH212" s="201">
        <v>378560</v>
      </c>
      <c r="AI212" s="201">
        <v>113</v>
      </c>
      <c r="AJ212" s="201">
        <v>15649</v>
      </c>
      <c r="AK212" s="201">
        <v>72283</v>
      </c>
      <c r="AL212" s="201">
        <v>21</v>
      </c>
      <c r="AM212" s="201">
        <v>1800</v>
      </c>
      <c r="AN212" s="201">
        <v>5749</v>
      </c>
      <c r="AO212" s="201">
        <v>5</v>
      </c>
      <c r="AP212" s="201">
        <v>640</v>
      </c>
      <c r="AQ212" s="201">
        <v>2805</v>
      </c>
      <c r="AR212" s="201">
        <v>35</v>
      </c>
      <c r="AS212" s="201">
        <v>4142</v>
      </c>
      <c r="AT212" s="201">
        <v>16540</v>
      </c>
      <c r="AU212" s="201">
        <v>140</v>
      </c>
      <c r="AV212" s="201">
        <v>17623</v>
      </c>
      <c r="AW212" s="201">
        <v>125044</v>
      </c>
      <c r="AX212" s="201">
        <v>39</v>
      </c>
      <c r="AY212" s="201">
        <v>4539</v>
      </c>
      <c r="AZ212" s="201">
        <v>14594</v>
      </c>
      <c r="BA212" s="201">
        <v>197</v>
      </c>
      <c r="BB212" s="201">
        <v>18561</v>
      </c>
      <c r="BC212" s="201">
        <v>97429</v>
      </c>
      <c r="BD212" s="201">
        <v>56</v>
      </c>
      <c r="BE212" s="201">
        <v>3707</v>
      </c>
      <c r="BF212" s="201">
        <v>13309</v>
      </c>
      <c r="BG212" s="201">
        <v>105</v>
      </c>
      <c r="BH212" s="201">
        <v>7744</v>
      </c>
      <c r="BI212" s="201">
        <v>30807</v>
      </c>
      <c r="BJ212" s="201">
        <v>19912</v>
      </c>
      <c r="BK212" s="201">
        <v>118302</v>
      </c>
      <c r="BL212" s="201">
        <v>240</v>
      </c>
      <c r="BM212" s="201">
        <v>1680</v>
      </c>
      <c r="BN212" s="201">
        <v>465</v>
      </c>
      <c r="BO212" s="201">
        <v>1860</v>
      </c>
      <c r="BP212" s="201">
        <v>0</v>
      </c>
      <c r="BQ212" s="201">
        <v>0</v>
      </c>
      <c r="BR212" s="201">
        <v>0</v>
      </c>
      <c r="BS212" s="201">
        <v>0</v>
      </c>
      <c r="BT212" s="201">
        <v>0</v>
      </c>
      <c r="BU212" s="201">
        <v>0</v>
      </c>
      <c r="BV212" s="206"/>
      <c r="BW212" s="206"/>
    </row>
    <row r="213" spans="1:75" hidden="1">
      <c r="A213" s="29">
        <v>40299</v>
      </c>
      <c r="B213" s="35">
        <v>56</v>
      </c>
      <c r="C213" s="35">
        <v>3147</v>
      </c>
      <c r="D213" s="35">
        <v>15109</v>
      </c>
      <c r="E213" s="35">
        <v>167</v>
      </c>
      <c r="F213" s="35">
        <v>36741</v>
      </c>
      <c r="G213" s="35">
        <v>228187</v>
      </c>
      <c r="H213" s="35">
        <v>75</v>
      </c>
      <c r="I213" s="35">
        <v>10490</v>
      </c>
      <c r="J213" s="35">
        <v>62161</v>
      </c>
      <c r="K213" s="35">
        <v>0</v>
      </c>
      <c r="L213" s="35">
        <v>0</v>
      </c>
      <c r="M213" s="201">
        <v>103149</v>
      </c>
      <c r="N213" s="199">
        <v>1391</v>
      </c>
      <c r="O213" s="200">
        <v>59136</v>
      </c>
      <c r="P213" s="202">
        <f t="shared" si="3"/>
        <v>50378</v>
      </c>
      <c r="Q213" s="201">
        <v>494</v>
      </c>
      <c r="R213" s="201">
        <v>130001</v>
      </c>
      <c r="S213" s="201">
        <v>639070</v>
      </c>
      <c r="T213" s="201">
        <v>88</v>
      </c>
      <c r="U213" s="201">
        <v>4576</v>
      </c>
      <c r="V213" s="201">
        <v>18381</v>
      </c>
      <c r="W213" s="201">
        <v>96</v>
      </c>
      <c r="X213" s="201">
        <v>21003</v>
      </c>
      <c r="Y213" s="201">
        <v>88469</v>
      </c>
      <c r="Z213" s="201">
        <v>18</v>
      </c>
      <c r="AA213" s="201">
        <v>1169</v>
      </c>
      <c r="AB213" s="201">
        <v>4651</v>
      </c>
      <c r="AC213" s="201">
        <v>54</v>
      </c>
      <c r="AD213" s="201">
        <v>13940</v>
      </c>
      <c r="AE213" s="201">
        <v>57315</v>
      </c>
      <c r="AF213" s="201">
        <v>1394</v>
      </c>
      <c r="AG213" s="201">
        <v>113641</v>
      </c>
      <c r="AH213" s="201">
        <v>635061</v>
      </c>
      <c r="AI213" s="201">
        <v>116</v>
      </c>
      <c r="AJ213" s="201">
        <v>17196</v>
      </c>
      <c r="AK213" s="201">
        <v>68509</v>
      </c>
      <c r="AL213" s="201">
        <v>17</v>
      </c>
      <c r="AM213" s="201">
        <v>1490</v>
      </c>
      <c r="AN213" s="201">
        <v>5525</v>
      </c>
      <c r="AO213" s="201">
        <v>0</v>
      </c>
      <c r="AP213" s="201">
        <v>0</v>
      </c>
      <c r="AQ213" s="201">
        <v>0</v>
      </c>
      <c r="AR213" s="201">
        <v>70</v>
      </c>
      <c r="AS213" s="201">
        <v>6294</v>
      </c>
      <c r="AT213" s="201">
        <v>24682</v>
      </c>
      <c r="AU213" s="201">
        <v>75</v>
      </c>
      <c r="AV213" s="201">
        <v>10490</v>
      </c>
      <c r="AW213" s="201">
        <v>62161</v>
      </c>
      <c r="AX213" s="201">
        <v>149</v>
      </c>
      <c r="AY213" s="201">
        <v>12476</v>
      </c>
      <c r="AZ213" s="201">
        <v>43551</v>
      </c>
      <c r="BA213" s="201">
        <v>904</v>
      </c>
      <c r="BB213" s="201">
        <v>59685</v>
      </c>
      <c r="BC213" s="201">
        <v>407224</v>
      </c>
      <c r="BD213" s="201">
        <v>46</v>
      </c>
      <c r="BE213" s="201">
        <v>4465</v>
      </c>
      <c r="BF213" s="201">
        <v>17229</v>
      </c>
      <c r="BG213" s="201">
        <v>17</v>
      </c>
      <c r="BH213" s="201">
        <v>1545</v>
      </c>
      <c r="BI213" s="201">
        <v>6180</v>
      </c>
      <c r="BJ213" s="201">
        <v>4829</v>
      </c>
      <c r="BK213" s="201">
        <v>30849</v>
      </c>
      <c r="BL213" s="201">
        <v>169</v>
      </c>
      <c r="BM213" s="201">
        <v>592</v>
      </c>
      <c r="BN213" s="201">
        <v>0</v>
      </c>
      <c r="BO213" s="201">
        <v>0</v>
      </c>
      <c r="BP213" s="201">
        <v>573</v>
      </c>
      <c r="BQ213" s="201">
        <v>2177</v>
      </c>
      <c r="BR213" s="201">
        <v>0</v>
      </c>
      <c r="BS213" s="201">
        <v>0</v>
      </c>
      <c r="BT213" s="201">
        <v>0</v>
      </c>
      <c r="BU213" s="201">
        <v>0</v>
      </c>
      <c r="BV213" s="206"/>
      <c r="BW213" s="206"/>
    </row>
    <row r="214" spans="1:75" hidden="1">
      <c r="A214" s="29">
        <v>40330</v>
      </c>
      <c r="B214" s="35">
        <v>53</v>
      </c>
      <c r="C214" s="35">
        <v>3134</v>
      </c>
      <c r="D214" s="35">
        <v>18599</v>
      </c>
      <c r="E214" s="35">
        <v>122</v>
      </c>
      <c r="F214" s="35">
        <v>44430</v>
      </c>
      <c r="G214" s="35">
        <v>290079</v>
      </c>
      <c r="H214" s="35">
        <v>69</v>
      </c>
      <c r="I214" s="35">
        <v>14883</v>
      </c>
      <c r="J214" s="35">
        <v>58413</v>
      </c>
      <c r="K214" s="35">
        <v>2246</v>
      </c>
      <c r="L214" s="35">
        <v>10000</v>
      </c>
      <c r="M214" s="201">
        <v>112698</v>
      </c>
      <c r="N214" s="199">
        <v>502</v>
      </c>
      <c r="O214" s="200">
        <v>23055</v>
      </c>
      <c r="P214" s="202">
        <f t="shared" si="3"/>
        <v>64693</v>
      </c>
      <c r="Q214" s="201">
        <v>426</v>
      </c>
      <c r="R214" s="201">
        <v>128490</v>
      </c>
      <c r="S214" s="201">
        <v>644352</v>
      </c>
      <c r="T214" s="201">
        <v>58</v>
      </c>
      <c r="U214" s="201">
        <v>2820</v>
      </c>
      <c r="V214" s="201">
        <v>10476</v>
      </c>
      <c r="W214" s="201">
        <v>119</v>
      </c>
      <c r="X214" s="201">
        <v>26598</v>
      </c>
      <c r="Y214" s="201">
        <v>103171</v>
      </c>
      <c r="Z214" s="201">
        <v>9</v>
      </c>
      <c r="AA214" s="201">
        <v>547</v>
      </c>
      <c r="AB214" s="201">
        <v>2241</v>
      </c>
      <c r="AC214" s="201">
        <v>59</v>
      </c>
      <c r="AD214" s="201">
        <v>13299</v>
      </c>
      <c r="AE214" s="201">
        <v>54113</v>
      </c>
      <c r="AF214" s="201">
        <v>1314</v>
      </c>
      <c r="AG214" s="201">
        <v>121394</v>
      </c>
      <c r="AH214" s="201">
        <v>566781</v>
      </c>
      <c r="AI214" s="201">
        <v>125</v>
      </c>
      <c r="AJ214" s="201">
        <v>11620</v>
      </c>
      <c r="AK214" s="201">
        <v>48020</v>
      </c>
      <c r="AL214" s="201">
        <v>71</v>
      </c>
      <c r="AM214" s="201">
        <v>3782</v>
      </c>
      <c r="AN214" s="201">
        <v>13635</v>
      </c>
      <c r="AO214" s="201">
        <v>0</v>
      </c>
      <c r="AP214" s="201">
        <v>0</v>
      </c>
      <c r="AQ214" s="201">
        <v>0</v>
      </c>
      <c r="AR214" s="201">
        <v>50</v>
      </c>
      <c r="AS214" s="201">
        <v>3972</v>
      </c>
      <c r="AT214" s="201">
        <v>15555</v>
      </c>
      <c r="AU214" s="201">
        <v>69</v>
      </c>
      <c r="AV214" s="201">
        <v>14883</v>
      </c>
      <c r="AW214" s="201">
        <v>58413</v>
      </c>
      <c r="AX214" s="201">
        <v>55</v>
      </c>
      <c r="AY214" s="201">
        <v>2967</v>
      </c>
      <c r="AZ214" s="201">
        <v>9654</v>
      </c>
      <c r="BA214" s="201">
        <v>808</v>
      </c>
      <c r="BB214" s="201">
        <v>71122</v>
      </c>
      <c r="BC214" s="201">
        <v>368084</v>
      </c>
      <c r="BD214" s="201">
        <v>82</v>
      </c>
      <c r="BE214" s="201">
        <v>8082</v>
      </c>
      <c r="BF214" s="201">
        <v>33556</v>
      </c>
      <c r="BG214" s="201">
        <v>54</v>
      </c>
      <c r="BH214" s="201">
        <v>4966</v>
      </c>
      <c r="BI214" s="201">
        <v>19864</v>
      </c>
      <c r="BJ214" s="201">
        <v>23770</v>
      </c>
      <c r="BK214" s="201">
        <v>129889</v>
      </c>
      <c r="BL214" s="201">
        <v>968</v>
      </c>
      <c r="BM214" s="201">
        <v>3872</v>
      </c>
      <c r="BN214" s="201">
        <v>0</v>
      </c>
      <c r="BO214" s="201">
        <v>0</v>
      </c>
      <c r="BP214" s="201">
        <v>0</v>
      </c>
      <c r="BQ214" s="201">
        <v>0</v>
      </c>
      <c r="BR214" s="201">
        <v>1888</v>
      </c>
      <c r="BS214" s="201">
        <v>6608</v>
      </c>
      <c r="BT214" s="201">
        <v>2246</v>
      </c>
      <c r="BU214" s="201">
        <v>10000</v>
      </c>
      <c r="BV214" s="206"/>
      <c r="BW214" s="206"/>
    </row>
    <row r="215" spans="1:75" hidden="1">
      <c r="A215" s="29">
        <v>40360</v>
      </c>
      <c r="B215" s="35">
        <v>54</v>
      </c>
      <c r="C215" s="35">
        <v>3404</v>
      </c>
      <c r="D215" s="35">
        <v>22377</v>
      </c>
      <c r="E215" s="35">
        <v>170</v>
      </c>
      <c r="F215" s="35">
        <v>45680</v>
      </c>
      <c r="G215" s="35">
        <v>288052</v>
      </c>
      <c r="H215" s="35">
        <v>78</v>
      </c>
      <c r="I215" s="35">
        <v>15654</v>
      </c>
      <c r="J215" s="35">
        <v>80265</v>
      </c>
      <c r="K215" s="35">
        <v>0</v>
      </c>
      <c r="L215" s="35">
        <v>0</v>
      </c>
      <c r="M215" s="201">
        <v>101030</v>
      </c>
      <c r="N215" s="199">
        <v>685</v>
      </c>
      <c r="O215" s="200">
        <v>29439</v>
      </c>
      <c r="P215" s="202">
        <f t="shared" si="3"/>
        <v>64738</v>
      </c>
      <c r="Q215" s="201">
        <v>492</v>
      </c>
      <c r="R215" s="201">
        <v>147397</v>
      </c>
      <c r="S215" s="201">
        <v>779110</v>
      </c>
      <c r="T215" s="201">
        <v>56</v>
      </c>
      <c r="U215" s="201">
        <v>2856</v>
      </c>
      <c r="V215" s="201">
        <v>8697</v>
      </c>
      <c r="W215" s="201">
        <v>169</v>
      </c>
      <c r="X215" s="201">
        <v>29176</v>
      </c>
      <c r="Y215" s="201">
        <v>113650</v>
      </c>
      <c r="Z215" s="201">
        <v>16</v>
      </c>
      <c r="AA215" s="201">
        <v>1068</v>
      </c>
      <c r="AB215" s="201">
        <v>4272</v>
      </c>
      <c r="AC215" s="201">
        <v>38</v>
      </c>
      <c r="AD215" s="201">
        <v>10387</v>
      </c>
      <c r="AE215" s="201">
        <v>42212</v>
      </c>
      <c r="AF215" s="201">
        <v>946</v>
      </c>
      <c r="AG215" s="201">
        <v>98486</v>
      </c>
      <c r="AH215" s="201">
        <v>456699</v>
      </c>
      <c r="AI215" s="201">
        <v>385</v>
      </c>
      <c r="AJ215" s="201">
        <v>38075</v>
      </c>
      <c r="AK215" s="201">
        <v>179309</v>
      </c>
      <c r="AL215" s="201">
        <v>11</v>
      </c>
      <c r="AM215" s="201">
        <v>1299</v>
      </c>
      <c r="AN215" s="201">
        <v>5193</v>
      </c>
      <c r="AO215" s="201">
        <v>3</v>
      </c>
      <c r="AP215" s="201">
        <v>231</v>
      </c>
      <c r="AQ215" s="201">
        <v>1040</v>
      </c>
      <c r="AR215" s="201">
        <v>50</v>
      </c>
      <c r="AS215" s="201">
        <v>3715</v>
      </c>
      <c r="AT215" s="201">
        <v>15371</v>
      </c>
      <c r="AU215" s="201">
        <v>78</v>
      </c>
      <c r="AV215" s="201">
        <v>15654</v>
      </c>
      <c r="AW215" s="201">
        <v>80265</v>
      </c>
      <c r="AX215" s="201">
        <v>69</v>
      </c>
      <c r="AY215" s="201">
        <v>4285</v>
      </c>
      <c r="AZ215" s="201">
        <v>15313</v>
      </c>
      <c r="BA215" s="201">
        <v>264</v>
      </c>
      <c r="BB215" s="201">
        <v>26935</v>
      </c>
      <c r="BC215" s="201">
        <v>130145</v>
      </c>
      <c r="BD215" s="201">
        <v>69</v>
      </c>
      <c r="BE215" s="201">
        <v>7384</v>
      </c>
      <c r="BF215" s="201">
        <v>26431</v>
      </c>
      <c r="BG215" s="201">
        <v>17</v>
      </c>
      <c r="BH215" s="201">
        <v>908</v>
      </c>
      <c r="BI215" s="201">
        <v>3632</v>
      </c>
      <c r="BJ215" s="201">
        <v>12316</v>
      </c>
      <c r="BK215" s="201">
        <v>59485</v>
      </c>
      <c r="BL215" s="201">
        <v>5729</v>
      </c>
      <c r="BM215" s="201">
        <v>25494</v>
      </c>
      <c r="BN215" s="201">
        <v>160</v>
      </c>
      <c r="BO215" s="201">
        <v>365</v>
      </c>
      <c r="BP215" s="201">
        <v>0</v>
      </c>
      <c r="BQ215" s="201">
        <v>0</v>
      </c>
      <c r="BR215" s="201">
        <v>0</v>
      </c>
      <c r="BS215" s="201">
        <v>0</v>
      </c>
      <c r="BT215" s="201">
        <v>0</v>
      </c>
      <c r="BU215" s="201">
        <v>0</v>
      </c>
      <c r="BV215" s="206"/>
      <c r="BW215" s="206"/>
    </row>
    <row r="216" spans="1:75" hidden="1">
      <c r="A216" s="29">
        <v>40391</v>
      </c>
      <c r="B216" s="35">
        <v>40</v>
      </c>
      <c r="C216" s="35">
        <v>2410</v>
      </c>
      <c r="D216" s="35">
        <v>12388</v>
      </c>
      <c r="E216" s="35">
        <v>143</v>
      </c>
      <c r="F216" s="35">
        <v>34619</v>
      </c>
      <c r="G216" s="35">
        <v>213974</v>
      </c>
      <c r="H216" s="35">
        <v>99</v>
      </c>
      <c r="I216" s="35">
        <v>13109</v>
      </c>
      <c r="J216" s="35">
        <v>87405</v>
      </c>
      <c r="K216" s="35">
        <v>84</v>
      </c>
      <c r="L216" s="35">
        <v>295</v>
      </c>
      <c r="M216" s="201">
        <v>90032</v>
      </c>
      <c r="N216" s="199">
        <v>1040</v>
      </c>
      <c r="O216" s="200">
        <v>41604</v>
      </c>
      <c r="P216" s="202">
        <f t="shared" si="3"/>
        <v>50222</v>
      </c>
      <c r="Q216" s="201">
        <v>549</v>
      </c>
      <c r="R216" s="201">
        <v>154993</v>
      </c>
      <c r="S216" s="201">
        <v>814310</v>
      </c>
      <c r="T216" s="201">
        <v>24</v>
      </c>
      <c r="U216" s="201">
        <v>1377</v>
      </c>
      <c r="V216" s="201">
        <v>5845</v>
      </c>
      <c r="W216" s="201">
        <v>146</v>
      </c>
      <c r="X216" s="201">
        <v>32138</v>
      </c>
      <c r="Y216" s="201">
        <v>135666</v>
      </c>
      <c r="Z216" s="201">
        <v>16</v>
      </c>
      <c r="AA216" s="201">
        <v>1021</v>
      </c>
      <c r="AB216" s="201">
        <v>4567</v>
      </c>
      <c r="AC216" s="201">
        <v>60</v>
      </c>
      <c r="AD216" s="201">
        <v>15487</v>
      </c>
      <c r="AE216" s="201">
        <v>67861</v>
      </c>
      <c r="AF216" s="201">
        <v>775</v>
      </c>
      <c r="AG216" s="201">
        <v>104081</v>
      </c>
      <c r="AH216" s="201">
        <v>503289</v>
      </c>
      <c r="AI216" s="201">
        <v>231</v>
      </c>
      <c r="AJ216" s="201">
        <v>26189</v>
      </c>
      <c r="AK216" s="201">
        <v>107347</v>
      </c>
      <c r="AL216" s="201">
        <v>3</v>
      </c>
      <c r="AM216" s="201">
        <v>553</v>
      </c>
      <c r="AN216" s="201">
        <v>2323</v>
      </c>
      <c r="AO216" s="201">
        <v>0</v>
      </c>
      <c r="AP216" s="201">
        <v>0</v>
      </c>
      <c r="AQ216" s="201">
        <v>0</v>
      </c>
      <c r="AR216" s="201">
        <v>23</v>
      </c>
      <c r="AS216" s="201">
        <v>2737</v>
      </c>
      <c r="AT216" s="201">
        <v>14714</v>
      </c>
      <c r="AU216" s="201">
        <v>99</v>
      </c>
      <c r="AV216" s="201">
        <v>13109</v>
      </c>
      <c r="AW216" s="201">
        <v>87405</v>
      </c>
      <c r="AX216" s="201">
        <v>74</v>
      </c>
      <c r="AY216" s="201">
        <v>8928</v>
      </c>
      <c r="AZ216" s="201">
        <v>34907</v>
      </c>
      <c r="BA216" s="201">
        <v>269</v>
      </c>
      <c r="BB216" s="201">
        <v>40966</v>
      </c>
      <c r="BC216" s="201">
        <v>208847</v>
      </c>
      <c r="BD216" s="201">
        <v>57</v>
      </c>
      <c r="BE216" s="201">
        <v>10463</v>
      </c>
      <c r="BF216" s="201">
        <v>42634</v>
      </c>
      <c r="BG216" s="201">
        <v>19</v>
      </c>
      <c r="BH216" s="201">
        <v>1136</v>
      </c>
      <c r="BI216" s="201">
        <v>5112</v>
      </c>
      <c r="BJ216" s="201">
        <v>17106</v>
      </c>
      <c r="BK216" s="201">
        <v>86914</v>
      </c>
      <c r="BL216" s="201">
        <v>5713</v>
      </c>
      <c r="BM216" s="201">
        <v>45000</v>
      </c>
      <c r="BN216" s="201">
        <v>8692</v>
      </c>
      <c r="BO216" s="201">
        <v>32213</v>
      </c>
      <c r="BP216" s="201">
        <v>0</v>
      </c>
      <c r="BQ216" s="201">
        <v>0</v>
      </c>
      <c r="BR216" s="201">
        <v>0</v>
      </c>
      <c r="BS216" s="201">
        <v>0</v>
      </c>
      <c r="BT216" s="201">
        <v>84</v>
      </c>
      <c r="BU216" s="201">
        <v>295</v>
      </c>
      <c r="BV216" s="206"/>
      <c r="BW216" s="206"/>
    </row>
    <row r="217" spans="1:75" hidden="1">
      <c r="A217" s="29">
        <v>40422</v>
      </c>
      <c r="B217" s="35">
        <v>38</v>
      </c>
      <c r="C217" s="35">
        <v>2122</v>
      </c>
      <c r="D217" s="35">
        <v>11523</v>
      </c>
      <c r="E217" s="35">
        <v>157</v>
      </c>
      <c r="F217" s="35">
        <v>42458</v>
      </c>
      <c r="G217" s="35">
        <v>278203</v>
      </c>
      <c r="H217" s="35">
        <v>383</v>
      </c>
      <c r="I217" s="35">
        <v>60951</v>
      </c>
      <c r="J217" s="35">
        <v>461493</v>
      </c>
      <c r="K217" s="35">
        <v>4373</v>
      </c>
      <c r="L217" s="35">
        <v>34547</v>
      </c>
      <c r="M217" s="201">
        <v>88521</v>
      </c>
      <c r="N217" s="199">
        <v>490</v>
      </c>
      <c r="O217" s="200">
        <v>23662</v>
      </c>
      <c r="P217" s="202">
        <f t="shared" si="3"/>
        <v>109904</v>
      </c>
      <c r="Q217" s="201">
        <v>452</v>
      </c>
      <c r="R217" s="201">
        <v>129188</v>
      </c>
      <c r="S217" s="201">
        <v>653267</v>
      </c>
      <c r="T217" s="201">
        <v>34</v>
      </c>
      <c r="U217" s="201">
        <v>1881</v>
      </c>
      <c r="V217" s="201">
        <v>7316</v>
      </c>
      <c r="W217" s="201">
        <v>119</v>
      </c>
      <c r="X217" s="201">
        <v>26310</v>
      </c>
      <c r="Y217" s="201">
        <v>98169</v>
      </c>
      <c r="Z217" s="201">
        <v>19</v>
      </c>
      <c r="AA217" s="201">
        <v>1197</v>
      </c>
      <c r="AB217" s="201">
        <v>5341</v>
      </c>
      <c r="AC217" s="201">
        <v>45</v>
      </c>
      <c r="AD217" s="201">
        <v>11408</v>
      </c>
      <c r="AE217" s="201">
        <v>47355</v>
      </c>
      <c r="AF217" s="201">
        <v>2012</v>
      </c>
      <c r="AG217" s="201">
        <v>161472</v>
      </c>
      <c r="AH217" s="201">
        <v>911892</v>
      </c>
      <c r="AI217" s="201">
        <v>137</v>
      </c>
      <c r="AJ217" s="201">
        <v>16474</v>
      </c>
      <c r="AK217" s="201">
        <v>65268</v>
      </c>
      <c r="AL217" s="201">
        <v>13</v>
      </c>
      <c r="AM217" s="201">
        <v>2427</v>
      </c>
      <c r="AN217" s="201">
        <v>8817</v>
      </c>
      <c r="AO217" s="201">
        <v>0</v>
      </c>
      <c r="AP217" s="201">
        <v>0</v>
      </c>
      <c r="AQ217" s="201">
        <v>0</v>
      </c>
      <c r="AR217" s="201">
        <v>1120</v>
      </c>
      <c r="AS217" s="201">
        <v>45610</v>
      </c>
      <c r="AT217" s="201">
        <v>205665</v>
      </c>
      <c r="AU217" s="201">
        <v>383</v>
      </c>
      <c r="AV217" s="201">
        <v>60951</v>
      </c>
      <c r="AW217" s="201">
        <v>461493</v>
      </c>
      <c r="AX217" s="201">
        <v>14</v>
      </c>
      <c r="AY217" s="201">
        <v>1332</v>
      </c>
      <c r="AZ217" s="201">
        <v>4442</v>
      </c>
      <c r="BA217" s="201">
        <v>294</v>
      </c>
      <c r="BB217" s="201">
        <v>31552</v>
      </c>
      <c r="BC217" s="201">
        <v>153923</v>
      </c>
      <c r="BD217" s="201">
        <v>51</v>
      </c>
      <c r="BE217" s="201">
        <v>3126</v>
      </c>
      <c r="BF217" s="201">
        <v>12284</v>
      </c>
      <c r="BG217" s="201">
        <v>0</v>
      </c>
      <c r="BH217" s="201">
        <v>0</v>
      </c>
      <c r="BI217" s="201">
        <v>0</v>
      </c>
      <c r="BJ217" s="201">
        <v>6978</v>
      </c>
      <c r="BK217" s="201">
        <v>43243</v>
      </c>
      <c r="BL217" s="201">
        <v>0</v>
      </c>
      <c r="BM217" s="201">
        <v>0</v>
      </c>
      <c r="BN217" s="201">
        <v>401</v>
      </c>
      <c r="BO217" s="201">
        <v>982</v>
      </c>
      <c r="BP217" s="201">
        <v>0</v>
      </c>
      <c r="BQ217" s="201">
        <v>0</v>
      </c>
      <c r="BR217" s="201">
        <v>2204</v>
      </c>
      <c r="BS217" s="201">
        <v>7714</v>
      </c>
      <c r="BT217" s="201">
        <v>4373</v>
      </c>
      <c r="BU217" s="201">
        <v>34547</v>
      </c>
      <c r="BV217" s="206"/>
      <c r="BW217" s="206"/>
    </row>
    <row r="218" spans="1:75" hidden="1">
      <c r="A218" s="29">
        <v>40452</v>
      </c>
      <c r="B218" s="35">
        <v>35</v>
      </c>
      <c r="C218" s="35">
        <v>1990</v>
      </c>
      <c r="D218" s="35">
        <v>10954</v>
      </c>
      <c r="E218" s="35">
        <v>116</v>
      </c>
      <c r="F218" s="35">
        <v>29702</v>
      </c>
      <c r="G218" s="35">
        <v>185074</v>
      </c>
      <c r="H218" s="35">
        <v>501</v>
      </c>
      <c r="I218" s="35">
        <v>36642</v>
      </c>
      <c r="J218" s="35">
        <v>257848</v>
      </c>
      <c r="K218" s="35">
        <v>0</v>
      </c>
      <c r="L218" s="35">
        <v>0</v>
      </c>
      <c r="M218" s="201">
        <v>69314</v>
      </c>
      <c r="N218" s="199">
        <v>490</v>
      </c>
      <c r="O218" s="200">
        <v>25687</v>
      </c>
      <c r="P218" s="202">
        <f t="shared" si="3"/>
        <v>68334</v>
      </c>
      <c r="Q218" s="201">
        <v>516</v>
      </c>
      <c r="R218" s="201">
        <v>136739</v>
      </c>
      <c r="S218" s="201">
        <v>694322</v>
      </c>
      <c r="T218" s="201">
        <v>34</v>
      </c>
      <c r="U218" s="201">
        <v>2133</v>
      </c>
      <c r="V218" s="201">
        <v>6860</v>
      </c>
      <c r="W218" s="201">
        <v>106</v>
      </c>
      <c r="X218" s="201">
        <v>18587</v>
      </c>
      <c r="Y218" s="201">
        <v>71564</v>
      </c>
      <c r="Z218" s="201">
        <v>20</v>
      </c>
      <c r="AA218" s="201">
        <v>1287</v>
      </c>
      <c r="AB218" s="201">
        <v>5787</v>
      </c>
      <c r="AC218" s="201">
        <v>52</v>
      </c>
      <c r="AD218" s="201">
        <v>13748</v>
      </c>
      <c r="AE218" s="201">
        <v>60357</v>
      </c>
      <c r="AF218" s="201">
        <v>1367</v>
      </c>
      <c r="AG218" s="201">
        <v>126354</v>
      </c>
      <c r="AH218" s="201">
        <v>701328</v>
      </c>
      <c r="AI218" s="201">
        <v>138</v>
      </c>
      <c r="AJ218" s="201">
        <v>17426</v>
      </c>
      <c r="AK218" s="201">
        <v>73238</v>
      </c>
      <c r="AL218" s="201">
        <v>9</v>
      </c>
      <c r="AM218" s="201">
        <v>1843</v>
      </c>
      <c r="AN218" s="201">
        <v>6896</v>
      </c>
      <c r="AO218" s="201">
        <v>0</v>
      </c>
      <c r="AP218" s="201">
        <v>0</v>
      </c>
      <c r="AQ218" s="201">
        <v>0</v>
      </c>
      <c r="AR218" s="201">
        <v>56</v>
      </c>
      <c r="AS218" s="201">
        <v>6157</v>
      </c>
      <c r="AT218" s="201">
        <v>26926</v>
      </c>
      <c r="AU218" s="201">
        <v>501</v>
      </c>
      <c r="AV218" s="201">
        <v>36642</v>
      </c>
      <c r="AW218" s="201">
        <v>257848</v>
      </c>
      <c r="AX218" s="201">
        <v>3</v>
      </c>
      <c r="AY218" s="201">
        <v>413</v>
      </c>
      <c r="AZ218" s="201">
        <v>1652</v>
      </c>
      <c r="BA218" s="201">
        <v>594</v>
      </c>
      <c r="BB218" s="201">
        <v>57113</v>
      </c>
      <c r="BC218" s="201">
        <v>302150</v>
      </c>
      <c r="BD218" s="201">
        <v>47</v>
      </c>
      <c r="BE218" s="201">
        <v>3792</v>
      </c>
      <c r="BF218" s="201">
        <v>19262</v>
      </c>
      <c r="BG218" s="201">
        <v>19</v>
      </c>
      <c r="BH218" s="201">
        <v>2968</v>
      </c>
      <c r="BI218" s="201">
        <v>13356</v>
      </c>
      <c r="BJ218" s="201">
        <v>27772</v>
      </c>
      <c r="BK218" s="201">
        <v>139227</v>
      </c>
      <c r="BL218" s="201">
        <v>22579</v>
      </c>
      <c r="BM218" s="201">
        <v>115626</v>
      </c>
      <c r="BN218" s="201">
        <v>0</v>
      </c>
      <c r="BO218" s="201">
        <v>0</v>
      </c>
      <c r="BP218" s="201">
        <v>0</v>
      </c>
      <c r="BQ218" s="201">
        <v>0</v>
      </c>
      <c r="BR218" s="201">
        <v>253</v>
      </c>
      <c r="BS218" s="201">
        <v>886</v>
      </c>
      <c r="BT218" s="201">
        <v>0</v>
      </c>
      <c r="BU218" s="201">
        <v>0</v>
      </c>
      <c r="BV218" s="206"/>
      <c r="BW218" s="206"/>
    </row>
    <row r="219" spans="1:75" hidden="1">
      <c r="A219" s="29">
        <v>40483</v>
      </c>
      <c r="B219" s="35">
        <v>50</v>
      </c>
      <c r="C219" s="35">
        <v>2809</v>
      </c>
      <c r="D219" s="35">
        <v>15803</v>
      </c>
      <c r="E219" s="35">
        <v>138</v>
      </c>
      <c r="F219" s="35">
        <v>35318</v>
      </c>
      <c r="G219" s="35">
        <v>243934</v>
      </c>
      <c r="H219" s="35">
        <v>62</v>
      </c>
      <c r="I219" s="35">
        <v>9904</v>
      </c>
      <c r="J219" s="35">
        <v>63920</v>
      </c>
      <c r="K219" s="35">
        <v>0</v>
      </c>
      <c r="L219" s="35">
        <v>0</v>
      </c>
      <c r="M219" s="201">
        <v>60660</v>
      </c>
      <c r="N219" s="199">
        <v>1033</v>
      </c>
      <c r="O219" s="200">
        <v>44100</v>
      </c>
      <c r="P219" s="202">
        <f t="shared" si="3"/>
        <v>48031</v>
      </c>
      <c r="Q219" s="201">
        <v>444</v>
      </c>
      <c r="R219" s="201">
        <v>132315</v>
      </c>
      <c r="S219" s="201">
        <v>686158</v>
      </c>
      <c r="T219" s="201">
        <v>61</v>
      </c>
      <c r="U219" s="201">
        <v>3684</v>
      </c>
      <c r="V219" s="201">
        <v>13435</v>
      </c>
      <c r="W219" s="201">
        <v>151</v>
      </c>
      <c r="X219" s="201">
        <v>30773</v>
      </c>
      <c r="Y219" s="201">
        <v>119726</v>
      </c>
      <c r="Z219" s="201">
        <v>15</v>
      </c>
      <c r="AA219" s="201">
        <v>991</v>
      </c>
      <c r="AB219" s="201">
        <v>4460</v>
      </c>
      <c r="AC219" s="201">
        <v>53</v>
      </c>
      <c r="AD219" s="201">
        <v>12836</v>
      </c>
      <c r="AE219" s="201">
        <v>56971</v>
      </c>
      <c r="AF219" s="201">
        <v>755</v>
      </c>
      <c r="AG219" s="201">
        <v>81428</v>
      </c>
      <c r="AH219" s="201">
        <v>407771</v>
      </c>
      <c r="AI219" s="201">
        <v>255</v>
      </c>
      <c r="AJ219" s="201">
        <v>28559</v>
      </c>
      <c r="AK219" s="201">
        <v>141616</v>
      </c>
      <c r="AL219" s="201">
        <v>11</v>
      </c>
      <c r="AM219" s="201">
        <v>1271</v>
      </c>
      <c r="AN219" s="201">
        <v>5248</v>
      </c>
      <c r="AO219" s="201">
        <v>5</v>
      </c>
      <c r="AP219" s="201">
        <v>526</v>
      </c>
      <c r="AQ219" s="201">
        <v>2367</v>
      </c>
      <c r="AR219" s="201">
        <v>75</v>
      </c>
      <c r="AS219" s="201">
        <v>7554</v>
      </c>
      <c r="AT219" s="201">
        <v>30256</v>
      </c>
      <c r="AU219" s="201">
        <v>62</v>
      </c>
      <c r="AV219" s="201">
        <v>9904</v>
      </c>
      <c r="AW219" s="201">
        <v>63920</v>
      </c>
      <c r="AX219" s="201">
        <v>8</v>
      </c>
      <c r="AY219" s="201">
        <v>782</v>
      </c>
      <c r="AZ219" s="201">
        <v>2808</v>
      </c>
      <c r="BA219" s="201">
        <v>289</v>
      </c>
      <c r="BB219" s="201">
        <v>27623</v>
      </c>
      <c r="BC219" s="201">
        <v>139114</v>
      </c>
      <c r="BD219" s="201">
        <v>26</v>
      </c>
      <c r="BE219" s="201">
        <v>2078</v>
      </c>
      <c r="BF219" s="201">
        <v>8352</v>
      </c>
      <c r="BG219" s="201">
        <v>24</v>
      </c>
      <c r="BH219" s="201">
        <v>3131</v>
      </c>
      <c r="BI219" s="201">
        <v>14090</v>
      </c>
      <c r="BJ219" s="201">
        <v>1573</v>
      </c>
      <c r="BK219" s="201">
        <v>6319</v>
      </c>
      <c r="BL219" s="201">
        <v>383</v>
      </c>
      <c r="BM219" s="201">
        <v>1655</v>
      </c>
      <c r="BN219" s="201">
        <v>0</v>
      </c>
      <c r="BO219" s="201">
        <v>0</v>
      </c>
      <c r="BP219" s="201">
        <v>0</v>
      </c>
      <c r="BQ219" s="201">
        <v>0</v>
      </c>
      <c r="BR219" s="201">
        <v>0</v>
      </c>
      <c r="BS219" s="201">
        <v>0</v>
      </c>
      <c r="BT219" s="201">
        <v>0</v>
      </c>
      <c r="BU219" s="201">
        <v>0</v>
      </c>
      <c r="BV219" s="206"/>
      <c r="BW219" s="206"/>
    </row>
    <row r="220" spans="1:75" hidden="1">
      <c r="A220" s="29">
        <v>40513</v>
      </c>
      <c r="B220" s="35">
        <v>45</v>
      </c>
      <c r="C220" s="35">
        <v>2583</v>
      </c>
      <c r="D220" s="35">
        <v>16752</v>
      </c>
      <c r="E220" s="35">
        <v>92</v>
      </c>
      <c r="F220" s="35">
        <v>21848</v>
      </c>
      <c r="G220" s="35">
        <v>134429</v>
      </c>
      <c r="H220" s="35">
        <v>95</v>
      </c>
      <c r="I220" s="35">
        <v>15456</v>
      </c>
      <c r="J220" s="35">
        <v>90450</v>
      </c>
      <c r="K220" s="35">
        <v>14945</v>
      </c>
      <c r="L220" s="35">
        <v>67000</v>
      </c>
      <c r="M220" s="201">
        <v>86278</v>
      </c>
      <c r="N220" s="199">
        <v>316</v>
      </c>
      <c r="O220" s="200">
        <v>14375</v>
      </c>
      <c r="P220" s="202">
        <f t="shared" si="3"/>
        <v>54832</v>
      </c>
      <c r="Q220" s="201">
        <v>249</v>
      </c>
      <c r="R220" s="201">
        <v>82277</v>
      </c>
      <c r="S220" s="201">
        <v>420896</v>
      </c>
      <c r="T220" s="201">
        <v>21</v>
      </c>
      <c r="U220" s="201">
        <v>1391</v>
      </c>
      <c r="V220" s="201">
        <v>4347</v>
      </c>
      <c r="W220" s="201">
        <v>106</v>
      </c>
      <c r="X220" s="201">
        <v>23975</v>
      </c>
      <c r="Y220" s="201">
        <v>95483</v>
      </c>
      <c r="Z220" s="201">
        <v>5</v>
      </c>
      <c r="AA220" s="201">
        <v>342</v>
      </c>
      <c r="AB220" s="201">
        <v>1539</v>
      </c>
      <c r="AC220" s="201">
        <v>42</v>
      </c>
      <c r="AD220" s="201">
        <v>11835</v>
      </c>
      <c r="AE220" s="201">
        <v>51612</v>
      </c>
      <c r="AF220" s="201">
        <v>535</v>
      </c>
      <c r="AG220" s="201">
        <v>65254</v>
      </c>
      <c r="AH220" s="201">
        <v>324691</v>
      </c>
      <c r="AI220" s="201">
        <v>161</v>
      </c>
      <c r="AJ220" s="201">
        <v>20725</v>
      </c>
      <c r="AK220" s="201">
        <v>86757</v>
      </c>
      <c r="AL220" s="201">
        <v>5</v>
      </c>
      <c r="AM220" s="201">
        <v>527</v>
      </c>
      <c r="AN220" s="201">
        <v>2103</v>
      </c>
      <c r="AO220" s="201">
        <v>5</v>
      </c>
      <c r="AP220" s="201">
        <v>327</v>
      </c>
      <c r="AQ220" s="201">
        <v>1675</v>
      </c>
      <c r="AR220" s="201">
        <v>4</v>
      </c>
      <c r="AS220" s="201">
        <v>247</v>
      </c>
      <c r="AT220" s="201">
        <v>1235</v>
      </c>
      <c r="AU220" s="201">
        <v>95</v>
      </c>
      <c r="AV220" s="201">
        <v>15456</v>
      </c>
      <c r="AW220" s="201">
        <v>90450</v>
      </c>
      <c r="AX220" s="201">
        <v>15</v>
      </c>
      <c r="AY220" s="201">
        <v>1823</v>
      </c>
      <c r="AZ220" s="201">
        <v>5920</v>
      </c>
      <c r="BA220" s="201">
        <v>238</v>
      </c>
      <c r="BB220" s="201">
        <v>25070</v>
      </c>
      <c r="BC220" s="201">
        <v>132235</v>
      </c>
      <c r="BD220" s="201">
        <v>12</v>
      </c>
      <c r="BE220" s="201">
        <v>1079</v>
      </c>
      <c r="BF220" s="201">
        <v>4316</v>
      </c>
      <c r="BG220" s="201">
        <v>0</v>
      </c>
      <c r="BH220" s="201">
        <v>0</v>
      </c>
      <c r="BI220" s="201">
        <v>0</v>
      </c>
      <c r="BJ220" s="201">
        <v>18859</v>
      </c>
      <c r="BK220" s="201">
        <v>80104</v>
      </c>
      <c r="BL220" s="201">
        <v>0</v>
      </c>
      <c r="BM220" s="201">
        <v>0</v>
      </c>
      <c r="BN220" s="201">
        <v>0</v>
      </c>
      <c r="BO220" s="201">
        <v>0</v>
      </c>
      <c r="BP220" s="201">
        <v>0</v>
      </c>
      <c r="BQ220" s="201">
        <v>0</v>
      </c>
      <c r="BR220" s="201">
        <v>2340</v>
      </c>
      <c r="BS220" s="201">
        <v>8190</v>
      </c>
      <c r="BT220" s="201">
        <v>14945</v>
      </c>
      <c r="BU220" s="201">
        <v>67000</v>
      </c>
      <c r="BV220" s="206"/>
      <c r="BW220" s="206"/>
    </row>
    <row r="221" spans="1:75">
      <c r="A221" s="29">
        <v>40544</v>
      </c>
      <c r="B221" s="35">
        <v>38</v>
      </c>
      <c r="C221" s="35">
        <v>2178</v>
      </c>
      <c r="D221" s="35">
        <v>15110</v>
      </c>
      <c r="E221" s="35">
        <v>94</v>
      </c>
      <c r="F221" s="35">
        <v>29118</v>
      </c>
      <c r="G221" s="35">
        <v>201559</v>
      </c>
      <c r="H221" s="35">
        <v>136</v>
      </c>
      <c r="I221" s="35">
        <v>12860</v>
      </c>
      <c r="J221" s="35">
        <v>60197</v>
      </c>
      <c r="K221" s="35">
        <v>329</v>
      </c>
      <c r="L221" s="35">
        <v>1625</v>
      </c>
      <c r="M221" s="201">
        <v>51106</v>
      </c>
      <c r="N221" s="199">
        <v>130</v>
      </c>
      <c r="O221" s="200">
        <v>6393</v>
      </c>
      <c r="P221" s="202">
        <f t="shared" si="3"/>
        <v>44485</v>
      </c>
      <c r="Q221" s="201">
        <v>233</v>
      </c>
      <c r="R221" s="201">
        <v>76539</v>
      </c>
      <c r="S221" s="201">
        <v>390028</v>
      </c>
      <c r="T221" s="201">
        <v>119</v>
      </c>
      <c r="U221" s="201">
        <v>5470</v>
      </c>
      <c r="V221" s="201">
        <v>12222</v>
      </c>
      <c r="W221" s="201">
        <v>114</v>
      </c>
      <c r="X221" s="201">
        <v>29633</v>
      </c>
      <c r="Y221" s="201">
        <v>115417</v>
      </c>
      <c r="Z221" s="201">
        <v>12</v>
      </c>
      <c r="AA221" s="201">
        <v>771</v>
      </c>
      <c r="AB221" s="201">
        <v>3470</v>
      </c>
      <c r="AC221" s="201">
        <v>31</v>
      </c>
      <c r="AD221" s="201">
        <v>7245</v>
      </c>
      <c r="AE221" s="201">
        <v>31974</v>
      </c>
      <c r="AF221" s="201">
        <v>767</v>
      </c>
      <c r="AG221" s="201">
        <v>66347</v>
      </c>
      <c r="AH221" s="201">
        <v>297073</v>
      </c>
      <c r="AI221" s="201">
        <v>207</v>
      </c>
      <c r="AJ221" s="201">
        <v>24207</v>
      </c>
      <c r="AK221" s="201">
        <v>111958</v>
      </c>
      <c r="AL221" s="201">
        <v>48</v>
      </c>
      <c r="AM221" s="201">
        <v>2490</v>
      </c>
      <c r="AN221" s="201">
        <v>7576</v>
      </c>
      <c r="AO221" s="201">
        <v>0</v>
      </c>
      <c r="AP221" s="201">
        <v>0</v>
      </c>
      <c r="AQ221" s="201">
        <v>0</v>
      </c>
      <c r="AR221" s="201">
        <v>19</v>
      </c>
      <c r="AS221" s="201">
        <v>1643</v>
      </c>
      <c r="AT221" s="201">
        <v>7394</v>
      </c>
      <c r="AU221" s="201">
        <v>136</v>
      </c>
      <c r="AV221" s="201">
        <v>12860</v>
      </c>
      <c r="AW221" s="201">
        <v>60197</v>
      </c>
      <c r="AX221" s="201">
        <v>55</v>
      </c>
      <c r="AY221" s="201">
        <v>4661</v>
      </c>
      <c r="AZ221" s="201">
        <v>17317</v>
      </c>
      <c r="BA221" s="201">
        <v>64</v>
      </c>
      <c r="BB221" s="201">
        <v>5173</v>
      </c>
      <c r="BC221" s="201">
        <v>30419</v>
      </c>
      <c r="BD221" s="201">
        <v>217</v>
      </c>
      <c r="BE221" s="201">
        <v>12398</v>
      </c>
      <c r="BF221" s="201">
        <v>49094</v>
      </c>
      <c r="BG221" s="201">
        <v>21</v>
      </c>
      <c r="BH221" s="201">
        <v>2915</v>
      </c>
      <c r="BI221" s="201">
        <v>13118</v>
      </c>
      <c r="BJ221" s="201">
        <v>7771</v>
      </c>
      <c r="BK221" s="201">
        <v>42710</v>
      </c>
      <c r="BL221" s="201">
        <v>7058</v>
      </c>
      <c r="BM221" s="201">
        <v>39684</v>
      </c>
      <c r="BN221" s="201">
        <v>0</v>
      </c>
      <c r="BO221" s="201">
        <v>0</v>
      </c>
      <c r="BP221" s="201">
        <v>0</v>
      </c>
      <c r="BQ221" s="201">
        <v>0</v>
      </c>
      <c r="BR221" s="201">
        <v>0</v>
      </c>
      <c r="BS221" s="201">
        <v>0</v>
      </c>
      <c r="BT221" s="201">
        <v>329</v>
      </c>
      <c r="BU221" s="201">
        <v>1625</v>
      </c>
      <c r="BV221" s="206"/>
      <c r="BW221" s="206"/>
    </row>
    <row r="222" spans="1:75">
      <c r="A222" s="29">
        <v>40575</v>
      </c>
      <c r="B222" s="35">
        <v>30</v>
      </c>
      <c r="C222" s="35">
        <v>1737</v>
      </c>
      <c r="D222" s="35">
        <v>10505</v>
      </c>
      <c r="E222" s="35">
        <v>133</v>
      </c>
      <c r="F222" s="35">
        <v>34358</v>
      </c>
      <c r="G222" s="35">
        <v>240477</v>
      </c>
      <c r="H222" s="35">
        <v>41</v>
      </c>
      <c r="I222" s="35">
        <v>4499</v>
      </c>
      <c r="J222" s="35">
        <v>25962</v>
      </c>
      <c r="K222" s="35">
        <v>0</v>
      </c>
      <c r="L222" s="35">
        <v>0</v>
      </c>
      <c r="M222" s="201">
        <v>73010</v>
      </c>
      <c r="N222" s="199">
        <v>496</v>
      </c>
      <c r="O222" s="200">
        <v>23046</v>
      </c>
      <c r="P222" s="202">
        <f t="shared" si="3"/>
        <v>40594</v>
      </c>
      <c r="Q222" s="201">
        <v>361</v>
      </c>
      <c r="R222" s="201">
        <v>118342</v>
      </c>
      <c r="S222" s="201">
        <v>637790</v>
      </c>
      <c r="T222" s="201">
        <v>62</v>
      </c>
      <c r="U222" s="201">
        <v>3145</v>
      </c>
      <c r="V222" s="201">
        <v>9629</v>
      </c>
      <c r="W222" s="201">
        <v>148</v>
      </c>
      <c r="X222" s="201">
        <v>28183</v>
      </c>
      <c r="Y222" s="201">
        <v>108644</v>
      </c>
      <c r="Z222" s="201">
        <v>14</v>
      </c>
      <c r="AA222" s="201">
        <v>914</v>
      </c>
      <c r="AB222" s="201">
        <v>4107</v>
      </c>
      <c r="AC222" s="201">
        <v>41</v>
      </c>
      <c r="AD222" s="201">
        <v>9965</v>
      </c>
      <c r="AE222" s="201">
        <v>44476</v>
      </c>
      <c r="AF222" s="201">
        <v>771</v>
      </c>
      <c r="AG222" s="201">
        <v>77605</v>
      </c>
      <c r="AH222" s="201">
        <v>377132</v>
      </c>
      <c r="AI222" s="201">
        <v>140</v>
      </c>
      <c r="AJ222" s="201">
        <v>20675</v>
      </c>
      <c r="AK222" s="201">
        <v>87434</v>
      </c>
      <c r="AL222" s="201">
        <v>54</v>
      </c>
      <c r="AM222" s="201">
        <v>3748</v>
      </c>
      <c r="AN222" s="201">
        <v>18399</v>
      </c>
      <c r="AO222" s="201">
        <v>1</v>
      </c>
      <c r="AP222" s="201">
        <v>247</v>
      </c>
      <c r="AQ222" s="201">
        <v>1112</v>
      </c>
      <c r="AR222" s="201">
        <v>9</v>
      </c>
      <c r="AS222" s="201">
        <v>598</v>
      </c>
      <c r="AT222" s="201">
        <v>2147</v>
      </c>
      <c r="AU222" s="201">
        <v>41</v>
      </c>
      <c r="AV222" s="201">
        <v>4499</v>
      </c>
      <c r="AW222" s="201">
        <v>25962</v>
      </c>
      <c r="AX222" s="201">
        <v>45</v>
      </c>
      <c r="AY222" s="201">
        <v>4607</v>
      </c>
      <c r="AZ222" s="201">
        <v>17871</v>
      </c>
      <c r="BA222" s="201">
        <v>379</v>
      </c>
      <c r="BB222" s="201">
        <v>34142</v>
      </c>
      <c r="BC222" s="201">
        <v>185680</v>
      </c>
      <c r="BD222" s="201">
        <v>31</v>
      </c>
      <c r="BE222" s="201">
        <v>2621</v>
      </c>
      <c r="BF222" s="201">
        <v>9969</v>
      </c>
      <c r="BG222" s="201">
        <v>71</v>
      </c>
      <c r="BH222" s="201">
        <v>6468</v>
      </c>
      <c r="BI222" s="201">
        <v>28558</v>
      </c>
      <c r="BJ222" s="201">
        <v>2187</v>
      </c>
      <c r="BK222" s="201">
        <v>6603</v>
      </c>
      <c r="BL222" s="201">
        <v>0</v>
      </c>
      <c r="BM222" s="201">
        <v>0</v>
      </c>
      <c r="BN222" s="201">
        <v>1361</v>
      </c>
      <c r="BO222" s="201">
        <v>3133</v>
      </c>
      <c r="BP222" s="201">
        <v>0</v>
      </c>
      <c r="BQ222" s="201">
        <v>0</v>
      </c>
      <c r="BR222" s="201">
        <v>0</v>
      </c>
      <c r="BS222" s="201">
        <v>0</v>
      </c>
      <c r="BT222" s="201">
        <v>0</v>
      </c>
      <c r="BU222" s="201">
        <v>0</v>
      </c>
      <c r="BV222" s="206"/>
      <c r="BW222" s="206"/>
    </row>
    <row r="223" spans="1:75">
      <c r="A223" s="29">
        <v>40603</v>
      </c>
      <c r="B223" s="35">
        <v>56</v>
      </c>
      <c r="C223" s="35">
        <v>3187</v>
      </c>
      <c r="D223" s="35">
        <v>22324</v>
      </c>
      <c r="E223" s="35">
        <v>126</v>
      </c>
      <c r="F223" s="35">
        <v>33397</v>
      </c>
      <c r="G223" s="35">
        <v>214914</v>
      </c>
      <c r="H223" s="35">
        <v>136</v>
      </c>
      <c r="I223" s="35">
        <v>10024</v>
      </c>
      <c r="J223" s="35">
        <v>59998</v>
      </c>
      <c r="K223" s="35">
        <v>963</v>
      </c>
      <c r="L223" s="35">
        <v>3400</v>
      </c>
      <c r="M223" s="201">
        <v>71139</v>
      </c>
      <c r="N223" s="199">
        <v>2177</v>
      </c>
      <c r="O223" s="200">
        <v>108448</v>
      </c>
      <c r="P223" s="202">
        <f t="shared" si="3"/>
        <v>47571</v>
      </c>
      <c r="Q223" s="201">
        <v>440</v>
      </c>
      <c r="R223" s="201">
        <v>135202</v>
      </c>
      <c r="S223" s="201">
        <v>724512</v>
      </c>
      <c r="T223" s="201">
        <v>98</v>
      </c>
      <c r="U223" s="201">
        <v>4805</v>
      </c>
      <c r="V223" s="201">
        <v>11520</v>
      </c>
      <c r="W223" s="201">
        <v>166</v>
      </c>
      <c r="X223" s="201">
        <v>36622</v>
      </c>
      <c r="Y223" s="201">
        <v>133704</v>
      </c>
      <c r="Z223" s="201">
        <v>29</v>
      </c>
      <c r="AA223" s="201">
        <v>1638</v>
      </c>
      <c r="AB223" s="201">
        <v>7570</v>
      </c>
      <c r="AC223" s="201">
        <v>52</v>
      </c>
      <c r="AD223" s="201">
        <v>13928</v>
      </c>
      <c r="AE223" s="201">
        <v>60819</v>
      </c>
      <c r="AF223" s="201">
        <v>2131</v>
      </c>
      <c r="AG223" s="201">
        <v>183001</v>
      </c>
      <c r="AH223" s="201">
        <v>926628</v>
      </c>
      <c r="AI223" s="201">
        <v>474</v>
      </c>
      <c r="AJ223" s="201">
        <v>37042</v>
      </c>
      <c r="AK223" s="201">
        <v>165532</v>
      </c>
      <c r="AL223" s="201">
        <v>25</v>
      </c>
      <c r="AM223" s="201">
        <v>4250</v>
      </c>
      <c r="AN223" s="201">
        <v>17797</v>
      </c>
      <c r="AO223" s="201">
        <v>112</v>
      </c>
      <c r="AP223" s="201">
        <v>6987</v>
      </c>
      <c r="AQ223" s="201">
        <v>29345</v>
      </c>
      <c r="AR223" s="201">
        <v>261</v>
      </c>
      <c r="AS223" s="201">
        <v>27545</v>
      </c>
      <c r="AT223" s="201">
        <v>119576</v>
      </c>
      <c r="AU223" s="201">
        <v>136</v>
      </c>
      <c r="AV223" s="201">
        <v>10024</v>
      </c>
      <c r="AW223" s="201">
        <v>59998</v>
      </c>
      <c r="AX223" s="201">
        <v>66</v>
      </c>
      <c r="AY223" s="201">
        <v>4418</v>
      </c>
      <c r="AZ223" s="201">
        <v>17672</v>
      </c>
      <c r="BA223" s="201">
        <v>1027</v>
      </c>
      <c r="BB223" s="201">
        <v>89158</v>
      </c>
      <c r="BC223" s="201">
        <v>501575</v>
      </c>
      <c r="BD223" s="201">
        <v>6</v>
      </c>
      <c r="BE223" s="201">
        <v>472</v>
      </c>
      <c r="BF223" s="201">
        <v>1888</v>
      </c>
      <c r="BG223" s="201">
        <v>24</v>
      </c>
      <c r="BH223" s="201">
        <v>3105</v>
      </c>
      <c r="BI223" s="201">
        <v>13245</v>
      </c>
      <c r="BJ223" s="201">
        <v>34478</v>
      </c>
      <c r="BK223" s="201">
        <v>147284</v>
      </c>
      <c r="BL223" s="201">
        <v>32968</v>
      </c>
      <c r="BM223" s="201">
        <v>141969</v>
      </c>
      <c r="BN223" s="201">
        <v>0</v>
      </c>
      <c r="BO223" s="201">
        <v>0</v>
      </c>
      <c r="BP223" s="201">
        <v>0</v>
      </c>
      <c r="BQ223" s="201">
        <v>0</v>
      </c>
      <c r="BR223" s="201">
        <v>0</v>
      </c>
      <c r="BS223" s="201">
        <v>0</v>
      </c>
      <c r="BT223" s="201">
        <v>963</v>
      </c>
      <c r="BU223" s="201">
        <v>3400</v>
      </c>
      <c r="BV223" s="206"/>
      <c r="BW223" s="206"/>
    </row>
    <row r="224" spans="1:75">
      <c r="A224" s="29">
        <v>40634</v>
      </c>
      <c r="B224" s="204">
        <v>34</v>
      </c>
      <c r="C224" s="35">
        <v>2030</v>
      </c>
      <c r="D224" s="35">
        <v>11710</v>
      </c>
      <c r="E224" s="35">
        <v>88</v>
      </c>
      <c r="F224" s="35">
        <v>25908</v>
      </c>
      <c r="G224" s="35">
        <v>168142</v>
      </c>
      <c r="H224" s="35">
        <v>200</v>
      </c>
      <c r="I224" s="35">
        <v>31322</v>
      </c>
      <c r="J224" s="35">
        <v>218122</v>
      </c>
      <c r="K224" s="35">
        <v>293</v>
      </c>
      <c r="L224" s="35">
        <v>1319</v>
      </c>
      <c r="M224" s="201">
        <v>71356</v>
      </c>
      <c r="N224" s="199">
        <v>345</v>
      </c>
      <c r="O224" s="200">
        <v>19011</v>
      </c>
      <c r="P224" s="202">
        <f t="shared" si="3"/>
        <v>59553</v>
      </c>
      <c r="Q224" s="201">
        <v>408</v>
      </c>
      <c r="R224" s="201">
        <v>99592</v>
      </c>
      <c r="S224" s="201">
        <v>530502</v>
      </c>
      <c r="T224" s="201">
        <v>18</v>
      </c>
      <c r="U224" s="201">
        <v>1037</v>
      </c>
      <c r="V224" s="201">
        <v>3938</v>
      </c>
      <c r="W224" s="201">
        <v>125</v>
      </c>
      <c r="X224" s="201">
        <v>23558</v>
      </c>
      <c r="Y224" s="201">
        <v>89284</v>
      </c>
      <c r="Z224" s="201">
        <v>19</v>
      </c>
      <c r="AA224" s="201">
        <v>1241</v>
      </c>
      <c r="AB224" s="201">
        <v>5624</v>
      </c>
      <c r="AC224" s="201">
        <v>37</v>
      </c>
      <c r="AD224" s="201">
        <v>10101</v>
      </c>
      <c r="AE224" s="201">
        <v>45090</v>
      </c>
      <c r="AF224" s="201">
        <v>951</v>
      </c>
      <c r="AG224" s="201">
        <v>107251</v>
      </c>
      <c r="AH224" s="201">
        <v>564402</v>
      </c>
      <c r="AI224" s="201">
        <v>68</v>
      </c>
      <c r="AJ224" s="201">
        <v>8260</v>
      </c>
      <c r="AK224" s="201">
        <v>34030</v>
      </c>
      <c r="AL224" s="201">
        <v>77</v>
      </c>
      <c r="AM224" s="201">
        <v>9906</v>
      </c>
      <c r="AN224" s="201">
        <v>41396</v>
      </c>
      <c r="AO224" s="201">
        <v>65</v>
      </c>
      <c r="AP224" s="201">
        <v>4241</v>
      </c>
      <c r="AQ224" s="201">
        <v>17896</v>
      </c>
      <c r="AR224" s="201">
        <v>55</v>
      </c>
      <c r="AS224" s="201">
        <v>9480</v>
      </c>
      <c r="AT224" s="201">
        <v>39988</v>
      </c>
      <c r="AU224" s="201">
        <v>200</v>
      </c>
      <c r="AV224" s="201">
        <v>31322</v>
      </c>
      <c r="AW224" s="201">
        <v>218122</v>
      </c>
      <c r="AX224" s="201">
        <v>72</v>
      </c>
      <c r="AY224" s="201">
        <v>6449</v>
      </c>
      <c r="AZ224" s="201">
        <v>25043</v>
      </c>
      <c r="BA224" s="201">
        <v>396</v>
      </c>
      <c r="BB224" s="201">
        <v>35593</v>
      </c>
      <c r="BC224" s="201">
        <v>180613</v>
      </c>
      <c r="BD224" s="201">
        <v>9</v>
      </c>
      <c r="BE224" s="201">
        <v>627</v>
      </c>
      <c r="BF224" s="201">
        <v>2508</v>
      </c>
      <c r="BG224" s="201">
        <v>9</v>
      </c>
      <c r="BH224" s="201">
        <v>1373</v>
      </c>
      <c r="BI224" s="201">
        <v>4806</v>
      </c>
      <c r="BJ224" s="201">
        <v>11962</v>
      </c>
      <c r="BK224" s="201">
        <v>50513</v>
      </c>
      <c r="BL224" s="201">
        <v>8472</v>
      </c>
      <c r="BM224" s="201">
        <v>36829</v>
      </c>
      <c r="BN224" s="201">
        <v>0</v>
      </c>
      <c r="BO224" s="201">
        <v>0</v>
      </c>
      <c r="BP224" s="201">
        <v>0</v>
      </c>
      <c r="BQ224" s="201">
        <v>0</v>
      </c>
      <c r="BR224" s="201">
        <v>0</v>
      </c>
      <c r="BS224" s="201">
        <v>0</v>
      </c>
      <c r="BT224" s="201">
        <v>293</v>
      </c>
      <c r="BU224" s="201">
        <v>1319</v>
      </c>
      <c r="BV224" s="206"/>
      <c r="BW224" s="206"/>
    </row>
    <row r="225" spans="1:75">
      <c r="A225" s="29">
        <v>40664</v>
      </c>
      <c r="B225" s="204">
        <v>46</v>
      </c>
      <c r="C225" s="35">
        <v>2575</v>
      </c>
      <c r="D225" s="35">
        <v>15381</v>
      </c>
      <c r="E225" s="35">
        <v>142</v>
      </c>
      <c r="F225" s="35">
        <v>43443</v>
      </c>
      <c r="G225" s="35">
        <v>269346</v>
      </c>
      <c r="H225" s="35">
        <v>97</v>
      </c>
      <c r="I225" s="35">
        <v>9347</v>
      </c>
      <c r="J225" s="35">
        <v>56525</v>
      </c>
      <c r="K225" s="35">
        <v>231</v>
      </c>
      <c r="L225" s="35">
        <v>1825</v>
      </c>
      <c r="M225" s="201">
        <v>165832</v>
      </c>
      <c r="N225" s="199">
        <v>411</v>
      </c>
      <c r="O225" s="200">
        <v>20905</v>
      </c>
      <c r="P225" s="202">
        <f t="shared" si="3"/>
        <v>55596</v>
      </c>
      <c r="Q225" s="201">
        <v>543</v>
      </c>
      <c r="R225" s="201">
        <v>140844</v>
      </c>
      <c r="S225" s="201">
        <v>724959</v>
      </c>
      <c r="T225" s="201">
        <v>47</v>
      </c>
      <c r="U225" s="201">
        <v>2526</v>
      </c>
      <c r="V225" s="201">
        <v>8125</v>
      </c>
      <c r="W225" s="201">
        <v>153</v>
      </c>
      <c r="X225" s="201">
        <v>30656</v>
      </c>
      <c r="Y225" s="201">
        <v>113160</v>
      </c>
      <c r="Z225" s="201">
        <v>36</v>
      </c>
      <c r="AA225" s="201">
        <v>1819</v>
      </c>
      <c r="AB225" s="201">
        <v>8493</v>
      </c>
      <c r="AC225" s="201">
        <v>47</v>
      </c>
      <c r="AD225" s="201">
        <v>12372</v>
      </c>
      <c r="AE225" s="201">
        <v>54933</v>
      </c>
      <c r="AF225" s="201">
        <v>820</v>
      </c>
      <c r="AG225" s="201">
        <v>91073</v>
      </c>
      <c r="AH225" s="201">
        <v>441558</v>
      </c>
      <c r="AI225" s="201">
        <v>85</v>
      </c>
      <c r="AJ225" s="201">
        <v>13968</v>
      </c>
      <c r="AK225" s="201">
        <v>56427</v>
      </c>
      <c r="AL225" s="201">
        <v>38</v>
      </c>
      <c r="AM225" s="201">
        <v>2549</v>
      </c>
      <c r="AN225" s="201">
        <v>8602</v>
      </c>
      <c r="AO225" s="201">
        <v>4</v>
      </c>
      <c r="AP225" s="201">
        <v>388</v>
      </c>
      <c r="AQ225" s="201">
        <v>1474</v>
      </c>
      <c r="AR225" s="201">
        <v>39</v>
      </c>
      <c r="AS225" s="201">
        <v>4145</v>
      </c>
      <c r="AT225" s="201">
        <v>17847</v>
      </c>
      <c r="AU225" s="201">
        <v>97</v>
      </c>
      <c r="AV225" s="201">
        <v>9347</v>
      </c>
      <c r="AW225" s="201">
        <v>56525</v>
      </c>
      <c r="AX225" s="201">
        <v>83</v>
      </c>
      <c r="AY225" s="201">
        <v>7517</v>
      </c>
      <c r="AZ225" s="201">
        <v>27981</v>
      </c>
      <c r="BA225" s="201">
        <v>443</v>
      </c>
      <c r="BB225" s="201">
        <v>50393</v>
      </c>
      <c r="BC225" s="201">
        <v>261116</v>
      </c>
      <c r="BD225" s="201">
        <v>22</v>
      </c>
      <c r="BE225" s="201">
        <v>1906</v>
      </c>
      <c r="BF225" s="201">
        <v>7916</v>
      </c>
      <c r="BG225" s="201">
        <v>9</v>
      </c>
      <c r="BH225" s="201">
        <v>860</v>
      </c>
      <c r="BI225" s="201">
        <v>3670</v>
      </c>
      <c r="BJ225" s="201">
        <v>231</v>
      </c>
      <c r="BK225" s="201">
        <v>1825</v>
      </c>
      <c r="BL225" s="201">
        <v>0</v>
      </c>
      <c r="BM225" s="201">
        <v>0</v>
      </c>
      <c r="BN225" s="201">
        <v>0</v>
      </c>
      <c r="BO225" s="201">
        <v>0</v>
      </c>
      <c r="BP225" s="201">
        <v>0</v>
      </c>
      <c r="BQ225" s="201">
        <v>0</v>
      </c>
      <c r="BR225" s="201">
        <v>0</v>
      </c>
      <c r="BS225" s="201">
        <v>0</v>
      </c>
      <c r="BT225" s="201">
        <v>231</v>
      </c>
      <c r="BU225" s="201">
        <v>1825</v>
      </c>
      <c r="BV225" s="206"/>
      <c r="BW225" s="206"/>
    </row>
    <row r="226" spans="1:75">
      <c r="A226" s="29">
        <v>40695</v>
      </c>
      <c r="B226" s="204">
        <v>229</v>
      </c>
      <c r="C226" s="35">
        <v>10058</v>
      </c>
      <c r="D226" s="35">
        <v>26768</v>
      </c>
      <c r="E226" s="35">
        <v>121</v>
      </c>
      <c r="F226" s="35">
        <v>32665</v>
      </c>
      <c r="G226" s="35">
        <v>227252</v>
      </c>
      <c r="H226" s="35">
        <v>113</v>
      </c>
      <c r="I226" s="35">
        <v>17807</v>
      </c>
      <c r="J226" s="35">
        <v>125890</v>
      </c>
      <c r="K226" s="35">
        <v>0</v>
      </c>
      <c r="L226" s="35">
        <v>0</v>
      </c>
      <c r="M226" s="201">
        <v>133728</v>
      </c>
      <c r="N226" s="199">
        <v>514</v>
      </c>
      <c r="O226" s="200">
        <v>27465</v>
      </c>
      <c r="P226" s="202">
        <f t="shared" si="3"/>
        <v>60530</v>
      </c>
      <c r="Q226" s="201">
        <v>542</v>
      </c>
      <c r="R226" s="201">
        <v>132004</v>
      </c>
      <c r="S226" s="201">
        <v>667128</v>
      </c>
      <c r="T226" s="201">
        <v>17</v>
      </c>
      <c r="U226" s="201">
        <v>928</v>
      </c>
      <c r="V226" s="201">
        <v>3745</v>
      </c>
      <c r="W226" s="201">
        <v>133</v>
      </c>
      <c r="X226" s="201">
        <v>34702</v>
      </c>
      <c r="Y226" s="201">
        <v>152826</v>
      </c>
      <c r="Z226" s="201">
        <v>1205</v>
      </c>
      <c r="AA226" s="201">
        <v>48707</v>
      </c>
      <c r="AB226" s="201">
        <v>79453</v>
      </c>
      <c r="AC226" s="201">
        <v>64</v>
      </c>
      <c r="AD226" s="201">
        <v>18954</v>
      </c>
      <c r="AE226" s="201">
        <v>83204</v>
      </c>
      <c r="AF226" s="201">
        <v>2352</v>
      </c>
      <c r="AG226" s="201">
        <v>214208</v>
      </c>
      <c r="AH226" s="201">
        <v>992974</v>
      </c>
      <c r="AI226" s="201">
        <v>421</v>
      </c>
      <c r="AJ226" s="201">
        <v>36636</v>
      </c>
      <c r="AK226" s="201">
        <v>154540</v>
      </c>
      <c r="AL226" s="201">
        <v>6</v>
      </c>
      <c r="AM226" s="201">
        <v>795</v>
      </c>
      <c r="AN226" s="201">
        <v>3339</v>
      </c>
      <c r="AO226" s="201">
        <v>0</v>
      </c>
      <c r="AP226" s="201">
        <v>0</v>
      </c>
      <c r="AQ226" s="201">
        <v>0</v>
      </c>
      <c r="AR226" s="201">
        <v>24</v>
      </c>
      <c r="AS226" s="201">
        <v>1763</v>
      </c>
      <c r="AT226" s="201">
        <v>6171</v>
      </c>
      <c r="AU226" s="201">
        <v>113</v>
      </c>
      <c r="AV226" s="201">
        <v>17807</v>
      </c>
      <c r="AW226" s="201">
        <v>125890</v>
      </c>
      <c r="AX226" s="201">
        <v>762</v>
      </c>
      <c r="AY226" s="201">
        <v>45985</v>
      </c>
      <c r="AZ226" s="201">
        <v>202780</v>
      </c>
      <c r="BA226" s="201">
        <v>845</v>
      </c>
      <c r="BB226" s="201">
        <v>94934</v>
      </c>
      <c r="BC226" s="201">
        <v>424918</v>
      </c>
      <c r="BD226" s="201">
        <v>147</v>
      </c>
      <c r="BE226" s="201">
        <v>12270</v>
      </c>
      <c r="BF226" s="201">
        <v>60127</v>
      </c>
      <c r="BG226" s="201">
        <v>34</v>
      </c>
      <c r="BH226" s="201">
        <v>4018</v>
      </c>
      <c r="BI226" s="201">
        <v>15209</v>
      </c>
      <c r="BJ226" s="201">
        <v>979</v>
      </c>
      <c r="BK226" s="201">
        <v>3176</v>
      </c>
      <c r="BL226" s="201">
        <v>279</v>
      </c>
      <c r="BM226" s="201">
        <v>1116</v>
      </c>
      <c r="BN226" s="201">
        <v>0</v>
      </c>
      <c r="BO226" s="201">
        <v>0</v>
      </c>
      <c r="BP226" s="201">
        <v>0</v>
      </c>
      <c r="BQ226" s="201">
        <v>0</v>
      </c>
      <c r="BR226" s="201">
        <v>0</v>
      </c>
      <c r="BS226" s="201">
        <v>0</v>
      </c>
      <c r="BT226" s="201">
        <v>0</v>
      </c>
      <c r="BU226" s="201">
        <v>0</v>
      </c>
      <c r="BV226" s="206"/>
      <c r="BW226" s="206"/>
    </row>
    <row r="227" spans="1:75">
      <c r="A227" s="29">
        <v>40725</v>
      </c>
      <c r="B227" s="204">
        <v>31</v>
      </c>
      <c r="C227" s="35">
        <v>1792</v>
      </c>
      <c r="D227" s="35">
        <v>12421</v>
      </c>
      <c r="E227" s="35">
        <v>99</v>
      </c>
      <c r="F227" s="35">
        <v>28685</v>
      </c>
      <c r="G227" s="35">
        <v>197566</v>
      </c>
      <c r="H227" s="35">
        <v>581</v>
      </c>
      <c r="I227" s="35">
        <v>36601</v>
      </c>
      <c r="J227" s="35">
        <v>281939</v>
      </c>
      <c r="K227" s="35">
        <v>0</v>
      </c>
      <c r="L227" s="35">
        <v>0</v>
      </c>
      <c r="M227" s="201">
        <v>83862</v>
      </c>
      <c r="N227" s="199">
        <v>1570</v>
      </c>
      <c r="O227" s="200">
        <v>74722</v>
      </c>
      <c r="P227" s="202">
        <f t="shared" si="3"/>
        <v>67078</v>
      </c>
      <c r="Q227" s="201">
        <v>489</v>
      </c>
      <c r="R227" s="201">
        <v>119512</v>
      </c>
      <c r="S227" s="201">
        <v>694703</v>
      </c>
      <c r="T227" s="201">
        <v>34</v>
      </c>
      <c r="U227" s="201">
        <v>1747</v>
      </c>
      <c r="V227" s="201">
        <v>5483</v>
      </c>
      <c r="W227" s="201">
        <v>167</v>
      </c>
      <c r="X227" s="201">
        <v>30832</v>
      </c>
      <c r="Y227" s="201">
        <v>131875</v>
      </c>
      <c r="Z227" s="201">
        <v>23</v>
      </c>
      <c r="AA227" s="201">
        <v>1541</v>
      </c>
      <c r="AB227" s="201">
        <v>7013</v>
      </c>
      <c r="AC227" s="201">
        <v>53</v>
      </c>
      <c r="AD227" s="201">
        <v>15645</v>
      </c>
      <c r="AE227" s="201">
        <v>67956</v>
      </c>
      <c r="AF227" s="201">
        <v>1961</v>
      </c>
      <c r="AG227" s="201">
        <v>144896</v>
      </c>
      <c r="AH227" s="201">
        <v>747139</v>
      </c>
      <c r="AI227" s="201">
        <v>500</v>
      </c>
      <c r="AJ227" s="201">
        <v>40994</v>
      </c>
      <c r="AK227" s="201">
        <v>165652</v>
      </c>
      <c r="AL227" s="201">
        <v>29</v>
      </c>
      <c r="AM227" s="201">
        <v>3434</v>
      </c>
      <c r="AN227" s="201">
        <v>13279</v>
      </c>
      <c r="AO227" s="201">
        <v>5</v>
      </c>
      <c r="AP227" s="201">
        <v>1302</v>
      </c>
      <c r="AQ227" s="201">
        <v>5859</v>
      </c>
      <c r="AR227" s="201">
        <v>25</v>
      </c>
      <c r="AS227" s="201">
        <v>1800</v>
      </c>
      <c r="AT227" s="201">
        <v>9000</v>
      </c>
      <c r="AU227" s="201">
        <v>581</v>
      </c>
      <c r="AV227" s="201">
        <v>36601</v>
      </c>
      <c r="AW227" s="201">
        <v>281939</v>
      </c>
      <c r="AX227" s="201">
        <v>26</v>
      </c>
      <c r="AY227" s="201">
        <v>2119</v>
      </c>
      <c r="AZ227" s="201">
        <v>9809</v>
      </c>
      <c r="BA227" s="201">
        <v>697</v>
      </c>
      <c r="BB227" s="201">
        <v>47942</v>
      </c>
      <c r="BC227" s="201">
        <v>216906</v>
      </c>
      <c r="BD227" s="201">
        <v>40</v>
      </c>
      <c r="BE227" s="201">
        <v>3528</v>
      </c>
      <c r="BF227" s="201">
        <v>14636</v>
      </c>
      <c r="BG227" s="201">
        <v>58</v>
      </c>
      <c r="BH227" s="201">
        <v>7176</v>
      </c>
      <c r="BI227" s="201">
        <v>30059</v>
      </c>
      <c r="BJ227" s="201">
        <v>3785</v>
      </c>
      <c r="BK227" s="201">
        <v>18925</v>
      </c>
      <c r="BL227" s="201">
        <v>0</v>
      </c>
      <c r="BM227" s="201">
        <v>0</v>
      </c>
      <c r="BN227" s="201">
        <v>0</v>
      </c>
      <c r="BO227" s="201">
        <v>0</v>
      </c>
      <c r="BP227" s="201">
        <v>3785</v>
      </c>
      <c r="BQ227" s="201">
        <v>18925</v>
      </c>
      <c r="BR227" s="201">
        <v>0</v>
      </c>
      <c r="BS227" s="201">
        <v>0</v>
      </c>
      <c r="BT227" s="201">
        <v>0</v>
      </c>
      <c r="BU227" s="201">
        <v>0</v>
      </c>
      <c r="BV227" s="206"/>
      <c r="BW227" s="206"/>
    </row>
    <row r="228" spans="1:75">
      <c r="A228" s="29">
        <v>40756</v>
      </c>
      <c r="B228" s="204">
        <v>42</v>
      </c>
      <c r="C228" s="35">
        <v>2319</v>
      </c>
      <c r="D228" s="35">
        <v>13436</v>
      </c>
      <c r="E228" s="35">
        <v>135</v>
      </c>
      <c r="F228" s="35">
        <v>39707</v>
      </c>
      <c r="G228" s="35">
        <v>304936</v>
      </c>
      <c r="H228" s="35">
        <v>47</v>
      </c>
      <c r="I228" s="35">
        <v>7915</v>
      </c>
      <c r="J228" s="35">
        <v>55130</v>
      </c>
      <c r="K228" s="35">
        <v>0</v>
      </c>
      <c r="L228" s="35">
        <v>0</v>
      </c>
      <c r="M228" s="201">
        <v>87463</v>
      </c>
      <c r="N228" s="199">
        <v>423</v>
      </c>
      <c r="O228" s="200">
        <v>22359</v>
      </c>
      <c r="P228" s="202">
        <f t="shared" si="3"/>
        <v>49941</v>
      </c>
      <c r="Q228" s="201">
        <v>547</v>
      </c>
      <c r="R228" s="201">
        <v>127391</v>
      </c>
      <c r="S228" s="201">
        <v>727620</v>
      </c>
      <c r="T228" s="201">
        <v>106</v>
      </c>
      <c r="U228" s="201">
        <v>5627</v>
      </c>
      <c r="V228" s="201">
        <v>16567</v>
      </c>
      <c r="W228" s="201">
        <v>151</v>
      </c>
      <c r="X228" s="201">
        <v>34879</v>
      </c>
      <c r="Y228" s="201">
        <v>147394</v>
      </c>
      <c r="Z228" s="201">
        <v>22</v>
      </c>
      <c r="AA228" s="201">
        <v>1445</v>
      </c>
      <c r="AB228" s="201">
        <v>6781</v>
      </c>
      <c r="AC228" s="201">
        <v>46</v>
      </c>
      <c r="AD228" s="201">
        <v>15283</v>
      </c>
      <c r="AE228" s="201">
        <v>69172</v>
      </c>
      <c r="AF228" s="201">
        <v>1488</v>
      </c>
      <c r="AG228" s="201">
        <v>134734</v>
      </c>
      <c r="AH228" s="201">
        <v>644424</v>
      </c>
      <c r="AI228" s="201">
        <v>76</v>
      </c>
      <c r="AJ228" s="201">
        <v>9658</v>
      </c>
      <c r="AK228" s="201">
        <v>41378</v>
      </c>
      <c r="AL228" s="201">
        <v>372</v>
      </c>
      <c r="AM228" s="201">
        <v>20255</v>
      </c>
      <c r="AN228" s="201">
        <v>85720</v>
      </c>
      <c r="AO228" s="201">
        <v>152</v>
      </c>
      <c r="AP228" s="201">
        <v>9824</v>
      </c>
      <c r="AQ228" s="201">
        <v>41285</v>
      </c>
      <c r="AR228" s="201">
        <v>11</v>
      </c>
      <c r="AS228" s="201">
        <v>870</v>
      </c>
      <c r="AT228" s="201">
        <v>3045</v>
      </c>
      <c r="AU228" s="201">
        <v>47</v>
      </c>
      <c r="AV228" s="201">
        <v>7915</v>
      </c>
      <c r="AW228" s="201">
        <v>55130</v>
      </c>
      <c r="AX228" s="201">
        <v>95</v>
      </c>
      <c r="AY228" s="201">
        <v>6548</v>
      </c>
      <c r="AZ228" s="201">
        <v>32007</v>
      </c>
      <c r="BA228" s="201">
        <v>494</v>
      </c>
      <c r="BB228" s="201">
        <v>49119</v>
      </c>
      <c r="BC228" s="201">
        <v>248993</v>
      </c>
      <c r="BD228" s="201">
        <v>81</v>
      </c>
      <c r="BE228" s="201">
        <v>5956</v>
      </c>
      <c r="BF228" s="201">
        <v>27836</v>
      </c>
      <c r="BG228" s="201">
        <v>160</v>
      </c>
      <c r="BH228" s="201">
        <v>24589</v>
      </c>
      <c r="BI228" s="201">
        <v>109030</v>
      </c>
      <c r="BJ228" s="201">
        <v>12271</v>
      </c>
      <c r="BK228" s="201">
        <v>60597</v>
      </c>
      <c r="BL228" s="201">
        <v>10229</v>
      </c>
      <c r="BM228" s="201">
        <v>52060</v>
      </c>
      <c r="BN228" s="201">
        <v>0</v>
      </c>
      <c r="BO228" s="201">
        <v>0</v>
      </c>
      <c r="BP228" s="201">
        <v>0</v>
      </c>
      <c r="BQ228" s="201">
        <v>0</v>
      </c>
      <c r="BR228" s="201">
        <v>1242</v>
      </c>
      <c r="BS228" s="201">
        <v>4491</v>
      </c>
      <c r="BT228" s="201">
        <v>0</v>
      </c>
      <c r="BU228" s="201">
        <v>0</v>
      </c>
      <c r="BV228" s="206"/>
      <c r="BW228" s="206"/>
    </row>
    <row r="229" spans="1:75">
      <c r="A229" s="29">
        <v>40787</v>
      </c>
      <c r="B229" s="204">
        <v>30</v>
      </c>
      <c r="C229" s="35">
        <v>1679</v>
      </c>
      <c r="D229" s="35">
        <v>10602</v>
      </c>
      <c r="E229" s="35">
        <v>111</v>
      </c>
      <c r="F229" s="35">
        <v>27397</v>
      </c>
      <c r="G229" s="35">
        <v>185342</v>
      </c>
      <c r="H229" s="35">
        <v>367</v>
      </c>
      <c r="I229" s="35">
        <v>49521</v>
      </c>
      <c r="J229" s="35">
        <v>380434</v>
      </c>
      <c r="K229" s="35">
        <v>0</v>
      </c>
      <c r="L229" s="35">
        <v>0</v>
      </c>
      <c r="M229" s="201">
        <v>67706</v>
      </c>
      <c r="N229" s="199">
        <v>658</v>
      </c>
      <c r="O229" s="200">
        <v>35886</v>
      </c>
      <c r="P229" s="202">
        <f t="shared" si="3"/>
        <v>78597</v>
      </c>
      <c r="Q229" s="201">
        <v>489</v>
      </c>
      <c r="R229" s="201">
        <v>115776</v>
      </c>
      <c r="S229" s="201">
        <v>643692</v>
      </c>
      <c r="T229" s="201">
        <v>93</v>
      </c>
      <c r="U229" s="201">
        <v>5300</v>
      </c>
      <c r="V229" s="201">
        <v>15336</v>
      </c>
      <c r="W229" s="201">
        <v>143</v>
      </c>
      <c r="X229" s="201">
        <v>34711</v>
      </c>
      <c r="Y229" s="201">
        <v>137073</v>
      </c>
      <c r="Z229" s="201">
        <v>18</v>
      </c>
      <c r="AA229" s="201">
        <v>1109</v>
      </c>
      <c r="AB229" s="201">
        <v>5320</v>
      </c>
      <c r="AC229" s="201">
        <v>20</v>
      </c>
      <c r="AD229" s="201">
        <v>4378</v>
      </c>
      <c r="AE229" s="201">
        <v>16954</v>
      </c>
      <c r="AF229" s="201">
        <v>1061</v>
      </c>
      <c r="AG229" s="201">
        <v>119941</v>
      </c>
      <c r="AH229" s="201">
        <v>734020</v>
      </c>
      <c r="AI229" s="201">
        <v>91</v>
      </c>
      <c r="AJ229" s="201">
        <v>12641</v>
      </c>
      <c r="AK229" s="201">
        <v>57153</v>
      </c>
      <c r="AL229" s="201">
        <v>38</v>
      </c>
      <c r="AM229" s="201">
        <v>2798</v>
      </c>
      <c r="AN229" s="201">
        <v>10975</v>
      </c>
      <c r="AO229" s="201">
        <v>2</v>
      </c>
      <c r="AP229" s="201">
        <v>204</v>
      </c>
      <c r="AQ229" s="201">
        <v>775</v>
      </c>
      <c r="AR229" s="201">
        <v>23</v>
      </c>
      <c r="AS229" s="201">
        <v>2211</v>
      </c>
      <c r="AT229" s="201">
        <v>11055</v>
      </c>
      <c r="AU229" s="201">
        <v>367</v>
      </c>
      <c r="AV229" s="201">
        <v>49521</v>
      </c>
      <c r="AW229" s="201">
        <v>380434</v>
      </c>
      <c r="AX229" s="201">
        <v>119</v>
      </c>
      <c r="AY229" s="201">
        <v>7930</v>
      </c>
      <c r="AZ229" s="201">
        <v>36814</v>
      </c>
      <c r="BA229" s="201">
        <v>333</v>
      </c>
      <c r="BB229" s="201">
        <v>35244</v>
      </c>
      <c r="BC229" s="201">
        <v>192736</v>
      </c>
      <c r="BD229" s="201">
        <v>34</v>
      </c>
      <c r="BE229" s="201">
        <v>4061</v>
      </c>
      <c r="BF229" s="201">
        <v>20655</v>
      </c>
      <c r="BG229" s="201">
        <v>54</v>
      </c>
      <c r="BH229" s="201">
        <v>5331</v>
      </c>
      <c r="BI229" s="201">
        <v>23423</v>
      </c>
      <c r="BJ229" s="201">
        <v>1414</v>
      </c>
      <c r="BK229" s="201">
        <v>8776</v>
      </c>
      <c r="BL229" s="201">
        <v>462</v>
      </c>
      <c r="BM229" s="201">
        <v>3450</v>
      </c>
      <c r="BN229" s="201">
        <v>170</v>
      </c>
      <c r="BO229" s="201">
        <v>935</v>
      </c>
      <c r="BP229" s="201">
        <v>0</v>
      </c>
      <c r="BQ229" s="201">
        <v>0</v>
      </c>
      <c r="BR229" s="201">
        <v>114</v>
      </c>
      <c r="BS229" s="201">
        <v>400</v>
      </c>
      <c r="BT229" s="201">
        <v>0</v>
      </c>
      <c r="BU229" s="201">
        <v>0</v>
      </c>
      <c r="BV229" s="206"/>
      <c r="BW229" s="206"/>
    </row>
    <row r="230" spans="1:75">
      <c r="A230" s="29">
        <v>40817</v>
      </c>
      <c r="B230" s="204">
        <v>37</v>
      </c>
      <c r="C230" s="35">
        <v>2296</v>
      </c>
      <c r="D230" s="35">
        <v>14254</v>
      </c>
      <c r="E230" s="35">
        <v>90</v>
      </c>
      <c r="F230" s="35">
        <v>26835</v>
      </c>
      <c r="G230" s="35">
        <v>183439</v>
      </c>
      <c r="H230" s="35">
        <v>59</v>
      </c>
      <c r="I230" s="35">
        <v>7817</v>
      </c>
      <c r="J230" s="35">
        <v>46403</v>
      </c>
      <c r="K230" s="35">
        <v>0</v>
      </c>
      <c r="L230" s="28">
        <v>0</v>
      </c>
      <c r="M230" s="201">
        <v>88497</v>
      </c>
      <c r="N230" s="199">
        <v>705</v>
      </c>
      <c r="O230" s="200">
        <v>37484</v>
      </c>
      <c r="P230" s="202">
        <f t="shared" si="3"/>
        <v>36948</v>
      </c>
      <c r="Q230" s="201">
        <v>596</v>
      </c>
      <c r="R230" s="201">
        <v>130742</v>
      </c>
      <c r="S230" s="201">
        <v>759505</v>
      </c>
      <c r="T230" s="201">
        <v>26</v>
      </c>
      <c r="U230" s="201">
        <v>1344</v>
      </c>
      <c r="V230" s="201">
        <v>4711</v>
      </c>
      <c r="W230" s="201">
        <v>183</v>
      </c>
      <c r="X230" s="201">
        <v>35537</v>
      </c>
      <c r="Y230" s="201">
        <v>149831</v>
      </c>
      <c r="Z230" s="201">
        <v>9</v>
      </c>
      <c r="AA230" s="201">
        <v>566</v>
      </c>
      <c r="AB230" s="201">
        <v>2628</v>
      </c>
      <c r="AC230" s="201">
        <v>47</v>
      </c>
      <c r="AD230" s="201">
        <v>10717</v>
      </c>
      <c r="AE230" s="201">
        <v>47990</v>
      </c>
      <c r="AF230" s="201">
        <v>646</v>
      </c>
      <c r="AG230" s="201">
        <v>58246</v>
      </c>
      <c r="AH230" s="201">
        <v>308530</v>
      </c>
      <c r="AI230" s="201">
        <v>212</v>
      </c>
      <c r="AJ230" s="201">
        <v>18843</v>
      </c>
      <c r="AK230" s="201">
        <v>95580</v>
      </c>
      <c r="AL230" s="201">
        <v>1</v>
      </c>
      <c r="AM230" s="201">
        <v>129</v>
      </c>
      <c r="AN230" s="201">
        <v>580</v>
      </c>
      <c r="AO230" s="201">
        <v>10</v>
      </c>
      <c r="AP230" s="201">
        <v>839</v>
      </c>
      <c r="AQ230" s="201">
        <v>3524</v>
      </c>
      <c r="AR230" s="201">
        <v>11</v>
      </c>
      <c r="AS230" s="201">
        <v>1970</v>
      </c>
      <c r="AT230" s="201">
        <v>9850</v>
      </c>
      <c r="AU230" s="201">
        <v>59</v>
      </c>
      <c r="AV230" s="201">
        <v>7817</v>
      </c>
      <c r="AW230" s="201">
        <v>46403</v>
      </c>
      <c r="AX230" s="201">
        <v>158</v>
      </c>
      <c r="AY230" s="201">
        <v>8079</v>
      </c>
      <c r="AZ230" s="201">
        <v>36557</v>
      </c>
      <c r="BA230" s="201">
        <v>170</v>
      </c>
      <c r="BB230" s="201">
        <v>18333</v>
      </c>
      <c r="BC230" s="201">
        <v>106789</v>
      </c>
      <c r="BD230" s="201">
        <v>11</v>
      </c>
      <c r="BE230" s="201">
        <v>964</v>
      </c>
      <c r="BF230" s="201">
        <v>3856</v>
      </c>
      <c r="BG230" s="201">
        <v>14</v>
      </c>
      <c r="BH230" s="201">
        <v>1272</v>
      </c>
      <c r="BI230" s="201">
        <v>5391</v>
      </c>
      <c r="BJ230" s="201">
        <v>1431</v>
      </c>
      <c r="BK230" s="201">
        <v>6135</v>
      </c>
      <c r="BL230" s="201">
        <v>0</v>
      </c>
      <c r="BM230" s="201">
        <v>0</v>
      </c>
      <c r="BN230" s="201">
        <v>0</v>
      </c>
      <c r="BO230" s="201">
        <v>0</v>
      </c>
      <c r="BP230" s="201">
        <v>0</v>
      </c>
      <c r="BQ230" s="201">
        <v>0</v>
      </c>
      <c r="BR230" s="201">
        <v>0</v>
      </c>
      <c r="BS230" s="201">
        <v>0</v>
      </c>
      <c r="BT230" s="201">
        <v>0</v>
      </c>
      <c r="BU230" s="201">
        <v>0</v>
      </c>
      <c r="BV230" s="206"/>
      <c r="BW230" s="206"/>
    </row>
    <row r="231" spans="1:75">
      <c r="A231" s="29">
        <v>40848</v>
      </c>
      <c r="B231" s="204">
        <v>47</v>
      </c>
      <c r="C231" s="35">
        <v>2614</v>
      </c>
      <c r="D231" s="35">
        <v>15873</v>
      </c>
      <c r="E231" s="35">
        <v>138</v>
      </c>
      <c r="F231" s="35">
        <v>35682</v>
      </c>
      <c r="G231" s="35">
        <v>258840</v>
      </c>
      <c r="H231" s="35">
        <v>116</v>
      </c>
      <c r="I231" s="35">
        <v>10646</v>
      </c>
      <c r="J231" s="35">
        <v>68947</v>
      </c>
      <c r="K231" s="35">
        <v>0</v>
      </c>
      <c r="L231" s="28">
        <v>0</v>
      </c>
      <c r="M231" s="201">
        <v>101795</v>
      </c>
      <c r="N231" s="199">
        <v>904</v>
      </c>
      <c r="O231" s="200">
        <v>49029</v>
      </c>
      <c r="P231" s="202">
        <f t="shared" si="3"/>
        <v>48942</v>
      </c>
      <c r="Q231" s="201">
        <v>607</v>
      </c>
      <c r="R231" s="201">
        <v>151690</v>
      </c>
      <c r="S231" s="201">
        <v>871177</v>
      </c>
      <c r="T231" s="201">
        <v>140</v>
      </c>
      <c r="U231" s="201">
        <v>7010</v>
      </c>
      <c r="V231" s="201">
        <v>20205</v>
      </c>
      <c r="W231" s="201">
        <v>146</v>
      </c>
      <c r="X231" s="201">
        <v>31877</v>
      </c>
      <c r="Y231" s="201">
        <v>135328</v>
      </c>
      <c r="Z231" s="201">
        <v>31</v>
      </c>
      <c r="AA231" s="201">
        <v>1681</v>
      </c>
      <c r="AB231" s="201">
        <v>8655</v>
      </c>
      <c r="AC231" s="201">
        <v>48</v>
      </c>
      <c r="AD231" s="201">
        <v>13609</v>
      </c>
      <c r="AE231" s="201">
        <v>62599</v>
      </c>
      <c r="AF231" s="201">
        <v>1004</v>
      </c>
      <c r="AG231" s="201">
        <v>112842</v>
      </c>
      <c r="AH231" s="201">
        <v>628823</v>
      </c>
      <c r="AI231" s="201">
        <v>361</v>
      </c>
      <c r="AJ231" s="201">
        <v>35714</v>
      </c>
      <c r="AK231" s="201">
        <v>188071</v>
      </c>
      <c r="AL231" s="201">
        <v>43</v>
      </c>
      <c r="AM231" s="201">
        <v>7049</v>
      </c>
      <c r="AN231" s="201">
        <v>24923</v>
      </c>
      <c r="AO231" s="201">
        <v>0</v>
      </c>
      <c r="AP231" s="201">
        <v>0</v>
      </c>
      <c r="AQ231" s="201">
        <v>0</v>
      </c>
      <c r="AR231" s="201">
        <v>0</v>
      </c>
      <c r="AS231" s="201">
        <v>0</v>
      </c>
      <c r="AT231" s="201">
        <v>0</v>
      </c>
      <c r="AU231" s="201">
        <v>116</v>
      </c>
      <c r="AV231" s="201">
        <v>10646</v>
      </c>
      <c r="AW231" s="201">
        <v>68947</v>
      </c>
      <c r="AX231" s="201">
        <v>161</v>
      </c>
      <c r="AY231" s="201">
        <v>23933</v>
      </c>
      <c r="AZ231" s="201">
        <v>146748</v>
      </c>
      <c r="BA231" s="201">
        <v>255</v>
      </c>
      <c r="BB231" s="201">
        <v>31605</v>
      </c>
      <c r="BC231" s="201">
        <v>184669</v>
      </c>
      <c r="BD231" s="201">
        <v>34</v>
      </c>
      <c r="BE231" s="201">
        <v>1657</v>
      </c>
      <c r="BF231" s="201">
        <v>6900</v>
      </c>
      <c r="BG231" s="201">
        <v>34</v>
      </c>
      <c r="BH231" s="201">
        <v>2238</v>
      </c>
      <c r="BI231" s="201">
        <v>8565</v>
      </c>
      <c r="BJ231" s="201">
        <v>6049</v>
      </c>
      <c r="BK231" s="201">
        <v>39154</v>
      </c>
      <c r="BL231" s="201">
        <v>4782</v>
      </c>
      <c r="BM231" s="201">
        <v>33474</v>
      </c>
      <c r="BN231" s="201">
        <v>0</v>
      </c>
      <c r="BO231" s="201">
        <v>0</v>
      </c>
      <c r="BP231" s="201">
        <v>609</v>
      </c>
      <c r="BQ231" s="201">
        <v>2741</v>
      </c>
      <c r="BR231" s="201">
        <v>0</v>
      </c>
      <c r="BS231" s="201">
        <v>0</v>
      </c>
      <c r="BT231" s="201">
        <v>0</v>
      </c>
      <c r="BU231" s="201">
        <v>0</v>
      </c>
      <c r="BV231" s="206"/>
      <c r="BW231" s="206"/>
    </row>
    <row r="232" spans="1:75">
      <c r="A232" s="29">
        <v>40878</v>
      </c>
      <c r="B232" s="204">
        <v>27</v>
      </c>
      <c r="C232" s="35">
        <v>1528</v>
      </c>
      <c r="D232" s="35">
        <v>9769</v>
      </c>
      <c r="E232" s="35">
        <v>107</v>
      </c>
      <c r="F232" s="35">
        <v>25243</v>
      </c>
      <c r="G232" s="35">
        <v>173854</v>
      </c>
      <c r="H232" s="35">
        <v>309</v>
      </c>
      <c r="I232" s="35">
        <v>27598</v>
      </c>
      <c r="J232" s="35">
        <v>173989</v>
      </c>
      <c r="K232" s="35">
        <v>0</v>
      </c>
      <c r="L232" s="28">
        <v>0</v>
      </c>
      <c r="M232" s="201">
        <v>41459</v>
      </c>
      <c r="N232" s="199">
        <v>703</v>
      </c>
      <c r="O232" s="200">
        <v>35950</v>
      </c>
      <c r="P232" s="202">
        <f t="shared" si="3"/>
        <v>54369</v>
      </c>
      <c r="Q232" s="201">
        <v>426</v>
      </c>
      <c r="R232" s="201">
        <v>93851</v>
      </c>
      <c r="S232" s="201">
        <v>547058</v>
      </c>
      <c r="T232" s="201">
        <v>40</v>
      </c>
      <c r="U232" s="201">
        <v>1998</v>
      </c>
      <c r="V232" s="201">
        <v>7590</v>
      </c>
      <c r="W232" s="201">
        <v>137</v>
      </c>
      <c r="X232" s="201">
        <v>31190</v>
      </c>
      <c r="Y232" s="201">
        <v>126549</v>
      </c>
      <c r="Z232" s="201">
        <v>2</v>
      </c>
      <c r="AA232" s="201">
        <v>115</v>
      </c>
      <c r="AB232" s="201">
        <v>518</v>
      </c>
      <c r="AC232" s="201">
        <v>38</v>
      </c>
      <c r="AD232" s="201">
        <v>8120</v>
      </c>
      <c r="AE232" s="201">
        <v>36763</v>
      </c>
      <c r="AF232" s="201">
        <v>776</v>
      </c>
      <c r="AG232" s="201">
        <v>91039</v>
      </c>
      <c r="AH232" s="201">
        <v>483039</v>
      </c>
      <c r="AI232" s="201">
        <v>151</v>
      </c>
      <c r="AJ232" s="201">
        <v>34868</v>
      </c>
      <c r="AK232" s="201">
        <v>175787</v>
      </c>
      <c r="AL232" s="201">
        <v>3</v>
      </c>
      <c r="AM232" s="201">
        <v>491</v>
      </c>
      <c r="AN232" s="201">
        <v>2172</v>
      </c>
      <c r="AO232" s="201">
        <v>11</v>
      </c>
      <c r="AP232" s="201">
        <v>2267</v>
      </c>
      <c r="AQ232" s="201">
        <v>9195</v>
      </c>
      <c r="AR232" s="201">
        <v>95</v>
      </c>
      <c r="AS232" s="201">
        <v>5231</v>
      </c>
      <c r="AT232" s="201">
        <v>28771</v>
      </c>
      <c r="AU232" s="201">
        <v>309</v>
      </c>
      <c r="AV232" s="201">
        <v>27598</v>
      </c>
      <c r="AW232" s="201">
        <v>173989</v>
      </c>
      <c r="AX232" s="201">
        <v>35</v>
      </c>
      <c r="AY232" s="201">
        <v>2406</v>
      </c>
      <c r="AZ232" s="201">
        <v>13263</v>
      </c>
      <c r="BA232" s="201">
        <v>133</v>
      </c>
      <c r="BB232" s="201">
        <v>16053</v>
      </c>
      <c r="BC232" s="201">
        <v>71008</v>
      </c>
      <c r="BD232" s="201">
        <v>31</v>
      </c>
      <c r="BE232" s="201">
        <v>1629</v>
      </c>
      <c r="BF232" s="201">
        <v>6622</v>
      </c>
      <c r="BG232" s="201">
        <v>8</v>
      </c>
      <c r="BH232" s="201">
        <v>496</v>
      </c>
      <c r="BI232" s="201">
        <v>2232</v>
      </c>
      <c r="BJ232" s="201">
        <v>10790</v>
      </c>
      <c r="BK232" s="201">
        <v>59242</v>
      </c>
      <c r="BL232" s="201">
        <v>8749</v>
      </c>
      <c r="BM232" s="201">
        <v>47537</v>
      </c>
      <c r="BN232" s="201">
        <v>0</v>
      </c>
      <c r="BO232" s="201">
        <v>0</v>
      </c>
      <c r="BP232" s="201">
        <v>0</v>
      </c>
      <c r="BQ232" s="201">
        <v>0</v>
      </c>
      <c r="BR232" s="201">
        <v>250</v>
      </c>
      <c r="BS232" s="201">
        <v>875</v>
      </c>
      <c r="BT232" s="201">
        <v>0</v>
      </c>
      <c r="BU232" s="201">
        <v>0</v>
      </c>
      <c r="BV232" s="206"/>
      <c r="BW232" s="206"/>
    </row>
    <row r="233" spans="1:75">
      <c r="A233" s="29">
        <v>40909</v>
      </c>
      <c r="B233" s="204">
        <v>38</v>
      </c>
      <c r="C233" s="35">
        <v>2206</v>
      </c>
      <c r="D233" s="35">
        <v>14823</v>
      </c>
      <c r="E233" s="35">
        <v>75</v>
      </c>
      <c r="F233" s="35">
        <v>21497</v>
      </c>
      <c r="G233" s="35">
        <v>163480</v>
      </c>
      <c r="H233" s="35">
        <v>98</v>
      </c>
      <c r="I233" s="35">
        <v>10855</v>
      </c>
      <c r="J233" s="35">
        <v>73349</v>
      </c>
      <c r="K233" s="35">
        <v>0</v>
      </c>
      <c r="L233" s="35">
        <v>0</v>
      </c>
      <c r="M233" s="201">
        <v>70647</v>
      </c>
      <c r="N233" s="199">
        <v>975</v>
      </c>
      <c r="O233" s="200">
        <v>44365</v>
      </c>
      <c r="P233" s="202">
        <f t="shared" si="3"/>
        <v>34558</v>
      </c>
      <c r="Q233" s="201">
        <v>465</v>
      </c>
      <c r="R233" s="201">
        <v>93408</v>
      </c>
      <c r="S233" s="201">
        <v>523655</v>
      </c>
      <c r="T233" s="201">
        <v>64</v>
      </c>
      <c r="U233" s="201">
        <v>3338</v>
      </c>
      <c r="V233" s="201">
        <v>11800</v>
      </c>
      <c r="W233" s="201">
        <v>111</v>
      </c>
      <c r="X233" s="201">
        <v>21513</v>
      </c>
      <c r="Y233" s="201">
        <v>84049</v>
      </c>
      <c r="Z233" s="201">
        <v>7</v>
      </c>
      <c r="AA233" s="201">
        <v>387</v>
      </c>
      <c r="AB233" s="201">
        <v>1844</v>
      </c>
      <c r="AC233" s="201">
        <v>45</v>
      </c>
      <c r="AD233" s="201">
        <v>11435</v>
      </c>
      <c r="AE233" s="201">
        <v>54242</v>
      </c>
      <c r="AF233" s="201">
        <v>707</v>
      </c>
      <c r="AG233" s="201">
        <v>65411</v>
      </c>
      <c r="AH233" s="201">
        <v>346506</v>
      </c>
      <c r="AI233" s="201">
        <v>155</v>
      </c>
      <c r="AJ233" s="201">
        <v>18328</v>
      </c>
      <c r="AK233" s="201">
        <v>102132</v>
      </c>
      <c r="AL233" s="201">
        <v>276</v>
      </c>
      <c r="AM233" s="201">
        <v>14898</v>
      </c>
      <c r="AN233" s="201">
        <v>62052</v>
      </c>
      <c r="AO233" s="201">
        <v>0</v>
      </c>
      <c r="AP233" s="201">
        <v>0</v>
      </c>
      <c r="AQ233" s="201">
        <v>0</v>
      </c>
      <c r="AR233" s="201">
        <v>0</v>
      </c>
      <c r="AS233" s="201">
        <v>0</v>
      </c>
      <c r="AT233" s="201">
        <v>0</v>
      </c>
      <c r="AU233" s="201">
        <v>98</v>
      </c>
      <c r="AV233" s="201">
        <v>10855</v>
      </c>
      <c r="AW233" s="201">
        <v>73349</v>
      </c>
      <c r="AX233" s="201">
        <v>24</v>
      </c>
      <c r="AY233" s="201">
        <v>1599</v>
      </c>
      <c r="AZ233" s="201">
        <v>6848</v>
      </c>
      <c r="BA233" s="201">
        <v>65</v>
      </c>
      <c r="BB233" s="201">
        <v>5936</v>
      </c>
      <c r="BC233" s="201">
        <v>43269</v>
      </c>
      <c r="BD233" s="201">
        <v>9</v>
      </c>
      <c r="BE233" s="201">
        <v>637</v>
      </c>
      <c r="BF233" s="201">
        <v>2302</v>
      </c>
      <c r="BG233" s="201">
        <v>80</v>
      </c>
      <c r="BH233" s="201">
        <v>13158</v>
      </c>
      <c r="BI233" s="201">
        <v>56554</v>
      </c>
      <c r="BJ233" s="201">
        <v>12401</v>
      </c>
      <c r="BK233" s="201">
        <v>67606</v>
      </c>
      <c r="BL233" s="201">
        <v>0</v>
      </c>
      <c r="BM233" s="201">
        <v>0</v>
      </c>
      <c r="BN233" s="201">
        <v>440</v>
      </c>
      <c r="BO233" s="201">
        <v>2640</v>
      </c>
      <c r="BP233" s="201">
        <v>0</v>
      </c>
      <c r="BQ233" s="201">
        <v>0</v>
      </c>
      <c r="BR233" s="201">
        <v>10147</v>
      </c>
      <c r="BS233" s="201">
        <v>55533</v>
      </c>
      <c r="BT233" s="201">
        <v>0</v>
      </c>
      <c r="BU233" s="201">
        <v>0</v>
      </c>
      <c r="BV233" s="206"/>
      <c r="BW233" s="206"/>
    </row>
    <row r="234" spans="1:75">
      <c r="A234" s="29">
        <v>40940</v>
      </c>
      <c r="B234" s="35">
        <v>15</v>
      </c>
      <c r="C234" s="35">
        <v>896</v>
      </c>
      <c r="D234" s="35">
        <v>6024</v>
      </c>
      <c r="E234" s="35">
        <v>135</v>
      </c>
      <c r="F234" s="35">
        <v>41016</v>
      </c>
      <c r="G234" s="35">
        <v>273328</v>
      </c>
      <c r="H234" s="35">
        <v>151</v>
      </c>
      <c r="I234" s="35">
        <v>13693</v>
      </c>
      <c r="J234" s="35">
        <v>75149</v>
      </c>
      <c r="K234" s="35">
        <v>0</v>
      </c>
      <c r="L234" s="35">
        <v>0</v>
      </c>
      <c r="M234" s="201">
        <v>101822</v>
      </c>
      <c r="N234" s="199">
        <v>698</v>
      </c>
      <c r="O234" s="200">
        <v>36705</v>
      </c>
      <c r="P234" s="202">
        <f t="shared" si="3"/>
        <v>55605</v>
      </c>
      <c r="Q234" s="201">
        <v>678</v>
      </c>
      <c r="R234" s="201">
        <v>153004</v>
      </c>
      <c r="S234" s="201">
        <v>872304</v>
      </c>
      <c r="T234" s="201">
        <v>83</v>
      </c>
      <c r="U234" s="201">
        <v>4218</v>
      </c>
      <c r="V234" s="201">
        <v>10982</v>
      </c>
      <c r="W234" s="201">
        <v>160</v>
      </c>
      <c r="X234" s="201">
        <v>32813</v>
      </c>
      <c r="Y234" s="201">
        <v>153736</v>
      </c>
      <c r="Z234" s="201">
        <v>8</v>
      </c>
      <c r="AA234" s="201">
        <v>451</v>
      </c>
      <c r="AB234" s="201">
        <v>2070</v>
      </c>
      <c r="AC234" s="201">
        <v>40</v>
      </c>
      <c r="AD234" s="201">
        <v>11600</v>
      </c>
      <c r="AE234" s="201">
        <v>53954</v>
      </c>
      <c r="AF234" s="201">
        <v>970</v>
      </c>
      <c r="AG234" s="201">
        <v>86222</v>
      </c>
      <c r="AH234" s="201">
        <v>434272</v>
      </c>
      <c r="AI234" s="201">
        <v>304</v>
      </c>
      <c r="AJ234" s="201">
        <v>22477</v>
      </c>
      <c r="AK234" s="201">
        <v>108253</v>
      </c>
      <c r="AL234" s="201">
        <v>60</v>
      </c>
      <c r="AM234" s="201">
        <v>4994</v>
      </c>
      <c r="AN234" s="201">
        <v>18542</v>
      </c>
      <c r="AO234" s="201">
        <v>2</v>
      </c>
      <c r="AP234" s="201">
        <v>142</v>
      </c>
      <c r="AQ234" s="201">
        <v>639</v>
      </c>
      <c r="AR234" s="201">
        <v>0</v>
      </c>
      <c r="AS234" s="201">
        <v>0</v>
      </c>
      <c r="AT234" s="201">
        <v>0</v>
      </c>
      <c r="AU234" s="201">
        <v>151</v>
      </c>
      <c r="AV234" s="201">
        <v>13693</v>
      </c>
      <c r="AW234" s="201">
        <v>75149</v>
      </c>
      <c r="AX234" s="201">
        <v>30</v>
      </c>
      <c r="AY234" s="201">
        <v>6660</v>
      </c>
      <c r="AZ234" s="201">
        <v>23246</v>
      </c>
      <c r="BA234" s="201">
        <v>369</v>
      </c>
      <c r="BB234" s="201">
        <v>31561</v>
      </c>
      <c r="BC234" s="201">
        <v>180894</v>
      </c>
      <c r="BD234" s="201">
        <v>12</v>
      </c>
      <c r="BE234" s="201">
        <v>2064</v>
      </c>
      <c r="BF234" s="201">
        <v>8256</v>
      </c>
      <c r="BG234" s="201">
        <v>42</v>
      </c>
      <c r="BH234" s="201">
        <v>4631</v>
      </c>
      <c r="BI234" s="201">
        <v>19293</v>
      </c>
      <c r="BJ234" s="201">
        <v>7773</v>
      </c>
      <c r="BK234" s="201">
        <v>31605</v>
      </c>
      <c r="BL234" s="201">
        <v>0</v>
      </c>
      <c r="BM234" s="201">
        <v>0</v>
      </c>
      <c r="BN234" s="201">
        <v>70</v>
      </c>
      <c r="BO234" s="201">
        <v>420</v>
      </c>
      <c r="BP234" s="201">
        <v>0</v>
      </c>
      <c r="BQ234" s="201">
        <v>0</v>
      </c>
      <c r="BR234" s="201">
        <v>1338</v>
      </c>
      <c r="BS234" s="201">
        <v>7020</v>
      </c>
      <c r="BT234" s="201">
        <v>0</v>
      </c>
      <c r="BU234" s="201">
        <v>0</v>
      </c>
      <c r="BV234" s="206"/>
      <c r="BW234" s="206"/>
    </row>
    <row r="235" spans="1:75">
      <c r="A235" s="29">
        <v>40969</v>
      </c>
      <c r="B235" s="35">
        <v>24</v>
      </c>
      <c r="C235" s="35">
        <v>1301</v>
      </c>
      <c r="D235" s="35">
        <v>8261</v>
      </c>
      <c r="E235" s="35">
        <v>111</v>
      </c>
      <c r="F235" s="35">
        <v>33677</v>
      </c>
      <c r="G235" s="35">
        <v>242334</v>
      </c>
      <c r="H235" s="35">
        <v>48</v>
      </c>
      <c r="I235" s="35">
        <v>8032</v>
      </c>
      <c r="J235" s="35">
        <v>54406</v>
      </c>
      <c r="K235" s="35">
        <v>0</v>
      </c>
      <c r="L235" s="35">
        <v>0</v>
      </c>
      <c r="M235" s="201">
        <v>96579</v>
      </c>
      <c r="N235" s="199">
        <v>636</v>
      </c>
      <c r="O235" s="200">
        <v>33438</v>
      </c>
      <c r="P235" s="202">
        <f t="shared" si="3"/>
        <v>43010</v>
      </c>
      <c r="Q235" s="201">
        <v>512</v>
      </c>
      <c r="R235" s="201">
        <v>112628</v>
      </c>
      <c r="S235" s="201">
        <v>657095</v>
      </c>
      <c r="T235" s="201">
        <v>32</v>
      </c>
      <c r="U235" s="201">
        <v>1870</v>
      </c>
      <c r="V235" s="201">
        <v>6262</v>
      </c>
      <c r="W235" s="201">
        <v>157</v>
      </c>
      <c r="X235" s="201">
        <v>32917</v>
      </c>
      <c r="Y235" s="201">
        <v>138284</v>
      </c>
      <c r="Z235" s="201">
        <v>14</v>
      </c>
      <c r="AA235" s="201">
        <v>914</v>
      </c>
      <c r="AB235" s="201">
        <v>5610</v>
      </c>
      <c r="AC235" s="201">
        <v>40</v>
      </c>
      <c r="AD235" s="201">
        <v>9432</v>
      </c>
      <c r="AE235" s="201">
        <v>47752</v>
      </c>
      <c r="AF235" s="201">
        <v>1111</v>
      </c>
      <c r="AG235" s="201">
        <v>101143</v>
      </c>
      <c r="AH235" s="201">
        <v>548906</v>
      </c>
      <c r="AI235" s="201">
        <v>265</v>
      </c>
      <c r="AJ235" s="201">
        <v>23385</v>
      </c>
      <c r="AK235" s="201">
        <v>118408</v>
      </c>
      <c r="AL235" s="201">
        <v>77</v>
      </c>
      <c r="AM235" s="201">
        <v>5331</v>
      </c>
      <c r="AN235" s="201">
        <v>23765</v>
      </c>
      <c r="AO235" s="201">
        <v>0</v>
      </c>
      <c r="AP235" s="201">
        <v>0</v>
      </c>
      <c r="AQ235" s="201">
        <v>0</v>
      </c>
      <c r="AR235" s="201">
        <v>86</v>
      </c>
      <c r="AS235" s="201">
        <v>6603</v>
      </c>
      <c r="AT235" s="201">
        <v>34077</v>
      </c>
      <c r="AU235" s="201">
        <v>48</v>
      </c>
      <c r="AV235" s="201">
        <v>8032</v>
      </c>
      <c r="AW235" s="201">
        <v>54406</v>
      </c>
      <c r="AX235" s="201">
        <v>90</v>
      </c>
      <c r="AY235" s="201">
        <v>4856</v>
      </c>
      <c r="AZ235" s="201">
        <v>21294</v>
      </c>
      <c r="BA235" s="201">
        <v>437</v>
      </c>
      <c r="BB235" s="201">
        <v>40751</v>
      </c>
      <c r="BC235" s="201">
        <v>236837</v>
      </c>
      <c r="BD235" s="201">
        <v>77</v>
      </c>
      <c r="BE235" s="201">
        <v>8934</v>
      </c>
      <c r="BF235" s="201">
        <v>45760</v>
      </c>
      <c r="BG235" s="201">
        <v>31</v>
      </c>
      <c r="BH235" s="201">
        <v>3251</v>
      </c>
      <c r="BI235" s="201">
        <v>14359</v>
      </c>
      <c r="BJ235" s="201">
        <v>3491</v>
      </c>
      <c r="BK235" s="201">
        <v>20114</v>
      </c>
      <c r="BL235" s="201">
        <v>2606</v>
      </c>
      <c r="BM235" s="201">
        <v>13655</v>
      </c>
      <c r="BN235" s="201">
        <v>190</v>
      </c>
      <c r="BO235" s="201">
        <v>1140</v>
      </c>
      <c r="BP235" s="201">
        <v>0</v>
      </c>
      <c r="BQ235" s="201">
        <v>0</v>
      </c>
      <c r="BR235" s="201">
        <v>0</v>
      </c>
      <c r="BS235" s="201">
        <v>0</v>
      </c>
      <c r="BT235" s="201">
        <v>0</v>
      </c>
      <c r="BU235" s="201">
        <v>0</v>
      </c>
      <c r="BV235" s="206"/>
      <c r="BW235" s="206"/>
    </row>
    <row r="236" spans="1:75">
      <c r="A236" s="29">
        <v>41000</v>
      </c>
      <c r="B236" s="35">
        <v>23</v>
      </c>
      <c r="C236" s="35">
        <v>1382</v>
      </c>
      <c r="D236" s="35">
        <v>8923</v>
      </c>
      <c r="E236" s="35">
        <v>82</v>
      </c>
      <c r="F236" s="35">
        <v>22016</v>
      </c>
      <c r="G236" s="35">
        <v>141642</v>
      </c>
      <c r="H236" s="35">
        <v>66</v>
      </c>
      <c r="I236" s="35">
        <v>17410</v>
      </c>
      <c r="J236" s="35">
        <v>101395</v>
      </c>
      <c r="K236" s="35">
        <v>0</v>
      </c>
      <c r="L236" s="35">
        <v>0</v>
      </c>
      <c r="M236" s="201"/>
      <c r="O236" s="200">
        <v>33438</v>
      </c>
      <c r="P236" s="202">
        <f t="shared" si="3"/>
        <v>40808</v>
      </c>
      <c r="Q236" s="201"/>
      <c r="R236" s="201"/>
      <c r="S236" s="201"/>
      <c r="T236" s="201"/>
      <c r="U236" s="201"/>
      <c r="V236" s="201"/>
      <c r="W236" s="201"/>
      <c r="X236" s="201"/>
      <c r="Y236" s="201"/>
      <c r="Z236" s="201"/>
      <c r="AA236" s="201"/>
      <c r="AB236" s="201"/>
      <c r="AC236" s="201"/>
      <c r="AD236" s="201"/>
      <c r="AE236" s="201"/>
      <c r="AF236" s="201"/>
      <c r="AG236" s="201"/>
      <c r="AH236" s="201"/>
      <c r="AI236" s="201"/>
      <c r="AJ236" s="201"/>
      <c r="AK236" s="201"/>
      <c r="AL236" s="201"/>
      <c r="AM236" s="201"/>
      <c r="AN236" s="201"/>
      <c r="AO236" s="201"/>
      <c r="AP236" s="201"/>
      <c r="AQ236" s="201"/>
      <c r="AR236" s="201"/>
      <c r="AS236" s="201"/>
      <c r="AT236" s="201"/>
      <c r="AU236" s="201"/>
      <c r="AV236" s="201"/>
      <c r="AW236" s="201"/>
      <c r="AX236" s="201"/>
      <c r="AY236" s="201"/>
      <c r="AZ236" s="201"/>
      <c r="BA236" s="201"/>
      <c r="BB236" s="201"/>
      <c r="BC236" s="201"/>
      <c r="BD236" s="201"/>
      <c r="BE236" s="201"/>
      <c r="BF236" s="201"/>
      <c r="BG236" s="201"/>
      <c r="BH236" s="201"/>
      <c r="BI236" s="201"/>
      <c r="BJ236" s="201"/>
      <c r="BK236" s="201"/>
      <c r="BL236" s="201"/>
      <c r="BM236" s="201"/>
      <c r="BN236" s="201"/>
      <c r="BO236" s="201"/>
      <c r="BP236" s="201"/>
      <c r="BQ236" s="201"/>
      <c r="BR236" s="201"/>
      <c r="BS236" s="201"/>
      <c r="BT236" s="201"/>
      <c r="BU236" s="201"/>
      <c r="BV236" s="206"/>
      <c r="BW236" s="206"/>
    </row>
    <row r="237" spans="1:75">
      <c r="A237" s="29">
        <v>41030</v>
      </c>
      <c r="B237" s="35">
        <v>67</v>
      </c>
      <c r="C237" s="35">
        <v>4019</v>
      </c>
      <c r="D237" s="35">
        <v>19604</v>
      </c>
      <c r="E237" s="35">
        <v>114</v>
      </c>
      <c r="F237" s="35">
        <v>29305</v>
      </c>
      <c r="G237" s="35">
        <v>212339</v>
      </c>
      <c r="H237" s="35">
        <v>123</v>
      </c>
      <c r="I237" s="35">
        <v>18528</v>
      </c>
      <c r="J237" s="35">
        <v>128918</v>
      </c>
      <c r="K237" s="35">
        <v>0</v>
      </c>
      <c r="L237" s="35">
        <v>0</v>
      </c>
      <c r="M237" s="201"/>
      <c r="O237" s="200"/>
      <c r="P237" s="202">
        <f t="shared" si="3"/>
        <v>51852</v>
      </c>
      <c r="Q237" s="201"/>
      <c r="R237" s="201"/>
      <c r="S237" s="201"/>
      <c r="T237" s="201"/>
      <c r="U237" s="201"/>
      <c r="V237" s="201"/>
      <c r="W237" s="201"/>
      <c r="X237" s="201"/>
      <c r="Y237" s="201"/>
      <c r="Z237" s="201"/>
      <c r="AA237" s="201"/>
      <c r="AB237" s="201"/>
      <c r="AC237" s="201"/>
      <c r="AD237" s="201"/>
      <c r="AE237" s="201"/>
      <c r="AF237" s="201"/>
      <c r="AG237" s="201"/>
      <c r="AH237" s="201"/>
      <c r="AI237" s="201"/>
      <c r="AJ237" s="201"/>
      <c r="AK237" s="201"/>
      <c r="AL237" s="201"/>
      <c r="AM237" s="201"/>
      <c r="AN237" s="201"/>
      <c r="AO237" s="201"/>
      <c r="AP237" s="201"/>
      <c r="AQ237" s="201"/>
      <c r="AR237" s="201"/>
      <c r="AS237" s="201"/>
      <c r="AT237" s="201"/>
      <c r="AU237" s="201"/>
      <c r="AV237" s="201"/>
      <c r="AW237" s="201"/>
      <c r="AX237" s="201"/>
      <c r="AY237" s="201"/>
      <c r="AZ237" s="201"/>
      <c r="BA237" s="201"/>
      <c r="BB237" s="201"/>
      <c r="BC237" s="201"/>
      <c r="BD237" s="201"/>
      <c r="BE237" s="201"/>
      <c r="BF237" s="201"/>
      <c r="BG237" s="201"/>
      <c r="BH237" s="201"/>
      <c r="BI237" s="201"/>
      <c r="BJ237" s="201"/>
      <c r="BK237" s="201"/>
      <c r="BL237" s="201"/>
      <c r="BM237" s="201"/>
      <c r="BN237" s="201"/>
      <c r="BO237" s="201"/>
      <c r="BP237" s="201"/>
      <c r="BQ237" s="201"/>
      <c r="BR237" s="201"/>
      <c r="BS237" s="201"/>
      <c r="BT237" s="201"/>
      <c r="BU237" s="201"/>
      <c r="BV237" s="206"/>
      <c r="BW237" s="206"/>
    </row>
    <row r="238" spans="1:75">
      <c r="A238" s="29">
        <v>41061</v>
      </c>
      <c r="B238" s="35">
        <v>23</v>
      </c>
      <c r="C238" s="35">
        <v>1250</v>
      </c>
      <c r="D238" s="35">
        <v>7277</v>
      </c>
      <c r="E238" s="35">
        <v>125</v>
      </c>
      <c r="F238" s="35">
        <v>36202</v>
      </c>
      <c r="G238" s="35">
        <v>244724</v>
      </c>
      <c r="H238" s="35">
        <v>117</v>
      </c>
      <c r="I238" s="35">
        <v>16020</v>
      </c>
      <c r="J238" s="35">
        <v>86943</v>
      </c>
      <c r="K238" s="35">
        <v>0</v>
      </c>
      <c r="L238" s="35">
        <v>0</v>
      </c>
      <c r="M238" s="201"/>
      <c r="O238" s="200"/>
      <c r="P238" s="202">
        <f t="shared" si="3"/>
        <v>53472</v>
      </c>
      <c r="Q238" s="201"/>
      <c r="R238" s="201"/>
      <c r="S238" s="201"/>
      <c r="T238" s="201"/>
      <c r="U238" s="201"/>
      <c r="V238" s="201"/>
      <c r="W238" s="201"/>
      <c r="X238" s="201"/>
      <c r="Y238" s="201"/>
      <c r="Z238" s="201"/>
      <c r="AA238" s="201"/>
      <c r="AB238" s="201"/>
      <c r="AC238" s="201"/>
      <c r="AD238" s="201"/>
      <c r="AE238" s="201"/>
      <c r="AF238" s="201"/>
      <c r="AG238" s="201"/>
      <c r="AH238" s="201"/>
      <c r="AI238" s="201"/>
      <c r="AJ238" s="201"/>
      <c r="AK238" s="201"/>
      <c r="AL238" s="201"/>
      <c r="AM238" s="201"/>
      <c r="AN238" s="201"/>
      <c r="AO238" s="201"/>
      <c r="AP238" s="201"/>
      <c r="AQ238" s="201"/>
      <c r="AR238" s="201"/>
      <c r="AS238" s="201"/>
      <c r="AT238" s="201"/>
      <c r="AU238" s="201"/>
      <c r="AV238" s="201"/>
      <c r="AW238" s="201"/>
      <c r="AX238" s="201"/>
      <c r="AY238" s="201"/>
      <c r="AZ238" s="201"/>
      <c r="BA238" s="201"/>
      <c r="BB238" s="201"/>
      <c r="BC238" s="201"/>
      <c r="BD238" s="201"/>
      <c r="BE238" s="201"/>
      <c r="BF238" s="201"/>
      <c r="BG238" s="201"/>
      <c r="BH238" s="201"/>
      <c r="BI238" s="201"/>
      <c r="BJ238" s="201"/>
      <c r="BK238" s="201"/>
      <c r="BL238" s="201"/>
      <c r="BM238" s="201"/>
      <c r="BN238" s="201"/>
      <c r="BO238" s="201"/>
      <c r="BP238" s="201"/>
      <c r="BQ238" s="201"/>
      <c r="BR238" s="201"/>
      <c r="BS238" s="201"/>
      <c r="BT238" s="201"/>
      <c r="BU238" s="201"/>
      <c r="BV238" s="206"/>
      <c r="BW238" s="206"/>
    </row>
    <row r="239" spans="1:75">
      <c r="A239" s="29">
        <v>41091</v>
      </c>
      <c r="B239" s="35">
        <v>34</v>
      </c>
      <c r="C239" s="35">
        <v>1947</v>
      </c>
      <c r="D239" s="35">
        <v>10616</v>
      </c>
      <c r="E239" s="35">
        <v>113</v>
      </c>
      <c r="F239" s="35">
        <v>29749</v>
      </c>
      <c r="G239" s="35">
        <v>216008</v>
      </c>
      <c r="H239" s="35">
        <v>67</v>
      </c>
      <c r="I239" s="35">
        <v>9278</v>
      </c>
      <c r="J239" s="35">
        <v>55837</v>
      </c>
      <c r="K239" s="35">
        <v>1245</v>
      </c>
      <c r="L239" s="35">
        <v>5891</v>
      </c>
      <c r="M239" s="201"/>
      <c r="O239" s="200"/>
      <c r="P239" s="202">
        <f t="shared" si="3"/>
        <v>42219</v>
      </c>
      <c r="Q239" s="201"/>
      <c r="R239" s="201"/>
      <c r="S239" s="201"/>
      <c r="T239" s="201"/>
      <c r="U239" s="201"/>
      <c r="V239" s="201"/>
      <c r="W239" s="201"/>
      <c r="X239" s="201"/>
      <c r="Y239" s="201"/>
      <c r="Z239" s="201"/>
      <c r="AA239" s="201"/>
      <c r="AB239" s="201"/>
      <c r="AC239" s="201"/>
      <c r="AD239" s="201"/>
      <c r="AE239" s="201"/>
      <c r="AF239" s="201"/>
      <c r="AG239" s="201"/>
      <c r="AH239" s="201"/>
      <c r="AI239" s="201"/>
      <c r="AJ239" s="201"/>
      <c r="AK239" s="201"/>
      <c r="AL239" s="201"/>
      <c r="AM239" s="201"/>
      <c r="AN239" s="201"/>
      <c r="AO239" s="201"/>
      <c r="AP239" s="201"/>
      <c r="AQ239" s="201"/>
      <c r="AR239" s="201"/>
      <c r="AS239" s="201"/>
      <c r="AT239" s="201"/>
      <c r="AU239" s="201"/>
      <c r="AV239" s="201"/>
      <c r="AW239" s="201"/>
      <c r="AX239" s="201"/>
      <c r="AY239" s="201"/>
      <c r="AZ239" s="201"/>
      <c r="BA239" s="201"/>
      <c r="BB239" s="201"/>
      <c r="BC239" s="201"/>
      <c r="BD239" s="201"/>
      <c r="BE239" s="201"/>
      <c r="BF239" s="201"/>
      <c r="BG239" s="201"/>
      <c r="BH239" s="201"/>
      <c r="BI239" s="201"/>
      <c r="BJ239" s="201"/>
      <c r="BK239" s="201"/>
      <c r="BL239" s="201"/>
      <c r="BM239" s="201"/>
      <c r="BN239" s="201"/>
      <c r="BO239" s="201"/>
      <c r="BP239" s="201"/>
      <c r="BQ239" s="201"/>
      <c r="BR239" s="201"/>
      <c r="BS239" s="201"/>
      <c r="BT239" s="201"/>
      <c r="BU239" s="201"/>
      <c r="BV239" s="206"/>
      <c r="BW239" s="206"/>
    </row>
    <row r="240" spans="1:75">
      <c r="A240" s="29">
        <v>41122</v>
      </c>
      <c r="B240" s="35">
        <v>28</v>
      </c>
      <c r="C240" s="35">
        <v>1536</v>
      </c>
      <c r="D240" s="35">
        <v>9644</v>
      </c>
      <c r="E240" s="35">
        <v>114</v>
      </c>
      <c r="F240" s="35">
        <v>34665</v>
      </c>
      <c r="G240" s="35">
        <v>248064</v>
      </c>
      <c r="H240" s="35">
        <v>69</v>
      </c>
      <c r="I240" s="35">
        <v>17024</v>
      </c>
      <c r="J240" s="35">
        <v>107082</v>
      </c>
      <c r="K240" s="35">
        <v>0</v>
      </c>
      <c r="L240" s="35">
        <v>0</v>
      </c>
      <c r="M240" s="201"/>
      <c r="O240" s="200"/>
      <c r="P240" s="202">
        <f t="shared" si="3"/>
        <v>53225</v>
      </c>
      <c r="Q240" s="201"/>
      <c r="R240" s="201"/>
      <c r="S240" s="201"/>
      <c r="T240" s="201"/>
      <c r="U240" s="201"/>
      <c r="V240" s="201"/>
      <c r="W240" s="201"/>
      <c r="X240" s="201"/>
      <c r="Y240" s="201"/>
      <c r="Z240" s="201"/>
      <c r="AA240" s="201"/>
      <c r="AB240" s="201"/>
      <c r="AC240" s="201"/>
      <c r="AD240" s="201"/>
      <c r="AE240" s="201"/>
      <c r="AF240" s="201"/>
      <c r="AG240" s="201"/>
      <c r="AH240" s="201"/>
      <c r="AI240" s="201"/>
      <c r="AJ240" s="201"/>
      <c r="AK240" s="201"/>
      <c r="AL240" s="201"/>
      <c r="AM240" s="201"/>
      <c r="AN240" s="201"/>
      <c r="AO240" s="201"/>
      <c r="AP240" s="201"/>
      <c r="AQ240" s="201"/>
      <c r="AR240" s="201"/>
      <c r="AS240" s="201"/>
      <c r="AT240" s="201"/>
      <c r="AU240" s="201"/>
      <c r="AV240" s="201"/>
      <c r="AW240" s="201"/>
      <c r="AX240" s="201"/>
      <c r="AY240" s="201"/>
      <c r="AZ240" s="201"/>
      <c r="BA240" s="201"/>
      <c r="BB240" s="201"/>
      <c r="BC240" s="201"/>
      <c r="BD240" s="201"/>
      <c r="BE240" s="201"/>
      <c r="BF240" s="201"/>
      <c r="BG240" s="201"/>
      <c r="BH240" s="201"/>
      <c r="BI240" s="201"/>
      <c r="BJ240" s="201"/>
      <c r="BK240" s="201"/>
      <c r="BL240" s="201"/>
      <c r="BM240" s="201"/>
      <c r="BN240" s="201"/>
      <c r="BO240" s="201"/>
      <c r="BP240" s="201"/>
      <c r="BQ240" s="201"/>
      <c r="BR240" s="201"/>
      <c r="BS240" s="201"/>
      <c r="BT240" s="201"/>
      <c r="BU240" s="201"/>
      <c r="BV240" s="206"/>
      <c r="BW240" s="206"/>
    </row>
    <row r="241" spans="1:75">
      <c r="A241" s="29">
        <v>41153</v>
      </c>
      <c r="B241" s="35">
        <v>470</v>
      </c>
      <c r="C241" s="35">
        <v>19112</v>
      </c>
      <c r="D241" s="35">
        <v>34861</v>
      </c>
      <c r="E241" s="35">
        <v>108</v>
      </c>
      <c r="F241" s="35">
        <v>32574</v>
      </c>
      <c r="G241" s="35">
        <v>228188</v>
      </c>
      <c r="H241" s="35">
        <v>116</v>
      </c>
      <c r="I241" s="35">
        <v>25281</v>
      </c>
      <c r="J241" s="35">
        <v>187246</v>
      </c>
      <c r="K241" s="35">
        <v>0</v>
      </c>
      <c r="L241" s="35">
        <v>0</v>
      </c>
      <c r="M241" s="201"/>
      <c r="O241" s="200"/>
      <c r="P241" s="202">
        <f t="shared" si="3"/>
        <v>76967</v>
      </c>
      <c r="Q241" s="201"/>
      <c r="R241" s="201"/>
      <c r="S241" s="201"/>
      <c r="T241" s="201"/>
      <c r="U241" s="201"/>
      <c r="V241" s="201"/>
      <c r="W241" s="201"/>
      <c r="X241" s="201"/>
      <c r="Y241" s="201"/>
      <c r="Z241" s="201"/>
      <c r="AA241" s="201"/>
      <c r="AB241" s="201"/>
      <c r="AC241" s="201"/>
      <c r="AD241" s="201"/>
      <c r="AE241" s="201"/>
      <c r="AF241" s="201"/>
      <c r="AG241" s="201"/>
      <c r="AH241" s="201"/>
      <c r="AI241" s="201"/>
      <c r="AJ241" s="201"/>
      <c r="AK241" s="201"/>
      <c r="AL241" s="201"/>
      <c r="AM241" s="201"/>
      <c r="AN241" s="201"/>
      <c r="AO241" s="201"/>
      <c r="AP241" s="201"/>
      <c r="AQ241" s="201"/>
      <c r="AR241" s="201"/>
      <c r="AS241" s="201"/>
      <c r="AT241" s="201"/>
      <c r="AU241" s="201"/>
      <c r="AV241" s="201"/>
      <c r="AW241" s="201"/>
      <c r="AX241" s="201"/>
      <c r="AY241" s="201"/>
      <c r="AZ241" s="201"/>
      <c r="BA241" s="201"/>
      <c r="BB241" s="201"/>
      <c r="BC241" s="201"/>
      <c r="BD241" s="201"/>
      <c r="BE241" s="201"/>
      <c r="BF241" s="201"/>
      <c r="BG241" s="201"/>
      <c r="BH241" s="201"/>
      <c r="BI241" s="201"/>
      <c r="BJ241" s="201"/>
      <c r="BK241" s="201"/>
      <c r="BL241" s="201"/>
      <c r="BM241" s="201"/>
      <c r="BN241" s="201"/>
      <c r="BO241" s="201"/>
      <c r="BP241" s="201"/>
      <c r="BQ241" s="201"/>
      <c r="BR241" s="201"/>
      <c r="BS241" s="201"/>
      <c r="BT241" s="201"/>
      <c r="BU241" s="201"/>
      <c r="BV241" s="206"/>
      <c r="BW241" s="206"/>
    </row>
    <row r="242" spans="1:75">
      <c r="A242" s="29">
        <v>41183</v>
      </c>
      <c r="B242" s="35">
        <v>26</v>
      </c>
      <c r="C242" s="35">
        <v>1600</v>
      </c>
      <c r="D242" s="35">
        <v>11369</v>
      </c>
      <c r="E242" s="35">
        <v>94</v>
      </c>
      <c r="F242" s="35">
        <v>28170</v>
      </c>
      <c r="G242" s="35">
        <v>197502</v>
      </c>
      <c r="H242" s="35">
        <v>201</v>
      </c>
      <c r="I242" s="35">
        <v>17718</v>
      </c>
      <c r="J242" s="35">
        <v>137171</v>
      </c>
      <c r="K242" s="35">
        <v>0</v>
      </c>
      <c r="L242" s="35">
        <v>0</v>
      </c>
      <c r="M242" s="201"/>
      <c r="O242" s="200"/>
      <c r="P242" s="202">
        <f t="shared" si="3"/>
        <v>47488</v>
      </c>
      <c r="Q242" s="201"/>
      <c r="R242" s="201"/>
      <c r="S242" s="201"/>
      <c r="T242" s="201"/>
      <c r="U242" s="201"/>
      <c r="V242" s="201"/>
      <c r="W242" s="201"/>
      <c r="X242" s="201"/>
      <c r="Y242" s="201"/>
      <c r="Z242" s="201"/>
      <c r="AA242" s="201"/>
      <c r="AB242" s="201"/>
      <c r="AC242" s="201"/>
      <c r="AD242" s="201"/>
      <c r="AE242" s="201"/>
      <c r="AF242" s="201"/>
      <c r="AG242" s="201"/>
      <c r="AH242" s="201"/>
      <c r="AI242" s="201"/>
      <c r="AJ242" s="201"/>
      <c r="AK242" s="201"/>
      <c r="AL242" s="201"/>
      <c r="AM242" s="201"/>
      <c r="AN242" s="201"/>
      <c r="AO242" s="201"/>
      <c r="AP242" s="201"/>
      <c r="AQ242" s="201"/>
      <c r="AR242" s="201"/>
      <c r="AS242" s="201"/>
      <c r="AT242" s="201"/>
      <c r="AU242" s="201"/>
      <c r="AV242" s="201"/>
      <c r="AW242" s="201"/>
      <c r="AX242" s="201"/>
      <c r="AY242" s="201"/>
      <c r="AZ242" s="201"/>
      <c r="BA242" s="201"/>
      <c r="BB242" s="201"/>
      <c r="BC242" s="201"/>
      <c r="BD242" s="201"/>
      <c r="BE242" s="201"/>
      <c r="BF242" s="201"/>
      <c r="BG242" s="201"/>
      <c r="BH242" s="201"/>
      <c r="BI242" s="201"/>
      <c r="BJ242" s="201"/>
      <c r="BK242" s="201"/>
      <c r="BL242" s="201"/>
      <c r="BM242" s="201"/>
      <c r="BN242" s="201"/>
      <c r="BO242" s="201"/>
      <c r="BP242" s="201"/>
      <c r="BQ242" s="201"/>
      <c r="BR242" s="201"/>
      <c r="BS242" s="201"/>
      <c r="BT242" s="201"/>
      <c r="BU242" s="201"/>
      <c r="BV242" s="206"/>
      <c r="BW242" s="206"/>
    </row>
    <row r="243" spans="1:75">
      <c r="A243" s="29">
        <v>41214</v>
      </c>
      <c r="B243" s="35">
        <v>29</v>
      </c>
      <c r="C243" s="35">
        <v>1638</v>
      </c>
      <c r="D243" s="35">
        <v>9716</v>
      </c>
      <c r="E243" s="35">
        <v>162</v>
      </c>
      <c r="F243" s="35">
        <v>47890</v>
      </c>
      <c r="G243" s="35">
        <v>338556</v>
      </c>
      <c r="H243" s="35">
        <v>568</v>
      </c>
      <c r="I243" s="35">
        <v>39346</v>
      </c>
      <c r="J243" s="35">
        <v>321280</v>
      </c>
      <c r="K243" s="35">
        <v>1816</v>
      </c>
      <c r="L243" s="35">
        <v>8169</v>
      </c>
      <c r="M243" s="201"/>
      <c r="O243" s="200"/>
      <c r="P243" s="202">
        <f t="shared" si="3"/>
        <v>90690</v>
      </c>
      <c r="Q243" s="201"/>
      <c r="R243" s="201"/>
      <c r="S243" s="201"/>
      <c r="T243" s="201"/>
      <c r="U243" s="201"/>
      <c r="V243" s="201"/>
      <c r="W243" s="201"/>
      <c r="X243" s="201"/>
      <c r="Y243" s="201"/>
      <c r="Z243" s="201"/>
      <c r="AA243" s="201"/>
      <c r="AB243" s="201"/>
      <c r="AC243" s="201"/>
      <c r="AD243" s="201"/>
      <c r="AE243" s="201"/>
      <c r="AF243" s="201"/>
      <c r="AG243" s="201"/>
      <c r="AH243" s="201"/>
      <c r="AI243" s="201"/>
      <c r="AJ243" s="201"/>
      <c r="AK243" s="201"/>
      <c r="AL243" s="201"/>
      <c r="AM243" s="201"/>
      <c r="AN243" s="201"/>
      <c r="AO243" s="201"/>
      <c r="AP243" s="201"/>
      <c r="AQ243" s="201"/>
      <c r="AR243" s="201"/>
      <c r="AS243" s="201"/>
      <c r="AT243" s="201"/>
      <c r="AU243" s="201"/>
      <c r="AV243" s="201"/>
      <c r="AW243" s="201"/>
      <c r="AX243" s="201"/>
      <c r="AY243" s="201"/>
      <c r="AZ243" s="201"/>
      <c r="BA243" s="201"/>
      <c r="BB243" s="201"/>
      <c r="BC243" s="201"/>
      <c r="BD243" s="201"/>
      <c r="BE243" s="201"/>
      <c r="BF243" s="201"/>
      <c r="BG243" s="201"/>
      <c r="BH243" s="201"/>
      <c r="BI243" s="201"/>
      <c r="BJ243" s="201"/>
      <c r="BK243" s="201"/>
      <c r="BL243" s="201"/>
      <c r="BM243" s="201"/>
      <c r="BN243" s="201"/>
      <c r="BO243" s="201"/>
      <c r="BP243" s="201"/>
      <c r="BQ243" s="201"/>
      <c r="BR243" s="201"/>
      <c r="BS243" s="201"/>
      <c r="BT243" s="201"/>
      <c r="BU243" s="201"/>
      <c r="BV243" s="206"/>
      <c r="BW243" s="206"/>
    </row>
    <row r="244" spans="1:75">
      <c r="A244" s="29">
        <v>41244</v>
      </c>
      <c r="B244" s="35">
        <v>23</v>
      </c>
      <c r="C244" s="35">
        <v>1273</v>
      </c>
      <c r="D244" s="35">
        <v>9314</v>
      </c>
      <c r="E244" s="35">
        <v>66</v>
      </c>
      <c r="F244" s="35">
        <v>19367</v>
      </c>
      <c r="G244" s="35">
        <v>133213</v>
      </c>
      <c r="H244" s="35">
        <v>57</v>
      </c>
      <c r="I244" s="35">
        <v>7430</v>
      </c>
      <c r="J244" s="35">
        <v>39708</v>
      </c>
      <c r="K244" s="35">
        <v>499</v>
      </c>
      <c r="L244" s="35">
        <v>2226</v>
      </c>
      <c r="M244" s="201"/>
      <c r="O244" s="200"/>
      <c r="P244" s="202">
        <f t="shared" si="3"/>
        <v>28569</v>
      </c>
      <c r="Q244" s="201"/>
      <c r="R244" s="201"/>
      <c r="S244" s="201"/>
      <c r="T244" s="201"/>
      <c r="U244" s="201"/>
      <c r="V244" s="201"/>
      <c r="W244" s="201"/>
      <c r="X244" s="201"/>
      <c r="Y244" s="201"/>
      <c r="Z244" s="201"/>
      <c r="AA244" s="201"/>
      <c r="AB244" s="201"/>
      <c r="AC244" s="201"/>
      <c r="AD244" s="201"/>
      <c r="AE244" s="201"/>
      <c r="AF244" s="201"/>
      <c r="AG244" s="201"/>
      <c r="AH244" s="201"/>
      <c r="AI244" s="201"/>
      <c r="AJ244" s="201"/>
      <c r="AK244" s="201"/>
      <c r="AL244" s="201"/>
      <c r="AM244" s="201"/>
      <c r="AN244" s="201"/>
      <c r="AO244" s="201"/>
      <c r="AP244" s="201"/>
      <c r="AQ244" s="201"/>
      <c r="AR244" s="201"/>
      <c r="AS244" s="201"/>
      <c r="AT244" s="201"/>
      <c r="AU244" s="201"/>
      <c r="AV244" s="201"/>
      <c r="AW244" s="201"/>
      <c r="AX244" s="201"/>
      <c r="AY244" s="201"/>
      <c r="AZ244" s="201"/>
      <c r="BA244" s="201"/>
      <c r="BB244" s="201"/>
      <c r="BC244" s="201"/>
      <c r="BD244" s="201"/>
      <c r="BE244" s="201"/>
      <c r="BF244" s="201"/>
      <c r="BG244" s="201"/>
      <c r="BH244" s="201"/>
      <c r="BI244" s="201"/>
      <c r="BJ244" s="201"/>
      <c r="BK244" s="201"/>
      <c r="BL244" s="201"/>
      <c r="BM244" s="201"/>
      <c r="BN244" s="201"/>
      <c r="BO244" s="201"/>
      <c r="BP244" s="201"/>
      <c r="BQ244" s="201"/>
      <c r="BR244" s="201"/>
      <c r="BS244" s="201"/>
      <c r="BT244" s="201"/>
      <c r="BU244" s="201"/>
      <c r="BV244" s="206"/>
      <c r="BW244" s="206"/>
    </row>
    <row r="245" spans="1:75">
      <c r="A245" s="29">
        <v>41275</v>
      </c>
      <c r="B245" s="35">
        <v>19</v>
      </c>
      <c r="C245" s="35">
        <v>1125</v>
      </c>
      <c r="D245" s="35">
        <v>7691</v>
      </c>
      <c r="E245" s="35">
        <v>67</v>
      </c>
      <c r="F245" s="35">
        <v>19956</v>
      </c>
      <c r="G245" s="35">
        <v>145094</v>
      </c>
      <c r="H245" s="35">
        <v>37</v>
      </c>
      <c r="I245" s="35">
        <v>7991</v>
      </c>
      <c r="J245" s="35">
        <v>52923</v>
      </c>
      <c r="K245" s="35">
        <v>2810</v>
      </c>
      <c r="L245" s="35">
        <v>11939</v>
      </c>
      <c r="M245" s="201"/>
      <c r="O245" s="200"/>
      <c r="P245" s="202">
        <f t="shared" si="3"/>
        <v>31882</v>
      </c>
      <c r="Q245" s="201"/>
      <c r="R245" s="201"/>
      <c r="S245" s="201"/>
      <c r="T245" s="201"/>
      <c r="U245" s="201"/>
      <c r="V245" s="201"/>
      <c r="W245" s="201"/>
      <c r="X245" s="201"/>
      <c r="Y245" s="201"/>
      <c r="Z245" s="201"/>
      <c r="AA245" s="201"/>
      <c r="AB245" s="201"/>
      <c r="AC245" s="201"/>
      <c r="AD245" s="201"/>
      <c r="AE245" s="201"/>
      <c r="AF245" s="201"/>
      <c r="AG245" s="201"/>
      <c r="AH245" s="201"/>
      <c r="AI245" s="201"/>
      <c r="AJ245" s="201"/>
      <c r="AK245" s="201"/>
      <c r="AL245" s="201"/>
      <c r="AM245" s="201"/>
      <c r="AN245" s="201"/>
      <c r="AO245" s="201"/>
      <c r="AP245" s="201"/>
      <c r="AQ245" s="201"/>
      <c r="AR245" s="201"/>
      <c r="AS245" s="201"/>
      <c r="AT245" s="201"/>
      <c r="AU245" s="201"/>
      <c r="AV245" s="201"/>
      <c r="AW245" s="201"/>
      <c r="AX245" s="201"/>
      <c r="AY245" s="201"/>
      <c r="AZ245" s="201"/>
      <c r="BA245" s="201"/>
      <c r="BB245" s="201"/>
      <c r="BC245" s="201"/>
      <c r="BD245" s="201"/>
      <c r="BE245" s="201"/>
      <c r="BF245" s="201"/>
      <c r="BG245" s="201"/>
      <c r="BH245" s="201"/>
      <c r="BI245" s="201"/>
      <c r="BJ245" s="201"/>
      <c r="BK245" s="201"/>
      <c r="BL245" s="201"/>
      <c r="BM245" s="201"/>
      <c r="BN245" s="201"/>
      <c r="BO245" s="201"/>
      <c r="BP245" s="201"/>
      <c r="BQ245" s="201"/>
      <c r="BR245" s="201"/>
      <c r="BS245" s="201"/>
      <c r="BT245" s="201"/>
      <c r="BU245" s="201"/>
      <c r="BV245" s="206"/>
      <c r="BW245" s="206"/>
    </row>
    <row r="246" spans="1:75">
      <c r="A246" s="29">
        <v>41306</v>
      </c>
      <c r="B246" s="35">
        <v>31</v>
      </c>
      <c r="C246" s="35">
        <v>1804</v>
      </c>
      <c r="D246" s="35">
        <v>9994</v>
      </c>
      <c r="E246" s="35">
        <v>84</v>
      </c>
      <c r="F246" s="35">
        <v>25033</v>
      </c>
      <c r="G246" s="35">
        <v>187536</v>
      </c>
      <c r="H246" s="35">
        <v>62</v>
      </c>
      <c r="I246" s="35">
        <v>9686</v>
      </c>
      <c r="J246" s="35">
        <v>60951</v>
      </c>
      <c r="K246" s="35">
        <v>0</v>
      </c>
      <c r="L246" s="35">
        <v>0</v>
      </c>
      <c r="M246" s="201"/>
      <c r="O246" s="200"/>
      <c r="P246" s="202">
        <f t="shared" si="3"/>
        <v>36523</v>
      </c>
      <c r="Q246" s="201"/>
      <c r="R246" s="201"/>
      <c r="S246" s="201"/>
      <c r="T246" s="201"/>
      <c r="U246" s="201"/>
      <c r="V246" s="201"/>
      <c r="W246" s="201"/>
      <c r="X246" s="201"/>
      <c r="Y246" s="201"/>
      <c r="Z246" s="201"/>
      <c r="AA246" s="201"/>
      <c r="AB246" s="201"/>
      <c r="AC246" s="201"/>
      <c r="AD246" s="201"/>
      <c r="AE246" s="201"/>
      <c r="AF246" s="201"/>
      <c r="AG246" s="201"/>
      <c r="AH246" s="201"/>
      <c r="AI246" s="201"/>
      <c r="AJ246" s="201"/>
      <c r="AK246" s="201"/>
      <c r="AL246" s="201"/>
      <c r="AM246" s="201"/>
      <c r="AN246" s="201"/>
      <c r="AO246" s="201"/>
      <c r="AP246" s="201"/>
      <c r="AQ246" s="201"/>
      <c r="AR246" s="201"/>
      <c r="AS246" s="201"/>
      <c r="AT246" s="201"/>
      <c r="AU246" s="201"/>
      <c r="AV246" s="201"/>
      <c r="AW246" s="201"/>
      <c r="AX246" s="201"/>
      <c r="AY246" s="201"/>
      <c r="AZ246" s="201"/>
      <c r="BA246" s="201"/>
      <c r="BB246" s="201"/>
      <c r="BC246" s="201"/>
      <c r="BD246" s="201"/>
      <c r="BE246" s="201"/>
      <c r="BF246" s="201"/>
      <c r="BG246" s="201"/>
      <c r="BH246" s="201"/>
      <c r="BI246" s="201"/>
      <c r="BJ246" s="201"/>
      <c r="BK246" s="201"/>
      <c r="BL246" s="201"/>
      <c r="BM246" s="201"/>
      <c r="BN246" s="201"/>
      <c r="BO246" s="201"/>
      <c r="BP246" s="201"/>
      <c r="BQ246" s="201"/>
      <c r="BR246" s="201"/>
      <c r="BS246" s="201"/>
      <c r="BT246" s="201"/>
      <c r="BU246" s="201"/>
      <c r="BV246" s="206"/>
      <c r="BW246" s="206"/>
    </row>
    <row r="247" spans="1:75">
      <c r="A247" s="29">
        <v>41334</v>
      </c>
      <c r="B247" s="35">
        <v>26</v>
      </c>
      <c r="C247" s="35">
        <v>1620</v>
      </c>
      <c r="D247" s="35">
        <v>9360</v>
      </c>
      <c r="E247" s="35">
        <v>119</v>
      </c>
      <c r="F247" s="35">
        <v>38777</v>
      </c>
      <c r="G247" s="35">
        <v>267599</v>
      </c>
      <c r="H247" s="35">
        <v>310</v>
      </c>
      <c r="I247" s="35">
        <v>38052</v>
      </c>
      <c r="J247" s="35">
        <v>290839</v>
      </c>
      <c r="K247" s="35">
        <v>0</v>
      </c>
      <c r="L247" s="35">
        <v>0</v>
      </c>
      <c r="M247" s="201"/>
      <c r="O247" s="200"/>
      <c r="P247" s="202">
        <f t="shared" si="3"/>
        <v>78449</v>
      </c>
      <c r="Q247" s="201"/>
      <c r="R247" s="201"/>
      <c r="S247" s="201"/>
      <c r="T247" s="201"/>
      <c r="U247" s="201"/>
      <c r="V247" s="201"/>
      <c r="W247" s="201"/>
      <c r="X247" s="201"/>
      <c r="Y247" s="201"/>
      <c r="Z247" s="201"/>
      <c r="AA247" s="201"/>
      <c r="AB247" s="201"/>
      <c r="AC247" s="201"/>
      <c r="AD247" s="201"/>
      <c r="AE247" s="201"/>
      <c r="AF247" s="201"/>
      <c r="AG247" s="201"/>
      <c r="AH247" s="201"/>
      <c r="AI247" s="201"/>
      <c r="AJ247" s="201"/>
      <c r="AK247" s="201"/>
      <c r="AL247" s="201"/>
      <c r="AM247" s="201"/>
      <c r="AN247" s="201"/>
      <c r="AO247" s="201"/>
      <c r="AP247" s="201"/>
      <c r="AQ247" s="201"/>
      <c r="AR247" s="201"/>
      <c r="AS247" s="201"/>
      <c r="AT247" s="201"/>
      <c r="AU247" s="201"/>
      <c r="AV247" s="201"/>
      <c r="AW247" s="201"/>
      <c r="AX247" s="201"/>
      <c r="AY247" s="201"/>
      <c r="AZ247" s="201"/>
      <c r="BA247" s="201"/>
      <c r="BB247" s="201"/>
      <c r="BC247" s="201"/>
      <c r="BD247" s="201"/>
      <c r="BE247" s="201"/>
      <c r="BF247" s="201"/>
      <c r="BG247" s="201"/>
      <c r="BH247" s="201"/>
      <c r="BI247" s="201"/>
      <c r="BJ247" s="201"/>
      <c r="BK247" s="201"/>
      <c r="BL247" s="201"/>
      <c r="BM247" s="201"/>
      <c r="BN247" s="201"/>
      <c r="BO247" s="201"/>
      <c r="BP247" s="201"/>
      <c r="BQ247" s="201"/>
      <c r="BR247" s="201"/>
      <c r="BS247" s="201"/>
      <c r="BT247" s="201"/>
      <c r="BU247" s="201"/>
      <c r="BV247" s="206"/>
      <c r="BW247" s="206"/>
    </row>
    <row r="248" spans="1:75">
      <c r="A248" s="29">
        <v>41365</v>
      </c>
      <c r="B248" s="35">
        <v>44</v>
      </c>
      <c r="C248" s="35">
        <v>2604</v>
      </c>
      <c r="D248" s="35">
        <v>18910</v>
      </c>
      <c r="E248" s="35">
        <v>99</v>
      </c>
      <c r="F248" s="35">
        <v>27020</v>
      </c>
      <c r="G248" s="35">
        <v>177156</v>
      </c>
      <c r="H248" s="35">
        <v>59</v>
      </c>
      <c r="I248" s="35">
        <v>7411</v>
      </c>
      <c r="J248" s="35">
        <v>52607</v>
      </c>
      <c r="K248" s="35">
        <v>366</v>
      </c>
      <c r="L248" s="35">
        <v>3148</v>
      </c>
      <c r="M248" s="201"/>
      <c r="O248" s="200"/>
      <c r="P248" s="202">
        <f t="shared" si="3"/>
        <v>37401</v>
      </c>
      <c r="Q248" s="201"/>
      <c r="R248" s="201"/>
      <c r="S248" s="201"/>
      <c r="T248" s="201"/>
      <c r="U248" s="201"/>
      <c r="V248" s="201"/>
      <c r="W248" s="201"/>
      <c r="X248" s="201"/>
      <c r="Y248" s="201"/>
      <c r="Z248" s="201"/>
      <c r="AA248" s="201"/>
      <c r="AB248" s="201"/>
      <c r="AC248" s="201"/>
      <c r="AD248" s="201"/>
      <c r="AE248" s="201"/>
      <c r="AF248" s="201"/>
      <c r="AG248" s="201"/>
      <c r="AH248" s="201"/>
      <c r="AI248" s="201"/>
      <c r="AJ248" s="201"/>
      <c r="AK248" s="201"/>
      <c r="AL248" s="201"/>
      <c r="AM248" s="201"/>
      <c r="AN248" s="201"/>
      <c r="AO248" s="201"/>
      <c r="AP248" s="201"/>
      <c r="AQ248" s="201"/>
      <c r="AR248" s="201"/>
      <c r="AS248" s="201"/>
      <c r="AT248" s="201"/>
      <c r="AU248" s="201"/>
      <c r="AV248" s="201"/>
      <c r="AW248" s="201"/>
      <c r="AX248" s="201"/>
      <c r="AY248" s="201"/>
      <c r="AZ248" s="201"/>
      <c r="BA248" s="201"/>
      <c r="BB248" s="201"/>
      <c r="BC248" s="201"/>
      <c r="BD248" s="201"/>
      <c r="BE248" s="201"/>
      <c r="BF248" s="201"/>
      <c r="BG248" s="201"/>
      <c r="BH248" s="201"/>
      <c r="BI248" s="201"/>
      <c r="BJ248" s="201"/>
      <c r="BK248" s="201"/>
      <c r="BL248" s="201"/>
      <c r="BM248" s="201"/>
      <c r="BN248" s="201"/>
      <c r="BO248" s="201"/>
      <c r="BP248" s="201"/>
      <c r="BQ248" s="201"/>
      <c r="BR248" s="201"/>
      <c r="BS248" s="201"/>
      <c r="BT248" s="201"/>
      <c r="BU248" s="201"/>
      <c r="BV248" s="206"/>
      <c r="BW248" s="206"/>
    </row>
    <row r="249" spans="1:75">
      <c r="A249" s="29">
        <v>41395</v>
      </c>
      <c r="B249" s="35">
        <v>134</v>
      </c>
      <c r="C249" s="35">
        <v>4627</v>
      </c>
      <c r="D249" s="35">
        <v>15639</v>
      </c>
      <c r="E249" s="35">
        <v>122</v>
      </c>
      <c r="F249" s="35">
        <v>38590</v>
      </c>
      <c r="G249" s="35">
        <v>281285</v>
      </c>
      <c r="H249" s="35">
        <v>645</v>
      </c>
      <c r="I249" s="35">
        <v>42766</v>
      </c>
      <c r="J249" s="35">
        <v>229039</v>
      </c>
      <c r="K249" s="35">
        <v>0</v>
      </c>
      <c r="L249" s="35">
        <v>0</v>
      </c>
      <c r="M249" s="201"/>
      <c r="O249" s="200"/>
      <c r="P249" s="202">
        <f t="shared" si="3"/>
        <v>85983</v>
      </c>
      <c r="Q249" s="201"/>
      <c r="R249" s="201"/>
      <c r="S249" s="201"/>
      <c r="T249" s="201"/>
      <c r="U249" s="201"/>
      <c r="V249" s="201"/>
      <c r="W249" s="201"/>
      <c r="X249" s="201"/>
      <c r="Y249" s="201"/>
      <c r="Z249" s="201"/>
      <c r="AA249" s="201"/>
      <c r="AB249" s="201"/>
      <c r="AC249" s="201"/>
      <c r="AD249" s="201"/>
      <c r="AE249" s="201"/>
      <c r="AF249" s="201"/>
      <c r="AG249" s="201"/>
      <c r="AH249" s="201"/>
      <c r="AI249" s="201"/>
      <c r="AJ249" s="201"/>
      <c r="AK249" s="201"/>
      <c r="AL249" s="201"/>
      <c r="AM249" s="201"/>
      <c r="AN249" s="201"/>
      <c r="AO249" s="201"/>
      <c r="AP249" s="201"/>
      <c r="AQ249" s="201"/>
      <c r="AR249" s="201"/>
      <c r="AS249" s="201"/>
      <c r="AT249" s="201"/>
      <c r="AU249" s="201"/>
      <c r="AV249" s="201"/>
      <c r="AW249" s="201"/>
      <c r="AX249" s="201"/>
      <c r="AY249" s="201"/>
      <c r="AZ249" s="201"/>
      <c r="BA249" s="201"/>
      <c r="BB249" s="201"/>
      <c r="BC249" s="201"/>
      <c r="BD249" s="201"/>
      <c r="BE249" s="201"/>
      <c r="BF249" s="201"/>
      <c r="BG249" s="201"/>
      <c r="BH249" s="201"/>
      <c r="BI249" s="201"/>
      <c r="BJ249" s="201"/>
      <c r="BK249" s="201"/>
      <c r="BL249" s="201"/>
      <c r="BM249" s="201"/>
      <c r="BN249" s="201"/>
      <c r="BO249" s="201"/>
      <c r="BP249" s="201"/>
      <c r="BQ249" s="201"/>
      <c r="BR249" s="201"/>
      <c r="BS249" s="201"/>
      <c r="BT249" s="201"/>
      <c r="BU249" s="201"/>
      <c r="BV249" s="206"/>
      <c r="BW249" s="206"/>
    </row>
    <row r="250" spans="1:75">
      <c r="A250" s="29">
        <v>41426</v>
      </c>
      <c r="B250" s="35">
        <v>25</v>
      </c>
      <c r="C250" s="35">
        <v>1474</v>
      </c>
      <c r="D250" s="35">
        <v>9682</v>
      </c>
      <c r="E250" s="35">
        <v>94</v>
      </c>
      <c r="F250" s="35">
        <v>28494</v>
      </c>
      <c r="G250" s="35">
        <v>212464</v>
      </c>
      <c r="H250" s="35">
        <v>67</v>
      </c>
      <c r="I250" s="35">
        <v>15849</v>
      </c>
      <c r="J250" s="35">
        <v>105174</v>
      </c>
      <c r="K250" s="35">
        <v>0</v>
      </c>
      <c r="L250" s="35">
        <v>0</v>
      </c>
      <c r="M250" s="201"/>
      <c r="O250" s="200"/>
      <c r="P250" s="202">
        <f t="shared" si="3"/>
        <v>45817</v>
      </c>
      <c r="Q250" s="201"/>
      <c r="R250" s="201"/>
      <c r="S250" s="201"/>
      <c r="T250" s="201"/>
      <c r="U250" s="201"/>
      <c r="V250" s="201"/>
      <c r="W250" s="201"/>
      <c r="X250" s="201"/>
      <c r="Y250" s="201"/>
      <c r="Z250" s="201"/>
      <c r="AA250" s="201"/>
      <c r="AB250" s="201"/>
      <c r="AC250" s="201"/>
      <c r="AD250" s="201"/>
      <c r="AE250" s="201"/>
      <c r="AF250" s="201"/>
      <c r="AG250" s="201"/>
      <c r="AH250" s="201"/>
      <c r="AI250" s="201"/>
      <c r="AJ250" s="201"/>
      <c r="AK250" s="201"/>
      <c r="AL250" s="201"/>
      <c r="AM250" s="201"/>
      <c r="AN250" s="201"/>
      <c r="AO250" s="201"/>
      <c r="AP250" s="201"/>
      <c r="AQ250" s="201"/>
      <c r="AR250" s="201"/>
      <c r="AS250" s="201"/>
      <c r="AT250" s="201"/>
      <c r="AU250" s="201"/>
      <c r="AV250" s="201"/>
      <c r="AW250" s="201"/>
      <c r="AX250" s="201"/>
      <c r="AY250" s="201"/>
      <c r="AZ250" s="201"/>
      <c r="BA250" s="201"/>
      <c r="BB250" s="201"/>
      <c r="BC250" s="201"/>
      <c r="BD250" s="201"/>
      <c r="BE250" s="201"/>
      <c r="BF250" s="201"/>
      <c r="BG250" s="201"/>
      <c r="BH250" s="201"/>
      <c r="BI250" s="201"/>
      <c r="BJ250" s="201"/>
      <c r="BK250" s="201"/>
      <c r="BL250" s="201"/>
      <c r="BM250" s="201"/>
      <c r="BN250" s="201"/>
      <c r="BO250" s="201"/>
      <c r="BP250" s="201"/>
      <c r="BQ250" s="201"/>
      <c r="BR250" s="201"/>
      <c r="BS250" s="201"/>
      <c r="BT250" s="201"/>
      <c r="BU250" s="201"/>
      <c r="BV250" s="206"/>
      <c r="BW250" s="206"/>
    </row>
    <row r="251" spans="1:75">
      <c r="A251" s="29"/>
      <c r="B251" s="35"/>
      <c r="C251" s="35"/>
      <c r="D251" s="35"/>
      <c r="E251" s="35"/>
      <c r="F251" s="35"/>
      <c r="G251" s="35"/>
      <c r="H251" s="35"/>
      <c r="I251" s="35"/>
      <c r="J251" s="35"/>
      <c r="K251" s="35"/>
      <c r="L251" s="35"/>
      <c r="M251" s="201"/>
      <c r="O251" s="200"/>
      <c r="P251" s="202"/>
      <c r="Q251" s="201"/>
      <c r="R251" s="201"/>
      <c r="S251" s="201"/>
      <c r="T251" s="201"/>
      <c r="U251" s="201"/>
      <c r="V251" s="201"/>
      <c r="W251" s="201"/>
      <c r="X251" s="201"/>
      <c r="Y251" s="201"/>
      <c r="Z251" s="201"/>
      <c r="AA251" s="201"/>
      <c r="AB251" s="201"/>
      <c r="AC251" s="201"/>
      <c r="AD251" s="201"/>
      <c r="AE251" s="201"/>
      <c r="AF251" s="201"/>
      <c r="AG251" s="201"/>
      <c r="AH251" s="201"/>
      <c r="AI251" s="201"/>
      <c r="AJ251" s="201"/>
      <c r="AK251" s="201"/>
      <c r="AL251" s="201"/>
      <c r="AM251" s="201"/>
      <c r="AN251" s="201"/>
      <c r="AO251" s="201"/>
      <c r="AP251" s="201"/>
      <c r="AQ251" s="201"/>
      <c r="AR251" s="201"/>
      <c r="AS251" s="201"/>
      <c r="AT251" s="201"/>
      <c r="AU251" s="201"/>
      <c r="AV251" s="201"/>
      <c r="AW251" s="201"/>
      <c r="AX251" s="201"/>
      <c r="AY251" s="201"/>
      <c r="AZ251" s="201"/>
      <c r="BA251" s="201"/>
      <c r="BB251" s="201"/>
      <c r="BC251" s="201"/>
      <c r="BD251" s="201"/>
      <c r="BE251" s="201"/>
      <c r="BF251" s="201"/>
      <c r="BG251" s="201"/>
      <c r="BH251" s="201"/>
      <c r="BI251" s="201"/>
      <c r="BJ251" s="201"/>
      <c r="BK251" s="201"/>
      <c r="BL251" s="201"/>
      <c r="BM251" s="201"/>
      <c r="BN251" s="201"/>
      <c r="BO251" s="201"/>
      <c r="BP251" s="201"/>
      <c r="BQ251" s="201"/>
      <c r="BR251" s="201"/>
      <c r="BS251" s="201"/>
      <c r="BT251" s="201"/>
      <c r="BU251" s="201"/>
      <c r="BV251" s="206"/>
      <c r="BW251" s="206"/>
    </row>
    <row r="252" spans="1:75">
      <c r="A252" s="28" t="s">
        <v>9</v>
      </c>
      <c r="B252" s="35">
        <f>AVERAGE(B5:B16)</f>
        <v>142.25</v>
      </c>
      <c r="C252" s="35">
        <f t="shared" ref="C252:L252" si="4">AVERAGE(C5:C16)</f>
        <v>8362.8333333333339</v>
      </c>
      <c r="D252" s="35">
        <f t="shared" si="4"/>
        <v>7002.666666666667</v>
      </c>
      <c r="E252" s="35">
        <f t="shared" si="4"/>
        <v>310.16666666666669</v>
      </c>
      <c r="F252" s="35">
        <f t="shared" si="4"/>
        <v>49150.666666666664</v>
      </c>
      <c r="G252" s="35">
        <f t="shared" si="4"/>
        <v>42072.5</v>
      </c>
      <c r="H252" s="35">
        <f t="shared" si="4"/>
        <v>345.5</v>
      </c>
      <c r="I252" s="35">
        <f t="shared" si="4"/>
        <v>36251.333333333336</v>
      </c>
      <c r="J252" s="35">
        <f t="shared" si="4"/>
        <v>37568.5</v>
      </c>
      <c r="K252" s="35">
        <f t="shared" si="4"/>
        <v>749</v>
      </c>
      <c r="L252" s="35">
        <f t="shared" si="4"/>
        <v>689.33333333333337</v>
      </c>
      <c r="M252" s="206"/>
      <c r="N252" s="207"/>
      <c r="O252" s="207"/>
      <c r="P252" s="208"/>
      <c r="Q252" s="206"/>
      <c r="R252" s="206"/>
      <c r="S252" s="206"/>
      <c r="T252" s="206"/>
      <c r="U252" s="206"/>
      <c r="V252" s="206"/>
      <c r="W252" s="206"/>
      <c r="X252" s="206"/>
      <c r="Y252" s="206"/>
      <c r="Z252" s="206"/>
      <c r="AA252" s="206"/>
      <c r="AB252" s="206"/>
      <c r="AC252" s="206"/>
      <c r="AD252" s="206"/>
      <c r="AE252" s="206"/>
      <c r="AF252" s="206"/>
      <c r="AG252" s="206"/>
      <c r="AH252" s="206"/>
      <c r="AI252" s="206"/>
      <c r="AJ252" s="206"/>
      <c r="AK252" s="206"/>
      <c r="AL252" s="206"/>
      <c r="AM252" s="206"/>
      <c r="AN252" s="206"/>
      <c r="AO252" s="206"/>
      <c r="AP252" s="206"/>
      <c r="AQ252" s="206"/>
      <c r="AR252" s="206"/>
      <c r="AS252" s="206"/>
      <c r="AT252" s="206"/>
      <c r="AU252" s="206"/>
      <c r="AV252" s="206"/>
      <c r="AW252" s="206"/>
      <c r="AX252" s="206"/>
      <c r="AY252" s="206"/>
      <c r="AZ252" s="206"/>
      <c r="BA252" s="206"/>
      <c r="BB252" s="206"/>
      <c r="BC252" s="206"/>
      <c r="BD252" s="206"/>
      <c r="BE252" s="206"/>
      <c r="BF252" s="206"/>
      <c r="BG252" s="206"/>
      <c r="BH252" s="206"/>
      <c r="BI252" s="206"/>
      <c r="BJ252" s="206"/>
      <c r="BK252" s="206"/>
      <c r="BL252" s="206"/>
      <c r="BM252" s="206"/>
      <c r="BN252" s="206"/>
      <c r="BO252" s="206"/>
      <c r="BP252" s="206"/>
      <c r="BQ252" s="206"/>
      <c r="BR252" s="206"/>
      <c r="BS252" s="206"/>
      <c r="BT252" s="206"/>
      <c r="BU252" s="206"/>
      <c r="BV252" s="206"/>
      <c r="BW252" s="206"/>
    </row>
    <row r="253" spans="1:75">
      <c r="A253" s="28" t="s">
        <v>10</v>
      </c>
      <c r="B253" s="35">
        <f>AVERAGE(B17:B28)</f>
        <v>144.5</v>
      </c>
      <c r="C253" s="35">
        <f t="shared" ref="C253:L253" si="5">AVERAGE(C17:C28)</f>
        <v>8597.75</v>
      </c>
      <c r="D253" s="35">
        <f t="shared" si="5"/>
        <v>7902.916666666667</v>
      </c>
      <c r="E253" s="35">
        <f t="shared" si="5"/>
        <v>273.16666666666669</v>
      </c>
      <c r="F253" s="35">
        <f t="shared" si="5"/>
        <v>46004</v>
      </c>
      <c r="G253" s="35">
        <f t="shared" si="5"/>
        <v>43885.416666666664</v>
      </c>
      <c r="H253" s="35">
        <f t="shared" si="5"/>
        <v>331.58333333333331</v>
      </c>
      <c r="I253" s="35">
        <f t="shared" si="5"/>
        <v>30730.25</v>
      </c>
      <c r="J253" s="35">
        <f t="shared" si="5"/>
        <v>32276.333333333332</v>
      </c>
      <c r="K253" s="35">
        <f t="shared" si="5"/>
        <v>976.66666666666663</v>
      </c>
      <c r="L253" s="35">
        <f t="shared" si="5"/>
        <v>1638.5833333333333</v>
      </c>
      <c r="M253" s="206"/>
      <c r="N253" s="205"/>
      <c r="O253" s="205"/>
      <c r="P253" s="206"/>
      <c r="Q253" s="206"/>
      <c r="R253" s="206"/>
      <c r="S253" s="206"/>
      <c r="T253" s="206"/>
      <c r="U253" s="206"/>
      <c r="V253" s="206"/>
      <c r="W253" s="206"/>
      <c r="X253" s="206"/>
      <c r="Y253" s="206"/>
      <c r="Z253" s="206"/>
      <c r="AA253" s="206"/>
      <c r="AB253" s="206"/>
      <c r="AC253" s="206"/>
      <c r="AD253" s="206"/>
      <c r="AE253" s="206"/>
      <c r="AF253" s="206"/>
      <c r="AG253" s="206"/>
      <c r="AH253" s="206"/>
      <c r="AI253" s="206"/>
      <c r="AJ253" s="206"/>
      <c r="AK253" s="206"/>
      <c r="AL253" s="206"/>
      <c r="AM253" s="206"/>
      <c r="AN253" s="206"/>
      <c r="AO253" s="206"/>
      <c r="AP253" s="206"/>
      <c r="AQ253" s="206"/>
      <c r="AR253" s="206"/>
      <c r="AS253" s="206"/>
      <c r="AT253" s="206"/>
      <c r="AU253" s="206"/>
      <c r="AV253" s="206"/>
      <c r="AW253" s="206"/>
      <c r="AX253" s="206"/>
      <c r="AY253" s="206"/>
      <c r="AZ253" s="206"/>
      <c r="BA253" s="206"/>
      <c r="BB253" s="206"/>
      <c r="BC253" s="206"/>
      <c r="BD253" s="206"/>
      <c r="BE253" s="206"/>
      <c r="BF253" s="206"/>
      <c r="BG253" s="206"/>
      <c r="BH253" s="206"/>
      <c r="BI253" s="206"/>
      <c r="BJ253" s="206"/>
      <c r="BK253" s="206"/>
      <c r="BL253" s="206"/>
      <c r="BM253" s="206"/>
      <c r="BN253" s="206"/>
      <c r="BO253" s="206"/>
      <c r="BP253" s="206"/>
      <c r="BQ253" s="206"/>
      <c r="BR253" s="206"/>
      <c r="BS253" s="206"/>
      <c r="BT253" s="206"/>
      <c r="BU253" s="206"/>
      <c r="BV253" s="206"/>
      <c r="BW253" s="206"/>
    </row>
    <row r="254" spans="1:75">
      <c r="A254" s="28" t="s">
        <v>11</v>
      </c>
      <c r="B254" s="35">
        <f>AVERAGE(B29:B40)</f>
        <v>157.83333333333334</v>
      </c>
      <c r="C254" s="35">
        <f t="shared" ref="C254:L254" si="6">AVERAGE(C29:C40)</f>
        <v>9236.1666666666661</v>
      </c>
      <c r="D254" s="35">
        <f t="shared" si="6"/>
        <v>9582.1666666666661</v>
      </c>
      <c r="E254" s="35">
        <f t="shared" si="6"/>
        <v>327.33333333333331</v>
      </c>
      <c r="F254" s="35">
        <f t="shared" si="6"/>
        <v>53843.666666666664</v>
      </c>
      <c r="G254" s="35">
        <f t="shared" si="6"/>
        <v>54860.083333333336</v>
      </c>
      <c r="H254" s="35">
        <f t="shared" si="6"/>
        <v>379.5</v>
      </c>
      <c r="I254" s="35">
        <f t="shared" si="6"/>
        <v>40228.083333333336</v>
      </c>
      <c r="J254" s="35">
        <f t="shared" si="6"/>
        <v>45983.666666666664</v>
      </c>
      <c r="K254" s="35">
        <f t="shared" si="6"/>
        <v>564.08333333333337</v>
      </c>
      <c r="L254" s="35">
        <f t="shared" si="6"/>
        <v>616.66666666666663</v>
      </c>
      <c r="M254" s="206"/>
      <c r="N254" s="205"/>
      <c r="O254" s="205"/>
      <c r="P254" s="206"/>
      <c r="Q254" s="206"/>
      <c r="R254" s="206"/>
      <c r="S254" s="206"/>
      <c r="T254" s="206"/>
      <c r="U254" s="206"/>
      <c r="V254" s="206"/>
      <c r="W254" s="206"/>
      <c r="X254" s="206"/>
      <c r="Y254" s="206"/>
      <c r="Z254" s="206"/>
      <c r="AA254" s="206"/>
      <c r="AB254" s="206"/>
      <c r="AC254" s="206"/>
      <c r="AD254" s="206"/>
      <c r="AE254" s="206"/>
      <c r="AF254" s="206"/>
      <c r="AG254" s="206"/>
      <c r="AH254" s="206"/>
      <c r="AI254" s="206"/>
      <c r="AJ254" s="206"/>
      <c r="AK254" s="206"/>
      <c r="AL254" s="206"/>
      <c r="AM254" s="206"/>
      <c r="AN254" s="206"/>
      <c r="AO254" s="206"/>
      <c r="AP254" s="206"/>
      <c r="AQ254" s="206"/>
      <c r="AR254" s="206"/>
      <c r="AS254" s="206"/>
      <c r="AT254" s="206"/>
      <c r="AU254" s="206"/>
      <c r="AV254" s="206"/>
      <c r="AW254" s="206"/>
      <c r="AX254" s="206"/>
      <c r="AY254" s="206"/>
      <c r="AZ254" s="206"/>
      <c r="BA254" s="206"/>
      <c r="BB254" s="206"/>
      <c r="BC254" s="206"/>
      <c r="BD254" s="206"/>
      <c r="BE254" s="206"/>
      <c r="BF254" s="206"/>
      <c r="BG254" s="206"/>
      <c r="BH254" s="206"/>
      <c r="BI254" s="206"/>
      <c r="BJ254" s="206"/>
      <c r="BK254" s="206"/>
      <c r="BL254" s="206"/>
      <c r="BM254" s="206"/>
      <c r="BN254" s="206"/>
      <c r="BO254" s="206"/>
      <c r="BP254" s="206"/>
      <c r="BQ254" s="206"/>
      <c r="BR254" s="206"/>
      <c r="BS254" s="206"/>
      <c r="BT254" s="206"/>
      <c r="BU254" s="206"/>
      <c r="BV254" s="206"/>
      <c r="BW254" s="206"/>
    </row>
    <row r="255" spans="1:75">
      <c r="A255" s="28" t="s">
        <v>12</v>
      </c>
      <c r="B255" s="35">
        <f>AVERAGE(B41:B52)</f>
        <v>218</v>
      </c>
      <c r="C255" s="35">
        <f t="shared" ref="C255:L255" si="7">AVERAGE(C41:C52)</f>
        <v>12336.083333333334</v>
      </c>
      <c r="D255" s="35">
        <f t="shared" si="7"/>
        <v>13226</v>
      </c>
      <c r="E255" s="35">
        <f t="shared" si="7"/>
        <v>249</v>
      </c>
      <c r="F255" s="35">
        <f t="shared" si="7"/>
        <v>42175.083333333336</v>
      </c>
      <c r="G255" s="35">
        <f t="shared" si="7"/>
        <v>42982.416666666664</v>
      </c>
      <c r="H255" s="35">
        <f t="shared" si="7"/>
        <v>257.5</v>
      </c>
      <c r="I255" s="35">
        <f t="shared" si="7"/>
        <v>27082.333333333332</v>
      </c>
      <c r="J255" s="35">
        <f t="shared" si="7"/>
        <v>33921</v>
      </c>
      <c r="K255" s="35">
        <f t="shared" si="7"/>
        <v>2702.5</v>
      </c>
      <c r="L255" s="35">
        <f t="shared" si="7"/>
        <v>18173.583333333332</v>
      </c>
      <c r="M255" s="206"/>
      <c r="N255" s="205"/>
      <c r="O255" s="205"/>
      <c r="P255" s="206"/>
      <c r="Q255" s="206"/>
      <c r="R255" s="206"/>
      <c r="S255" s="206"/>
      <c r="T255" s="206"/>
      <c r="U255" s="206"/>
      <c r="V255" s="206"/>
      <c r="W255" s="206"/>
      <c r="X255" s="206"/>
      <c r="Y255" s="206"/>
      <c r="Z255" s="206"/>
      <c r="AA255" s="206"/>
      <c r="AB255" s="206"/>
      <c r="AC255" s="206"/>
      <c r="AD255" s="206"/>
      <c r="AE255" s="206"/>
      <c r="AF255" s="206"/>
      <c r="AG255" s="206"/>
      <c r="AH255" s="206"/>
      <c r="AI255" s="206"/>
      <c r="AJ255" s="206"/>
      <c r="AK255" s="206"/>
      <c r="AL255" s="206"/>
      <c r="AM255" s="206"/>
      <c r="AN255" s="206"/>
      <c r="AO255" s="206"/>
      <c r="AP255" s="206"/>
      <c r="AQ255" s="206"/>
      <c r="AR255" s="206"/>
      <c r="AS255" s="206"/>
      <c r="AT255" s="206"/>
      <c r="AU255" s="206"/>
      <c r="AV255" s="206"/>
      <c r="AW255" s="206"/>
      <c r="AX255" s="206"/>
      <c r="AY255" s="206"/>
      <c r="AZ255" s="206"/>
      <c r="BA255" s="206"/>
      <c r="BB255" s="206"/>
      <c r="BC255" s="206"/>
      <c r="BD255" s="206"/>
      <c r="BE255" s="206"/>
      <c r="BF255" s="206"/>
      <c r="BG255" s="206"/>
      <c r="BH255" s="206"/>
      <c r="BI255" s="206"/>
      <c r="BJ255" s="206"/>
      <c r="BK255" s="206"/>
      <c r="BL255" s="206"/>
      <c r="BM255" s="206"/>
      <c r="BN255" s="206"/>
      <c r="BO255" s="206"/>
      <c r="BP255" s="206"/>
      <c r="BQ255" s="206"/>
      <c r="BR255" s="206"/>
      <c r="BS255" s="206"/>
      <c r="BT255" s="206"/>
      <c r="BU255" s="206"/>
      <c r="BV255" s="206"/>
      <c r="BW255" s="206"/>
    </row>
    <row r="256" spans="1:75">
      <c r="A256" s="28" t="s">
        <v>13</v>
      </c>
      <c r="B256" s="35">
        <f>AVERAGE(B53:B64)</f>
        <v>188.91666666666666</v>
      </c>
      <c r="C256" s="35">
        <f t="shared" ref="C256:L256" si="8">AVERAGE(C53:C64)</f>
        <v>10219.25</v>
      </c>
      <c r="D256" s="35">
        <f t="shared" si="8"/>
        <v>11608.666666666666</v>
      </c>
      <c r="E256" s="35">
        <f t="shared" si="8"/>
        <v>200.25</v>
      </c>
      <c r="F256" s="35">
        <f t="shared" si="8"/>
        <v>33807.833333333336</v>
      </c>
      <c r="G256" s="35">
        <f t="shared" si="8"/>
        <v>40045.833333333336</v>
      </c>
      <c r="H256" s="35">
        <f t="shared" si="8"/>
        <v>244.25</v>
      </c>
      <c r="I256" s="35">
        <f t="shared" si="8"/>
        <v>26253.916666666668</v>
      </c>
      <c r="J256" s="35">
        <f t="shared" si="8"/>
        <v>36993.583333333336</v>
      </c>
      <c r="K256" s="35">
        <f t="shared" si="8"/>
        <v>2061.5833333333335</v>
      </c>
      <c r="L256" s="35">
        <f t="shared" si="8"/>
        <v>4863.166666666667</v>
      </c>
      <c r="N256" s="205"/>
      <c r="O256" s="205"/>
      <c r="P256" s="206"/>
      <c r="Q256" s="206"/>
      <c r="R256" s="206"/>
      <c r="S256" s="206"/>
      <c r="T256" s="206"/>
      <c r="U256" s="206"/>
      <c r="V256" s="206"/>
      <c r="W256" s="206"/>
      <c r="X256" s="206"/>
      <c r="Y256" s="206"/>
      <c r="Z256" s="206"/>
      <c r="AA256" s="206"/>
      <c r="AB256" s="206"/>
      <c r="AC256" s="206"/>
      <c r="AD256" s="206"/>
      <c r="AE256" s="206"/>
      <c r="AF256" s="206"/>
      <c r="AG256" s="206"/>
      <c r="AH256" s="206"/>
      <c r="AI256" s="206"/>
      <c r="AJ256" s="206"/>
      <c r="AK256" s="206"/>
      <c r="AL256" s="206"/>
      <c r="AM256" s="206"/>
      <c r="AN256" s="206"/>
      <c r="AO256" s="206"/>
      <c r="AP256" s="206"/>
      <c r="AQ256" s="206"/>
      <c r="AR256" s="206"/>
      <c r="AS256" s="206"/>
      <c r="AT256" s="206"/>
      <c r="AU256" s="206"/>
      <c r="AV256" s="206"/>
      <c r="AW256" s="206"/>
      <c r="AX256" s="206"/>
      <c r="AY256" s="206"/>
      <c r="AZ256" s="206"/>
      <c r="BA256" s="206"/>
      <c r="BB256" s="206"/>
      <c r="BC256" s="206"/>
      <c r="BD256" s="206"/>
      <c r="BE256" s="206"/>
      <c r="BF256" s="206"/>
      <c r="BG256" s="206"/>
      <c r="BH256" s="206"/>
      <c r="BI256" s="206"/>
      <c r="BJ256" s="206"/>
      <c r="BK256" s="206"/>
      <c r="BL256" s="206"/>
      <c r="BM256" s="206"/>
      <c r="BN256" s="206"/>
      <c r="BO256" s="206"/>
      <c r="BP256" s="206"/>
      <c r="BQ256" s="206"/>
      <c r="BR256" s="206"/>
      <c r="BS256" s="206"/>
      <c r="BT256" s="206"/>
      <c r="BU256" s="206"/>
      <c r="BV256" s="206"/>
      <c r="BW256" s="206"/>
    </row>
    <row r="257" spans="1:75">
      <c r="A257" s="28" t="s">
        <v>14</v>
      </c>
      <c r="B257" s="35">
        <f>AVERAGE(B65:B76)</f>
        <v>220.5</v>
      </c>
      <c r="C257" s="35">
        <f t="shared" ref="C257:L257" si="9">AVERAGE(C65:C76)</f>
        <v>10805.666666666666</v>
      </c>
      <c r="D257" s="35">
        <f t="shared" si="9"/>
        <v>10853.75</v>
      </c>
      <c r="E257" s="35">
        <f t="shared" si="9"/>
        <v>187.83333333333334</v>
      </c>
      <c r="F257" s="35">
        <f t="shared" si="9"/>
        <v>35337.083333333336</v>
      </c>
      <c r="G257" s="35">
        <f t="shared" si="9"/>
        <v>42286.416666666664</v>
      </c>
      <c r="H257" s="35">
        <f t="shared" si="9"/>
        <v>134.16666666666666</v>
      </c>
      <c r="I257" s="35">
        <f t="shared" si="9"/>
        <v>14789.5</v>
      </c>
      <c r="J257" s="35">
        <f t="shared" si="9"/>
        <v>21509.583333333332</v>
      </c>
      <c r="K257" s="35">
        <f t="shared" si="9"/>
        <v>1157.5833333333333</v>
      </c>
      <c r="L257" s="35">
        <f t="shared" si="9"/>
        <v>2381.5</v>
      </c>
      <c r="N257" s="205"/>
      <c r="O257" s="205"/>
      <c r="P257" s="206"/>
      <c r="Q257" s="206"/>
      <c r="R257" s="206"/>
      <c r="S257" s="206"/>
      <c r="T257" s="206"/>
      <c r="U257" s="206"/>
      <c r="V257" s="206"/>
      <c r="W257" s="206"/>
      <c r="X257" s="206"/>
      <c r="Y257" s="206"/>
      <c r="Z257" s="206"/>
      <c r="AA257" s="206"/>
      <c r="AB257" s="206"/>
      <c r="AC257" s="206"/>
      <c r="AD257" s="206"/>
      <c r="AE257" s="206"/>
      <c r="AF257" s="206"/>
      <c r="AG257" s="206"/>
      <c r="AH257" s="206"/>
      <c r="AI257" s="206"/>
      <c r="AJ257" s="206"/>
      <c r="AK257" s="206"/>
      <c r="AL257" s="206"/>
      <c r="AM257" s="206"/>
      <c r="AN257" s="206"/>
      <c r="AO257" s="206"/>
      <c r="AP257" s="206"/>
      <c r="AQ257" s="206"/>
      <c r="AR257" s="206"/>
      <c r="AS257" s="206"/>
      <c r="AT257" s="206"/>
      <c r="AU257" s="206"/>
      <c r="AV257" s="206"/>
      <c r="AW257" s="206"/>
      <c r="AX257" s="206"/>
      <c r="AY257" s="206"/>
      <c r="AZ257" s="206"/>
      <c r="BA257" s="206"/>
      <c r="BB257" s="206"/>
      <c r="BC257" s="206"/>
      <c r="BD257" s="206"/>
      <c r="BE257" s="206"/>
      <c r="BF257" s="206"/>
      <c r="BG257" s="206"/>
      <c r="BH257" s="206"/>
      <c r="BI257" s="206"/>
      <c r="BJ257" s="206"/>
      <c r="BK257" s="206"/>
      <c r="BL257" s="206"/>
      <c r="BM257" s="206"/>
      <c r="BN257" s="206"/>
      <c r="BO257" s="206"/>
      <c r="BP257" s="206"/>
      <c r="BQ257" s="206"/>
      <c r="BR257" s="206"/>
      <c r="BS257" s="206"/>
      <c r="BT257" s="206"/>
      <c r="BU257" s="206"/>
      <c r="BV257" s="206"/>
      <c r="BW257" s="206"/>
    </row>
    <row r="258" spans="1:75">
      <c r="A258" s="28" t="s">
        <v>15</v>
      </c>
      <c r="B258" s="35">
        <f>AVERAGE(B77:B88)</f>
        <v>357.16666666666669</v>
      </c>
      <c r="C258" s="35">
        <f t="shared" ref="C258:L258" si="10">AVERAGE(C77:C88)</f>
        <v>13502.666666666666</v>
      </c>
      <c r="D258" s="35">
        <f t="shared" si="10"/>
        <v>12713.166666666666</v>
      </c>
      <c r="E258" s="35">
        <f t="shared" si="10"/>
        <v>146.5</v>
      </c>
      <c r="F258" s="35">
        <f t="shared" si="10"/>
        <v>28354.25</v>
      </c>
      <c r="G258" s="35">
        <f t="shared" si="10"/>
        <v>38590.333333333336</v>
      </c>
      <c r="H258" s="35">
        <f t="shared" si="10"/>
        <v>60.5</v>
      </c>
      <c r="I258" s="35">
        <f t="shared" si="10"/>
        <v>8151</v>
      </c>
      <c r="J258" s="35">
        <f t="shared" si="10"/>
        <v>12462.666666666666</v>
      </c>
      <c r="K258" s="35">
        <f t="shared" si="10"/>
        <v>568.25</v>
      </c>
      <c r="L258" s="35">
        <f t="shared" si="10"/>
        <v>805.75</v>
      </c>
      <c r="N258" s="205"/>
      <c r="O258" s="205"/>
      <c r="P258" s="206"/>
      <c r="Q258" s="206"/>
      <c r="R258" s="206"/>
      <c r="S258" s="206"/>
      <c r="T258" s="206"/>
      <c r="U258" s="206"/>
      <c r="V258" s="206"/>
      <c r="W258" s="206"/>
      <c r="X258" s="206"/>
      <c r="Y258" s="206"/>
      <c r="Z258" s="206"/>
      <c r="AA258" s="206"/>
      <c r="AB258" s="206"/>
      <c r="AC258" s="206"/>
      <c r="AD258" s="206"/>
      <c r="AE258" s="206"/>
      <c r="AF258" s="206"/>
      <c r="AG258" s="206"/>
      <c r="AH258" s="206"/>
      <c r="AI258" s="206"/>
      <c r="AJ258" s="206"/>
      <c r="AK258" s="206"/>
      <c r="AL258" s="206"/>
      <c r="AM258" s="206"/>
      <c r="AN258" s="206"/>
      <c r="AO258" s="206"/>
      <c r="AP258" s="206"/>
      <c r="AQ258" s="206"/>
      <c r="AR258" s="206"/>
      <c r="AS258" s="206"/>
      <c r="AT258" s="206"/>
      <c r="AU258" s="206"/>
      <c r="AV258" s="206"/>
      <c r="AW258" s="206"/>
      <c r="AX258" s="206"/>
      <c r="AY258" s="206"/>
      <c r="AZ258" s="206"/>
      <c r="BA258" s="206"/>
      <c r="BB258" s="206"/>
      <c r="BC258" s="206"/>
      <c r="BD258" s="206"/>
      <c r="BE258" s="206"/>
      <c r="BF258" s="206"/>
      <c r="BG258" s="206"/>
      <c r="BH258" s="206"/>
      <c r="BI258" s="206"/>
      <c r="BJ258" s="206"/>
      <c r="BK258" s="206"/>
      <c r="BL258" s="206"/>
      <c r="BM258" s="206"/>
      <c r="BN258" s="206"/>
      <c r="BO258" s="206"/>
      <c r="BP258" s="206"/>
      <c r="BQ258" s="206"/>
      <c r="BR258" s="206"/>
      <c r="BS258" s="206"/>
      <c r="BT258" s="206"/>
      <c r="BU258" s="206"/>
      <c r="BV258" s="206"/>
      <c r="BW258" s="206"/>
    </row>
    <row r="259" spans="1:75">
      <c r="A259" s="28" t="s">
        <v>16</v>
      </c>
      <c r="B259" s="35">
        <f>AVERAGE(B89:B100)</f>
        <v>192.91666666666666</v>
      </c>
      <c r="C259" s="35">
        <f t="shared" ref="C259:L259" si="11">AVERAGE(C89:C100)</f>
        <v>8646.6666666666661</v>
      </c>
      <c r="D259" s="35">
        <f t="shared" si="11"/>
        <v>9060.4166666666661</v>
      </c>
      <c r="E259" s="35">
        <f t="shared" si="11"/>
        <v>159.66666666666666</v>
      </c>
      <c r="F259" s="35">
        <f t="shared" si="11"/>
        <v>33005.416666666664</v>
      </c>
      <c r="G259" s="35">
        <f t="shared" si="11"/>
        <v>48559.333333333336</v>
      </c>
      <c r="H259" s="35">
        <f t="shared" si="11"/>
        <v>65.333333333333329</v>
      </c>
      <c r="I259" s="35">
        <f t="shared" si="11"/>
        <v>9747</v>
      </c>
      <c r="J259" s="35">
        <f t="shared" si="11"/>
        <v>15927</v>
      </c>
      <c r="K259" s="35">
        <f t="shared" si="11"/>
        <v>1034.3333333333333</v>
      </c>
      <c r="L259" s="35">
        <f t="shared" si="11"/>
        <v>2071.25</v>
      </c>
      <c r="N259" s="205"/>
      <c r="O259" s="205"/>
      <c r="P259" s="206"/>
      <c r="Q259" s="206"/>
      <c r="R259" s="206"/>
      <c r="S259" s="206"/>
      <c r="T259" s="206"/>
      <c r="U259" s="206"/>
      <c r="V259" s="206"/>
      <c r="W259" s="206"/>
      <c r="X259" s="206"/>
      <c r="Y259" s="206"/>
      <c r="Z259" s="206"/>
      <c r="AA259" s="206"/>
      <c r="AB259" s="206"/>
      <c r="AC259" s="206"/>
      <c r="AD259" s="206"/>
      <c r="AE259" s="206"/>
      <c r="AF259" s="206"/>
      <c r="AG259" s="206"/>
      <c r="AH259" s="206"/>
      <c r="AI259" s="206"/>
      <c r="AJ259" s="206"/>
      <c r="AK259" s="206"/>
      <c r="AL259" s="206"/>
      <c r="AM259" s="206"/>
      <c r="AN259" s="206"/>
      <c r="AO259" s="206"/>
      <c r="AP259" s="206"/>
      <c r="AQ259" s="206"/>
      <c r="AR259" s="206"/>
      <c r="AS259" s="206"/>
      <c r="AT259" s="206"/>
      <c r="AU259" s="206"/>
      <c r="AV259" s="206"/>
      <c r="AW259" s="206"/>
      <c r="AX259" s="206"/>
      <c r="AY259" s="206"/>
      <c r="AZ259" s="206"/>
      <c r="BA259" s="206"/>
      <c r="BB259" s="206"/>
      <c r="BC259" s="206"/>
      <c r="BD259" s="206"/>
      <c r="BE259" s="206"/>
      <c r="BF259" s="206"/>
      <c r="BG259" s="206"/>
      <c r="BH259" s="206"/>
      <c r="BI259" s="206"/>
      <c r="BJ259" s="206"/>
      <c r="BK259" s="206"/>
      <c r="BL259" s="206"/>
      <c r="BM259" s="206"/>
      <c r="BN259" s="206"/>
      <c r="BO259" s="206"/>
      <c r="BP259" s="206"/>
      <c r="BQ259" s="206"/>
      <c r="BR259" s="206"/>
      <c r="BS259" s="206"/>
      <c r="BT259" s="206"/>
      <c r="BU259" s="206"/>
      <c r="BV259" s="206"/>
      <c r="BW259" s="206"/>
    </row>
    <row r="260" spans="1:75">
      <c r="A260" s="28" t="s">
        <v>17</v>
      </c>
      <c r="B260" s="35">
        <f>AVERAGE(B101:B112)</f>
        <v>192</v>
      </c>
      <c r="C260" s="35">
        <f t="shared" ref="C260:L260" si="12">AVERAGE(C101:C112)</f>
        <v>8365.9166666666661</v>
      </c>
      <c r="D260" s="35">
        <f t="shared" si="12"/>
        <v>8356.25</v>
      </c>
      <c r="E260" s="35">
        <f t="shared" si="12"/>
        <v>140.41666666666666</v>
      </c>
      <c r="F260" s="35">
        <f t="shared" si="12"/>
        <v>29737.916666666668</v>
      </c>
      <c r="G260" s="35">
        <f t="shared" si="12"/>
        <v>43928.5</v>
      </c>
      <c r="H260" s="35">
        <f t="shared" si="12"/>
        <v>72.333333333333329</v>
      </c>
      <c r="I260" s="35">
        <f t="shared" si="12"/>
        <v>10102.916666666666</v>
      </c>
      <c r="J260" s="35">
        <f t="shared" si="12"/>
        <v>17016.916666666668</v>
      </c>
      <c r="K260" s="35">
        <f t="shared" si="12"/>
        <v>1691.6666666666667</v>
      </c>
      <c r="L260" s="35">
        <f t="shared" si="12"/>
        <v>6879.833333333333</v>
      </c>
      <c r="N260" s="205"/>
      <c r="O260" s="205"/>
      <c r="P260" s="206"/>
      <c r="Q260" s="206"/>
      <c r="R260" s="206"/>
      <c r="S260" s="206"/>
      <c r="T260" s="206"/>
      <c r="U260" s="206"/>
      <c r="V260" s="206"/>
      <c r="W260" s="206"/>
      <c r="X260" s="206"/>
      <c r="Y260" s="206"/>
      <c r="Z260" s="206"/>
      <c r="AA260" s="206"/>
      <c r="AB260" s="206"/>
      <c r="AC260" s="206"/>
      <c r="AD260" s="206"/>
      <c r="AE260" s="206"/>
      <c r="AF260" s="206"/>
      <c r="AG260" s="206"/>
      <c r="AH260" s="206"/>
      <c r="AI260" s="206"/>
      <c r="AJ260" s="206"/>
      <c r="AK260" s="206"/>
      <c r="AL260" s="206"/>
      <c r="AM260" s="206"/>
      <c r="AN260" s="206"/>
      <c r="AO260" s="206"/>
      <c r="AP260" s="206"/>
      <c r="AQ260" s="206"/>
      <c r="AR260" s="206"/>
      <c r="AS260" s="206"/>
      <c r="AT260" s="206"/>
      <c r="AU260" s="206"/>
      <c r="AV260" s="206"/>
      <c r="AW260" s="206"/>
      <c r="AX260" s="206"/>
      <c r="AY260" s="206"/>
      <c r="AZ260" s="206"/>
      <c r="BA260" s="206"/>
      <c r="BB260" s="206"/>
      <c r="BC260" s="206"/>
      <c r="BD260" s="206"/>
      <c r="BE260" s="206"/>
      <c r="BF260" s="206"/>
      <c r="BG260" s="206"/>
      <c r="BH260" s="206"/>
      <c r="BI260" s="206"/>
      <c r="BJ260" s="206"/>
      <c r="BK260" s="206"/>
      <c r="BL260" s="206"/>
      <c r="BM260" s="206"/>
      <c r="BN260" s="206"/>
      <c r="BO260" s="206"/>
      <c r="BP260" s="206"/>
      <c r="BQ260" s="206"/>
      <c r="BR260" s="206"/>
      <c r="BS260" s="206"/>
      <c r="BT260" s="206"/>
      <c r="BU260" s="206"/>
      <c r="BV260" s="206"/>
      <c r="BW260" s="206"/>
    </row>
    <row r="261" spans="1:75">
      <c r="A261" s="28" t="s">
        <v>18</v>
      </c>
      <c r="B261" s="35">
        <f>AVERAGE(B113:B124)</f>
        <v>191.41666666666666</v>
      </c>
      <c r="C261" s="35">
        <f t="shared" ref="C261:L261" si="13">AVERAGE(C113:C124)</f>
        <v>7953.166666666667</v>
      </c>
      <c r="D261" s="35">
        <f t="shared" si="13"/>
        <v>7887.166666666667</v>
      </c>
      <c r="E261" s="35">
        <f t="shared" si="13"/>
        <v>160.83333333333334</v>
      </c>
      <c r="F261" s="35">
        <f t="shared" si="13"/>
        <v>36527.083333333336</v>
      </c>
      <c r="G261" s="35">
        <f t="shared" si="13"/>
        <v>59042</v>
      </c>
      <c r="H261" s="35">
        <f t="shared" si="13"/>
        <v>91.333333333333329</v>
      </c>
      <c r="I261" s="35">
        <f t="shared" si="13"/>
        <v>15495.666666666666</v>
      </c>
      <c r="J261" s="35">
        <f t="shared" si="13"/>
        <v>27388.75</v>
      </c>
      <c r="K261" s="35">
        <f t="shared" si="13"/>
        <v>5879.333333333333</v>
      </c>
      <c r="L261" s="35">
        <f t="shared" si="13"/>
        <v>41644.166666666664</v>
      </c>
      <c r="N261" s="205"/>
      <c r="O261" s="205"/>
      <c r="P261" s="206"/>
      <c r="Q261" s="206"/>
      <c r="R261" s="206"/>
      <c r="S261" s="206"/>
      <c r="T261" s="206"/>
      <c r="U261" s="206"/>
      <c r="V261" s="206"/>
      <c r="W261" s="206"/>
      <c r="X261" s="206"/>
      <c r="Y261" s="206"/>
      <c r="Z261" s="206"/>
      <c r="AA261" s="206"/>
      <c r="AB261" s="206"/>
      <c r="AC261" s="206"/>
      <c r="AD261" s="206"/>
      <c r="AE261" s="206"/>
      <c r="AF261" s="206"/>
      <c r="AG261" s="206"/>
      <c r="AH261" s="206"/>
      <c r="AI261" s="206"/>
      <c r="AJ261" s="206"/>
      <c r="AK261" s="206"/>
      <c r="AL261" s="206"/>
      <c r="AM261" s="206"/>
      <c r="AN261" s="206"/>
      <c r="AO261" s="206"/>
      <c r="AP261" s="206"/>
      <c r="AQ261" s="206"/>
      <c r="AR261" s="206"/>
      <c r="AS261" s="206"/>
      <c r="AT261" s="206"/>
      <c r="AU261" s="206"/>
      <c r="AV261" s="206"/>
      <c r="AW261" s="206"/>
      <c r="AX261" s="206"/>
      <c r="AY261" s="206"/>
      <c r="AZ261" s="206"/>
      <c r="BA261" s="206"/>
      <c r="BB261" s="206"/>
      <c r="BC261" s="206"/>
      <c r="BD261" s="206"/>
      <c r="BE261" s="206"/>
      <c r="BF261" s="206"/>
      <c r="BG261" s="206"/>
      <c r="BH261" s="206"/>
      <c r="BI261" s="206"/>
      <c r="BJ261" s="206"/>
      <c r="BK261" s="206"/>
      <c r="BL261" s="206"/>
      <c r="BM261" s="206"/>
      <c r="BN261" s="206"/>
      <c r="BO261" s="206"/>
      <c r="BP261" s="206"/>
      <c r="BQ261" s="206"/>
      <c r="BR261" s="206"/>
      <c r="BS261" s="206"/>
      <c r="BT261" s="206"/>
      <c r="BU261" s="206"/>
      <c r="BV261" s="206"/>
      <c r="BW261" s="206"/>
    </row>
    <row r="262" spans="1:75">
      <c r="A262" s="28" t="s">
        <v>19</v>
      </c>
      <c r="B262" s="35">
        <f>AVERAGE(B125:B136)</f>
        <v>854.58333333333337</v>
      </c>
      <c r="C262" s="35">
        <f t="shared" ref="C262:L262" si="14">AVERAGE(C125:C136)</f>
        <v>29804.666666666668</v>
      </c>
      <c r="D262" s="35">
        <f t="shared" si="14"/>
        <v>18388.25</v>
      </c>
      <c r="E262" s="35">
        <f t="shared" si="14"/>
        <v>187.91666666666666</v>
      </c>
      <c r="F262" s="35">
        <f t="shared" si="14"/>
        <v>43954.916666666664</v>
      </c>
      <c r="G262" s="35">
        <f t="shared" si="14"/>
        <v>80922.666666666672</v>
      </c>
      <c r="H262" s="35">
        <f t="shared" si="14"/>
        <v>178.58333333333334</v>
      </c>
      <c r="I262" s="35">
        <f t="shared" si="14"/>
        <v>29153.916666666668</v>
      </c>
      <c r="J262" s="35">
        <f t="shared" si="14"/>
        <v>68202.333333333328</v>
      </c>
      <c r="K262" s="35">
        <f t="shared" si="14"/>
        <v>2207.1666666666665</v>
      </c>
      <c r="L262" s="35">
        <f t="shared" si="14"/>
        <v>5816.5</v>
      </c>
      <c r="N262" s="205"/>
      <c r="O262" s="205"/>
      <c r="P262" s="206"/>
      <c r="Q262" s="206"/>
      <c r="R262" s="206"/>
      <c r="S262" s="206"/>
      <c r="T262" s="206"/>
      <c r="U262" s="206"/>
      <c r="V262" s="206"/>
      <c r="W262" s="206"/>
      <c r="X262" s="206"/>
      <c r="Y262" s="206"/>
      <c r="Z262" s="206"/>
      <c r="AA262" s="206"/>
      <c r="AB262" s="206"/>
      <c r="AC262" s="206"/>
      <c r="AD262" s="206"/>
      <c r="AE262" s="206"/>
      <c r="AF262" s="206"/>
      <c r="AG262" s="206"/>
      <c r="AH262" s="206"/>
      <c r="AI262" s="206"/>
      <c r="AJ262" s="206"/>
      <c r="AK262" s="206"/>
      <c r="AL262" s="206"/>
      <c r="AM262" s="206"/>
      <c r="AN262" s="206"/>
      <c r="AO262" s="206"/>
      <c r="AP262" s="206"/>
      <c r="AQ262" s="206"/>
      <c r="AR262" s="206"/>
      <c r="AS262" s="206"/>
      <c r="AT262" s="206"/>
      <c r="AU262" s="206"/>
      <c r="AV262" s="206"/>
      <c r="AW262" s="206"/>
      <c r="AX262" s="206"/>
      <c r="AY262" s="206"/>
      <c r="AZ262" s="206"/>
      <c r="BA262" s="206"/>
      <c r="BB262" s="206"/>
      <c r="BC262" s="206"/>
      <c r="BD262" s="206"/>
      <c r="BE262" s="206"/>
      <c r="BF262" s="206"/>
      <c r="BG262" s="206"/>
      <c r="BH262" s="206"/>
      <c r="BI262" s="206"/>
      <c r="BJ262" s="206"/>
      <c r="BK262" s="206"/>
      <c r="BL262" s="206"/>
      <c r="BM262" s="206"/>
      <c r="BN262" s="206"/>
      <c r="BO262" s="206"/>
      <c r="BP262" s="206"/>
      <c r="BQ262" s="206"/>
      <c r="BR262" s="206"/>
      <c r="BS262" s="206"/>
      <c r="BT262" s="206"/>
      <c r="BU262" s="206"/>
      <c r="BV262" s="206"/>
      <c r="BW262" s="206"/>
    </row>
    <row r="263" spans="1:75">
      <c r="A263" s="28" t="s">
        <v>20</v>
      </c>
      <c r="B263" s="35">
        <f>AVERAGE(B137:B148)</f>
        <v>396.5</v>
      </c>
      <c r="C263" s="35">
        <f t="shared" ref="C263:L263" si="15">AVERAGE(C137:C148)</f>
        <v>13668.166666666666</v>
      </c>
      <c r="D263" s="35">
        <f t="shared" si="15"/>
        <v>13124.583333333334</v>
      </c>
      <c r="E263" s="35">
        <f t="shared" si="15"/>
        <v>221.33333333333334</v>
      </c>
      <c r="F263" s="35">
        <f t="shared" si="15"/>
        <v>50620.5</v>
      </c>
      <c r="G263" s="35">
        <f t="shared" si="15"/>
        <v>102830.33333333333</v>
      </c>
      <c r="H263" s="35">
        <f t="shared" si="15"/>
        <v>230.83333333333334</v>
      </c>
      <c r="I263" s="35">
        <f t="shared" si="15"/>
        <v>43213.25</v>
      </c>
      <c r="J263" s="35">
        <f t="shared" si="15"/>
        <v>105660.91666666667</v>
      </c>
      <c r="K263" s="35">
        <f t="shared" si="15"/>
        <v>5505.416666666667</v>
      </c>
      <c r="L263" s="35">
        <f t="shared" si="15"/>
        <v>66929.25</v>
      </c>
      <c r="N263" s="205"/>
      <c r="O263" s="205"/>
      <c r="P263" s="206"/>
      <c r="Q263" s="206"/>
      <c r="R263" s="206"/>
      <c r="S263" s="206"/>
      <c r="T263" s="206"/>
      <c r="U263" s="206"/>
      <c r="V263" s="206"/>
      <c r="W263" s="206"/>
      <c r="X263" s="206"/>
      <c r="Y263" s="206"/>
      <c r="Z263" s="206"/>
      <c r="AA263" s="206"/>
      <c r="AB263" s="206"/>
      <c r="AC263" s="206"/>
      <c r="AD263" s="206"/>
      <c r="AE263" s="206"/>
      <c r="AF263" s="206"/>
      <c r="AG263" s="206"/>
      <c r="AH263" s="206"/>
      <c r="AI263" s="206"/>
      <c r="AJ263" s="206"/>
      <c r="AK263" s="206"/>
      <c r="AL263" s="206"/>
      <c r="AM263" s="206"/>
      <c r="AN263" s="206"/>
      <c r="AO263" s="206"/>
      <c r="AP263" s="206"/>
      <c r="AQ263" s="206"/>
      <c r="AR263" s="206"/>
      <c r="AS263" s="206"/>
      <c r="AT263" s="206"/>
      <c r="AU263" s="206"/>
      <c r="AV263" s="206"/>
      <c r="AW263" s="206"/>
      <c r="AX263" s="206"/>
      <c r="AY263" s="206"/>
      <c r="AZ263" s="206"/>
      <c r="BA263" s="206"/>
      <c r="BB263" s="206"/>
      <c r="BC263" s="206"/>
      <c r="BD263" s="206"/>
      <c r="BE263" s="206"/>
      <c r="BF263" s="206"/>
      <c r="BG263" s="206"/>
      <c r="BH263" s="206"/>
      <c r="BI263" s="206"/>
      <c r="BJ263" s="206"/>
      <c r="BK263" s="206"/>
      <c r="BL263" s="206"/>
      <c r="BM263" s="206"/>
      <c r="BN263" s="206"/>
      <c r="BO263" s="206"/>
      <c r="BP263" s="206"/>
      <c r="BQ263" s="206"/>
      <c r="BR263" s="206"/>
      <c r="BS263" s="206"/>
      <c r="BT263" s="206"/>
      <c r="BU263" s="206"/>
      <c r="BV263" s="206"/>
      <c r="BW263" s="206"/>
    </row>
    <row r="264" spans="1:75">
      <c r="A264" s="28" t="s">
        <v>21</v>
      </c>
      <c r="B264" s="35">
        <f>AVERAGE(B149:B160)</f>
        <v>216.5</v>
      </c>
      <c r="C264" s="35">
        <f t="shared" ref="C264:L264" si="16">AVERAGE(C149:C160)</f>
        <v>9015.1666666666661</v>
      </c>
      <c r="D264" s="35">
        <f t="shared" si="16"/>
        <v>11437.083333333334</v>
      </c>
      <c r="E264" s="35">
        <f t="shared" si="16"/>
        <v>227.91666666666666</v>
      </c>
      <c r="F264" s="35">
        <f t="shared" si="16"/>
        <v>51747.583333333336</v>
      </c>
      <c r="G264" s="35">
        <f t="shared" si="16"/>
        <v>129995.08333333333</v>
      </c>
      <c r="H264" s="35">
        <f t="shared" si="16"/>
        <v>473.5</v>
      </c>
      <c r="I264" s="35">
        <f t="shared" si="16"/>
        <v>86738.583333333328</v>
      </c>
      <c r="J264" s="35">
        <f t="shared" si="16"/>
        <v>259275.41666666666</v>
      </c>
      <c r="K264" s="35">
        <f t="shared" si="16"/>
        <v>853.83333333333337</v>
      </c>
      <c r="L264" s="35">
        <f t="shared" si="16"/>
        <v>2795.5</v>
      </c>
      <c r="N264" s="205"/>
      <c r="O264" s="205"/>
      <c r="P264" s="206"/>
      <c r="Q264" s="206"/>
      <c r="R264" s="206"/>
      <c r="S264" s="206"/>
      <c r="T264" s="206"/>
      <c r="U264" s="206"/>
      <c r="V264" s="206"/>
      <c r="W264" s="206"/>
      <c r="X264" s="206"/>
      <c r="Y264" s="206"/>
      <c r="Z264" s="206"/>
      <c r="AA264" s="206"/>
      <c r="AB264" s="206"/>
      <c r="AC264" s="206"/>
      <c r="AD264" s="206"/>
      <c r="AE264" s="206"/>
      <c r="AF264" s="206"/>
      <c r="AG264" s="206"/>
      <c r="AH264" s="206"/>
      <c r="AI264" s="206"/>
      <c r="AJ264" s="206"/>
      <c r="AK264" s="206"/>
      <c r="AL264" s="206"/>
      <c r="AM264" s="206"/>
      <c r="AN264" s="206"/>
      <c r="AO264" s="206"/>
      <c r="AP264" s="206"/>
      <c r="AQ264" s="206"/>
      <c r="AR264" s="206"/>
      <c r="AS264" s="206"/>
      <c r="AT264" s="206"/>
      <c r="AU264" s="206"/>
      <c r="AV264" s="206"/>
      <c r="AW264" s="206"/>
      <c r="AX264" s="206"/>
      <c r="AY264" s="206"/>
      <c r="AZ264" s="206"/>
      <c r="BA264" s="206"/>
      <c r="BB264" s="206"/>
      <c r="BC264" s="206"/>
      <c r="BD264" s="206"/>
      <c r="BE264" s="206"/>
      <c r="BF264" s="206"/>
      <c r="BG264" s="206"/>
      <c r="BH264" s="206"/>
      <c r="BI264" s="206"/>
      <c r="BJ264" s="206"/>
      <c r="BK264" s="206"/>
      <c r="BL264" s="206"/>
      <c r="BM264" s="206"/>
      <c r="BN264" s="206"/>
      <c r="BO264" s="206"/>
      <c r="BP264" s="206"/>
      <c r="BQ264" s="206"/>
      <c r="BR264" s="206"/>
      <c r="BS264" s="206"/>
      <c r="BT264" s="206"/>
      <c r="BU264" s="206"/>
      <c r="BV264" s="206"/>
      <c r="BW264" s="206"/>
    </row>
    <row r="265" spans="1:75">
      <c r="A265" s="28" t="s">
        <v>22</v>
      </c>
      <c r="B265" s="35">
        <f>AVERAGE(B161:B172)</f>
        <v>101.83333333333333</v>
      </c>
      <c r="C265" s="35">
        <f t="shared" ref="C265:L265" si="17">AVERAGE(C161:C172)</f>
        <v>5352.833333333333</v>
      </c>
      <c r="D265" s="35">
        <f t="shared" si="17"/>
        <v>13410.833333333334</v>
      </c>
      <c r="E265" s="35">
        <f t="shared" si="17"/>
        <v>249.08333333333334</v>
      </c>
      <c r="F265" s="35">
        <f t="shared" si="17"/>
        <v>56357.083333333336</v>
      </c>
      <c r="G265" s="35">
        <f t="shared" si="17"/>
        <v>177164.08333333334</v>
      </c>
      <c r="H265" s="35">
        <f t="shared" si="17"/>
        <v>371.75</v>
      </c>
      <c r="I265" s="35">
        <f t="shared" si="17"/>
        <v>62931.5</v>
      </c>
      <c r="J265" s="35">
        <f t="shared" si="17"/>
        <v>225838.58333333334</v>
      </c>
      <c r="K265" s="35">
        <f t="shared" si="17"/>
        <v>2518.0833333333335</v>
      </c>
      <c r="L265" s="35">
        <f t="shared" si="17"/>
        <v>12914.083333333334</v>
      </c>
      <c r="N265" s="205"/>
      <c r="O265" s="205"/>
      <c r="P265" s="206"/>
      <c r="Q265" s="206"/>
      <c r="R265" s="206"/>
      <c r="S265" s="206"/>
      <c r="T265" s="206"/>
      <c r="U265" s="206"/>
      <c r="V265" s="206"/>
      <c r="W265" s="206"/>
      <c r="X265" s="206"/>
      <c r="Y265" s="206"/>
      <c r="Z265" s="206"/>
      <c r="AA265" s="206"/>
      <c r="AB265" s="206"/>
      <c r="AC265" s="206"/>
      <c r="AD265" s="206"/>
      <c r="AE265" s="206"/>
      <c r="AF265" s="206"/>
      <c r="AG265" s="206"/>
      <c r="AH265" s="206"/>
      <c r="AI265" s="206"/>
      <c r="AJ265" s="206"/>
      <c r="AK265" s="206"/>
      <c r="AL265" s="206"/>
      <c r="AM265" s="206"/>
      <c r="AN265" s="206"/>
      <c r="AO265" s="206"/>
      <c r="AP265" s="206"/>
      <c r="AQ265" s="206"/>
      <c r="AR265" s="206"/>
      <c r="AS265" s="206"/>
      <c r="AT265" s="206"/>
      <c r="AU265" s="206"/>
      <c r="AV265" s="206"/>
      <c r="AW265" s="206"/>
      <c r="AX265" s="206"/>
      <c r="AY265" s="206"/>
      <c r="AZ265" s="206"/>
      <c r="BA265" s="206"/>
      <c r="BB265" s="206"/>
      <c r="BC265" s="206"/>
      <c r="BD265" s="206"/>
      <c r="BE265" s="206"/>
      <c r="BF265" s="206"/>
      <c r="BG265" s="206"/>
      <c r="BH265" s="206"/>
      <c r="BI265" s="206"/>
      <c r="BJ265" s="206"/>
      <c r="BK265" s="206"/>
      <c r="BL265" s="206"/>
      <c r="BM265" s="206"/>
      <c r="BN265" s="206"/>
      <c r="BO265" s="206"/>
      <c r="BP265" s="206"/>
      <c r="BQ265" s="206"/>
      <c r="BR265" s="206"/>
      <c r="BS265" s="206"/>
      <c r="BT265" s="206"/>
      <c r="BU265" s="206"/>
      <c r="BV265" s="206"/>
      <c r="BW265" s="206"/>
    </row>
    <row r="266" spans="1:75">
      <c r="A266" s="28" t="s">
        <v>23</v>
      </c>
      <c r="B266" s="35">
        <f>AVERAGE(B173:B184)</f>
        <v>173.66666666666666</v>
      </c>
      <c r="C266" s="35">
        <f t="shared" ref="C266:L266" si="18">AVERAGE(C173:C184)</f>
        <v>7592.25</v>
      </c>
      <c r="D266" s="35">
        <f t="shared" si="18"/>
        <v>20070.666666666668</v>
      </c>
      <c r="E266" s="35">
        <f t="shared" si="18"/>
        <v>215.16666666666666</v>
      </c>
      <c r="F266" s="35">
        <f t="shared" si="18"/>
        <v>51162.916666666664</v>
      </c>
      <c r="G266" s="35">
        <f t="shared" si="18"/>
        <v>203159</v>
      </c>
      <c r="H266" s="35">
        <f t="shared" si="18"/>
        <v>502.83333333333331</v>
      </c>
      <c r="I266" s="35">
        <f t="shared" si="18"/>
        <v>62257.333333333336</v>
      </c>
      <c r="J266" s="35">
        <f t="shared" si="18"/>
        <v>257618.58333333334</v>
      </c>
      <c r="K266" s="35">
        <f t="shared" si="18"/>
        <v>2044.3333333333333</v>
      </c>
      <c r="L266" s="35">
        <f t="shared" si="18"/>
        <v>9034.6666666666661</v>
      </c>
    </row>
    <row r="267" spans="1:75">
      <c r="A267" s="28" t="s">
        <v>24</v>
      </c>
      <c r="B267" s="35">
        <f>AVERAGE(B185:B196)</f>
        <v>265.91666666666669</v>
      </c>
      <c r="C267" s="35">
        <f t="shared" ref="C267:L267" si="19">AVERAGE(C185:C196)</f>
        <v>10405.416666666666</v>
      </c>
      <c r="D267" s="35">
        <f t="shared" si="19"/>
        <v>27466.416666666668</v>
      </c>
      <c r="E267" s="35">
        <f t="shared" si="19"/>
        <v>193.41666666666666</v>
      </c>
      <c r="F267" s="35">
        <f t="shared" si="19"/>
        <v>51678.5</v>
      </c>
      <c r="G267" s="35">
        <f t="shared" si="19"/>
        <v>240907</v>
      </c>
      <c r="H267" s="35">
        <f t="shared" si="19"/>
        <v>421.58333333333331</v>
      </c>
      <c r="I267" s="35">
        <f t="shared" si="19"/>
        <v>61256.083333333336</v>
      </c>
      <c r="J267" s="35">
        <f t="shared" si="19"/>
        <v>290795.41666666669</v>
      </c>
      <c r="K267" s="35">
        <f t="shared" si="19"/>
        <v>2785.1666666666665</v>
      </c>
      <c r="L267" s="35">
        <f t="shared" si="19"/>
        <v>13261.333333333334</v>
      </c>
      <c r="N267" s="200"/>
    </row>
    <row r="268" spans="1:75">
      <c r="A268" s="28" t="s">
        <v>25</v>
      </c>
      <c r="B268" s="35">
        <f>AVERAGE(B197:B208)</f>
        <v>50.75</v>
      </c>
      <c r="C268" s="35">
        <f>AVERAGE(C197:C208)</f>
        <v>2825.5833333333335</v>
      </c>
      <c r="D268" s="35">
        <f t="shared" ref="D268:L268" si="20">AVERAGE(D197:D208)</f>
        <v>13705.75</v>
      </c>
      <c r="E268" s="35">
        <f t="shared" si="20"/>
        <v>136.08333333333334</v>
      </c>
      <c r="F268" s="35">
        <f t="shared" si="20"/>
        <v>33376.583333333336</v>
      </c>
      <c r="G268" s="35">
        <f t="shared" si="20"/>
        <v>193269.91666666666</v>
      </c>
      <c r="H268" s="35">
        <f t="shared" si="20"/>
        <v>205.41666666666666</v>
      </c>
      <c r="I268" s="35">
        <f t="shared" si="20"/>
        <v>25177.166666666668</v>
      </c>
      <c r="J268" s="35">
        <f t="shared" si="20"/>
        <v>141464.66666666666</v>
      </c>
      <c r="K268" s="35">
        <f t="shared" si="20"/>
        <v>5419.833333333333</v>
      </c>
      <c r="L268" s="35">
        <f t="shared" si="20"/>
        <v>29687.75</v>
      </c>
      <c r="N268" s="200"/>
    </row>
    <row r="269" spans="1:75">
      <c r="A269" s="28" t="s">
        <v>418</v>
      </c>
      <c r="B269" s="35">
        <f>AVERAGE(B209:B220)</f>
        <v>46.583333333333336</v>
      </c>
      <c r="C269" s="35">
        <f>AVERAGE(C209:C220)</f>
        <v>2627.25</v>
      </c>
      <c r="D269" s="35">
        <f t="shared" ref="D269:L269" si="21">AVERAGE(D209:D220)</f>
        <v>14611.25</v>
      </c>
      <c r="E269" s="35">
        <f>AVERAGE(E209:E220)</f>
        <v>138.5</v>
      </c>
      <c r="F269" s="35">
        <f t="shared" si="21"/>
        <v>36099.916666666664</v>
      </c>
      <c r="G269" s="35">
        <f>AVERAGE(G209:G220)</f>
        <v>233918.08333333334</v>
      </c>
      <c r="H269" s="35">
        <f t="shared" si="21"/>
        <v>138.33333333333334</v>
      </c>
      <c r="I269" s="35">
        <f t="shared" si="21"/>
        <v>18194.666666666668</v>
      </c>
      <c r="J269" s="35">
        <f t="shared" si="21"/>
        <v>117949.33333333333</v>
      </c>
      <c r="K269" s="35">
        <f t="shared" si="21"/>
        <v>2973.5</v>
      </c>
      <c r="L269" s="35">
        <f t="shared" si="21"/>
        <v>17233.5</v>
      </c>
      <c r="N269" s="200"/>
    </row>
    <row r="270" spans="1:75">
      <c r="A270" s="28" t="s">
        <v>451</v>
      </c>
      <c r="B270" s="35">
        <f>AVERAGE(B221:B232)</f>
        <v>53.916666666666664</v>
      </c>
      <c r="C270" s="35">
        <f t="shared" ref="C270:K270" si="22">AVERAGE(C221:C232)</f>
        <v>2832.75</v>
      </c>
      <c r="D270" s="35">
        <f t="shared" si="22"/>
        <v>14846.083333333334</v>
      </c>
      <c r="E270" s="35">
        <f t="shared" si="22"/>
        <v>115.33333333333333</v>
      </c>
      <c r="F270" s="35">
        <f t="shared" si="22"/>
        <v>31869.833333333332</v>
      </c>
      <c r="G270" s="35">
        <f t="shared" si="22"/>
        <v>218805.58333333334</v>
      </c>
      <c r="H270" s="35">
        <f t="shared" si="22"/>
        <v>183.5</v>
      </c>
      <c r="I270" s="35">
        <f t="shared" si="22"/>
        <v>18829.75</v>
      </c>
      <c r="J270" s="35">
        <f t="shared" si="22"/>
        <v>129461.33333333333</v>
      </c>
      <c r="K270" s="35">
        <f t="shared" si="22"/>
        <v>151.33333333333334</v>
      </c>
      <c r="L270" s="35">
        <f>AVERAGE(L221:L232)</f>
        <v>680.75</v>
      </c>
      <c r="N270" s="200"/>
    </row>
    <row r="271" spans="1:75">
      <c r="A271" s="28" t="s">
        <v>494</v>
      </c>
      <c r="B271" s="35">
        <f>AVERAGE(B233:B244)</f>
        <v>66.666666666666671</v>
      </c>
      <c r="C271" s="35">
        <f t="shared" ref="C271:L271" si="23">AVERAGE(C233:C244)</f>
        <v>3180</v>
      </c>
      <c r="D271" s="35">
        <f t="shared" si="23"/>
        <v>12536</v>
      </c>
      <c r="E271" s="35">
        <f t="shared" si="23"/>
        <v>108.25</v>
      </c>
      <c r="F271" s="35">
        <f t="shared" si="23"/>
        <v>31344</v>
      </c>
      <c r="G271" s="35">
        <f t="shared" si="23"/>
        <v>219948.16666666666</v>
      </c>
      <c r="H271" s="35">
        <f t="shared" si="23"/>
        <v>140.08333333333334</v>
      </c>
      <c r="I271" s="35">
        <f t="shared" si="23"/>
        <v>16717.916666666668</v>
      </c>
      <c r="J271" s="35">
        <f t="shared" si="23"/>
        <v>114040.33333333333</v>
      </c>
      <c r="K271" s="35">
        <f t="shared" si="23"/>
        <v>296.66666666666669</v>
      </c>
      <c r="L271" s="35">
        <f t="shared" si="23"/>
        <v>1357.1666666666667</v>
      </c>
      <c r="N271" s="28"/>
      <c r="O271" s="28"/>
    </row>
    <row r="272" spans="1:75">
      <c r="A272" s="28" t="s">
        <v>519</v>
      </c>
      <c r="B272" s="35">
        <f t="shared" ref="B272:L272" si="24">AVERAGE(B245:B250)</f>
        <v>46.5</v>
      </c>
      <c r="C272" s="35">
        <f t="shared" si="24"/>
        <v>2209</v>
      </c>
      <c r="D272" s="35">
        <f t="shared" si="24"/>
        <v>11879.333333333334</v>
      </c>
      <c r="E272" s="35">
        <f t="shared" si="24"/>
        <v>97.5</v>
      </c>
      <c r="F272" s="35">
        <f t="shared" si="24"/>
        <v>29645</v>
      </c>
      <c r="G272" s="35">
        <f t="shared" si="24"/>
        <v>211855.66666666666</v>
      </c>
      <c r="H272" s="35">
        <f t="shared" si="24"/>
        <v>196.66666666666666</v>
      </c>
      <c r="I272" s="35">
        <f t="shared" si="24"/>
        <v>20292.5</v>
      </c>
      <c r="J272" s="35">
        <f t="shared" si="24"/>
        <v>131922.16666666666</v>
      </c>
      <c r="K272" s="35">
        <f t="shared" si="24"/>
        <v>529.33333333333337</v>
      </c>
      <c r="L272" s="35">
        <f t="shared" si="24"/>
        <v>2514.5</v>
      </c>
    </row>
    <row r="273" spans="1:15">
      <c r="B273" s="35"/>
      <c r="C273" s="35"/>
      <c r="D273" s="35"/>
      <c r="E273" s="35"/>
      <c r="F273" s="35"/>
      <c r="G273" s="35"/>
      <c r="H273" s="35"/>
      <c r="I273" s="35"/>
      <c r="J273" s="35"/>
      <c r="K273" s="35"/>
      <c r="L273" s="35"/>
    </row>
    <row r="274" spans="1:15">
      <c r="B274" s="35"/>
      <c r="C274" s="35"/>
      <c r="D274" s="35"/>
      <c r="E274" s="35"/>
      <c r="F274" s="35"/>
      <c r="G274" s="35"/>
      <c r="H274" s="35"/>
      <c r="I274" s="35"/>
      <c r="J274" s="35"/>
      <c r="K274" s="35"/>
      <c r="L274" s="35"/>
    </row>
    <row r="275" spans="1:15" ht="25.5">
      <c r="A275" s="36" t="s">
        <v>83</v>
      </c>
      <c r="B275" s="37">
        <f>(B253-B252)/B252*100</f>
        <v>1.5817223198594026</v>
      </c>
      <c r="C275" s="37">
        <f t="shared" ref="C275:L275" si="25">(C253-C252)/C252*100</f>
        <v>2.8090559419654348</v>
      </c>
      <c r="D275" s="37">
        <f t="shared" si="25"/>
        <v>12.855816831683168</v>
      </c>
      <c r="E275" s="37">
        <f t="shared" si="25"/>
        <v>-11.929070392262224</v>
      </c>
      <c r="F275" s="37">
        <f t="shared" si="25"/>
        <v>-6.4020833898488947</v>
      </c>
      <c r="G275" s="37">
        <f t="shared" si="25"/>
        <v>4.3090300473389131</v>
      </c>
      <c r="H275" s="37">
        <f t="shared" si="25"/>
        <v>-4.0279787747226301</v>
      </c>
      <c r="I275" s="37">
        <f t="shared" si="25"/>
        <v>-15.230014528201266</v>
      </c>
      <c r="J275" s="37">
        <f t="shared" si="25"/>
        <v>-14.086712715883435</v>
      </c>
      <c r="K275" s="37">
        <f t="shared" si="25"/>
        <v>30.3960836671117</v>
      </c>
      <c r="L275" s="37">
        <f t="shared" si="25"/>
        <v>137.70551257253382</v>
      </c>
      <c r="N275" s="28"/>
      <c r="O275" s="28"/>
    </row>
    <row r="276" spans="1:15" ht="25.5">
      <c r="A276" s="36" t="s">
        <v>84</v>
      </c>
      <c r="B276" s="37">
        <f t="shared" ref="B276:L292" si="26">(B254-B253)/B253*100</f>
        <v>9.2272202998846673</v>
      </c>
      <c r="C276" s="37">
        <f t="shared" si="26"/>
        <v>7.4253923022496133</v>
      </c>
      <c r="D276" s="37">
        <f t="shared" si="26"/>
        <v>21.248484209416343</v>
      </c>
      <c r="E276" s="37">
        <f t="shared" si="26"/>
        <v>19.829164124466121</v>
      </c>
      <c r="F276" s="37">
        <f t="shared" si="26"/>
        <v>17.041271773468971</v>
      </c>
      <c r="G276" s="37">
        <f t="shared" si="26"/>
        <v>25.007548065511525</v>
      </c>
      <c r="H276" s="37">
        <f t="shared" si="26"/>
        <v>14.450867052023128</v>
      </c>
      <c r="I276" s="37">
        <f t="shared" si="26"/>
        <v>30.907113783107317</v>
      </c>
      <c r="J276" s="37">
        <f t="shared" si="26"/>
        <v>42.468681903148848</v>
      </c>
      <c r="K276" s="37">
        <f t="shared" si="26"/>
        <v>-42.244027303754258</v>
      </c>
      <c r="L276" s="37">
        <f t="shared" si="26"/>
        <v>-62.365864822254999</v>
      </c>
      <c r="N276" s="28"/>
      <c r="O276" s="28"/>
    </row>
    <row r="277" spans="1:15" ht="25.5">
      <c r="A277" s="36" t="s">
        <v>85</v>
      </c>
      <c r="B277" s="37">
        <f t="shared" si="26"/>
        <v>38.120380147835256</v>
      </c>
      <c r="C277" s="37">
        <f t="shared" si="26"/>
        <v>33.562805637259338</v>
      </c>
      <c r="D277" s="37">
        <f t="shared" si="26"/>
        <v>38.027238098551138</v>
      </c>
      <c r="E277" s="37">
        <f t="shared" si="26"/>
        <v>-23.930753564154784</v>
      </c>
      <c r="F277" s="37">
        <f t="shared" si="26"/>
        <v>-21.671227194779942</v>
      </c>
      <c r="G277" s="37">
        <f t="shared" si="26"/>
        <v>-21.650835990345144</v>
      </c>
      <c r="H277" s="37">
        <f t="shared" si="26"/>
        <v>-32.147562582345188</v>
      </c>
      <c r="I277" s="37">
        <f t="shared" si="26"/>
        <v>-32.67804208088463</v>
      </c>
      <c r="J277" s="37">
        <f t="shared" si="26"/>
        <v>-26.232502845213151</v>
      </c>
      <c r="K277" s="37">
        <f t="shared" si="26"/>
        <v>379.09587826857728</v>
      </c>
      <c r="L277" s="37">
        <f t="shared" si="26"/>
        <v>2847.067567567567</v>
      </c>
      <c r="N277" s="28"/>
      <c r="O277" s="28"/>
    </row>
    <row r="278" spans="1:15" ht="25.5">
      <c r="A278" s="36" t="s">
        <v>86</v>
      </c>
      <c r="B278" s="37">
        <f t="shared" si="26"/>
        <v>-13.340978593272176</v>
      </c>
      <c r="C278" s="37">
        <f t="shared" si="26"/>
        <v>-17.159687367006011</v>
      </c>
      <c r="D278" s="37">
        <f t="shared" si="26"/>
        <v>-12.228438933413987</v>
      </c>
      <c r="E278" s="37">
        <f t="shared" si="26"/>
        <v>-19.578313253012048</v>
      </c>
      <c r="F278" s="37">
        <f t="shared" si="26"/>
        <v>-19.839320609917781</v>
      </c>
      <c r="G278" s="37">
        <f t="shared" si="26"/>
        <v>-6.8320572947464839</v>
      </c>
      <c r="H278" s="37">
        <f t="shared" si="26"/>
        <v>-5.1456310679611654</v>
      </c>
      <c r="I278" s="37">
        <f t="shared" si="26"/>
        <v>-3.058882174111035</v>
      </c>
      <c r="J278" s="37">
        <f t="shared" si="26"/>
        <v>9.0580564645303365</v>
      </c>
      <c r="K278" s="37">
        <f t="shared" si="26"/>
        <v>-23.715695343817448</v>
      </c>
      <c r="L278" s="37">
        <f t="shared" si="26"/>
        <v>-73.240463493257153</v>
      </c>
      <c r="N278" s="28"/>
      <c r="O278" s="28"/>
    </row>
    <row r="279" spans="1:15" ht="25.5">
      <c r="A279" s="36" t="s">
        <v>87</v>
      </c>
      <c r="B279" s="37">
        <f t="shared" si="26"/>
        <v>16.718129686810769</v>
      </c>
      <c r="C279" s="37">
        <f t="shared" si="26"/>
        <v>5.7383532711956953</v>
      </c>
      <c r="D279" s="37">
        <f t="shared" si="26"/>
        <v>-6.503043702980527</v>
      </c>
      <c r="E279" s="37">
        <f t="shared" si="26"/>
        <v>-6.200582605076983</v>
      </c>
      <c r="F279" s="37">
        <f t="shared" si="26"/>
        <v>4.5233599708154415</v>
      </c>
      <c r="G279" s="37">
        <f t="shared" si="26"/>
        <v>5.5950473415877511</v>
      </c>
      <c r="H279" s="37">
        <f t="shared" si="26"/>
        <v>-45.069941999317642</v>
      </c>
      <c r="I279" s="37">
        <f t="shared" si="26"/>
        <v>-43.667452792757913</v>
      </c>
      <c r="J279" s="37">
        <f t="shared" si="26"/>
        <v>-41.855907443407986</v>
      </c>
      <c r="K279" s="37">
        <f t="shared" si="26"/>
        <v>-43.849791826670447</v>
      </c>
      <c r="L279" s="37">
        <f t="shared" si="26"/>
        <v>-51.02985023475788</v>
      </c>
      <c r="N279" s="28"/>
      <c r="O279" s="28"/>
    </row>
    <row r="280" spans="1:15" ht="25.5">
      <c r="A280" s="36" t="s">
        <v>88</v>
      </c>
      <c r="B280" s="37">
        <f t="shared" si="26"/>
        <v>61.980347694633423</v>
      </c>
      <c r="C280" s="37">
        <f t="shared" si="26"/>
        <v>24.959126384304533</v>
      </c>
      <c r="D280" s="37">
        <f t="shared" si="26"/>
        <v>17.131559752773615</v>
      </c>
      <c r="E280" s="37">
        <f t="shared" si="26"/>
        <v>-22.005323868677909</v>
      </c>
      <c r="F280" s="37">
        <f t="shared" si="26"/>
        <v>-19.760638611468128</v>
      </c>
      <c r="G280" s="37">
        <f t="shared" si="26"/>
        <v>-8.7405924282226053</v>
      </c>
      <c r="H280" s="37">
        <f t="shared" si="26"/>
        <v>-54.906832298136642</v>
      </c>
      <c r="I280" s="37">
        <f t="shared" si="26"/>
        <v>-44.886574934920041</v>
      </c>
      <c r="J280" s="37">
        <f t="shared" si="26"/>
        <v>-42.059934525308485</v>
      </c>
      <c r="K280" s="37">
        <f t="shared" si="26"/>
        <v>-50.910661579439918</v>
      </c>
      <c r="L280" s="37">
        <f t="shared" si="26"/>
        <v>-66.166281755196309</v>
      </c>
      <c r="N280" s="28"/>
      <c r="O280" s="28"/>
    </row>
    <row r="281" spans="1:15" ht="25.5">
      <c r="A281" s="36" t="s">
        <v>89</v>
      </c>
      <c r="B281" s="37">
        <f t="shared" si="26"/>
        <v>-45.98693420438638</v>
      </c>
      <c r="C281" s="37">
        <f t="shared" si="26"/>
        <v>-35.963266515256251</v>
      </c>
      <c r="D281" s="37">
        <f t="shared" si="26"/>
        <v>-28.73202323050905</v>
      </c>
      <c r="E281" s="37">
        <f t="shared" si="26"/>
        <v>8.9874857792946461</v>
      </c>
      <c r="F281" s="37">
        <f t="shared" si="26"/>
        <v>16.403772509118262</v>
      </c>
      <c r="G281" s="37">
        <f t="shared" si="26"/>
        <v>25.832894248127769</v>
      </c>
      <c r="H281" s="37">
        <f t="shared" si="26"/>
        <v>7.988980716253435</v>
      </c>
      <c r="I281" s="37">
        <f t="shared" si="26"/>
        <v>19.58041958041958</v>
      </c>
      <c r="J281" s="37">
        <f t="shared" si="26"/>
        <v>27.79768909810635</v>
      </c>
      <c r="K281" s="37">
        <f t="shared" si="26"/>
        <v>82.02082416776652</v>
      </c>
      <c r="L281" s="37">
        <f t="shared" si="26"/>
        <v>157.05864101768537</v>
      </c>
      <c r="N281" s="28"/>
      <c r="O281" s="28"/>
    </row>
    <row r="282" spans="1:15" ht="25.5">
      <c r="A282" s="36" t="s">
        <v>90</v>
      </c>
      <c r="B282" s="37">
        <f t="shared" si="26"/>
        <v>-0.4751619870410318</v>
      </c>
      <c r="C282" s="37">
        <f t="shared" si="26"/>
        <v>-3.2469159599074788</v>
      </c>
      <c r="D282" s="37">
        <f t="shared" si="26"/>
        <v>-7.7719015865716194</v>
      </c>
      <c r="E282" s="37">
        <f t="shared" si="26"/>
        <v>-12.056367432150314</v>
      </c>
      <c r="F282" s="37">
        <f t="shared" si="26"/>
        <v>-9.8998901695428678</v>
      </c>
      <c r="G282" s="37">
        <f t="shared" si="26"/>
        <v>-9.5364433888438924</v>
      </c>
      <c r="H282" s="37">
        <f t="shared" si="26"/>
        <v>10.714285714285715</v>
      </c>
      <c r="I282" s="37">
        <f t="shared" si="26"/>
        <v>3.6515509045518217</v>
      </c>
      <c r="J282" s="37">
        <f t="shared" si="26"/>
        <v>6.8432012724723297</v>
      </c>
      <c r="K282" s="37">
        <f t="shared" si="26"/>
        <v>63.551401869158894</v>
      </c>
      <c r="L282" s="37">
        <f t="shared" si="26"/>
        <v>232.15851941259302</v>
      </c>
      <c r="N282" s="28"/>
      <c r="O282" s="28"/>
    </row>
    <row r="283" spans="1:15" ht="25.5">
      <c r="A283" s="36" t="s">
        <v>91</v>
      </c>
      <c r="B283" s="37">
        <f t="shared" si="26"/>
        <v>-0.30381944444444942</v>
      </c>
      <c r="C283" s="37">
        <f t="shared" si="26"/>
        <v>-4.9337091970395646</v>
      </c>
      <c r="D283" s="37">
        <f t="shared" si="26"/>
        <v>-5.6135627025679344</v>
      </c>
      <c r="E283" s="37">
        <f t="shared" si="26"/>
        <v>14.540059347181023</v>
      </c>
      <c r="F283" s="37">
        <f t="shared" si="26"/>
        <v>22.830000980790523</v>
      </c>
      <c r="G283" s="37">
        <f t="shared" si="26"/>
        <v>34.404771389872181</v>
      </c>
      <c r="H283" s="37">
        <f t="shared" si="26"/>
        <v>26.267281105990786</v>
      </c>
      <c r="I283" s="37">
        <f t="shared" si="26"/>
        <v>53.378149874211246</v>
      </c>
      <c r="J283" s="37">
        <f t="shared" si="26"/>
        <v>60.950132955931089</v>
      </c>
      <c r="K283" s="37">
        <f t="shared" si="26"/>
        <v>247.54679802955661</v>
      </c>
      <c r="L283" s="37">
        <f t="shared" si="26"/>
        <v>505.30778361878913</v>
      </c>
      <c r="N283" s="28"/>
      <c r="O283" s="28"/>
    </row>
    <row r="284" spans="1:15" ht="25.5">
      <c r="A284" s="36" t="s">
        <v>92</v>
      </c>
      <c r="B284" s="37">
        <f t="shared" si="26"/>
        <v>346.45189377448855</v>
      </c>
      <c r="C284" s="37">
        <f t="shared" si="26"/>
        <v>274.75219514239609</v>
      </c>
      <c r="D284" s="37">
        <f t="shared" si="26"/>
        <v>133.14139002176532</v>
      </c>
      <c r="E284" s="37">
        <f t="shared" si="26"/>
        <v>16.839378238341958</v>
      </c>
      <c r="F284" s="37">
        <f t="shared" si="26"/>
        <v>20.335139451320352</v>
      </c>
      <c r="G284" s="37">
        <f t="shared" si="26"/>
        <v>37.059494371238557</v>
      </c>
      <c r="H284" s="37">
        <f t="shared" si="26"/>
        <v>95.529197080291993</v>
      </c>
      <c r="I284" s="37">
        <f t="shared" si="26"/>
        <v>88.142383892270971</v>
      </c>
      <c r="J284" s="37">
        <f t="shared" si="26"/>
        <v>149.015867220422</v>
      </c>
      <c r="K284" s="37">
        <f t="shared" si="26"/>
        <v>-62.458895566390751</v>
      </c>
      <c r="L284" s="37">
        <f t="shared" si="26"/>
        <v>-86.03285774318131</v>
      </c>
      <c r="N284" s="28"/>
      <c r="O284" s="28"/>
    </row>
    <row r="285" spans="1:15" ht="25.5">
      <c r="A285" s="36" t="s">
        <v>93</v>
      </c>
      <c r="B285" s="37">
        <f t="shared" si="26"/>
        <v>-53.60312042905899</v>
      </c>
      <c r="C285" s="37">
        <f t="shared" si="26"/>
        <v>-54.140850426107768</v>
      </c>
      <c r="D285" s="37">
        <f t="shared" si="26"/>
        <v>-28.625163714147167</v>
      </c>
      <c r="E285" s="37">
        <f t="shared" si="26"/>
        <v>17.78270509977828</v>
      </c>
      <c r="F285" s="37">
        <f t="shared" si="26"/>
        <v>15.164590991906488</v>
      </c>
      <c r="G285" s="37">
        <f t="shared" si="26"/>
        <v>27.072348909246674</v>
      </c>
      <c r="H285" s="37">
        <f t="shared" si="26"/>
        <v>29.258049463369108</v>
      </c>
      <c r="I285" s="37">
        <f t="shared" si="26"/>
        <v>48.224509571326891</v>
      </c>
      <c r="J285" s="37">
        <f t="shared" si="26"/>
        <v>54.922729916376291</v>
      </c>
      <c r="K285" s="37">
        <f t="shared" si="26"/>
        <v>149.43366306728086</v>
      </c>
      <c r="L285" s="37">
        <f t="shared" si="26"/>
        <v>1050.6791025530817</v>
      </c>
      <c r="N285" s="28"/>
      <c r="O285" s="28"/>
    </row>
    <row r="286" spans="1:15" ht="25.5">
      <c r="A286" s="36" t="s">
        <v>94</v>
      </c>
      <c r="B286" s="37">
        <f t="shared" si="26"/>
        <v>-45.397225725094579</v>
      </c>
      <c r="C286" s="37">
        <f t="shared" si="26"/>
        <v>-34.042605079930254</v>
      </c>
      <c r="D286" s="37">
        <f t="shared" si="26"/>
        <v>-12.857551033366137</v>
      </c>
      <c r="E286" s="37">
        <f t="shared" si="26"/>
        <v>2.9743975903614368</v>
      </c>
      <c r="F286" s="37">
        <f t="shared" si="26"/>
        <v>2.2265353628141478</v>
      </c>
      <c r="G286" s="37">
        <f t="shared" si="26"/>
        <v>26.417059168662941</v>
      </c>
      <c r="H286" s="37">
        <f t="shared" si="26"/>
        <v>105.12635379061371</v>
      </c>
      <c r="I286" s="37">
        <f t="shared" si="26"/>
        <v>100.72219361731258</v>
      </c>
      <c r="J286" s="37">
        <f t="shared" si="26"/>
        <v>145.38440971945633</v>
      </c>
      <c r="K286" s="37">
        <f t="shared" si="26"/>
        <v>-84.491031559827448</v>
      </c>
      <c r="L286" s="37">
        <f t="shared" si="26"/>
        <v>-95.823201365621159</v>
      </c>
      <c r="N286" s="28"/>
      <c r="O286" s="28"/>
    </row>
    <row r="287" spans="1:15" ht="25.5">
      <c r="A287" s="36" t="s">
        <v>95</v>
      </c>
      <c r="B287" s="37">
        <f t="shared" si="26"/>
        <v>-52.963818321785993</v>
      </c>
      <c r="C287" s="37">
        <f t="shared" si="26"/>
        <v>-40.624133404817812</v>
      </c>
      <c r="D287" s="37">
        <f t="shared" si="26"/>
        <v>17.257459288134356</v>
      </c>
      <c r="E287" s="37">
        <f t="shared" si="26"/>
        <v>9.2870201096892231</v>
      </c>
      <c r="F287" s="37">
        <f t="shared" si="26"/>
        <v>8.9076623546027101</v>
      </c>
      <c r="G287" s="37">
        <f t="shared" si="26"/>
        <v>36.285218479416862</v>
      </c>
      <c r="H287" s="37">
        <f t="shared" si="26"/>
        <v>-21.488912354804647</v>
      </c>
      <c r="I287" s="37">
        <f t="shared" si="26"/>
        <v>-27.446935859954667</v>
      </c>
      <c r="J287" s="37">
        <f t="shared" si="26"/>
        <v>-12.896260572332183</v>
      </c>
      <c r="K287" s="37">
        <f t="shared" si="26"/>
        <v>194.91508881514736</v>
      </c>
      <c r="L287" s="37">
        <f t="shared" si="26"/>
        <v>361.95969713229601</v>
      </c>
      <c r="N287" s="28"/>
      <c r="O287" s="28"/>
    </row>
    <row r="288" spans="1:15" ht="25.5">
      <c r="A288" s="36" t="s">
        <v>96</v>
      </c>
      <c r="B288" s="37">
        <f t="shared" si="26"/>
        <v>70.540098199672656</v>
      </c>
      <c r="C288" s="37">
        <f t="shared" si="26"/>
        <v>41.836099262073049</v>
      </c>
      <c r="D288" s="37">
        <f t="shared" si="26"/>
        <v>49.660100664885356</v>
      </c>
      <c r="E288" s="37">
        <f t="shared" si="26"/>
        <v>-13.616594178655076</v>
      </c>
      <c r="F288" s="37">
        <f t="shared" si="26"/>
        <v>-9.2165285345675354</v>
      </c>
      <c r="G288" s="37">
        <f t="shared" si="26"/>
        <v>14.672791559989815</v>
      </c>
      <c r="H288" s="37">
        <f t="shared" si="26"/>
        <v>35.261152208025102</v>
      </c>
      <c r="I288" s="37">
        <f t="shared" si="26"/>
        <v>-1.0712706143452233</v>
      </c>
      <c r="J288" s="37">
        <f t="shared" si="26"/>
        <v>14.071997588247948</v>
      </c>
      <c r="K288" s="37">
        <f t="shared" si="26"/>
        <v>-18.813912698150055</v>
      </c>
      <c r="L288" s="37">
        <f t="shared" si="26"/>
        <v>-30.040201588704846</v>
      </c>
      <c r="N288" s="28"/>
      <c r="O288" s="28"/>
    </row>
    <row r="289" spans="1:15" ht="25.5">
      <c r="A289" s="36" t="s">
        <v>97</v>
      </c>
      <c r="B289" s="37">
        <f t="shared" si="26"/>
        <v>53.119001919385809</v>
      </c>
      <c r="C289" s="37">
        <f t="shared" si="26"/>
        <v>37.053135324398781</v>
      </c>
      <c r="D289" s="37">
        <f t="shared" si="26"/>
        <v>36.848551783697594</v>
      </c>
      <c r="E289" s="37">
        <f t="shared" si="26"/>
        <v>-10.10844306738962</v>
      </c>
      <c r="F289" s="37">
        <f t="shared" si="26"/>
        <v>1.0077285794561539</v>
      </c>
      <c r="G289" s="37">
        <f t="shared" si="26"/>
        <v>18.580520675923783</v>
      </c>
      <c r="H289" s="37">
        <f t="shared" si="26"/>
        <v>-16.158435531985415</v>
      </c>
      <c r="I289" s="37">
        <f t="shared" si="26"/>
        <v>-1.6082442764440066</v>
      </c>
      <c r="J289" s="37">
        <f t="shared" si="26"/>
        <v>12.878276444213558</v>
      </c>
      <c r="K289" s="37">
        <f t="shared" si="26"/>
        <v>36.238382520789173</v>
      </c>
      <c r="L289" s="37">
        <f t="shared" si="26"/>
        <v>46.78276269185362</v>
      </c>
      <c r="N289" s="28"/>
      <c r="O289" s="28"/>
    </row>
    <row r="290" spans="1:15" ht="25.5">
      <c r="A290" s="36" t="s">
        <v>98</v>
      </c>
      <c r="B290" s="37">
        <f t="shared" si="26"/>
        <v>-80.915073644625508</v>
      </c>
      <c r="C290" s="37">
        <f t="shared" si="26"/>
        <v>-72.845072678492755</v>
      </c>
      <c r="D290" s="37">
        <f t="shared" si="26"/>
        <v>-50.099970570120476</v>
      </c>
      <c r="E290" s="37">
        <f t="shared" si="26"/>
        <v>-29.642395519172759</v>
      </c>
      <c r="F290" s="37">
        <f t="shared" si="26"/>
        <v>-35.414953349394168</v>
      </c>
      <c r="G290" s="37">
        <f t="shared" si="26"/>
        <v>-19.77405527167469</v>
      </c>
      <c r="H290" s="37">
        <f t="shared" si="26"/>
        <v>-51.274955524807275</v>
      </c>
      <c r="I290" s="37">
        <f t="shared" si="26"/>
        <v>-58.898503958110297</v>
      </c>
      <c r="J290" s="37">
        <f t="shared" si="26"/>
        <v>-51.352511573858493</v>
      </c>
      <c r="K290" s="37">
        <f t="shared" si="26"/>
        <v>94.59637364610137</v>
      </c>
      <c r="L290" s="37">
        <f t="shared" si="26"/>
        <v>123.86700683691933</v>
      </c>
      <c r="N290" s="28"/>
      <c r="O290" s="28"/>
    </row>
    <row r="291" spans="1:15" ht="25.5">
      <c r="A291" s="36" t="s">
        <v>421</v>
      </c>
      <c r="B291" s="37">
        <f>(B269-B268)/B268*100</f>
        <v>-8.2101806239737236</v>
      </c>
      <c r="C291" s="37">
        <f t="shared" si="26"/>
        <v>-7.0191995753089378</v>
      </c>
      <c r="D291" s="37">
        <f t="shared" si="26"/>
        <v>6.6067161592762158</v>
      </c>
      <c r="E291" s="37">
        <f t="shared" si="26"/>
        <v>1.7758726270667411</v>
      </c>
      <c r="F291" s="37">
        <f t="shared" si="26"/>
        <v>8.1594131614230392</v>
      </c>
      <c r="G291" s="37">
        <f t="shared" si="26"/>
        <v>21.031812590250521</v>
      </c>
      <c r="H291" s="37">
        <f t="shared" si="26"/>
        <v>-32.657200811359019</v>
      </c>
      <c r="I291" s="37">
        <f t="shared" si="26"/>
        <v>-27.733462197890944</v>
      </c>
      <c r="J291" s="37">
        <f t="shared" si="26"/>
        <v>-16.622760924989514</v>
      </c>
      <c r="K291" s="37">
        <f t="shared" si="26"/>
        <v>-45.136689320089793</v>
      </c>
      <c r="L291" s="37">
        <f t="shared" si="26"/>
        <v>-41.950804624803162</v>
      </c>
      <c r="N291" s="28"/>
      <c r="O291" s="28"/>
    </row>
    <row r="292" spans="1:15" ht="25.5">
      <c r="A292" s="36" t="s">
        <v>459</v>
      </c>
      <c r="B292" s="37">
        <f>(B270-B269)/B269*100</f>
        <v>15.742397137745964</v>
      </c>
      <c r="C292" s="37">
        <f t="shared" si="26"/>
        <v>7.8218669711675712</v>
      </c>
      <c r="D292" s="37">
        <f>(D270-D269)/D269*100</f>
        <v>1.6072090569481321</v>
      </c>
      <c r="E292" s="37">
        <f t="shared" si="26"/>
        <v>-16.726835138387489</v>
      </c>
      <c r="F292" s="37">
        <f t="shared" ref="F292:L292" si="27">(F270-F269)/F269*100</f>
        <v>-11.71770941299495</v>
      </c>
      <c r="G292" s="37">
        <f t="shared" si="27"/>
        <v>-6.4605950017402813</v>
      </c>
      <c r="H292" s="37">
        <f>(H270-H269)/H269*100</f>
        <v>32.650602409638545</v>
      </c>
      <c r="I292" s="37">
        <f t="shared" si="27"/>
        <v>3.4904917191851021</v>
      </c>
      <c r="J292" s="37">
        <f t="shared" si="27"/>
        <v>9.7601229906626585</v>
      </c>
      <c r="K292" s="37">
        <f t="shared" si="27"/>
        <v>-94.910599181660217</v>
      </c>
      <c r="L292" s="37">
        <f t="shared" si="27"/>
        <v>-96.049844779064031</v>
      </c>
      <c r="N292" s="28"/>
      <c r="O292" s="28"/>
    </row>
    <row r="293" spans="1:15" ht="25.5">
      <c r="A293" s="36" t="s">
        <v>497</v>
      </c>
      <c r="B293" s="37">
        <f>(B271-B270)/B270*100</f>
        <v>23.647604327666166</v>
      </c>
      <c r="C293" s="37">
        <f t="shared" ref="C293:L293" si="28">(C271-C270)/C270*100</f>
        <v>12.258406142441091</v>
      </c>
      <c r="D293" s="37">
        <f t="shared" si="28"/>
        <v>-15.560220709165721</v>
      </c>
      <c r="E293" s="37">
        <f t="shared" si="28"/>
        <v>-6.1416184971098229</v>
      </c>
      <c r="F293" s="37">
        <f t="shared" si="28"/>
        <v>-1.6499406439736599</v>
      </c>
      <c r="G293" s="37">
        <f t="shared" si="28"/>
        <v>0.52219112324600825</v>
      </c>
      <c r="H293" s="37">
        <f t="shared" si="28"/>
        <v>-23.660308810172566</v>
      </c>
      <c r="I293" s="37">
        <f t="shared" si="28"/>
        <v>-11.215408241391055</v>
      </c>
      <c r="J293" s="37">
        <f t="shared" si="28"/>
        <v>-11.911664744170718</v>
      </c>
      <c r="K293" s="37">
        <f t="shared" si="28"/>
        <v>96.035242290748897</v>
      </c>
      <c r="L293" s="37">
        <f t="shared" si="28"/>
        <v>99.363447178357205</v>
      </c>
      <c r="N293" s="28"/>
      <c r="O293" s="28"/>
    </row>
    <row r="294" spans="1:15" ht="25.5">
      <c r="A294" s="36" t="s">
        <v>523</v>
      </c>
      <c r="B294" s="37">
        <f>SUM(B275:B293)</f>
        <v>335.93248253429988</v>
      </c>
      <c r="C294" s="37">
        <f>SUM(C275:C293)</f>
        <v>178.24099617558437</v>
      </c>
      <c r="D294" s="37">
        <f>SUM(D275:D293)</f>
        <v>166.39264968428861</v>
      </c>
      <c r="E294" s="37">
        <f>SUM(E275:E293)</f>
        <v>-79.920214599869595</v>
      </c>
      <c r="F294" s="37">
        <f>SUM(F275:F293)</f>
        <v>-18.972816780771836</v>
      </c>
      <c r="G294" s="37">
        <f t="shared" ref="G294:L294" si="29">SUM(G275:G293)</f>
        <v>203.79614859484022</v>
      </c>
      <c r="H294" s="37">
        <f t="shared" si="29"/>
        <v>70.709009784879314</v>
      </c>
      <c r="I294" s="37">
        <f t="shared" si="29"/>
        <v>80.602021283374427</v>
      </c>
      <c r="J294" s="37">
        <f t="shared" si="29"/>
        <v>316.13291022840366</v>
      </c>
      <c r="K294" s="37">
        <f t="shared" si="29"/>
        <v>907.29843196243814</v>
      </c>
      <c r="L294" s="37">
        <f t="shared" si="29"/>
        <v>4959.2506701748343</v>
      </c>
      <c r="N294" s="28"/>
      <c r="O294" s="28"/>
    </row>
    <row r="295" spans="1:15">
      <c r="A295" s="36"/>
      <c r="B295" s="37"/>
      <c r="C295" s="37"/>
      <c r="D295" s="37"/>
      <c r="E295" s="37"/>
      <c r="F295" s="37"/>
      <c r="G295" s="37"/>
      <c r="H295" s="37"/>
      <c r="I295" s="37"/>
      <c r="J295" s="37"/>
      <c r="K295" s="37"/>
      <c r="L295" s="37"/>
      <c r="N295" s="28"/>
      <c r="O295" s="28"/>
    </row>
  </sheetData>
  <mergeCells count="6">
    <mergeCell ref="B1:L1"/>
    <mergeCell ref="A1:A4"/>
    <mergeCell ref="B2:D2"/>
    <mergeCell ref="E2:G2"/>
    <mergeCell ref="H2:J2"/>
    <mergeCell ref="K2:L2"/>
  </mergeCells>
  <phoneticPr fontId="13" type="noConversion"/>
  <conditionalFormatting sqref="F197:F207">
    <cfRule type="iconSet" priority="29">
      <iconSet iconSet="3Arrows">
        <cfvo type="percent" val="0"/>
        <cfvo type="percent" val="33"/>
        <cfvo type="percent" val="67"/>
      </iconSet>
    </cfRule>
  </conditionalFormatting>
  <conditionalFormatting sqref="C225">
    <cfRule type="iconSet" priority="20">
      <iconSet iconSet="3Arrows">
        <cfvo type="percent" val="0"/>
        <cfvo type="percent" val="33"/>
        <cfvo type="percent" val="67"/>
      </iconSet>
    </cfRule>
  </conditionalFormatting>
  <conditionalFormatting sqref="F225">
    <cfRule type="iconSet" priority="19">
      <iconSet iconSet="3Arrows">
        <cfvo type="percent" val="0"/>
        <cfvo type="percent" val="33"/>
        <cfvo type="percent" val="67"/>
      </iconSet>
    </cfRule>
  </conditionalFormatting>
  <conditionalFormatting sqref="I225">
    <cfRule type="iconSet" priority="18">
      <iconSet iconSet="3Arrows">
        <cfvo type="percent" val="0"/>
        <cfvo type="percent" val="33"/>
        <cfvo type="percent" val="67"/>
      </iconSet>
    </cfRule>
  </conditionalFormatting>
  <conditionalFormatting sqref="K225">
    <cfRule type="iconSet" priority="17">
      <iconSet iconSet="3Arrows">
        <cfvo type="percent" val="0"/>
        <cfvo type="percent" val="33"/>
        <cfvo type="percent" val="67"/>
      </iconSet>
    </cfRule>
  </conditionalFormatting>
  <conditionalFormatting sqref="C224">
    <cfRule type="iconSet" priority="16">
      <iconSet iconSet="3Arrows">
        <cfvo type="percent" val="0"/>
        <cfvo type="percent" val="33"/>
        <cfvo type="percent" val="67"/>
      </iconSet>
    </cfRule>
  </conditionalFormatting>
  <conditionalFormatting sqref="F224">
    <cfRule type="iconSet" priority="15">
      <iconSet iconSet="3Arrows">
        <cfvo type="percent" val="0"/>
        <cfvo type="percent" val="33"/>
        <cfvo type="percent" val="67"/>
      </iconSet>
    </cfRule>
  </conditionalFormatting>
  <conditionalFormatting sqref="I224">
    <cfRule type="iconSet" priority="14">
      <iconSet iconSet="3Arrows">
        <cfvo type="percent" val="0"/>
        <cfvo type="percent" val="33"/>
        <cfvo type="percent" val="67"/>
      </iconSet>
    </cfRule>
  </conditionalFormatting>
  <conditionalFormatting sqref="K224">
    <cfRule type="iconSet" priority="13">
      <iconSet iconSet="3Arrows">
        <cfvo type="percent" val="0"/>
        <cfvo type="percent" val="33"/>
        <cfvo type="percent" val="67"/>
      </iconSet>
    </cfRule>
  </conditionalFormatting>
  <conditionalFormatting sqref="F197:F251">
    <cfRule type="iconSet" priority="36">
      <iconSet iconSet="3Arrows">
        <cfvo type="percent" val="0"/>
        <cfvo type="percent" val="33"/>
        <cfvo type="percent" val="67"/>
      </iconSet>
    </cfRule>
  </conditionalFormatting>
  <conditionalFormatting sqref="C197:C251">
    <cfRule type="iconSet" priority="38">
      <iconSet iconSet="3Arrows">
        <cfvo type="percent" val="0"/>
        <cfvo type="percent" val="33"/>
        <cfvo type="percent" val="67"/>
      </iconSet>
    </cfRule>
  </conditionalFormatting>
  <conditionalFormatting sqref="I197:I251">
    <cfRule type="iconSet" priority="40">
      <iconSet iconSet="3Arrows">
        <cfvo type="percent" val="0"/>
        <cfvo type="percent" val="33"/>
        <cfvo type="percent" val="67"/>
      </iconSet>
    </cfRule>
  </conditionalFormatting>
  <conditionalFormatting sqref="C226:C233">
    <cfRule type="iconSet" priority="44">
      <iconSet iconSet="3Arrows">
        <cfvo type="percent" val="0"/>
        <cfvo type="percent" val="33"/>
        <cfvo type="percent" val="67"/>
      </iconSet>
    </cfRule>
  </conditionalFormatting>
  <conditionalFormatting sqref="F226:F233">
    <cfRule type="iconSet" priority="45">
      <iconSet iconSet="3Arrows">
        <cfvo type="percent" val="0"/>
        <cfvo type="percent" val="33"/>
        <cfvo type="percent" val="67"/>
      </iconSet>
    </cfRule>
  </conditionalFormatting>
  <conditionalFormatting sqref="I226:I233">
    <cfRule type="iconSet" priority="46">
      <iconSet iconSet="3Arrows">
        <cfvo type="percent" val="0"/>
        <cfvo type="percent" val="33"/>
        <cfvo type="percent" val="67"/>
      </iconSet>
    </cfRule>
  </conditionalFormatting>
  <conditionalFormatting sqref="K197:K251">
    <cfRule type="iconSet" priority="120">
      <iconSet iconSet="3Arrows">
        <cfvo type="percent" val="0"/>
        <cfvo type="percent" val="33"/>
        <cfvo type="percent" val="67"/>
      </iconSet>
    </cfRule>
  </conditionalFormatting>
  <conditionalFormatting sqref="K226:K233">
    <cfRule type="iconSet" priority="123">
      <iconSet iconSet="3Arrows">
        <cfvo type="percent" val="0"/>
        <cfvo type="percent" val="33"/>
        <cfvo type="percent" val="67"/>
      </iconSet>
    </cfRule>
  </conditionalFormatting>
  <pageMargins left="0.75" right="0.75" top="1" bottom="1" header="0.5" footer="0.5"/>
  <pageSetup paperSize="9"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dimension ref="A1:L295"/>
  <sheetViews>
    <sheetView zoomScale="90" zoomScaleNormal="90" workbookViewId="0">
      <selection activeCell="B1" sqref="B1:I1"/>
    </sheetView>
  </sheetViews>
  <sheetFormatPr defaultRowHeight="12.75"/>
  <cols>
    <col min="1" max="1" width="23.42578125" style="28" customWidth="1"/>
    <col min="2" max="3" width="17.85546875" style="28" customWidth="1"/>
    <col min="4" max="4" width="17.28515625" style="28" customWidth="1"/>
    <col min="5" max="5" width="18.5703125" style="28" customWidth="1"/>
    <col min="6" max="6" width="16.42578125" style="28" customWidth="1"/>
    <col min="7" max="7" width="20.140625" style="28" customWidth="1"/>
    <col min="8" max="8" width="16.42578125" style="28" customWidth="1"/>
    <col min="9" max="9" width="20.7109375" style="28" customWidth="1"/>
    <col min="10" max="11" width="9.140625" style="201"/>
    <col min="12" max="16384" width="9.140625" style="28"/>
  </cols>
  <sheetData>
    <row r="1" spans="1:12" ht="32.25" customHeight="1" thickBot="1">
      <c r="A1" s="426" t="s">
        <v>78</v>
      </c>
      <c r="B1" s="424" t="s">
        <v>77</v>
      </c>
      <c r="C1" s="424"/>
      <c r="D1" s="424"/>
      <c r="E1" s="424"/>
      <c r="F1" s="424"/>
      <c r="G1" s="424"/>
      <c r="H1" s="424"/>
      <c r="I1" s="425"/>
    </row>
    <row r="2" spans="1:12" ht="36.75" customHeight="1">
      <c r="A2" s="427"/>
      <c r="B2" s="429" t="s">
        <v>79</v>
      </c>
      <c r="C2" s="429"/>
      <c r="D2" s="429" t="s">
        <v>80</v>
      </c>
      <c r="E2" s="429"/>
      <c r="F2" s="429" t="s">
        <v>81</v>
      </c>
      <c r="G2" s="429"/>
      <c r="H2" s="429" t="s">
        <v>82</v>
      </c>
      <c r="I2" s="429"/>
      <c r="J2" s="205"/>
      <c r="K2" s="199"/>
      <c r="L2" s="205"/>
    </row>
    <row r="3" spans="1:12" ht="20.25" customHeight="1">
      <c r="A3" s="427"/>
      <c r="B3" s="31"/>
      <c r="C3" s="31" t="s">
        <v>71</v>
      </c>
      <c r="D3" s="32"/>
      <c r="E3" s="32" t="s">
        <v>71</v>
      </c>
      <c r="F3" s="33"/>
      <c r="G3" s="33" t="s">
        <v>71</v>
      </c>
      <c r="H3" s="34"/>
      <c r="I3" s="34" t="s">
        <v>71</v>
      </c>
      <c r="J3" s="205"/>
      <c r="K3" s="199"/>
      <c r="L3" s="205"/>
    </row>
    <row r="4" spans="1:12" ht="33" customHeight="1" thickBot="1">
      <c r="A4" s="428"/>
      <c r="B4" s="31" t="s">
        <v>73</v>
      </c>
      <c r="C4" s="31" t="s">
        <v>74</v>
      </c>
      <c r="D4" s="32" t="s">
        <v>73</v>
      </c>
      <c r="E4" s="32" t="s">
        <v>74</v>
      </c>
      <c r="F4" s="33" t="s">
        <v>73</v>
      </c>
      <c r="G4" s="33" t="s">
        <v>74</v>
      </c>
      <c r="H4" s="34" t="s">
        <v>73</v>
      </c>
      <c r="I4" s="34" t="s">
        <v>74</v>
      </c>
      <c r="J4" s="227"/>
      <c r="K4" s="227"/>
      <c r="L4" s="227"/>
    </row>
    <row r="5" spans="1:12" ht="21.75" hidden="1" customHeight="1">
      <c r="A5" s="29">
        <v>33970</v>
      </c>
      <c r="B5" s="30">
        <v>540</v>
      </c>
      <c r="C5" s="30">
        <v>400</v>
      </c>
      <c r="D5" s="30">
        <v>1200</v>
      </c>
      <c r="E5" s="30">
        <v>1000</v>
      </c>
      <c r="F5" s="30">
        <v>11187</v>
      </c>
      <c r="G5" s="30">
        <v>7024</v>
      </c>
      <c r="H5" s="30">
        <v>8810</v>
      </c>
      <c r="I5" s="30">
        <v>7140</v>
      </c>
      <c r="J5" s="227"/>
      <c r="K5" s="207">
        <f t="shared" ref="K5:K68" si="0">B5+D5+F5+H5</f>
        <v>21737</v>
      </c>
      <c r="L5" s="227"/>
    </row>
    <row r="6" spans="1:12" ht="15" hidden="1">
      <c r="A6" s="29">
        <v>34001</v>
      </c>
      <c r="B6" s="30">
        <v>23875</v>
      </c>
      <c r="C6" s="30">
        <v>34300</v>
      </c>
      <c r="D6" s="30">
        <v>7497</v>
      </c>
      <c r="E6" s="30">
        <v>6210</v>
      </c>
      <c r="F6" s="30">
        <v>21515</v>
      </c>
      <c r="G6" s="30">
        <v>23482</v>
      </c>
      <c r="H6" s="30">
        <v>1112</v>
      </c>
      <c r="I6" s="30">
        <v>1167</v>
      </c>
      <c r="J6" s="227"/>
      <c r="K6" s="207">
        <f t="shared" si="0"/>
        <v>53999</v>
      </c>
      <c r="L6" s="227"/>
    </row>
    <row r="7" spans="1:12" ht="15" hidden="1">
      <c r="A7" s="29">
        <v>34029</v>
      </c>
      <c r="B7" s="30">
        <v>631</v>
      </c>
      <c r="C7" s="30">
        <v>328</v>
      </c>
      <c r="D7" s="30">
        <v>7328</v>
      </c>
      <c r="E7" s="30">
        <v>6662</v>
      </c>
      <c r="F7" s="30">
        <v>17874</v>
      </c>
      <c r="G7" s="30">
        <v>10746</v>
      </c>
      <c r="H7" s="30">
        <v>3633</v>
      </c>
      <c r="I7" s="30">
        <v>3293</v>
      </c>
      <c r="J7" s="227"/>
      <c r="K7" s="207">
        <f t="shared" si="0"/>
        <v>29466</v>
      </c>
      <c r="L7" s="227"/>
    </row>
    <row r="8" spans="1:12" ht="15" hidden="1">
      <c r="A8" s="29">
        <v>34060</v>
      </c>
      <c r="B8" s="30">
        <v>2762</v>
      </c>
      <c r="C8" s="30">
        <v>2783</v>
      </c>
      <c r="D8" s="30">
        <v>6211</v>
      </c>
      <c r="E8" s="30">
        <v>7432</v>
      </c>
      <c r="F8" s="30">
        <v>20226</v>
      </c>
      <c r="G8" s="30">
        <v>13882</v>
      </c>
      <c r="H8" s="30">
        <v>2626</v>
      </c>
      <c r="I8" s="30">
        <v>1882</v>
      </c>
      <c r="J8" s="227"/>
      <c r="K8" s="207">
        <f t="shared" si="0"/>
        <v>31825</v>
      </c>
      <c r="L8" s="227"/>
    </row>
    <row r="9" spans="1:12" ht="15" hidden="1">
      <c r="A9" s="29">
        <v>34090</v>
      </c>
      <c r="B9" s="30">
        <v>1100</v>
      </c>
      <c r="C9" s="30">
        <v>1505</v>
      </c>
      <c r="D9" s="30">
        <v>3954</v>
      </c>
      <c r="E9" s="30">
        <v>2601</v>
      </c>
      <c r="F9" s="30">
        <v>21700</v>
      </c>
      <c r="G9" s="30">
        <v>15548</v>
      </c>
      <c r="H9" s="30">
        <v>2618</v>
      </c>
      <c r="I9" s="30">
        <v>2080</v>
      </c>
      <c r="J9" s="227"/>
      <c r="K9" s="207">
        <f t="shared" si="0"/>
        <v>29372</v>
      </c>
      <c r="L9" s="227"/>
    </row>
    <row r="10" spans="1:12" ht="15" hidden="1">
      <c r="A10" s="29">
        <v>34121</v>
      </c>
      <c r="B10" s="30">
        <v>0</v>
      </c>
      <c r="C10" s="30">
        <v>0</v>
      </c>
      <c r="D10" s="30">
        <v>6897</v>
      </c>
      <c r="E10" s="30">
        <v>6317</v>
      </c>
      <c r="F10" s="30">
        <v>25714</v>
      </c>
      <c r="G10" s="30">
        <v>22425</v>
      </c>
      <c r="H10" s="30">
        <v>4768</v>
      </c>
      <c r="I10" s="30">
        <v>4220</v>
      </c>
      <c r="J10" s="227"/>
      <c r="K10" s="207">
        <f t="shared" si="0"/>
        <v>37379</v>
      </c>
      <c r="L10" s="227"/>
    </row>
    <row r="11" spans="1:12" ht="15" hidden="1">
      <c r="A11" s="29">
        <v>34151</v>
      </c>
      <c r="B11" s="30">
        <v>1699</v>
      </c>
      <c r="C11" s="30">
        <v>2229</v>
      </c>
      <c r="D11" s="30">
        <v>4967</v>
      </c>
      <c r="E11" s="30">
        <v>6004</v>
      </c>
      <c r="F11" s="30">
        <v>15172</v>
      </c>
      <c r="G11" s="30">
        <v>9942</v>
      </c>
      <c r="H11" s="30">
        <v>9565</v>
      </c>
      <c r="I11" s="30">
        <v>6958</v>
      </c>
      <c r="J11" s="227"/>
      <c r="K11" s="207">
        <f t="shared" si="0"/>
        <v>31403</v>
      </c>
      <c r="L11" s="227"/>
    </row>
    <row r="12" spans="1:12" ht="15" hidden="1">
      <c r="A12" s="29">
        <v>34182</v>
      </c>
      <c r="B12" s="30">
        <v>4173</v>
      </c>
      <c r="C12" s="30">
        <v>2834</v>
      </c>
      <c r="D12" s="30">
        <v>9587</v>
      </c>
      <c r="E12" s="30">
        <v>6460</v>
      </c>
      <c r="F12" s="30">
        <v>45346</v>
      </c>
      <c r="G12" s="30">
        <v>29275</v>
      </c>
      <c r="H12" s="30">
        <v>5050</v>
      </c>
      <c r="I12" s="30">
        <v>3675</v>
      </c>
      <c r="J12" s="227"/>
      <c r="K12" s="207">
        <f t="shared" si="0"/>
        <v>64156</v>
      </c>
      <c r="L12" s="227"/>
    </row>
    <row r="13" spans="1:12" ht="15" hidden="1">
      <c r="A13" s="29">
        <v>34213</v>
      </c>
      <c r="B13" s="30">
        <v>3940</v>
      </c>
      <c r="C13" s="30">
        <v>3615</v>
      </c>
      <c r="D13" s="30">
        <v>5156</v>
      </c>
      <c r="E13" s="30">
        <v>2939</v>
      </c>
      <c r="F13" s="30">
        <v>21761</v>
      </c>
      <c r="G13" s="30">
        <v>14501</v>
      </c>
      <c r="H13" s="30">
        <v>6219</v>
      </c>
      <c r="I13" s="30">
        <v>5930</v>
      </c>
      <c r="J13" s="227"/>
      <c r="K13" s="207">
        <f t="shared" si="0"/>
        <v>37076</v>
      </c>
      <c r="L13" s="227"/>
    </row>
    <row r="14" spans="1:12" ht="15" hidden="1">
      <c r="A14" s="29">
        <v>34243</v>
      </c>
      <c r="B14" s="30">
        <v>0</v>
      </c>
      <c r="C14" s="30">
        <v>0</v>
      </c>
      <c r="D14" s="30">
        <v>2462</v>
      </c>
      <c r="E14" s="30">
        <v>1620</v>
      </c>
      <c r="F14" s="30">
        <v>13954</v>
      </c>
      <c r="G14" s="30">
        <v>9573</v>
      </c>
      <c r="H14" s="30">
        <v>5671</v>
      </c>
      <c r="I14" s="30">
        <v>9427</v>
      </c>
      <c r="J14" s="227"/>
      <c r="K14" s="207">
        <f t="shared" si="0"/>
        <v>22087</v>
      </c>
      <c r="L14" s="227"/>
    </row>
    <row r="15" spans="1:12" ht="15" hidden="1">
      <c r="A15" s="29">
        <v>34274</v>
      </c>
      <c r="B15" s="30">
        <v>5242</v>
      </c>
      <c r="C15" s="30">
        <v>5447</v>
      </c>
      <c r="D15" s="30">
        <v>16878</v>
      </c>
      <c r="E15" s="30">
        <v>24150</v>
      </c>
      <c r="F15" s="30">
        <v>11936</v>
      </c>
      <c r="G15" s="30">
        <v>10906</v>
      </c>
      <c r="H15" s="30">
        <v>4193</v>
      </c>
      <c r="I15" s="30">
        <v>3489</v>
      </c>
      <c r="J15" s="227"/>
      <c r="K15" s="207">
        <f t="shared" si="0"/>
        <v>38249</v>
      </c>
      <c r="L15" s="227"/>
    </row>
    <row r="16" spans="1:12" ht="15" hidden="1">
      <c r="A16" s="29">
        <v>34304</v>
      </c>
      <c r="B16" s="30">
        <v>2119</v>
      </c>
      <c r="C16" s="30">
        <v>1637</v>
      </c>
      <c r="D16" s="30">
        <v>22804</v>
      </c>
      <c r="E16" s="30">
        <v>30868</v>
      </c>
      <c r="F16" s="30">
        <v>4893</v>
      </c>
      <c r="G16" s="30">
        <v>6221</v>
      </c>
      <c r="H16" s="30">
        <v>563</v>
      </c>
      <c r="I16" s="30">
        <v>530</v>
      </c>
      <c r="J16" s="227"/>
      <c r="K16" s="207">
        <f t="shared" si="0"/>
        <v>30379</v>
      </c>
      <c r="L16" s="227"/>
    </row>
    <row r="17" spans="1:12" ht="15" hidden="1">
      <c r="A17" s="29">
        <v>34335</v>
      </c>
      <c r="B17" s="30">
        <v>507</v>
      </c>
      <c r="C17" s="30">
        <v>350</v>
      </c>
      <c r="D17" s="30">
        <v>2232</v>
      </c>
      <c r="E17" s="30">
        <v>1850</v>
      </c>
      <c r="F17" s="30">
        <v>8330</v>
      </c>
      <c r="G17" s="30">
        <v>6048</v>
      </c>
      <c r="H17" s="30">
        <v>7718</v>
      </c>
      <c r="I17" s="30">
        <v>6503</v>
      </c>
      <c r="J17" s="227"/>
      <c r="K17" s="207">
        <f t="shared" si="0"/>
        <v>18787</v>
      </c>
      <c r="L17" s="227"/>
    </row>
    <row r="18" spans="1:12" ht="15" hidden="1">
      <c r="A18" s="29">
        <v>34366</v>
      </c>
      <c r="B18" s="30">
        <v>53396</v>
      </c>
      <c r="C18" s="30">
        <v>80890</v>
      </c>
      <c r="D18" s="30">
        <v>486</v>
      </c>
      <c r="E18" s="30">
        <v>387</v>
      </c>
      <c r="F18" s="30">
        <v>22160</v>
      </c>
      <c r="G18" s="30">
        <v>14666</v>
      </c>
      <c r="H18" s="30">
        <v>6495</v>
      </c>
      <c r="I18" s="30">
        <v>6354</v>
      </c>
      <c r="J18" s="227"/>
      <c r="K18" s="207">
        <f t="shared" si="0"/>
        <v>82537</v>
      </c>
      <c r="L18" s="227"/>
    </row>
    <row r="19" spans="1:12" ht="15" hidden="1">
      <c r="A19" s="29">
        <v>34394</v>
      </c>
      <c r="B19" s="30">
        <v>26824</v>
      </c>
      <c r="C19" s="30">
        <v>33065</v>
      </c>
      <c r="D19" s="30">
        <v>4208</v>
      </c>
      <c r="E19" s="30">
        <v>2306</v>
      </c>
      <c r="F19" s="30">
        <v>31030</v>
      </c>
      <c r="G19" s="30">
        <v>14171</v>
      </c>
      <c r="H19" s="30">
        <v>6379</v>
      </c>
      <c r="I19" s="30">
        <v>4885</v>
      </c>
      <c r="J19" s="227"/>
      <c r="K19" s="207">
        <f t="shared" si="0"/>
        <v>68441</v>
      </c>
      <c r="L19" s="227"/>
    </row>
    <row r="20" spans="1:12" ht="15" hidden="1">
      <c r="A20" s="29">
        <v>34425</v>
      </c>
      <c r="B20" s="30">
        <v>126</v>
      </c>
      <c r="C20" s="30">
        <v>90</v>
      </c>
      <c r="D20" s="30">
        <v>3312</v>
      </c>
      <c r="E20" s="30">
        <v>2013</v>
      </c>
      <c r="F20" s="30">
        <v>15198</v>
      </c>
      <c r="G20" s="30">
        <v>12568</v>
      </c>
      <c r="H20" s="30">
        <v>3926</v>
      </c>
      <c r="I20" s="30">
        <v>3168</v>
      </c>
      <c r="J20" s="227"/>
      <c r="K20" s="207">
        <f t="shared" si="0"/>
        <v>22562</v>
      </c>
      <c r="L20" s="227"/>
    </row>
    <row r="21" spans="1:12" ht="15" hidden="1">
      <c r="A21" s="29">
        <v>34455</v>
      </c>
      <c r="B21" s="30">
        <v>0</v>
      </c>
      <c r="C21" s="30">
        <v>0</v>
      </c>
      <c r="D21" s="30">
        <v>638</v>
      </c>
      <c r="E21" s="30">
        <v>380</v>
      </c>
      <c r="F21" s="30">
        <v>19644</v>
      </c>
      <c r="G21" s="30">
        <v>21665</v>
      </c>
      <c r="H21" s="30">
        <v>8626</v>
      </c>
      <c r="I21" s="30">
        <v>6900</v>
      </c>
      <c r="J21" s="227"/>
      <c r="K21" s="207">
        <f t="shared" si="0"/>
        <v>28908</v>
      </c>
      <c r="L21" s="227"/>
    </row>
    <row r="22" spans="1:12" ht="15" hidden="1">
      <c r="A22" s="29">
        <v>34486</v>
      </c>
      <c r="B22" s="30">
        <v>730</v>
      </c>
      <c r="C22" s="30">
        <v>1000</v>
      </c>
      <c r="D22" s="30">
        <v>16310</v>
      </c>
      <c r="E22" s="30">
        <v>22144</v>
      </c>
      <c r="F22" s="30">
        <v>27781</v>
      </c>
      <c r="G22" s="30">
        <v>22463</v>
      </c>
      <c r="H22" s="30">
        <v>9026</v>
      </c>
      <c r="I22" s="30">
        <v>11113</v>
      </c>
      <c r="J22" s="227"/>
      <c r="K22" s="207">
        <f t="shared" si="0"/>
        <v>53847</v>
      </c>
      <c r="L22" s="227"/>
    </row>
    <row r="23" spans="1:12" ht="15" hidden="1">
      <c r="A23" s="29">
        <v>34516</v>
      </c>
      <c r="B23" s="30">
        <v>10243</v>
      </c>
      <c r="C23" s="30">
        <v>12560</v>
      </c>
      <c r="D23" s="30">
        <v>9341</v>
      </c>
      <c r="E23" s="30">
        <v>8074</v>
      </c>
      <c r="F23" s="30">
        <v>43637</v>
      </c>
      <c r="G23" s="30">
        <v>30146</v>
      </c>
      <c r="H23" s="30">
        <v>9202</v>
      </c>
      <c r="I23" s="30">
        <v>6531</v>
      </c>
      <c r="J23" s="227"/>
      <c r="K23" s="207">
        <f t="shared" si="0"/>
        <v>72423</v>
      </c>
      <c r="L23" s="227"/>
    </row>
    <row r="24" spans="1:12" ht="15" hidden="1">
      <c r="A24" s="29">
        <v>34547</v>
      </c>
      <c r="B24" s="30">
        <v>9334</v>
      </c>
      <c r="C24" s="30">
        <v>11175</v>
      </c>
      <c r="D24" s="30">
        <v>8690</v>
      </c>
      <c r="E24" s="30">
        <v>4137</v>
      </c>
      <c r="F24" s="30">
        <v>35706</v>
      </c>
      <c r="G24" s="30">
        <v>24481</v>
      </c>
      <c r="H24" s="30">
        <v>9146</v>
      </c>
      <c r="I24" s="30">
        <v>6351</v>
      </c>
      <c r="J24" s="227"/>
      <c r="K24" s="207">
        <f t="shared" si="0"/>
        <v>62876</v>
      </c>
      <c r="L24" s="227"/>
    </row>
    <row r="25" spans="1:12" ht="15" hidden="1">
      <c r="A25" s="29">
        <v>34578</v>
      </c>
      <c r="B25" s="30">
        <v>5022</v>
      </c>
      <c r="C25" s="30">
        <v>5366</v>
      </c>
      <c r="D25" s="30">
        <v>3213</v>
      </c>
      <c r="E25" s="30">
        <v>2398</v>
      </c>
      <c r="F25" s="30">
        <v>23563</v>
      </c>
      <c r="G25" s="30">
        <v>18973</v>
      </c>
      <c r="H25" s="30">
        <v>11697</v>
      </c>
      <c r="I25" s="30">
        <v>12026</v>
      </c>
      <c r="J25" s="227"/>
      <c r="K25" s="207">
        <f t="shared" si="0"/>
        <v>43495</v>
      </c>
      <c r="L25" s="227"/>
    </row>
    <row r="26" spans="1:12" ht="15" hidden="1">
      <c r="A26" s="29">
        <v>34608</v>
      </c>
      <c r="B26" s="30">
        <v>55668</v>
      </c>
      <c r="C26" s="30">
        <v>176440</v>
      </c>
      <c r="D26" s="30">
        <v>3587</v>
      </c>
      <c r="E26" s="30">
        <v>3639</v>
      </c>
      <c r="F26" s="30">
        <v>25673</v>
      </c>
      <c r="G26" s="30">
        <v>30402</v>
      </c>
      <c r="H26" s="30">
        <v>7519</v>
      </c>
      <c r="I26" s="30">
        <v>6520</v>
      </c>
      <c r="J26" s="227"/>
      <c r="K26" s="207">
        <f t="shared" si="0"/>
        <v>92447</v>
      </c>
      <c r="L26" s="227"/>
    </row>
    <row r="27" spans="1:12" ht="15" hidden="1">
      <c r="A27" s="29">
        <v>34639</v>
      </c>
      <c r="B27" s="30">
        <v>1380</v>
      </c>
      <c r="C27" s="30">
        <v>2000</v>
      </c>
      <c r="D27" s="30">
        <v>42104</v>
      </c>
      <c r="E27" s="30">
        <v>25598</v>
      </c>
      <c r="F27" s="30">
        <v>40677</v>
      </c>
      <c r="G27" s="30">
        <v>30710</v>
      </c>
      <c r="H27" s="30">
        <v>9107</v>
      </c>
      <c r="I27" s="30">
        <v>7017</v>
      </c>
      <c r="J27" s="227"/>
      <c r="K27" s="207">
        <f t="shared" si="0"/>
        <v>93268</v>
      </c>
      <c r="L27" s="227"/>
    </row>
    <row r="28" spans="1:12" ht="15" hidden="1">
      <c r="A28" s="29">
        <v>34669</v>
      </c>
      <c r="B28" s="30">
        <v>7695</v>
      </c>
      <c r="C28" s="30">
        <v>7640</v>
      </c>
      <c r="D28" s="30">
        <v>14947</v>
      </c>
      <c r="E28" s="30">
        <v>14350</v>
      </c>
      <c r="F28" s="30">
        <v>61533</v>
      </c>
      <c r="G28" s="30">
        <v>57608</v>
      </c>
      <c r="H28" s="30">
        <v>2769</v>
      </c>
      <c r="I28" s="30">
        <v>2284</v>
      </c>
      <c r="J28" s="227"/>
      <c r="K28" s="207">
        <f t="shared" si="0"/>
        <v>86944</v>
      </c>
      <c r="L28" s="227"/>
    </row>
    <row r="29" spans="1:12" ht="15" hidden="1">
      <c r="A29" s="29">
        <v>34700</v>
      </c>
      <c r="B29" s="30">
        <v>6622</v>
      </c>
      <c r="C29" s="30">
        <v>6533</v>
      </c>
      <c r="D29" s="30">
        <v>1794</v>
      </c>
      <c r="E29" s="30">
        <v>1521</v>
      </c>
      <c r="F29" s="30">
        <v>19397</v>
      </c>
      <c r="G29" s="30">
        <v>15970</v>
      </c>
      <c r="H29" s="30">
        <v>3637</v>
      </c>
      <c r="I29" s="30">
        <v>2490</v>
      </c>
      <c r="J29" s="227"/>
      <c r="K29" s="207">
        <f t="shared" si="0"/>
        <v>31450</v>
      </c>
      <c r="L29" s="227"/>
    </row>
    <row r="30" spans="1:12" ht="15" hidden="1">
      <c r="A30" s="29">
        <v>34731</v>
      </c>
      <c r="B30" s="30">
        <v>9551</v>
      </c>
      <c r="C30" s="30">
        <v>11687</v>
      </c>
      <c r="D30" s="30">
        <v>18534</v>
      </c>
      <c r="E30" s="30">
        <v>15410</v>
      </c>
      <c r="F30" s="30">
        <v>24261</v>
      </c>
      <c r="G30" s="30">
        <v>18680</v>
      </c>
      <c r="H30" s="30">
        <v>1997</v>
      </c>
      <c r="I30" s="30">
        <v>1730</v>
      </c>
      <c r="J30" s="227"/>
      <c r="K30" s="207">
        <f t="shared" si="0"/>
        <v>54343</v>
      </c>
      <c r="L30" s="227"/>
    </row>
    <row r="31" spans="1:12" ht="15" hidden="1">
      <c r="A31" s="29">
        <v>34759</v>
      </c>
      <c r="B31" s="30">
        <v>774</v>
      </c>
      <c r="C31" s="30">
        <v>1085</v>
      </c>
      <c r="D31" s="30">
        <v>6574</v>
      </c>
      <c r="E31" s="30">
        <v>6288</v>
      </c>
      <c r="F31" s="30">
        <v>260498</v>
      </c>
      <c r="G31" s="30">
        <v>452764</v>
      </c>
      <c r="H31" s="30">
        <v>8354</v>
      </c>
      <c r="I31" s="30">
        <v>13767</v>
      </c>
      <c r="J31" s="227"/>
      <c r="K31" s="207">
        <f t="shared" si="0"/>
        <v>276200</v>
      </c>
      <c r="L31" s="227"/>
    </row>
    <row r="32" spans="1:12" ht="15" hidden="1">
      <c r="A32" s="29">
        <v>34790</v>
      </c>
      <c r="B32" s="30">
        <v>300</v>
      </c>
      <c r="C32" s="30">
        <v>750</v>
      </c>
      <c r="D32" s="30">
        <v>11163</v>
      </c>
      <c r="E32" s="30">
        <v>11400</v>
      </c>
      <c r="F32" s="30">
        <v>31451</v>
      </c>
      <c r="G32" s="30">
        <v>24169</v>
      </c>
      <c r="H32" s="30">
        <v>3778</v>
      </c>
      <c r="I32" s="30">
        <v>2629</v>
      </c>
      <c r="J32" s="227"/>
      <c r="K32" s="207">
        <f t="shared" si="0"/>
        <v>46692</v>
      </c>
      <c r="L32" s="227"/>
    </row>
    <row r="33" spans="1:12" ht="15" hidden="1">
      <c r="A33" s="29">
        <v>34820</v>
      </c>
      <c r="B33" s="30">
        <v>4383</v>
      </c>
      <c r="C33" s="30">
        <v>4208</v>
      </c>
      <c r="D33" s="30">
        <v>18190</v>
      </c>
      <c r="E33" s="30">
        <v>35829</v>
      </c>
      <c r="F33" s="30">
        <v>27027</v>
      </c>
      <c r="G33" s="30">
        <v>23445</v>
      </c>
      <c r="H33" s="30">
        <v>6335</v>
      </c>
      <c r="I33" s="30">
        <v>3907</v>
      </c>
      <c r="J33" s="227"/>
      <c r="K33" s="207">
        <f t="shared" si="0"/>
        <v>55935</v>
      </c>
      <c r="L33" s="227"/>
    </row>
    <row r="34" spans="1:12" ht="15" hidden="1">
      <c r="A34" s="29">
        <v>34851</v>
      </c>
      <c r="B34" s="30">
        <v>5714</v>
      </c>
      <c r="C34" s="30">
        <v>6583</v>
      </c>
      <c r="D34" s="30">
        <v>14427</v>
      </c>
      <c r="E34" s="30">
        <v>16678</v>
      </c>
      <c r="F34" s="30">
        <v>23998</v>
      </c>
      <c r="G34" s="30">
        <v>19221</v>
      </c>
      <c r="H34" s="30">
        <v>7424</v>
      </c>
      <c r="I34" s="30">
        <v>10174</v>
      </c>
      <c r="J34" s="227"/>
      <c r="K34" s="207">
        <f t="shared" si="0"/>
        <v>51563</v>
      </c>
      <c r="L34" s="227"/>
    </row>
    <row r="35" spans="1:12" ht="15" hidden="1">
      <c r="A35" s="29">
        <v>34881</v>
      </c>
      <c r="B35" s="30">
        <v>12643</v>
      </c>
      <c r="C35" s="30">
        <v>20600</v>
      </c>
      <c r="D35" s="30">
        <v>31553</v>
      </c>
      <c r="E35" s="30">
        <v>41529</v>
      </c>
      <c r="F35" s="30">
        <v>61519</v>
      </c>
      <c r="G35" s="30">
        <v>47804</v>
      </c>
      <c r="H35" s="30">
        <v>4615</v>
      </c>
      <c r="I35" s="30">
        <v>4518</v>
      </c>
      <c r="J35" s="227"/>
      <c r="K35" s="207">
        <f t="shared" si="0"/>
        <v>110330</v>
      </c>
      <c r="L35" s="227"/>
    </row>
    <row r="36" spans="1:12" ht="15" hidden="1">
      <c r="A36" s="29">
        <v>34912</v>
      </c>
      <c r="B36" s="30">
        <v>14679</v>
      </c>
      <c r="C36" s="30">
        <v>20246</v>
      </c>
      <c r="D36" s="30">
        <v>8467</v>
      </c>
      <c r="E36" s="30">
        <v>11120</v>
      </c>
      <c r="F36" s="30">
        <v>50195</v>
      </c>
      <c r="G36" s="30">
        <v>55775</v>
      </c>
      <c r="H36" s="30">
        <v>2872</v>
      </c>
      <c r="I36" s="30">
        <v>2865</v>
      </c>
      <c r="J36" s="227"/>
      <c r="K36" s="207">
        <f t="shared" si="0"/>
        <v>76213</v>
      </c>
      <c r="L36" s="227"/>
    </row>
    <row r="37" spans="1:12" ht="15" hidden="1">
      <c r="A37" s="29">
        <v>34943</v>
      </c>
      <c r="B37" s="30">
        <v>5701</v>
      </c>
      <c r="C37" s="30">
        <v>6498</v>
      </c>
      <c r="D37" s="30">
        <v>4269</v>
      </c>
      <c r="E37" s="30">
        <v>3415</v>
      </c>
      <c r="F37" s="30">
        <v>22031</v>
      </c>
      <c r="G37" s="30">
        <v>23696</v>
      </c>
      <c r="H37" s="30">
        <v>8217</v>
      </c>
      <c r="I37" s="30">
        <v>9123</v>
      </c>
      <c r="J37" s="227"/>
      <c r="K37" s="207">
        <f t="shared" si="0"/>
        <v>40218</v>
      </c>
      <c r="L37" s="227"/>
    </row>
    <row r="38" spans="1:12" ht="15" hidden="1">
      <c r="A38" s="29">
        <v>34973</v>
      </c>
      <c r="B38" s="30">
        <v>6540</v>
      </c>
      <c r="C38" s="30">
        <v>7412</v>
      </c>
      <c r="D38" s="30">
        <v>8897</v>
      </c>
      <c r="E38" s="30">
        <v>5931</v>
      </c>
      <c r="F38" s="30">
        <v>35610</v>
      </c>
      <c r="G38" s="30">
        <v>27254</v>
      </c>
      <c r="H38" s="30">
        <v>5404</v>
      </c>
      <c r="I38" s="30">
        <v>6928</v>
      </c>
      <c r="J38" s="227"/>
      <c r="K38" s="207">
        <f t="shared" si="0"/>
        <v>56451</v>
      </c>
      <c r="L38" s="227"/>
    </row>
    <row r="39" spans="1:12" ht="15" hidden="1">
      <c r="A39" s="29">
        <v>35004</v>
      </c>
      <c r="B39" s="30">
        <v>3862</v>
      </c>
      <c r="C39" s="30">
        <v>4492</v>
      </c>
      <c r="D39" s="30">
        <v>1578</v>
      </c>
      <c r="E39" s="30">
        <v>1384</v>
      </c>
      <c r="F39" s="30">
        <v>37359</v>
      </c>
      <c r="G39" s="30">
        <v>30479</v>
      </c>
      <c r="H39" s="30">
        <v>3590</v>
      </c>
      <c r="I39" s="30">
        <v>2891</v>
      </c>
      <c r="J39" s="227"/>
      <c r="K39" s="207">
        <f t="shared" si="0"/>
        <v>46389</v>
      </c>
      <c r="L39" s="227"/>
    </row>
    <row r="40" spans="1:12" ht="15" hidden="1">
      <c r="A40" s="29">
        <v>35034</v>
      </c>
      <c r="B40" s="30">
        <v>1026</v>
      </c>
      <c r="C40" s="30">
        <v>1500</v>
      </c>
      <c r="D40" s="30">
        <v>24006</v>
      </c>
      <c r="E40" s="30">
        <v>24600</v>
      </c>
      <c r="F40" s="30">
        <v>27217</v>
      </c>
      <c r="G40" s="30">
        <v>16444</v>
      </c>
      <c r="H40" s="30">
        <v>18280</v>
      </c>
      <c r="I40" s="30">
        <v>49814</v>
      </c>
      <c r="J40" s="227"/>
      <c r="K40" s="207">
        <f t="shared" si="0"/>
        <v>70529</v>
      </c>
      <c r="L40" s="227"/>
    </row>
    <row r="41" spans="1:12" ht="15" hidden="1">
      <c r="A41" s="29">
        <v>35065</v>
      </c>
      <c r="B41" s="30">
        <v>13168</v>
      </c>
      <c r="C41" s="30">
        <v>32000</v>
      </c>
      <c r="D41" s="30">
        <v>3423</v>
      </c>
      <c r="E41" s="30">
        <v>4009</v>
      </c>
      <c r="F41" s="30">
        <v>28247</v>
      </c>
      <c r="G41" s="30">
        <v>23668</v>
      </c>
      <c r="H41" s="30">
        <v>2283</v>
      </c>
      <c r="I41" s="30">
        <v>2365</v>
      </c>
      <c r="J41" s="227"/>
      <c r="K41" s="207">
        <f t="shared" si="0"/>
        <v>47121</v>
      </c>
      <c r="L41" s="227"/>
    </row>
    <row r="42" spans="1:12" ht="15" hidden="1">
      <c r="A42" s="29">
        <v>35096</v>
      </c>
      <c r="B42" s="30">
        <v>2577</v>
      </c>
      <c r="C42" s="30">
        <v>4559</v>
      </c>
      <c r="D42" s="30">
        <v>10053</v>
      </c>
      <c r="E42" s="30">
        <v>10363</v>
      </c>
      <c r="F42" s="30">
        <v>30358</v>
      </c>
      <c r="G42" s="30">
        <v>21387</v>
      </c>
      <c r="H42" s="30">
        <v>6202</v>
      </c>
      <c r="I42" s="30">
        <v>6290</v>
      </c>
      <c r="J42" s="227"/>
      <c r="K42" s="207">
        <f t="shared" si="0"/>
        <v>49190</v>
      </c>
      <c r="L42" s="227"/>
    </row>
    <row r="43" spans="1:12" ht="15" hidden="1">
      <c r="A43" s="29">
        <v>35125</v>
      </c>
      <c r="B43" s="30">
        <v>20634</v>
      </c>
      <c r="C43" s="30">
        <v>22750</v>
      </c>
      <c r="D43" s="30">
        <v>4041</v>
      </c>
      <c r="E43" s="30">
        <v>2230</v>
      </c>
      <c r="F43" s="30">
        <v>48035</v>
      </c>
      <c r="G43" s="30">
        <v>44164</v>
      </c>
      <c r="H43" s="30">
        <v>13515</v>
      </c>
      <c r="I43" s="30">
        <v>20908</v>
      </c>
      <c r="J43" s="227"/>
      <c r="K43" s="207">
        <f t="shared" si="0"/>
        <v>86225</v>
      </c>
      <c r="L43" s="227"/>
    </row>
    <row r="44" spans="1:12" ht="15" hidden="1">
      <c r="A44" s="29">
        <v>35156</v>
      </c>
      <c r="B44" s="30">
        <v>3364</v>
      </c>
      <c r="C44" s="30">
        <v>5070</v>
      </c>
      <c r="D44" s="30">
        <v>1916</v>
      </c>
      <c r="E44" s="30">
        <v>2329</v>
      </c>
      <c r="F44" s="30">
        <v>14415</v>
      </c>
      <c r="G44" s="30">
        <v>12878</v>
      </c>
      <c r="H44" s="30">
        <v>12578</v>
      </c>
      <c r="I44" s="30">
        <v>17648</v>
      </c>
      <c r="J44" s="227"/>
      <c r="K44" s="207">
        <f t="shared" si="0"/>
        <v>32273</v>
      </c>
      <c r="L44" s="227"/>
    </row>
    <row r="45" spans="1:12" ht="15" hidden="1">
      <c r="A45" s="29">
        <v>35186</v>
      </c>
      <c r="B45" s="30">
        <v>1512</v>
      </c>
      <c r="C45" s="30">
        <v>2275</v>
      </c>
      <c r="D45" s="30">
        <v>1351</v>
      </c>
      <c r="E45" s="30">
        <v>1389</v>
      </c>
      <c r="F45" s="30">
        <v>31448</v>
      </c>
      <c r="G45" s="30">
        <v>31073</v>
      </c>
      <c r="H45" s="30">
        <v>3455</v>
      </c>
      <c r="I45" s="30">
        <v>3281</v>
      </c>
      <c r="J45" s="227"/>
      <c r="K45" s="207">
        <f t="shared" si="0"/>
        <v>37766</v>
      </c>
      <c r="L45" s="227"/>
    </row>
    <row r="46" spans="1:12" ht="15" hidden="1">
      <c r="A46" s="29">
        <v>35217</v>
      </c>
      <c r="B46" s="30">
        <v>13113</v>
      </c>
      <c r="C46" s="30">
        <v>13624</v>
      </c>
      <c r="D46" s="30">
        <v>5940</v>
      </c>
      <c r="E46" s="30">
        <v>6730</v>
      </c>
      <c r="F46" s="30">
        <v>17710</v>
      </c>
      <c r="G46" s="30">
        <v>17595</v>
      </c>
      <c r="H46" s="30">
        <v>5141</v>
      </c>
      <c r="I46" s="30">
        <v>5485</v>
      </c>
      <c r="J46" s="227"/>
      <c r="K46" s="207">
        <f t="shared" si="0"/>
        <v>41904</v>
      </c>
      <c r="L46" s="227"/>
    </row>
    <row r="47" spans="1:12" ht="15" hidden="1">
      <c r="A47" s="29">
        <v>35247</v>
      </c>
      <c r="B47" s="30">
        <v>537</v>
      </c>
      <c r="C47" s="30">
        <v>448</v>
      </c>
      <c r="D47" s="30">
        <v>7650</v>
      </c>
      <c r="E47" s="30">
        <v>4140</v>
      </c>
      <c r="F47" s="30">
        <v>39789</v>
      </c>
      <c r="G47" s="30">
        <v>37704</v>
      </c>
      <c r="H47" s="30">
        <v>9748</v>
      </c>
      <c r="I47" s="30">
        <v>9681</v>
      </c>
      <c r="J47" s="227"/>
      <c r="K47" s="207">
        <f t="shared" si="0"/>
        <v>57724</v>
      </c>
      <c r="L47" s="227"/>
    </row>
    <row r="48" spans="1:12" ht="15" hidden="1">
      <c r="A48" s="29">
        <v>35278</v>
      </c>
      <c r="B48" s="30">
        <v>2065</v>
      </c>
      <c r="C48" s="30">
        <v>2718</v>
      </c>
      <c r="D48" s="30">
        <v>19498</v>
      </c>
      <c r="E48" s="30">
        <v>29464</v>
      </c>
      <c r="F48" s="30">
        <v>41963</v>
      </c>
      <c r="G48" s="30">
        <v>38588</v>
      </c>
      <c r="H48" s="30">
        <v>6957</v>
      </c>
      <c r="I48" s="30">
        <v>5838</v>
      </c>
      <c r="J48" s="227"/>
      <c r="K48" s="207">
        <f t="shared" si="0"/>
        <v>70483</v>
      </c>
      <c r="L48" s="227"/>
    </row>
    <row r="49" spans="1:12" ht="15" hidden="1">
      <c r="A49" s="29">
        <v>35309</v>
      </c>
      <c r="B49" s="30">
        <v>1923</v>
      </c>
      <c r="C49" s="30">
        <v>2185</v>
      </c>
      <c r="D49" s="30">
        <v>5589</v>
      </c>
      <c r="E49" s="30">
        <v>6930</v>
      </c>
      <c r="F49" s="30">
        <v>31657</v>
      </c>
      <c r="G49" s="30">
        <v>36043</v>
      </c>
      <c r="H49" s="30">
        <v>10636</v>
      </c>
      <c r="I49" s="30">
        <v>12828</v>
      </c>
      <c r="J49" s="227"/>
      <c r="K49" s="207">
        <f t="shared" si="0"/>
        <v>49805</v>
      </c>
      <c r="L49" s="227"/>
    </row>
    <row r="50" spans="1:12" ht="15" hidden="1">
      <c r="A50" s="29">
        <v>35339</v>
      </c>
      <c r="B50" s="30">
        <v>1867</v>
      </c>
      <c r="C50" s="30">
        <v>5286</v>
      </c>
      <c r="D50" s="30">
        <v>8444</v>
      </c>
      <c r="E50" s="30">
        <v>7865</v>
      </c>
      <c r="F50" s="30">
        <v>56985</v>
      </c>
      <c r="G50" s="30">
        <v>54398</v>
      </c>
      <c r="H50" s="30">
        <v>8690</v>
      </c>
      <c r="I50" s="30">
        <v>9653</v>
      </c>
      <c r="J50" s="227"/>
      <c r="K50" s="207">
        <f t="shared" si="0"/>
        <v>75986</v>
      </c>
      <c r="L50" s="227"/>
    </row>
    <row r="51" spans="1:12" ht="15" hidden="1">
      <c r="A51" s="29">
        <v>35370</v>
      </c>
      <c r="B51" s="30">
        <v>15917</v>
      </c>
      <c r="C51" s="30">
        <v>20606</v>
      </c>
      <c r="D51" s="30">
        <v>13337</v>
      </c>
      <c r="E51" s="30">
        <v>13322</v>
      </c>
      <c r="F51" s="30">
        <v>50312</v>
      </c>
      <c r="G51" s="30">
        <v>51508</v>
      </c>
      <c r="H51" s="30">
        <v>11112</v>
      </c>
      <c r="I51" s="30">
        <v>17240</v>
      </c>
      <c r="J51" s="227"/>
      <c r="K51" s="207">
        <f t="shared" si="0"/>
        <v>90678</v>
      </c>
      <c r="L51" s="227"/>
    </row>
    <row r="52" spans="1:12" ht="15" hidden="1">
      <c r="A52" s="29">
        <v>35400</v>
      </c>
      <c r="B52" s="30">
        <v>12135</v>
      </c>
      <c r="C52" s="30">
        <v>25063</v>
      </c>
      <c r="D52" s="30">
        <v>2652</v>
      </c>
      <c r="E52" s="30">
        <v>1813</v>
      </c>
      <c r="F52" s="30">
        <v>13660</v>
      </c>
      <c r="G52" s="30">
        <v>13592</v>
      </c>
      <c r="H52" s="30">
        <v>14376</v>
      </c>
      <c r="I52" s="30">
        <v>17170</v>
      </c>
      <c r="J52" s="227"/>
      <c r="K52" s="207">
        <f t="shared" si="0"/>
        <v>42823</v>
      </c>
      <c r="L52" s="227"/>
    </row>
    <row r="53" spans="1:12" ht="15" hidden="1">
      <c r="A53" s="29">
        <v>35431</v>
      </c>
      <c r="B53" s="30">
        <v>2842</v>
      </c>
      <c r="C53" s="30">
        <v>3860</v>
      </c>
      <c r="D53" s="30">
        <v>3566</v>
      </c>
      <c r="E53" s="30">
        <v>5480</v>
      </c>
      <c r="F53" s="30">
        <v>29820</v>
      </c>
      <c r="G53" s="30">
        <v>29641</v>
      </c>
      <c r="H53" s="30">
        <v>4049</v>
      </c>
      <c r="I53" s="30">
        <v>6078</v>
      </c>
      <c r="J53" s="227"/>
      <c r="K53" s="207">
        <f t="shared" si="0"/>
        <v>40277</v>
      </c>
      <c r="L53" s="227"/>
    </row>
    <row r="54" spans="1:12" ht="15" hidden="1">
      <c r="A54" s="29">
        <v>35462</v>
      </c>
      <c r="B54" s="30">
        <v>18228</v>
      </c>
      <c r="C54" s="30">
        <v>23500</v>
      </c>
      <c r="D54" s="30">
        <v>24005</v>
      </c>
      <c r="E54" s="30">
        <v>30063</v>
      </c>
      <c r="F54" s="30">
        <v>14576</v>
      </c>
      <c r="G54" s="30">
        <v>12894</v>
      </c>
      <c r="H54" s="30">
        <v>3330</v>
      </c>
      <c r="I54" s="30">
        <v>3912</v>
      </c>
      <c r="J54" s="227"/>
      <c r="K54" s="207">
        <f t="shared" si="0"/>
        <v>60139</v>
      </c>
      <c r="L54" s="227"/>
    </row>
    <row r="55" spans="1:12" ht="15" hidden="1">
      <c r="A55" s="29">
        <v>35490</v>
      </c>
      <c r="B55" s="30">
        <v>4432</v>
      </c>
      <c r="C55" s="30">
        <v>6600</v>
      </c>
      <c r="D55" s="30">
        <v>18284</v>
      </c>
      <c r="E55" s="30">
        <v>16690</v>
      </c>
      <c r="F55" s="30">
        <v>25135</v>
      </c>
      <c r="G55" s="30">
        <v>18028</v>
      </c>
      <c r="H55" s="30">
        <v>19870</v>
      </c>
      <c r="I55" s="30">
        <v>30590</v>
      </c>
      <c r="J55" s="227"/>
      <c r="K55" s="207">
        <f t="shared" si="0"/>
        <v>67721</v>
      </c>
      <c r="L55" s="227"/>
    </row>
    <row r="56" spans="1:12" ht="15" hidden="1">
      <c r="A56" s="29">
        <v>35521</v>
      </c>
      <c r="B56" s="30">
        <v>15410</v>
      </c>
      <c r="C56" s="30">
        <v>22552</v>
      </c>
      <c r="D56" s="30">
        <v>25450</v>
      </c>
      <c r="E56" s="30">
        <v>24965</v>
      </c>
      <c r="F56" s="30">
        <v>14500</v>
      </c>
      <c r="G56" s="30">
        <v>11725</v>
      </c>
      <c r="H56" s="30">
        <v>13223</v>
      </c>
      <c r="I56" s="30">
        <v>14917</v>
      </c>
      <c r="J56" s="227"/>
      <c r="K56" s="207">
        <f t="shared" si="0"/>
        <v>68583</v>
      </c>
      <c r="L56" s="227"/>
    </row>
    <row r="57" spans="1:12" ht="15" hidden="1">
      <c r="A57" s="29">
        <v>35551</v>
      </c>
      <c r="B57" s="30">
        <v>1661</v>
      </c>
      <c r="C57" s="30">
        <v>2145</v>
      </c>
      <c r="D57" s="30">
        <v>853</v>
      </c>
      <c r="E57" s="30">
        <v>1080</v>
      </c>
      <c r="F57" s="30">
        <v>20386</v>
      </c>
      <c r="G57" s="30">
        <v>34028</v>
      </c>
      <c r="H57" s="30">
        <v>8247</v>
      </c>
      <c r="I57" s="30">
        <v>9151</v>
      </c>
      <c r="J57" s="227"/>
      <c r="K57" s="207">
        <f t="shared" si="0"/>
        <v>31147</v>
      </c>
      <c r="L57" s="227"/>
    </row>
    <row r="58" spans="1:12" ht="15" hidden="1">
      <c r="A58" s="29">
        <v>35582</v>
      </c>
      <c r="B58" s="30">
        <v>6252</v>
      </c>
      <c r="C58" s="30">
        <v>6495</v>
      </c>
      <c r="D58" s="30">
        <v>1372</v>
      </c>
      <c r="E58" s="30">
        <v>1235</v>
      </c>
      <c r="F58" s="30">
        <v>26925</v>
      </c>
      <c r="G58" s="30">
        <v>28468</v>
      </c>
      <c r="H58" s="30">
        <v>16256</v>
      </c>
      <c r="I58" s="30">
        <v>27341</v>
      </c>
      <c r="J58" s="227"/>
      <c r="K58" s="207">
        <f t="shared" si="0"/>
        <v>50805</v>
      </c>
      <c r="L58" s="227"/>
    </row>
    <row r="59" spans="1:12" ht="15" hidden="1">
      <c r="A59" s="29">
        <v>35612</v>
      </c>
      <c r="B59" s="30">
        <v>18676</v>
      </c>
      <c r="C59" s="30">
        <v>27243</v>
      </c>
      <c r="D59" s="30">
        <v>15895</v>
      </c>
      <c r="E59" s="30">
        <v>26420</v>
      </c>
      <c r="F59" s="30">
        <v>22739</v>
      </c>
      <c r="G59" s="30">
        <v>35114</v>
      </c>
      <c r="H59" s="30">
        <v>5936</v>
      </c>
      <c r="I59" s="30">
        <v>7108</v>
      </c>
      <c r="J59" s="227"/>
      <c r="K59" s="207">
        <f t="shared" si="0"/>
        <v>63246</v>
      </c>
      <c r="L59" s="227"/>
    </row>
    <row r="60" spans="1:12" ht="15" hidden="1">
      <c r="A60" s="29">
        <v>35643</v>
      </c>
      <c r="B60" s="30">
        <v>7003</v>
      </c>
      <c r="C60" s="30">
        <v>16350</v>
      </c>
      <c r="D60" s="30">
        <v>13827</v>
      </c>
      <c r="E60" s="30">
        <v>12727</v>
      </c>
      <c r="F60" s="30">
        <v>34551</v>
      </c>
      <c r="G60" s="30">
        <v>27717</v>
      </c>
      <c r="H60" s="30">
        <v>2938</v>
      </c>
      <c r="I60" s="30">
        <v>3368</v>
      </c>
      <c r="J60" s="227"/>
      <c r="K60" s="207">
        <f t="shared" si="0"/>
        <v>58319</v>
      </c>
      <c r="L60" s="227"/>
    </row>
    <row r="61" spans="1:12" ht="15" hidden="1">
      <c r="A61" s="29">
        <v>35674</v>
      </c>
      <c r="B61" s="30">
        <v>6191</v>
      </c>
      <c r="C61" s="30">
        <v>8395</v>
      </c>
      <c r="D61" s="30">
        <v>4756</v>
      </c>
      <c r="E61" s="30">
        <v>6260</v>
      </c>
      <c r="F61" s="30">
        <v>6749</v>
      </c>
      <c r="G61" s="30">
        <v>7866</v>
      </c>
      <c r="H61" s="30">
        <v>2796</v>
      </c>
      <c r="I61" s="30">
        <v>2610</v>
      </c>
      <c r="J61" s="227"/>
      <c r="K61" s="207">
        <f t="shared" si="0"/>
        <v>20492</v>
      </c>
      <c r="L61" s="227"/>
    </row>
    <row r="62" spans="1:12" ht="15" hidden="1">
      <c r="A62" s="29">
        <v>35704</v>
      </c>
      <c r="B62" s="30">
        <v>1866</v>
      </c>
      <c r="C62" s="30">
        <v>3500</v>
      </c>
      <c r="D62" s="30">
        <v>827</v>
      </c>
      <c r="E62" s="30">
        <v>1194</v>
      </c>
      <c r="F62" s="30">
        <v>10837</v>
      </c>
      <c r="G62" s="30">
        <v>10799</v>
      </c>
      <c r="H62" s="30">
        <v>7984</v>
      </c>
      <c r="I62" s="30">
        <v>9638</v>
      </c>
      <c r="J62" s="227"/>
      <c r="K62" s="207">
        <f t="shared" si="0"/>
        <v>21514</v>
      </c>
      <c r="L62" s="227"/>
    </row>
    <row r="63" spans="1:12" ht="15" hidden="1">
      <c r="A63" s="29">
        <v>35735</v>
      </c>
      <c r="B63" s="30">
        <v>15826</v>
      </c>
      <c r="C63" s="30">
        <v>24000</v>
      </c>
      <c r="D63" s="30">
        <v>1825</v>
      </c>
      <c r="E63" s="30">
        <v>2600</v>
      </c>
      <c r="F63" s="30">
        <v>16006</v>
      </c>
      <c r="G63" s="30">
        <v>17102</v>
      </c>
      <c r="H63" s="30">
        <v>3927</v>
      </c>
      <c r="I63" s="30">
        <v>4980</v>
      </c>
      <c r="J63" s="227"/>
      <c r="K63" s="207">
        <f t="shared" si="0"/>
        <v>37584</v>
      </c>
      <c r="L63" s="227"/>
    </row>
    <row r="64" spans="1:12" ht="15" hidden="1">
      <c r="A64" s="29">
        <v>35765</v>
      </c>
      <c r="B64" s="30">
        <v>1511</v>
      </c>
      <c r="C64" s="30">
        <v>1808</v>
      </c>
      <c r="D64" s="30">
        <v>1434</v>
      </c>
      <c r="E64" s="30">
        <v>1919</v>
      </c>
      <c r="F64" s="30">
        <v>5839</v>
      </c>
      <c r="G64" s="30">
        <v>6306</v>
      </c>
      <c r="H64" s="30">
        <v>4881</v>
      </c>
      <c r="I64" s="30">
        <v>4432</v>
      </c>
      <c r="J64" s="227"/>
      <c r="K64" s="207">
        <f t="shared" si="0"/>
        <v>13665</v>
      </c>
      <c r="L64" s="227"/>
    </row>
    <row r="65" spans="1:12" ht="15" hidden="1">
      <c r="A65" s="29">
        <v>35796</v>
      </c>
      <c r="B65" s="30">
        <v>580</v>
      </c>
      <c r="C65" s="30">
        <v>750</v>
      </c>
      <c r="D65" s="30">
        <v>7874</v>
      </c>
      <c r="E65" s="30">
        <v>6889</v>
      </c>
      <c r="F65" s="30">
        <v>4299</v>
      </c>
      <c r="G65" s="30">
        <v>4293</v>
      </c>
      <c r="H65" s="30">
        <v>5620</v>
      </c>
      <c r="I65" s="30">
        <v>6828</v>
      </c>
      <c r="J65" s="227"/>
      <c r="K65" s="207">
        <f t="shared" si="0"/>
        <v>18373</v>
      </c>
      <c r="L65" s="227"/>
    </row>
    <row r="66" spans="1:12" ht="15" hidden="1">
      <c r="A66" s="29">
        <v>35827</v>
      </c>
      <c r="B66" s="30">
        <v>3073</v>
      </c>
      <c r="C66" s="30">
        <v>2362</v>
      </c>
      <c r="D66" s="30">
        <v>3106</v>
      </c>
      <c r="E66" s="30">
        <v>4864</v>
      </c>
      <c r="F66" s="30">
        <v>24760</v>
      </c>
      <c r="G66" s="30">
        <v>17918</v>
      </c>
      <c r="H66" s="30">
        <v>7248</v>
      </c>
      <c r="I66" s="30">
        <v>8007</v>
      </c>
      <c r="J66" s="227"/>
      <c r="K66" s="207">
        <f t="shared" si="0"/>
        <v>38187</v>
      </c>
      <c r="L66" s="227"/>
    </row>
    <row r="67" spans="1:12" ht="15" hidden="1">
      <c r="A67" s="29">
        <v>35855</v>
      </c>
      <c r="B67" s="30">
        <v>8128</v>
      </c>
      <c r="C67" s="30">
        <v>14974</v>
      </c>
      <c r="D67" s="30">
        <v>13261</v>
      </c>
      <c r="E67" s="30">
        <v>24360</v>
      </c>
      <c r="F67" s="30">
        <v>28500</v>
      </c>
      <c r="G67" s="30">
        <v>44359</v>
      </c>
      <c r="H67" s="30">
        <v>7641</v>
      </c>
      <c r="I67" s="30">
        <v>8785</v>
      </c>
      <c r="J67" s="227"/>
      <c r="K67" s="207">
        <f t="shared" si="0"/>
        <v>57530</v>
      </c>
      <c r="L67" s="227"/>
    </row>
    <row r="68" spans="1:12" ht="15" hidden="1">
      <c r="A68" s="29">
        <v>35886</v>
      </c>
      <c r="B68" s="30">
        <v>2049</v>
      </c>
      <c r="C68" s="30">
        <v>4100</v>
      </c>
      <c r="D68" s="30">
        <v>916</v>
      </c>
      <c r="E68" s="30">
        <v>883</v>
      </c>
      <c r="F68" s="30">
        <v>18653</v>
      </c>
      <c r="G68" s="30">
        <v>18235</v>
      </c>
      <c r="H68" s="30">
        <v>5232</v>
      </c>
      <c r="I68" s="30">
        <v>5095</v>
      </c>
      <c r="J68" s="227"/>
      <c r="K68" s="207">
        <f t="shared" si="0"/>
        <v>26850</v>
      </c>
      <c r="L68" s="227"/>
    </row>
    <row r="69" spans="1:12" ht="15" hidden="1">
      <c r="A69" s="29">
        <v>35916</v>
      </c>
      <c r="B69" s="30">
        <v>5818</v>
      </c>
      <c r="C69" s="30">
        <v>9912</v>
      </c>
      <c r="D69" s="30">
        <v>2072</v>
      </c>
      <c r="E69" s="30">
        <v>2424</v>
      </c>
      <c r="F69" s="30">
        <v>23187</v>
      </c>
      <c r="G69" s="30">
        <v>22789</v>
      </c>
      <c r="H69" s="30">
        <v>5491</v>
      </c>
      <c r="I69" s="30">
        <v>6683</v>
      </c>
      <c r="J69" s="227"/>
      <c r="K69" s="207">
        <f t="shared" ref="K69:K132" si="1">B69+D69+F69+H69</f>
        <v>36568</v>
      </c>
      <c r="L69" s="227"/>
    </row>
    <row r="70" spans="1:12" ht="15" hidden="1">
      <c r="A70" s="29">
        <v>35947</v>
      </c>
      <c r="B70" s="30">
        <v>3707</v>
      </c>
      <c r="C70" s="30">
        <v>6480</v>
      </c>
      <c r="D70" s="30">
        <v>2938</v>
      </c>
      <c r="E70" s="30">
        <v>3713</v>
      </c>
      <c r="F70" s="30">
        <v>8636</v>
      </c>
      <c r="G70" s="30">
        <v>14356</v>
      </c>
      <c r="H70" s="30">
        <v>9019</v>
      </c>
      <c r="I70" s="30">
        <v>10145</v>
      </c>
      <c r="J70" s="227"/>
      <c r="K70" s="207">
        <f t="shared" si="1"/>
        <v>24300</v>
      </c>
      <c r="L70" s="227"/>
    </row>
    <row r="71" spans="1:12" ht="15" hidden="1">
      <c r="A71" s="29">
        <v>35977</v>
      </c>
      <c r="B71" s="30">
        <v>14438</v>
      </c>
      <c r="C71" s="30">
        <v>24520</v>
      </c>
      <c r="D71" s="30">
        <v>43906</v>
      </c>
      <c r="E71" s="30">
        <v>63350</v>
      </c>
      <c r="F71" s="30">
        <v>20302</v>
      </c>
      <c r="G71" s="30">
        <v>16619</v>
      </c>
      <c r="H71" s="30">
        <v>5693</v>
      </c>
      <c r="I71" s="30">
        <v>12297</v>
      </c>
      <c r="J71" s="227"/>
      <c r="K71" s="207">
        <f t="shared" si="1"/>
        <v>84339</v>
      </c>
      <c r="L71" s="227"/>
    </row>
    <row r="72" spans="1:12" ht="15" hidden="1">
      <c r="A72" s="29">
        <v>36008</v>
      </c>
      <c r="B72" s="30">
        <v>12055</v>
      </c>
      <c r="C72" s="30">
        <v>14590</v>
      </c>
      <c r="D72" s="30">
        <v>302</v>
      </c>
      <c r="E72" s="30">
        <v>1200</v>
      </c>
      <c r="F72" s="30">
        <v>11670</v>
      </c>
      <c r="G72" s="30">
        <v>9360</v>
      </c>
      <c r="H72" s="30">
        <v>2187</v>
      </c>
      <c r="I72" s="30">
        <v>2913</v>
      </c>
      <c r="J72" s="227"/>
      <c r="K72" s="207">
        <f t="shared" si="1"/>
        <v>26214</v>
      </c>
      <c r="L72" s="227"/>
    </row>
    <row r="73" spans="1:12" ht="15" hidden="1">
      <c r="A73" s="29">
        <v>36039</v>
      </c>
      <c r="B73" s="30">
        <v>14603</v>
      </c>
      <c r="C73" s="30">
        <v>28000</v>
      </c>
      <c r="D73" s="30">
        <v>8525</v>
      </c>
      <c r="E73" s="30">
        <v>19400</v>
      </c>
      <c r="F73" s="30">
        <v>28297</v>
      </c>
      <c r="G73" s="30">
        <v>36813</v>
      </c>
      <c r="H73" s="30">
        <v>12524</v>
      </c>
      <c r="I73" s="30">
        <v>15130</v>
      </c>
      <c r="J73" s="227"/>
      <c r="K73" s="207">
        <f t="shared" si="1"/>
        <v>63949</v>
      </c>
      <c r="L73" s="227"/>
    </row>
    <row r="74" spans="1:12" ht="15" hidden="1">
      <c r="A74" s="29">
        <v>36069</v>
      </c>
      <c r="B74" s="30">
        <v>14614</v>
      </c>
      <c r="C74" s="30">
        <v>29900</v>
      </c>
      <c r="D74" s="30">
        <v>1760</v>
      </c>
      <c r="E74" s="30">
        <v>2024</v>
      </c>
      <c r="F74" s="30">
        <v>16198</v>
      </c>
      <c r="G74" s="30">
        <v>17012</v>
      </c>
      <c r="H74" s="30">
        <v>4483</v>
      </c>
      <c r="I74" s="30">
        <v>4432</v>
      </c>
      <c r="J74" s="227"/>
      <c r="K74" s="207">
        <f t="shared" si="1"/>
        <v>37055</v>
      </c>
      <c r="L74" s="227"/>
    </row>
    <row r="75" spans="1:12" ht="15" hidden="1">
      <c r="A75" s="29">
        <v>36100</v>
      </c>
      <c r="B75" s="30">
        <v>5190</v>
      </c>
      <c r="C75" s="30">
        <v>13233</v>
      </c>
      <c r="D75" s="30">
        <v>13057</v>
      </c>
      <c r="E75" s="30">
        <v>27118</v>
      </c>
      <c r="F75" s="30">
        <v>36302</v>
      </c>
      <c r="G75" s="30">
        <v>46158</v>
      </c>
      <c r="H75" s="30">
        <v>6259</v>
      </c>
      <c r="I75" s="30">
        <v>7883</v>
      </c>
      <c r="J75" s="227"/>
      <c r="K75" s="207">
        <f t="shared" si="1"/>
        <v>60808</v>
      </c>
      <c r="L75" s="227"/>
    </row>
    <row r="76" spans="1:12" ht="15" hidden="1">
      <c r="A76" s="29">
        <v>36130</v>
      </c>
      <c r="B76" s="30">
        <v>527</v>
      </c>
      <c r="C76" s="30">
        <v>660</v>
      </c>
      <c r="D76" s="30">
        <v>2657</v>
      </c>
      <c r="E76" s="30">
        <v>3130</v>
      </c>
      <c r="F76" s="30">
        <v>6742</v>
      </c>
      <c r="G76" s="30">
        <v>12120</v>
      </c>
      <c r="H76" s="30">
        <v>6851</v>
      </c>
      <c r="I76" s="30">
        <v>6939</v>
      </c>
      <c r="J76" s="227"/>
      <c r="K76" s="207">
        <f t="shared" si="1"/>
        <v>16777</v>
      </c>
      <c r="L76" s="227"/>
    </row>
    <row r="77" spans="1:12" ht="15" hidden="1">
      <c r="A77" s="29">
        <v>36161</v>
      </c>
      <c r="B77" s="30">
        <v>411</v>
      </c>
      <c r="C77" s="30">
        <v>694</v>
      </c>
      <c r="D77" s="30">
        <v>3740</v>
      </c>
      <c r="E77" s="30">
        <v>5100</v>
      </c>
      <c r="F77" s="30">
        <v>13742</v>
      </c>
      <c r="G77" s="30">
        <v>21402</v>
      </c>
      <c r="H77" s="30">
        <v>9769</v>
      </c>
      <c r="I77" s="30">
        <v>11576</v>
      </c>
      <c r="J77" s="227"/>
      <c r="K77" s="207">
        <f t="shared" si="1"/>
        <v>27662</v>
      </c>
      <c r="L77" s="227"/>
    </row>
    <row r="78" spans="1:12" ht="15" hidden="1">
      <c r="A78" s="29">
        <v>36192</v>
      </c>
      <c r="B78" s="30">
        <v>4778</v>
      </c>
      <c r="C78" s="30">
        <v>7500</v>
      </c>
      <c r="D78" s="30">
        <v>770</v>
      </c>
      <c r="E78" s="30">
        <v>1080</v>
      </c>
      <c r="F78" s="30">
        <v>25570</v>
      </c>
      <c r="G78" s="30">
        <v>31049</v>
      </c>
      <c r="H78" s="30">
        <v>12691</v>
      </c>
      <c r="I78" s="30">
        <v>14807</v>
      </c>
      <c r="J78" s="227"/>
      <c r="K78" s="207">
        <f t="shared" si="1"/>
        <v>43809</v>
      </c>
      <c r="L78" s="227"/>
    </row>
    <row r="79" spans="1:12" ht="15" hidden="1">
      <c r="A79" s="29">
        <v>36220</v>
      </c>
      <c r="B79" s="30">
        <v>11828</v>
      </c>
      <c r="C79" s="30">
        <v>24160</v>
      </c>
      <c r="D79" s="30">
        <v>270876</v>
      </c>
      <c r="E79" s="30">
        <v>1001099</v>
      </c>
      <c r="F79" s="30">
        <v>4971</v>
      </c>
      <c r="G79" s="30">
        <v>14778</v>
      </c>
      <c r="H79" s="30">
        <v>12487</v>
      </c>
      <c r="I79" s="30">
        <v>16385</v>
      </c>
      <c r="J79" s="227"/>
      <c r="K79" s="207">
        <f t="shared" si="1"/>
        <v>300162</v>
      </c>
      <c r="L79" s="227"/>
    </row>
    <row r="80" spans="1:12" ht="15" hidden="1">
      <c r="A80" s="29">
        <v>36251</v>
      </c>
      <c r="B80" s="30">
        <v>10711</v>
      </c>
      <c r="C80" s="30">
        <v>23336</v>
      </c>
      <c r="D80" s="30">
        <v>13097</v>
      </c>
      <c r="E80" s="30">
        <v>31763</v>
      </c>
      <c r="F80" s="30">
        <v>2370</v>
      </c>
      <c r="G80" s="30">
        <v>2699</v>
      </c>
      <c r="H80" s="30">
        <v>1603</v>
      </c>
      <c r="I80" s="30">
        <v>2486</v>
      </c>
      <c r="J80" s="227"/>
      <c r="K80" s="207">
        <f t="shared" si="1"/>
        <v>27781</v>
      </c>
      <c r="L80" s="227"/>
    </row>
    <row r="81" spans="1:12" ht="15" hidden="1">
      <c r="A81" s="29">
        <v>36281</v>
      </c>
      <c r="B81" s="30">
        <v>13618</v>
      </c>
      <c r="C81" s="30">
        <v>38850</v>
      </c>
      <c r="D81" s="30">
        <v>959</v>
      </c>
      <c r="E81" s="30">
        <v>1550</v>
      </c>
      <c r="F81" s="30">
        <v>4975</v>
      </c>
      <c r="G81" s="30">
        <v>5801</v>
      </c>
      <c r="H81" s="30">
        <v>6762</v>
      </c>
      <c r="I81" s="30">
        <v>12922</v>
      </c>
      <c r="J81" s="227"/>
      <c r="K81" s="207">
        <f t="shared" si="1"/>
        <v>26314</v>
      </c>
      <c r="L81" s="227"/>
    </row>
    <row r="82" spans="1:12" ht="15" hidden="1">
      <c r="A82" s="29">
        <v>36312</v>
      </c>
      <c r="B82" s="30">
        <v>4682</v>
      </c>
      <c r="C82" s="30">
        <v>5010</v>
      </c>
      <c r="D82" s="30">
        <v>0</v>
      </c>
      <c r="E82" s="30">
        <v>0</v>
      </c>
      <c r="F82" s="30">
        <v>7324</v>
      </c>
      <c r="G82" s="30">
        <v>6707</v>
      </c>
      <c r="H82" s="30">
        <v>8984</v>
      </c>
      <c r="I82" s="30">
        <v>9621</v>
      </c>
      <c r="J82" s="227"/>
      <c r="K82" s="207">
        <f t="shared" si="1"/>
        <v>20990</v>
      </c>
      <c r="L82" s="227"/>
    </row>
    <row r="83" spans="1:12" ht="15" hidden="1">
      <c r="A83" s="29">
        <v>36342</v>
      </c>
      <c r="B83" s="30">
        <v>9500</v>
      </c>
      <c r="C83" s="30">
        <v>10375</v>
      </c>
      <c r="D83" s="30">
        <v>1408</v>
      </c>
      <c r="E83" s="30">
        <v>1739</v>
      </c>
      <c r="F83" s="30">
        <v>1921</v>
      </c>
      <c r="G83" s="30">
        <v>2387</v>
      </c>
      <c r="H83" s="30">
        <v>6572</v>
      </c>
      <c r="I83" s="30">
        <v>7421</v>
      </c>
      <c r="J83" s="227"/>
      <c r="K83" s="207">
        <f t="shared" si="1"/>
        <v>19401</v>
      </c>
      <c r="L83" s="227"/>
    </row>
    <row r="84" spans="1:12" ht="15" hidden="1">
      <c r="A84" s="29">
        <v>36373</v>
      </c>
      <c r="B84" s="30">
        <v>22293</v>
      </c>
      <c r="C84" s="30">
        <v>43460</v>
      </c>
      <c r="D84" s="30">
        <v>2998</v>
      </c>
      <c r="E84" s="30">
        <v>3040</v>
      </c>
      <c r="F84" s="30">
        <v>12861</v>
      </c>
      <c r="G84" s="30">
        <v>14657</v>
      </c>
      <c r="H84" s="30">
        <v>7562</v>
      </c>
      <c r="I84" s="30">
        <v>10261</v>
      </c>
      <c r="J84" s="227"/>
      <c r="K84" s="207">
        <f t="shared" si="1"/>
        <v>45714</v>
      </c>
      <c r="L84" s="227"/>
    </row>
    <row r="85" spans="1:12" ht="15" hidden="1">
      <c r="A85" s="29">
        <v>36404</v>
      </c>
      <c r="B85" s="30">
        <v>4750</v>
      </c>
      <c r="C85" s="30">
        <v>9500</v>
      </c>
      <c r="D85" s="30">
        <v>2616</v>
      </c>
      <c r="E85" s="30">
        <v>3980</v>
      </c>
      <c r="F85" s="30">
        <v>4403</v>
      </c>
      <c r="G85" s="30">
        <v>3842</v>
      </c>
      <c r="H85" s="30">
        <v>13149</v>
      </c>
      <c r="I85" s="30">
        <v>18193</v>
      </c>
      <c r="J85" s="227"/>
      <c r="K85" s="207">
        <f t="shared" si="1"/>
        <v>24918</v>
      </c>
      <c r="L85" s="227"/>
    </row>
    <row r="86" spans="1:12" ht="15" hidden="1">
      <c r="A86" s="29">
        <v>36434</v>
      </c>
      <c r="B86" s="30">
        <v>21900</v>
      </c>
      <c r="C86" s="30">
        <v>50760</v>
      </c>
      <c r="D86" s="30">
        <v>8846</v>
      </c>
      <c r="E86" s="30">
        <v>15538</v>
      </c>
      <c r="F86" s="30">
        <v>8713</v>
      </c>
      <c r="G86" s="30">
        <v>11918</v>
      </c>
      <c r="H86" s="30">
        <v>2385</v>
      </c>
      <c r="I86" s="30">
        <v>5491</v>
      </c>
      <c r="J86" s="227"/>
      <c r="K86" s="207">
        <f t="shared" si="1"/>
        <v>41844</v>
      </c>
      <c r="L86" s="227"/>
    </row>
    <row r="87" spans="1:12" ht="15" hidden="1">
      <c r="A87" s="29">
        <v>36465</v>
      </c>
      <c r="B87" s="30">
        <v>5509</v>
      </c>
      <c r="C87" s="30">
        <v>8334</v>
      </c>
      <c r="D87" s="30">
        <v>1340</v>
      </c>
      <c r="E87" s="30">
        <v>2600</v>
      </c>
      <c r="F87" s="30">
        <v>11013</v>
      </c>
      <c r="G87" s="30">
        <v>10504</v>
      </c>
      <c r="H87" s="30">
        <v>5009</v>
      </c>
      <c r="I87" s="30">
        <v>5212</v>
      </c>
      <c r="J87" s="227"/>
      <c r="K87" s="207">
        <f t="shared" si="1"/>
        <v>22871</v>
      </c>
      <c r="L87" s="227"/>
    </row>
    <row r="88" spans="1:12" ht="15" hidden="1">
      <c r="A88" s="29">
        <v>36495</v>
      </c>
      <c r="B88" s="30">
        <v>9903</v>
      </c>
      <c r="C88" s="30">
        <v>19605</v>
      </c>
      <c r="D88" s="30">
        <v>11540</v>
      </c>
      <c r="E88" s="30">
        <v>11750</v>
      </c>
      <c r="F88" s="30">
        <v>9054</v>
      </c>
      <c r="G88" s="30">
        <v>9398</v>
      </c>
      <c r="H88" s="30">
        <v>2088</v>
      </c>
      <c r="I88" s="30">
        <v>4300</v>
      </c>
      <c r="J88" s="227"/>
      <c r="K88" s="207">
        <f t="shared" si="1"/>
        <v>32585</v>
      </c>
      <c r="L88" s="227"/>
    </row>
    <row r="89" spans="1:12" ht="15" hidden="1">
      <c r="A89" s="29">
        <v>36526</v>
      </c>
      <c r="B89" s="30">
        <v>5259</v>
      </c>
      <c r="C89" s="30">
        <v>6285</v>
      </c>
      <c r="D89" s="30">
        <v>2785</v>
      </c>
      <c r="E89" s="30">
        <v>2791</v>
      </c>
      <c r="F89" s="30">
        <v>5142</v>
      </c>
      <c r="G89" s="30">
        <v>8280</v>
      </c>
      <c r="H89" s="30">
        <v>1984</v>
      </c>
      <c r="I89" s="30">
        <v>2184</v>
      </c>
      <c r="J89" s="227"/>
      <c r="K89" s="207">
        <f t="shared" si="1"/>
        <v>15170</v>
      </c>
      <c r="L89" s="227"/>
    </row>
    <row r="90" spans="1:12" ht="15" hidden="1">
      <c r="A90" s="29">
        <v>36557</v>
      </c>
      <c r="B90" s="30">
        <v>9434</v>
      </c>
      <c r="C90" s="30">
        <v>22251</v>
      </c>
      <c r="D90" s="30">
        <v>5400</v>
      </c>
      <c r="E90" s="30">
        <v>5380</v>
      </c>
      <c r="F90" s="30">
        <v>9467</v>
      </c>
      <c r="G90" s="30">
        <v>29417</v>
      </c>
      <c r="H90" s="30">
        <v>1102</v>
      </c>
      <c r="I90" s="30">
        <v>1400</v>
      </c>
      <c r="J90" s="227"/>
      <c r="K90" s="207">
        <f t="shared" si="1"/>
        <v>25403</v>
      </c>
      <c r="L90" s="227"/>
    </row>
    <row r="91" spans="1:12" ht="15" hidden="1">
      <c r="A91" s="29">
        <v>36586</v>
      </c>
      <c r="B91" s="30">
        <v>5566</v>
      </c>
      <c r="C91" s="30">
        <v>10019</v>
      </c>
      <c r="D91" s="30">
        <v>724</v>
      </c>
      <c r="E91" s="30">
        <v>720</v>
      </c>
      <c r="F91" s="30">
        <v>13999</v>
      </c>
      <c r="G91" s="30">
        <v>16460</v>
      </c>
      <c r="H91" s="30">
        <v>0</v>
      </c>
      <c r="I91" s="30">
        <v>0</v>
      </c>
      <c r="J91" s="227"/>
      <c r="K91" s="207">
        <f t="shared" si="1"/>
        <v>20289</v>
      </c>
      <c r="L91" s="227"/>
    </row>
    <row r="92" spans="1:12" ht="15" hidden="1">
      <c r="A92" s="29">
        <v>36617</v>
      </c>
      <c r="B92" s="30">
        <v>0</v>
      </c>
      <c r="C92" s="30">
        <v>0</v>
      </c>
      <c r="D92" s="30">
        <v>313</v>
      </c>
      <c r="E92" s="30">
        <v>313</v>
      </c>
      <c r="F92" s="30">
        <v>4998</v>
      </c>
      <c r="G92" s="30">
        <v>7500</v>
      </c>
      <c r="H92" s="30">
        <v>2408</v>
      </c>
      <c r="I92" s="30">
        <v>2296</v>
      </c>
      <c r="J92" s="227"/>
      <c r="K92" s="207">
        <f t="shared" si="1"/>
        <v>7719</v>
      </c>
      <c r="L92" s="227"/>
    </row>
    <row r="93" spans="1:12" ht="15" hidden="1">
      <c r="A93" s="29">
        <v>36647</v>
      </c>
      <c r="B93" s="30">
        <v>3892</v>
      </c>
      <c r="C93" s="30">
        <v>8100</v>
      </c>
      <c r="D93" s="30">
        <v>1356</v>
      </c>
      <c r="E93" s="30">
        <v>2441</v>
      </c>
      <c r="F93" s="30">
        <v>18363</v>
      </c>
      <c r="G93" s="30">
        <v>19434</v>
      </c>
      <c r="H93" s="30">
        <v>2884</v>
      </c>
      <c r="I93" s="30">
        <v>3351</v>
      </c>
      <c r="J93" s="227"/>
      <c r="K93" s="207">
        <f t="shared" si="1"/>
        <v>26495</v>
      </c>
      <c r="L93" s="227"/>
    </row>
    <row r="94" spans="1:12" ht="15" hidden="1">
      <c r="A94" s="29">
        <v>36678</v>
      </c>
      <c r="B94" s="30">
        <v>582</v>
      </c>
      <c r="C94" s="30">
        <v>582</v>
      </c>
      <c r="D94" s="30">
        <v>3092</v>
      </c>
      <c r="E94" s="30">
        <v>3999</v>
      </c>
      <c r="F94" s="30">
        <v>12329</v>
      </c>
      <c r="G94" s="30">
        <v>12092</v>
      </c>
      <c r="H94" s="30">
        <v>5336</v>
      </c>
      <c r="I94" s="30">
        <v>5770</v>
      </c>
      <c r="J94" s="227"/>
      <c r="K94" s="207">
        <f t="shared" si="1"/>
        <v>21339</v>
      </c>
      <c r="L94" s="227"/>
    </row>
    <row r="95" spans="1:12" ht="15" hidden="1">
      <c r="A95" s="29">
        <v>36708</v>
      </c>
      <c r="B95" s="30">
        <v>2321</v>
      </c>
      <c r="C95" s="30">
        <v>5432</v>
      </c>
      <c r="D95" s="30">
        <v>1455</v>
      </c>
      <c r="E95" s="30">
        <v>1363</v>
      </c>
      <c r="F95" s="30">
        <v>15502</v>
      </c>
      <c r="G95" s="30">
        <v>16148</v>
      </c>
      <c r="H95" s="30">
        <v>1338</v>
      </c>
      <c r="I95" s="30">
        <v>2213</v>
      </c>
      <c r="J95" s="227"/>
      <c r="K95" s="207">
        <f t="shared" si="1"/>
        <v>20616</v>
      </c>
      <c r="L95" s="227"/>
    </row>
    <row r="96" spans="1:12" ht="15" hidden="1">
      <c r="A96" s="29">
        <v>36739</v>
      </c>
      <c r="B96" s="30">
        <v>18945</v>
      </c>
      <c r="C96" s="30">
        <v>38385</v>
      </c>
      <c r="D96" s="30">
        <v>1386</v>
      </c>
      <c r="E96" s="30">
        <v>3367</v>
      </c>
      <c r="F96" s="30">
        <v>18585</v>
      </c>
      <c r="G96" s="30">
        <v>20832</v>
      </c>
      <c r="H96" s="30">
        <v>2874</v>
      </c>
      <c r="I96" s="30">
        <v>5639</v>
      </c>
      <c r="J96" s="227"/>
      <c r="K96" s="207">
        <f t="shared" si="1"/>
        <v>41790</v>
      </c>
      <c r="L96" s="227"/>
    </row>
    <row r="97" spans="1:12" ht="15" hidden="1">
      <c r="A97" s="29">
        <v>36770</v>
      </c>
      <c r="B97" s="30">
        <v>6711</v>
      </c>
      <c r="C97" s="30">
        <v>6383</v>
      </c>
      <c r="D97" s="30">
        <v>743</v>
      </c>
      <c r="E97" s="30">
        <v>1356</v>
      </c>
      <c r="F97" s="30">
        <v>23065</v>
      </c>
      <c r="G97" s="30">
        <v>31522</v>
      </c>
      <c r="H97" s="30">
        <v>1880</v>
      </c>
      <c r="I97" s="30">
        <v>2378</v>
      </c>
      <c r="J97" s="227"/>
      <c r="K97" s="207">
        <f t="shared" si="1"/>
        <v>32399</v>
      </c>
      <c r="L97" s="227"/>
    </row>
    <row r="98" spans="1:12" ht="15" hidden="1">
      <c r="A98" s="29">
        <v>36800</v>
      </c>
      <c r="B98" s="30">
        <v>1516</v>
      </c>
      <c r="C98" s="30">
        <v>2033</v>
      </c>
      <c r="D98" s="30">
        <v>6856</v>
      </c>
      <c r="E98" s="30">
        <v>9512</v>
      </c>
      <c r="F98" s="30">
        <v>13807</v>
      </c>
      <c r="G98" s="30">
        <v>16459</v>
      </c>
      <c r="H98" s="30">
        <v>928</v>
      </c>
      <c r="I98" s="30">
        <v>1100</v>
      </c>
      <c r="J98" s="227"/>
      <c r="K98" s="207">
        <f t="shared" si="1"/>
        <v>23107</v>
      </c>
      <c r="L98" s="227"/>
    </row>
    <row r="99" spans="1:12" ht="15" hidden="1">
      <c r="A99" s="29">
        <v>36831</v>
      </c>
      <c r="B99" s="30">
        <v>117</v>
      </c>
      <c r="C99" s="30">
        <v>450</v>
      </c>
      <c r="D99" s="30">
        <v>4752</v>
      </c>
      <c r="E99" s="30">
        <v>4796</v>
      </c>
      <c r="F99" s="30">
        <v>20509</v>
      </c>
      <c r="G99" s="30">
        <v>21376</v>
      </c>
      <c r="H99" s="30">
        <v>3784</v>
      </c>
      <c r="I99" s="30">
        <v>4580</v>
      </c>
      <c r="J99" s="227"/>
      <c r="K99" s="207">
        <f t="shared" si="1"/>
        <v>29162</v>
      </c>
      <c r="L99" s="227"/>
    </row>
    <row r="100" spans="1:12" ht="15" hidden="1">
      <c r="A100" s="29">
        <v>36861</v>
      </c>
      <c r="B100" s="30">
        <v>1945</v>
      </c>
      <c r="C100" s="30">
        <v>2874</v>
      </c>
      <c r="D100" s="30">
        <v>55867</v>
      </c>
      <c r="E100" s="30">
        <v>302833</v>
      </c>
      <c r="F100" s="30">
        <v>14311</v>
      </c>
      <c r="G100" s="30">
        <v>17750</v>
      </c>
      <c r="H100" s="30">
        <v>2624</v>
      </c>
      <c r="I100" s="30">
        <v>6760</v>
      </c>
      <c r="J100" s="227"/>
      <c r="K100" s="207">
        <f t="shared" si="1"/>
        <v>74747</v>
      </c>
      <c r="L100" s="227"/>
    </row>
    <row r="101" spans="1:12" ht="15" hidden="1">
      <c r="A101" s="29">
        <v>36892</v>
      </c>
      <c r="B101" s="30">
        <v>37100</v>
      </c>
      <c r="C101" s="30">
        <v>107334</v>
      </c>
      <c r="D101" s="30">
        <v>758</v>
      </c>
      <c r="E101" s="30">
        <v>794</v>
      </c>
      <c r="F101" s="30">
        <v>9846</v>
      </c>
      <c r="G101" s="30">
        <v>11593</v>
      </c>
      <c r="H101" s="30">
        <v>1267</v>
      </c>
      <c r="I101" s="30">
        <v>1378</v>
      </c>
      <c r="J101" s="227"/>
      <c r="K101" s="207">
        <f t="shared" si="1"/>
        <v>48971</v>
      </c>
      <c r="L101" s="227"/>
    </row>
    <row r="102" spans="1:12" ht="15" hidden="1">
      <c r="A102" s="29">
        <v>36923</v>
      </c>
      <c r="B102" s="30">
        <v>12102</v>
      </c>
      <c r="C102" s="30">
        <v>22910</v>
      </c>
      <c r="D102" s="30">
        <v>7144</v>
      </c>
      <c r="E102" s="30">
        <v>7416</v>
      </c>
      <c r="F102" s="30">
        <v>6953</v>
      </c>
      <c r="G102" s="30">
        <v>7398</v>
      </c>
      <c r="H102" s="30">
        <v>2417</v>
      </c>
      <c r="I102" s="30">
        <v>3300</v>
      </c>
      <c r="J102" s="227"/>
      <c r="K102" s="207">
        <f t="shared" si="1"/>
        <v>28616</v>
      </c>
      <c r="L102" s="227"/>
    </row>
    <row r="103" spans="1:12" ht="15" hidden="1">
      <c r="A103" s="29">
        <v>36951</v>
      </c>
      <c r="B103" s="30">
        <v>339</v>
      </c>
      <c r="C103" s="30">
        <v>854</v>
      </c>
      <c r="D103" s="30">
        <v>1071</v>
      </c>
      <c r="E103" s="30">
        <v>1800</v>
      </c>
      <c r="F103" s="30">
        <v>23741</v>
      </c>
      <c r="G103" s="30">
        <v>24136</v>
      </c>
      <c r="H103" s="30">
        <v>1298</v>
      </c>
      <c r="I103" s="30">
        <v>1362</v>
      </c>
      <c r="J103" s="227"/>
      <c r="K103" s="207">
        <f t="shared" si="1"/>
        <v>26449</v>
      </c>
      <c r="L103" s="227"/>
    </row>
    <row r="104" spans="1:12" ht="15" hidden="1">
      <c r="A104" s="29">
        <v>36982</v>
      </c>
      <c r="B104" s="30">
        <v>2032</v>
      </c>
      <c r="C104" s="30">
        <v>7090</v>
      </c>
      <c r="D104" s="30">
        <v>1832</v>
      </c>
      <c r="E104" s="30">
        <v>3230</v>
      </c>
      <c r="F104" s="30">
        <v>11593</v>
      </c>
      <c r="G104" s="30">
        <v>12130</v>
      </c>
      <c r="H104" s="30">
        <v>2691</v>
      </c>
      <c r="I104" s="30">
        <v>2430</v>
      </c>
      <c r="J104" s="227"/>
      <c r="K104" s="207">
        <f t="shared" si="1"/>
        <v>18148</v>
      </c>
      <c r="L104" s="227"/>
    </row>
    <row r="105" spans="1:12" ht="15" hidden="1">
      <c r="A105" s="29">
        <v>37012</v>
      </c>
      <c r="B105" s="30">
        <v>24163</v>
      </c>
      <c r="C105" s="30">
        <v>39500</v>
      </c>
      <c r="D105" s="30">
        <v>946</v>
      </c>
      <c r="E105" s="30">
        <v>1386</v>
      </c>
      <c r="F105" s="30">
        <v>2699</v>
      </c>
      <c r="G105" s="30">
        <v>2978</v>
      </c>
      <c r="H105" s="30">
        <v>480</v>
      </c>
      <c r="I105" s="30">
        <v>516</v>
      </c>
      <c r="J105" s="227"/>
      <c r="K105" s="207">
        <f t="shared" si="1"/>
        <v>28288</v>
      </c>
      <c r="L105" s="227"/>
    </row>
    <row r="106" spans="1:12" ht="15" hidden="1">
      <c r="A106" s="29">
        <v>37043</v>
      </c>
      <c r="B106" s="30">
        <v>6306</v>
      </c>
      <c r="C106" s="30">
        <v>8333</v>
      </c>
      <c r="D106" s="30">
        <v>1064</v>
      </c>
      <c r="E106" s="30">
        <v>1200</v>
      </c>
      <c r="F106" s="30">
        <v>10946</v>
      </c>
      <c r="G106" s="30">
        <v>11256</v>
      </c>
      <c r="H106" s="30">
        <v>3599</v>
      </c>
      <c r="I106" s="30">
        <v>4467</v>
      </c>
      <c r="J106" s="227"/>
      <c r="K106" s="207">
        <f t="shared" si="1"/>
        <v>21915</v>
      </c>
      <c r="L106" s="227"/>
    </row>
    <row r="107" spans="1:12" ht="15" hidden="1">
      <c r="A107" s="29">
        <v>37073</v>
      </c>
      <c r="B107" s="30">
        <v>5711</v>
      </c>
      <c r="C107" s="30">
        <v>11355</v>
      </c>
      <c r="D107" s="30">
        <v>12806</v>
      </c>
      <c r="E107" s="30">
        <v>17723</v>
      </c>
      <c r="F107" s="30">
        <v>15006</v>
      </c>
      <c r="G107" s="30">
        <v>20332</v>
      </c>
      <c r="H107" s="30">
        <v>2132</v>
      </c>
      <c r="I107" s="30">
        <v>2342</v>
      </c>
      <c r="J107" s="227"/>
      <c r="K107" s="207">
        <f t="shared" si="1"/>
        <v>35655</v>
      </c>
      <c r="L107" s="227"/>
    </row>
    <row r="108" spans="1:12" ht="15" hidden="1">
      <c r="A108" s="29">
        <v>37104</v>
      </c>
      <c r="B108" s="30">
        <v>34311</v>
      </c>
      <c r="C108" s="30">
        <v>57469</v>
      </c>
      <c r="D108" s="30">
        <v>3259</v>
      </c>
      <c r="E108" s="30">
        <v>5169</v>
      </c>
      <c r="F108" s="30">
        <v>3233</v>
      </c>
      <c r="G108" s="30">
        <v>3446</v>
      </c>
      <c r="H108" s="30">
        <v>1664</v>
      </c>
      <c r="I108" s="30">
        <v>2735</v>
      </c>
      <c r="J108" s="227"/>
      <c r="K108" s="207">
        <f t="shared" si="1"/>
        <v>42467</v>
      </c>
      <c r="L108" s="227"/>
    </row>
    <row r="109" spans="1:12" ht="15" hidden="1">
      <c r="A109" s="29">
        <v>37135</v>
      </c>
      <c r="B109" s="30">
        <v>4327</v>
      </c>
      <c r="C109" s="30">
        <v>12506</v>
      </c>
      <c r="D109" s="30">
        <v>901</v>
      </c>
      <c r="E109" s="30">
        <v>1140</v>
      </c>
      <c r="F109" s="30">
        <v>26740</v>
      </c>
      <c r="G109" s="30">
        <v>79259</v>
      </c>
      <c r="H109" s="30">
        <v>3231</v>
      </c>
      <c r="I109" s="30">
        <v>3231</v>
      </c>
      <c r="J109" s="227"/>
      <c r="K109" s="207">
        <f t="shared" si="1"/>
        <v>35199</v>
      </c>
      <c r="L109" s="227"/>
    </row>
    <row r="110" spans="1:12" ht="15" hidden="1">
      <c r="A110" s="29">
        <v>37165</v>
      </c>
      <c r="B110" s="30">
        <v>1848</v>
      </c>
      <c r="C110" s="30">
        <v>4150</v>
      </c>
      <c r="D110" s="30">
        <v>5416</v>
      </c>
      <c r="E110" s="30">
        <v>11320</v>
      </c>
      <c r="F110" s="30">
        <v>18243</v>
      </c>
      <c r="G110" s="30">
        <v>16259</v>
      </c>
      <c r="H110" s="30">
        <v>7447</v>
      </c>
      <c r="I110" s="30">
        <v>9609</v>
      </c>
      <c r="J110" s="227"/>
      <c r="K110" s="207">
        <f t="shared" si="1"/>
        <v>32954</v>
      </c>
      <c r="L110" s="227"/>
    </row>
    <row r="111" spans="1:12" ht="15" hidden="1">
      <c r="A111" s="29">
        <v>37196</v>
      </c>
      <c r="B111" s="30">
        <v>2036</v>
      </c>
      <c r="C111" s="30">
        <v>3800</v>
      </c>
      <c r="D111" s="30">
        <v>1305</v>
      </c>
      <c r="E111" s="30">
        <v>1950</v>
      </c>
      <c r="F111" s="30">
        <v>1338</v>
      </c>
      <c r="G111" s="30">
        <v>1371</v>
      </c>
      <c r="H111" s="30">
        <v>1146</v>
      </c>
      <c r="I111" s="30">
        <v>1242</v>
      </c>
      <c r="J111" s="227"/>
      <c r="K111" s="207">
        <f t="shared" si="1"/>
        <v>5825</v>
      </c>
      <c r="L111" s="227"/>
    </row>
    <row r="112" spans="1:12" ht="15" hidden="1">
      <c r="A112" s="29">
        <v>37226</v>
      </c>
      <c r="B112" s="30">
        <v>8082</v>
      </c>
      <c r="C112" s="30">
        <v>11171</v>
      </c>
      <c r="D112" s="30">
        <v>1730</v>
      </c>
      <c r="E112" s="30">
        <v>5184</v>
      </c>
      <c r="F112" s="30">
        <v>2070</v>
      </c>
      <c r="G112" s="30">
        <v>1857</v>
      </c>
      <c r="H112" s="30">
        <v>2712</v>
      </c>
      <c r="I112" s="30">
        <v>3014</v>
      </c>
      <c r="J112" s="227"/>
      <c r="K112" s="207">
        <f t="shared" si="1"/>
        <v>14594</v>
      </c>
      <c r="L112" s="227"/>
    </row>
    <row r="113" spans="1:12" ht="15" hidden="1">
      <c r="A113" s="29">
        <v>37257</v>
      </c>
      <c r="B113" s="30">
        <v>637</v>
      </c>
      <c r="C113" s="30">
        <v>956</v>
      </c>
      <c r="D113" s="30">
        <v>1174</v>
      </c>
      <c r="E113" s="30">
        <v>1874</v>
      </c>
      <c r="F113" s="30">
        <v>13725</v>
      </c>
      <c r="G113" s="30">
        <v>14706</v>
      </c>
      <c r="H113" s="30">
        <v>1253</v>
      </c>
      <c r="I113" s="30">
        <v>1374</v>
      </c>
      <c r="J113" s="227"/>
      <c r="K113" s="207">
        <f t="shared" si="1"/>
        <v>16789</v>
      </c>
      <c r="L113" s="227"/>
    </row>
    <row r="114" spans="1:12" ht="15" hidden="1">
      <c r="A114" s="29">
        <v>37288</v>
      </c>
      <c r="B114" s="30">
        <v>0</v>
      </c>
      <c r="C114" s="30">
        <v>0</v>
      </c>
      <c r="D114" s="30">
        <v>3147</v>
      </c>
      <c r="E114" s="30">
        <v>6800</v>
      </c>
      <c r="F114" s="30">
        <v>10663</v>
      </c>
      <c r="G114" s="30">
        <v>12800</v>
      </c>
      <c r="H114" s="30">
        <v>4495</v>
      </c>
      <c r="I114" s="30">
        <v>7393</v>
      </c>
      <c r="J114" s="227"/>
      <c r="K114" s="207">
        <f t="shared" si="1"/>
        <v>18305</v>
      </c>
      <c r="L114" s="227"/>
    </row>
    <row r="115" spans="1:12" ht="15" hidden="1">
      <c r="A115" s="29">
        <v>37316</v>
      </c>
      <c r="B115" s="30">
        <v>2183</v>
      </c>
      <c r="C115" s="30">
        <v>4800</v>
      </c>
      <c r="D115" s="30">
        <v>3989</v>
      </c>
      <c r="E115" s="30">
        <v>8265</v>
      </c>
      <c r="F115" s="30">
        <v>5958</v>
      </c>
      <c r="G115" s="30">
        <v>8626</v>
      </c>
      <c r="H115" s="30">
        <v>2297</v>
      </c>
      <c r="I115" s="30">
        <v>3584</v>
      </c>
      <c r="J115" s="227"/>
      <c r="K115" s="207">
        <f t="shared" si="1"/>
        <v>14427</v>
      </c>
      <c r="L115" s="227"/>
    </row>
    <row r="116" spans="1:12" ht="15" hidden="1">
      <c r="A116" s="29">
        <v>37347</v>
      </c>
      <c r="B116" s="30">
        <v>8080</v>
      </c>
      <c r="C116" s="30">
        <v>29470</v>
      </c>
      <c r="D116" s="30">
        <v>10806</v>
      </c>
      <c r="E116" s="30">
        <v>11525</v>
      </c>
      <c r="F116" s="30">
        <v>5304</v>
      </c>
      <c r="G116" s="30">
        <v>6696</v>
      </c>
      <c r="H116" s="30">
        <v>4194</v>
      </c>
      <c r="I116" s="30">
        <v>6180</v>
      </c>
      <c r="J116" s="227"/>
      <c r="K116" s="207">
        <f t="shared" si="1"/>
        <v>28384</v>
      </c>
      <c r="L116" s="227"/>
    </row>
    <row r="117" spans="1:12" ht="15" hidden="1">
      <c r="A117" s="29">
        <v>37377</v>
      </c>
      <c r="B117" s="30">
        <v>1853</v>
      </c>
      <c r="C117" s="30">
        <v>5670</v>
      </c>
      <c r="D117" s="30">
        <v>8091</v>
      </c>
      <c r="E117" s="30">
        <v>18855</v>
      </c>
      <c r="F117" s="30">
        <v>56189</v>
      </c>
      <c r="G117" s="30">
        <v>160065</v>
      </c>
      <c r="H117" s="30">
        <v>1324</v>
      </c>
      <c r="I117" s="30">
        <v>1325</v>
      </c>
      <c r="J117" s="227"/>
      <c r="K117" s="207">
        <f t="shared" si="1"/>
        <v>67457</v>
      </c>
      <c r="L117" s="227"/>
    </row>
    <row r="118" spans="1:12" ht="15" hidden="1">
      <c r="A118" s="29">
        <v>37408</v>
      </c>
      <c r="B118" s="30">
        <v>5973</v>
      </c>
      <c r="C118" s="30">
        <v>16022</v>
      </c>
      <c r="D118" s="30">
        <v>3350</v>
      </c>
      <c r="E118" s="30">
        <v>10000</v>
      </c>
      <c r="F118" s="30">
        <v>5637</v>
      </c>
      <c r="G118" s="30">
        <v>6199</v>
      </c>
      <c r="H118" s="30">
        <v>1582</v>
      </c>
      <c r="I118" s="30">
        <v>1900</v>
      </c>
      <c r="J118" s="227"/>
      <c r="K118" s="207">
        <f t="shared" si="1"/>
        <v>16542</v>
      </c>
      <c r="L118" s="227"/>
    </row>
    <row r="119" spans="1:12" ht="15" hidden="1">
      <c r="A119" s="29">
        <v>37438</v>
      </c>
      <c r="B119" s="30">
        <v>6567</v>
      </c>
      <c r="C119" s="30">
        <v>9054</v>
      </c>
      <c r="D119" s="30">
        <v>0</v>
      </c>
      <c r="E119" s="30">
        <v>0</v>
      </c>
      <c r="F119" s="30">
        <v>14164</v>
      </c>
      <c r="G119" s="30">
        <v>23904</v>
      </c>
      <c r="H119" s="30">
        <v>4435</v>
      </c>
      <c r="I119" s="30">
        <v>6509</v>
      </c>
      <c r="J119" s="227"/>
      <c r="K119" s="207">
        <f t="shared" si="1"/>
        <v>25166</v>
      </c>
      <c r="L119" s="227"/>
    </row>
    <row r="120" spans="1:12" ht="15" hidden="1">
      <c r="A120" s="29">
        <v>37469</v>
      </c>
      <c r="B120" s="30">
        <v>7697</v>
      </c>
      <c r="C120" s="30">
        <v>11678</v>
      </c>
      <c r="D120" s="30">
        <v>39800</v>
      </c>
      <c r="E120" s="30">
        <v>120200</v>
      </c>
      <c r="F120" s="30">
        <v>9447</v>
      </c>
      <c r="G120" s="30">
        <v>12730</v>
      </c>
      <c r="H120" s="30">
        <v>1182</v>
      </c>
      <c r="I120" s="30">
        <v>3300</v>
      </c>
      <c r="J120" s="227"/>
      <c r="K120" s="207">
        <f t="shared" si="1"/>
        <v>58126</v>
      </c>
      <c r="L120" s="227"/>
    </row>
    <row r="121" spans="1:12" ht="15" hidden="1">
      <c r="A121" s="29">
        <v>37500</v>
      </c>
      <c r="B121" s="30">
        <v>298</v>
      </c>
      <c r="C121" s="30">
        <v>300</v>
      </c>
      <c r="D121" s="30">
        <v>23624</v>
      </c>
      <c r="E121" s="30">
        <v>61756</v>
      </c>
      <c r="F121" s="30">
        <v>2439</v>
      </c>
      <c r="G121" s="30">
        <v>5638</v>
      </c>
      <c r="H121" s="30">
        <v>2342</v>
      </c>
      <c r="I121" s="30">
        <v>2643</v>
      </c>
      <c r="J121" s="227"/>
      <c r="K121" s="207">
        <f t="shared" si="1"/>
        <v>28703</v>
      </c>
      <c r="L121" s="227"/>
    </row>
    <row r="122" spans="1:12" ht="15" hidden="1">
      <c r="A122" s="29">
        <v>37530</v>
      </c>
      <c r="B122" s="30">
        <v>15708</v>
      </c>
      <c r="C122" s="30">
        <v>33204</v>
      </c>
      <c r="D122" s="30">
        <v>4690</v>
      </c>
      <c r="E122" s="30">
        <v>5813</v>
      </c>
      <c r="F122" s="30">
        <v>3309</v>
      </c>
      <c r="G122" s="30">
        <v>3262</v>
      </c>
      <c r="H122" s="30">
        <v>2692</v>
      </c>
      <c r="I122" s="30">
        <v>4017</v>
      </c>
      <c r="J122" s="227"/>
      <c r="K122" s="207">
        <f t="shared" si="1"/>
        <v>26399</v>
      </c>
      <c r="L122" s="227"/>
    </row>
    <row r="123" spans="1:12" ht="15" hidden="1">
      <c r="A123" s="29">
        <v>37561</v>
      </c>
      <c r="B123" s="30">
        <v>2572</v>
      </c>
      <c r="C123" s="30">
        <v>8732</v>
      </c>
      <c r="D123" s="30">
        <v>10728</v>
      </c>
      <c r="E123" s="30">
        <v>18669</v>
      </c>
      <c r="F123" s="30">
        <v>29813</v>
      </c>
      <c r="G123" s="30">
        <v>43464</v>
      </c>
      <c r="H123" s="30">
        <v>5569</v>
      </c>
      <c r="I123" s="30">
        <v>9575</v>
      </c>
      <c r="J123" s="227"/>
      <c r="K123" s="207">
        <f t="shared" si="1"/>
        <v>48682</v>
      </c>
      <c r="L123" s="227"/>
    </row>
    <row r="124" spans="1:12" ht="15" hidden="1">
      <c r="A124" s="29">
        <v>37591</v>
      </c>
      <c r="B124" s="30">
        <v>1383</v>
      </c>
      <c r="C124" s="30">
        <v>2400</v>
      </c>
      <c r="D124" s="30">
        <v>16800</v>
      </c>
      <c r="E124" s="30">
        <v>34285</v>
      </c>
      <c r="F124" s="30">
        <v>7514</v>
      </c>
      <c r="G124" s="30">
        <v>6264</v>
      </c>
      <c r="H124" s="30">
        <v>11349</v>
      </c>
      <c r="I124" s="30">
        <v>16332</v>
      </c>
      <c r="J124" s="227"/>
      <c r="K124" s="207">
        <f t="shared" si="1"/>
        <v>37046</v>
      </c>
      <c r="L124" s="227"/>
    </row>
    <row r="125" spans="1:12" ht="15" hidden="1">
      <c r="A125" s="29">
        <v>37622</v>
      </c>
      <c r="B125" s="30">
        <v>311</v>
      </c>
      <c r="C125" s="30">
        <v>350</v>
      </c>
      <c r="D125" s="30">
        <v>62860</v>
      </c>
      <c r="E125" s="30">
        <v>496830</v>
      </c>
      <c r="F125" s="30">
        <v>10026</v>
      </c>
      <c r="G125" s="30">
        <v>11449</v>
      </c>
      <c r="H125" s="30">
        <v>1046</v>
      </c>
      <c r="I125" s="30">
        <v>1136</v>
      </c>
      <c r="J125" s="227"/>
      <c r="K125" s="207">
        <f t="shared" si="1"/>
        <v>74243</v>
      </c>
      <c r="L125" s="227"/>
    </row>
    <row r="126" spans="1:12" ht="15" hidden="1">
      <c r="A126" s="29">
        <v>37653</v>
      </c>
      <c r="B126" s="30">
        <v>1314</v>
      </c>
      <c r="C126" s="30">
        <v>1500</v>
      </c>
      <c r="D126" s="30">
        <v>696</v>
      </c>
      <c r="E126" s="30">
        <v>1377</v>
      </c>
      <c r="F126" s="30">
        <v>8558</v>
      </c>
      <c r="G126" s="30">
        <v>12530</v>
      </c>
      <c r="H126" s="30">
        <v>4037</v>
      </c>
      <c r="I126" s="30">
        <v>7210</v>
      </c>
      <c r="J126" s="227"/>
      <c r="K126" s="207">
        <f t="shared" si="1"/>
        <v>14605</v>
      </c>
      <c r="L126" s="227"/>
    </row>
    <row r="127" spans="1:12" ht="15" hidden="1">
      <c r="A127" s="29">
        <v>37681</v>
      </c>
      <c r="B127" s="30">
        <v>641</v>
      </c>
      <c r="C127" s="30">
        <v>1200</v>
      </c>
      <c r="D127" s="30">
        <v>6728</v>
      </c>
      <c r="E127" s="30">
        <v>14794</v>
      </c>
      <c r="F127" s="30">
        <v>7903</v>
      </c>
      <c r="G127" s="30">
        <v>9120</v>
      </c>
      <c r="H127" s="30">
        <v>1602</v>
      </c>
      <c r="I127" s="30">
        <v>3245</v>
      </c>
      <c r="J127" s="227"/>
      <c r="K127" s="207">
        <f t="shared" si="1"/>
        <v>16874</v>
      </c>
      <c r="L127" s="227"/>
    </row>
    <row r="128" spans="1:12" ht="15" hidden="1">
      <c r="A128" s="29">
        <v>37712</v>
      </c>
      <c r="B128" s="30">
        <v>2681</v>
      </c>
      <c r="C128" s="30">
        <v>9028</v>
      </c>
      <c r="D128" s="30">
        <v>6272</v>
      </c>
      <c r="E128" s="30">
        <v>10050</v>
      </c>
      <c r="F128" s="30">
        <v>4692</v>
      </c>
      <c r="G128" s="30">
        <v>3225</v>
      </c>
      <c r="H128" s="30">
        <v>2000</v>
      </c>
      <c r="I128" s="30">
        <v>4000</v>
      </c>
      <c r="J128" s="227"/>
      <c r="K128" s="207">
        <f t="shared" si="1"/>
        <v>15645</v>
      </c>
      <c r="L128" s="227"/>
    </row>
    <row r="129" spans="1:12" ht="15" hidden="1">
      <c r="A129" s="29">
        <v>37742</v>
      </c>
      <c r="B129" s="30">
        <v>2063</v>
      </c>
      <c r="C129" s="30">
        <v>4250</v>
      </c>
      <c r="D129" s="30">
        <v>4885</v>
      </c>
      <c r="E129" s="30">
        <v>8552</v>
      </c>
      <c r="F129" s="30">
        <v>6942</v>
      </c>
      <c r="G129" s="30">
        <v>8321</v>
      </c>
      <c r="H129" s="30">
        <v>3349</v>
      </c>
      <c r="I129" s="30">
        <v>4668</v>
      </c>
      <c r="J129" s="227"/>
      <c r="K129" s="207">
        <f t="shared" si="1"/>
        <v>17239</v>
      </c>
      <c r="L129" s="227"/>
    </row>
    <row r="130" spans="1:12" ht="15" hidden="1">
      <c r="A130" s="29">
        <v>37773</v>
      </c>
      <c r="B130" s="30">
        <v>10058</v>
      </c>
      <c r="C130" s="30">
        <v>29250</v>
      </c>
      <c r="D130" s="30">
        <v>522</v>
      </c>
      <c r="E130" s="30">
        <v>477</v>
      </c>
      <c r="F130" s="30">
        <v>11417</v>
      </c>
      <c r="G130" s="30">
        <v>15787</v>
      </c>
      <c r="H130" s="30">
        <v>4726</v>
      </c>
      <c r="I130" s="30">
        <v>10334</v>
      </c>
      <c r="J130" s="227"/>
      <c r="K130" s="207">
        <f t="shared" si="1"/>
        <v>26723</v>
      </c>
      <c r="L130" s="227"/>
    </row>
    <row r="131" spans="1:12" ht="15" hidden="1">
      <c r="A131" s="29">
        <v>37803</v>
      </c>
      <c r="B131" s="30">
        <v>3246</v>
      </c>
      <c r="C131" s="30">
        <v>3450</v>
      </c>
      <c r="D131" s="30">
        <v>4075</v>
      </c>
      <c r="E131" s="30">
        <v>6336</v>
      </c>
      <c r="F131" s="30">
        <v>27602</v>
      </c>
      <c r="G131" s="30">
        <v>30143</v>
      </c>
      <c r="H131" s="30">
        <v>662</v>
      </c>
      <c r="I131" s="30">
        <v>1210</v>
      </c>
      <c r="J131" s="227"/>
      <c r="K131" s="207">
        <f t="shared" si="1"/>
        <v>35585</v>
      </c>
      <c r="L131" s="227"/>
    </row>
    <row r="132" spans="1:12" ht="15" hidden="1">
      <c r="A132" s="29">
        <v>37834</v>
      </c>
      <c r="B132" s="30">
        <v>1510</v>
      </c>
      <c r="C132" s="30">
        <v>3120</v>
      </c>
      <c r="D132" s="30">
        <v>10316</v>
      </c>
      <c r="E132" s="30">
        <v>24844</v>
      </c>
      <c r="F132" s="30">
        <v>19023</v>
      </c>
      <c r="G132" s="30">
        <v>23995</v>
      </c>
      <c r="H132" s="30">
        <v>2854</v>
      </c>
      <c r="I132" s="30">
        <v>10830</v>
      </c>
      <c r="J132" s="227"/>
      <c r="K132" s="207">
        <f t="shared" si="1"/>
        <v>33703</v>
      </c>
      <c r="L132" s="227"/>
    </row>
    <row r="133" spans="1:12" ht="15" hidden="1">
      <c r="A133" s="29">
        <v>37865</v>
      </c>
      <c r="B133" s="30">
        <v>754</v>
      </c>
      <c r="C133" s="30">
        <v>1474</v>
      </c>
      <c r="D133" s="30">
        <v>7559</v>
      </c>
      <c r="E133" s="30">
        <v>16345</v>
      </c>
      <c r="F133" s="30">
        <v>5022</v>
      </c>
      <c r="G133" s="30">
        <v>5589</v>
      </c>
      <c r="H133" s="30">
        <v>2811</v>
      </c>
      <c r="I133" s="30">
        <v>4918</v>
      </c>
      <c r="J133" s="227"/>
      <c r="K133" s="207">
        <f t="shared" ref="K133:K196" si="2">B133+D133+F133+H133</f>
        <v>16146</v>
      </c>
      <c r="L133" s="227"/>
    </row>
    <row r="134" spans="1:12" ht="15" hidden="1">
      <c r="A134" s="29">
        <v>37895</v>
      </c>
      <c r="B134" s="30">
        <v>5241</v>
      </c>
      <c r="C134" s="30">
        <v>4550</v>
      </c>
      <c r="D134" s="30">
        <v>15505</v>
      </c>
      <c r="E134" s="30">
        <v>70262</v>
      </c>
      <c r="F134" s="30">
        <v>9321</v>
      </c>
      <c r="G134" s="30">
        <v>16299</v>
      </c>
      <c r="H134" s="30">
        <v>1855</v>
      </c>
      <c r="I134" s="30">
        <v>1842</v>
      </c>
      <c r="J134" s="227"/>
      <c r="K134" s="207">
        <f t="shared" si="2"/>
        <v>31922</v>
      </c>
      <c r="L134" s="227"/>
    </row>
    <row r="135" spans="1:12" ht="15" hidden="1">
      <c r="A135" s="29">
        <v>37926</v>
      </c>
      <c r="B135" s="30">
        <v>652</v>
      </c>
      <c r="C135" s="30">
        <v>1174</v>
      </c>
      <c r="D135" s="30">
        <v>8770</v>
      </c>
      <c r="E135" s="30">
        <v>40426</v>
      </c>
      <c r="F135" s="30">
        <v>32613</v>
      </c>
      <c r="G135" s="30">
        <v>69428</v>
      </c>
      <c r="H135" s="30">
        <v>670</v>
      </c>
      <c r="I135" s="30">
        <v>908</v>
      </c>
      <c r="J135" s="227"/>
      <c r="K135" s="207">
        <f t="shared" si="2"/>
        <v>42705</v>
      </c>
      <c r="L135" s="227"/>
    </row>
    <row r="136" spans="1:12" ht="15" hidden="1">
      <c r="A136" s="29">
        <v>37956</v>
      </c>
      <c r="B136" s="30">
        <v>4062</v>
      </c>
      <c r="C136" s="30">
        <v>8288</v>
      </c>
      <c r="D136" s="30">
        <v>7269</v>
      </c>
      <c r="E136" s="30">
        <v>15736</v>
      </c>
      <c r="F136" s="30">
        <v>25852</v>
      </c>
      <c r="G136" s="30">
        <v>27384</v>
      </c>
      <c r="H136" s="30">
        <v>2168</v>
      </c>
      <c r="I136" s="30">
        <v>2630</v>
      </c>
      <c r="J136" s="227"/>
      <c r="K136" s="207">
        <f t="shared" si="2"/>
        <v>39351</v>
      </c>
      <c r="L136" s="227"/>
    </row>
    <row r="137" spans="1:12" ht="15" hidden="1">
      <c r="A137" s="29">
        <v>37987</v>
      </c>
      <c r="B137" s="30">
        <v>2657</v>
      </c>
      <c r="C137" s="30">
        <v>4000</v>
      </c>
      <c r="D137" s="30">
        <v>7492</v>
      </c>
      <c r="E137" s="30">
        <v>10900</v>
      </c>
      <c r="F137" s="30">
        <v>14830</v>
      </c>
      <c r="G137" s="30">
        <v>28191</v>
      </c>
      <c r="H137" s="30">
        <v>1264</v>
      </c>
      <c r="I137" s="30">
        <v>2898</v>
      </c>
      <c r="J137" s="227"/>
      <c r="K137" s="207">
        <f t="shared" si="2"/>
        <v>26243</v>
      </c>
      <c r="L137" s="227"/>
    </row>
    <row r="138" spans="1:12" ht="15" hidden="1">
      <c r="A138" s="29">
        <v>38018</v>
      </c>
      <c r="B138" s="30">
        <v>523</v>
      </c>
      <c r="C138" s="30">
        <v>933</v>
      </c>
      <c r="D138" s="30">
        <v>433</v>
      </c>
      <c r="E138" s="30">
        <v>370</v>
      </c>
      <c r="F138" s="30">
        <v>10128</v>
      </c>
      <c r="G138" s="30">
        <v>22112</v>
      </c>
      <c r="H138" s="30">
        <v>1263</v>
      </c>
      <c r="I138" s="30">
        <v>1291</v>
      </c>
      <c r="J138" s="227"/>
      <c r="K138" s="207">
        <f t="shared" si="2"/>
        <v>12347</v>
      </c>
      <c r="L138" s="227"/>
    </row>
    <row r="139" spans="1:12" ht="15" hidden="1">
      <c r="A139" s="29">
        <v>38047</v>
      </c>
      <c r="B139" s="30">
        <v>7535</v>
      </c>
      <c r="C139" s="30">
        <v>16194</v>
      </c>
      <c r="D139" s="30">
        <v>22951</v>
      </c>
      <c r="E139" s="30">
        <v>115250</v>
      </c>
      <c r="F139" s="30">
        <v>26622</v>
      </c>
      <c r="G139" s="30">
        <v>73888</v>
      </c>
      <c r="H139" s="30">
        <v>1339</v>
      </c>
      <c r="I139" s="30">
        <v>2700</v>
      </c>
      <c r="J139" s="227"/>
      <c r="K139" s="207">
        <f t="shared" si="2"/>
        <v>58447</v>
      </c>
      <c r="L139" s="227"/>
    </row>
    <row r="140" spans="1:12" ht="15" hidden="1">
      <c r="A140" s="29">
        <v>38078</v>
      </c>
      <c r="B140" s="30">
        <v>0</v>
      </c>
      <c r="C140" s="30">
        <v>0</v>
      </c>
      <c r="D140" s="30">
        <v>2618</v>
      </c>
      <c r="E140" s="30">
        <v>9000</v>
      </c>
      <c r="F140" s="30">
        <v>7158</v>
      </c>
      <c r="G140" s="30">
        <v>10882</v>
      </c>
      <c r="H140" s="30">
        <v>0</v>
      </c>
      <c r="I140" s="30">
        <v>0</v>
      </c>
      <c r="J140" s="227"/>
      <c r="K140" s="207">
        <f t="shared" si="2"/>
        <v>9776</v>
      </c>
      <c r="L140" s="227"/>
    </row>
    <row r="141" spans="1:12" ht="15" hidden="1">
      <c r="A141" s="29">
        <v>38108</v>
      </c>
      <c r="B141" s="30">
        <v>8801</v>
      </c>
      <c r="C141" s="30">
        <v>28000</v>
      </c>
      <c r="D141" s="30">
        <v>2612</v>
      </c>
      <c r="E141" s="30">
        <v>4070</v>
      </c>
      <c r="F141" s="30">
        <v>15244</v>
      </c>
      <c r="G141" s="30">
        <v>22043</v>
      </c>
      <c r="H141" s="30">
        <v>1203</v>
      </c>
      <c r="I141" s="30">
        <v>4060</v>
      </c>
      <c r="J141" s="227"/>
      <c r="K141" s="207">
        <f t="shared" si="2"/>
        <v>27860</v>
      </c>
      <c r="L141" s="227"/>
    </row>
    <row r="142" spans="1:12" ht="15" hidden="1">
      <c r="A142" s="29">
        <v>38139</v>
      </c>
      <c r="B142" s="30">
        <v>3963</v>
      </c>
      <c r="C142" s="30">
        <v>7821</v>
      </c>
      <c r="D142" s="30">
        <v>3464</v>
      </c>
      <c r="E142" s="30">
        <v>6224</v>
      </c>
      <c r="F142" s="30">
        <v>9826</v>
      </c>
      <c r="G142" s="30">
        <v>14778</v>
      </c>
      <c r="H142" s="30">
        <v>993</v>
      </c>
      <c r="I142" s="30">
        <v>1213</v>
      </c>
      <c r="J142" s="227"/>
      <c r="K142" s="207">
        <f t="shared" si="2"/>
        <v>18246</v>
      </c>
      <c r="L142" s="227"/>
    </row>
    <row r="143" spans="1:12" ht="15" hidden="1">
      <c r="A143" s="29">
        <v>38169</v>
      </c>
      <c r="B143" s="30">
        <v>3111</v>
      </c>
      <c r="C143" s="30">
        <v>3572</v>
      </c>
      <c r="D143" s="30">
        <v>10418</v>
      </c>
      <c r="E143" s="30">
        <v>108682</v>
      </c>
      <c r="F143" s="30">
        <v>19795</v>
      </c>
      <c r="G143" s="30">
        <v>36547</v>
      </c>
      <c r="H143" s="30">
        <v>5401</v>
      </c>
      <c r="I143" s="30">
        <v>15392</v>
      </c>
      <c r="J143" s="227"/>
      <c r="K143" s="207">
        <f t="shared" si="2"/>
        <v>38725</v>
      </c>
      <c r="L143" s="227"/>
    </row>
    <row r="144" spans="1:12" ht="15" hidden="1">
      <c r="A144" s="29">
        <v>38200</v>
      </c>
      <c r="B144" s="30">
        <v>26852</v>
      </c>
      <c r="C144" s="30">
        <v>59880</v>
      </c>
      <c r="D144" s="30">
        <v>3251</v>
      </c>
      <c r="E144" s="30">
        <v>7198</v>
      </c>
      <c r="F144" s="30">
        <v>28812</v>
      </c>
      <c r="G144" s="30">
        <v>41661</v>
      </c>
      <c r="H144" s="30">
        <v>151</v>
      </c>
      <c r="I144" s="30">
        <v>181</v>
      </c>
      <c r="J144" s="227"/>
      <c r="K144" s="207">
        <f t="shared" si="2"/>
        <v>59066</v>
      </c>
      <c r="L144" s="227"/>
    </row>
    <row r="145" spans="1:12" ht="15" hidden="1">
      <c r="A145" s="29">
        <v>38231</v>
      </c>
      <c r="B145" s="30">
        <v>562</v>
      </c>
      <c r="C145" s="30">
        <v>1026</v>
      </c>
      <c r="D145" s="30">
        <v>11112</v>
      </c>
      <c r="E145" s="30">
        <v>37600</v>
      </c>
      <c r="F145" s="30">
        <v>15481</v>
      </c>
      <c r="G145" s="30">
        <v>24455</v>
      </c>
      <c r="H145" s="30">
        <v>1513</v>
      </c>
      <c r="I145" s="30">
        <v>3780</v>
      </c>
      <c r="J145" s="227"/>
      <c r="K145" s="207">
        <f t="shared" si="2"/>
        <v>28668</v>
      </c>
      <c r="L145" s="227"/>
    </row>
    <row r="146" spans="1:12" ht="15" hidden="1">
      <c r="A146" s="29">
        <v>38261</v>
      </c>
      <c r="B146" s="30">
        <v>8341</v>
      </c>
      <c r="C146" s="30">
        <v>14980</v>
      </c>
      <c r="D146" s="30">
        <v>12661</v>
      </c>
      <c r="E146" s="30">
        <v>25860</v>
      </c>
      <c r="F146" s="30">
        <v>7790</v>
      </c>
      <c r="G146" s="30">
        <v>8995</v>
      </c>
      <c r="H146" s="30">
        <v>527</v>
      </c>
      <c r="I146" s="30">
        <v>1920</v>
      </c>
      <c r="J146" s="227"/>
      <c r="K146" s="207">
        <f t="shared" si="2"/>
        <v>29319</v>
      </c>
      <c r="L146" s="227"/>
    </row>
    <row r="147" spans="1:12" ht="15" hidden="1">
      <c r="A147" s="29">
        <v>38292</v>
      </c>
      <c r="B147" s="30">
        <v>6034</v>
      </c>
      <c r="C147" s="30">
        <v>14635</v>
      </c>
      <c r="D147" s="30">
        <v>5605</v>
      </c>
      <c r="E147" s="30">
        <v>9908</v>
      </c>
      <c r="F147" s="30">
        <v>8638</v>
      </c>
      <c r="G147" s="30">
        <v>15421</v>
      </c>
      <c r="H147" s="30">
        <v>3375</v>
      </c>
      <c r="I147" s="30">
        <v>4819</v>
      </c>
      <c r="J147" s="227"/>
      <c r="K147" s="207">
        <f t="shared" si="2"/>
        <v>23652</v>
      </c>
      <c r="L147" s="227"/>
    </row>
    <row r="148" spans="1:12" ht="15" hidden="1">
      <c r="A148" s="29">
        <v>38322</v>
      </c>
      <c r="B148" s="30">
        <v>11918</v>
      </c>
      <c r="C148" s="30">
        <v>29090</v>
      </c>
      <c r="D148" s="30">
        <v>2572</v>
      </c>
      <c r="E148" s="30">
        <v>3323</v>
      </c>
      <c r="F148" s="30">
        <v>25384</v>
      </c>
      <c r="G148" s="30">
        <v>40536</v>
      </c>
      <c r="H148" s="30">
        <v>0</v>
      </c>
      <c r="I148" s="30">
        <v>0</v>
      </c>
      <c r="J148" s="227"/>
      <c r="K148" s="207">
        <f t="shared" si="2"/>
        <v>39874</v>
      </c>
      <c r="L148" s="227"/>
    </row>
    <row r="149" spans="1:12" ht="15" hidden="1">
      <c r="A149" s="29">
        <v>38353</v>
      </c>
      <c r="B149" s="30">
        <v>0</v>
      </c>
      <c r="C149" s="30">
        <v>0</v>
      </c>
      <c r="D149" s="30">
        <v>14382</v>
      </c>
      <c r="E149" s="30">
        <v>20832</v>
      </c>
      <c r="F149" s="30">
        <v>20258</v>
      </c>
      <c r="G149" s="30">
        <v>32551</v>
      </c>
      <c r="H149" s="30">
        <v>51965</v>
      </c>
      <c r="I149" s="30">
        <v>129700</v>
      </c>
      <c r="J149" s="227"/>
      <c r="K149" s="207">
        <f t="shared" si="2"/>
        <v>86605</v>
      </c>
      <c r="L149" s="227"/>
    </row>
    <row r="150" spans="1:12" ht="15" hidden="1">
      <c r="A150" s="29">
        <v>38384</v>
      </c>
      <c r="B150" s="30">
        <v>3122</v>
      </c>
      <c r="C150" s="30">
        <v>8280</v>
      </c>
      <c r="D150" s="30">
        <v>9805</v>
      </c>
      <c r="E150" s="30">
        <v>22982</v>
      </c>
      <c r="F150" s="30">
        <v>8838</v>
      </c>
      <c r="G150" s="30">
        <v>16958</v>
      </c>
      <c r="H150" s="30">
        <v>1245</v>
      </c>
      <c r="I150" s="30">
        <v>2533</v>
      </c>
      <c r="J150" s="227"/>
      <c r="K150" s="207">
        <f t="shared" si="2"/>
        <v>23010</v>
      </c>
      <c r="L150" s="227"/>
    </row>
    <row r="151" spans="1:12" ht="15" hidden="1">
      <c r="A151" s="29">
        <v>38412</v>
      </c>
      <c r="B151" s="30">
        <v>8448</v>
      </c>
      <c r="C151" s="30">
        <v>20700</v>
      </c>
      <c r="D151" s="30">
        <v>1777</v>
      </c>
      <c r="E151" s="30">
        <v>4700</v>
      </c>
      <c r="F151" s="30">
        <v>12901</v>
      </c>
      <c r="G151" s="30">
        <v>20701</v>
      </c>
      <c r="H151" s="30">
        <v>716</v>
      </c>
      <c r="I151" s="30">
        <v>1485</v>
      </c>
      <c r="J151" s="227"/>
      <c r="K151" s="207">
        <f t="shared" si="2"/>
        <v>23842</v>
      </c>
      <c r="L151" s="227"/>
    </row>
    <row r="152" spans="1:12" ht="15" hidden="1">
      <c r="A152" s="29">
        <v>38443</v>
      </c>
      <c r="B152" s="30">
        <v>4016</v>
      </c>
      <c r="C152" s="30">
        <v>10898</v>
      </c>
      <c r="D152" s="30">
        <v>25845</v>
      </c>
      <c r="E152" s="30">
        <v>97400</v>
      </c>
      <c r="F152" s="30">
        <v>19550</v>
      </c>
      <c r="G152" s="30">
        <v>28235</v>
      </c>
      <c r="H152" s="30">
        <v>1284</v>
      </c>
      <c r="I152" s="30">
        <v>2156</v>
      </c>
      <c r="J152" s="227"/>
      <c r="K152" s="207">
        <f t="shared" si="2"/>
        <v>50695</v>
      </c>
      <c r="L152" s="227"/>
    </row>
    <row r="153" spans="1:12" ht="15" hidden="1">
      <c r="A153" s="29">
        <v>38473</v>
      </c>
      <c r="B153" s="30">
        <v>9521</v>
      </c>
      <c r="C153" s="30">
        <v>14185</v>
      </c>
      <c r="D153" s="30">
        <v>2774</v>
      </c>
      <c r="E153" s="30">
        <v>6860</v>
      </c>
      <c r="F153" s="30">
        <v>20417</v>
      </c>
      <c r="G153" s="30">
        <v>34123</v>
      </c>
      <c r="H153" s="30">
        <v>714</v>
      </c>
      <c r="I153" s="30">
        <v>1785</v>
      </c>
      <c r="J153" s="227"/>
      <c r="K153" s="207">
        <f t="shared" si="2"/>
        <v>33426</v>
      </c>
      <c r="L153" s="227"/>
    </row>
    <row r="154" spans="1:12" ht="15" hidden="1">
      <c r="A154" s="29">
        <v>38504</v>
      </c>
      <c r="B154" s="30">
        <v>8236</v>
      </c>
      <c r="C154" s="30">
        <v>20593</v>
      </c>
      <c r="D154" s="30">
        <v>35482</v>
      </c>
      <c r="E154" s="30">
        <v>152204</v>
      </c>
      <c r="F154" s="30">
        <v>40435</v>
      </c>
      <c r="G154" s="30">
        <v>82209</v>
      </c>
      <c r="H154" s="30">
        <v>997</v>
      </c>
      <c r="I154" s="30">
        <v>600</v>
      </c>
      <c r="J154" s="227"/>
      <c r="K154" s="207">
        <f t="shared" si="2"/>
        <v>85150</v>
      </c>
      <c r="L154" s="227"/>
    </row>
    <row r="155" spans="1:12" ht="15" hidden="1">
      <c r="A155" s="29">
        <v>38534</v>
      </c>
      <c r="B155" s="30">
        <v>7367</v>
      </c>
      <c r="C155" s="30">
        <v>17579</v>
      </c>
      <c r="D155" s="30">
        <v>829</v>
      </c>
      <c r="E155" s="30">
        <v>945</v>
      </c>
      <c r="F155" s="30">
        <v>33599</v>
      </c>
      <c r="G155" s="30">
        <v>56378</v>
      </c>
      <c r="H155" s="30">
        <v>1574</v>
      </c>
      <c r="I155" s="30">
        <v>4332</v>
      </c>
      <c r="J155" s="227"/>
      <c r="K155" s="207">
        <f t="shared" si="2"/>
        <v>43369</v>
      </c>
      <c r="L155" s="227"/>
    </row>
    <row r="156" spans="1:12" ht="15" hidden="1">
      <c r="A156" s="29">
        <v>38565</v>
      </c>
      <c r="B156" s="30">
        <v>8165</v>
      </c>
      <c r="C156" s="30">
        <v>12000</v>
      </c>
      <c r="D156" s="30">
        <v>4231</v>
      </c>
      <c r="E156" s="30">
        <v>11600</v>
      </c>
      <c r="F156" s="30">
        <v>20404</v>
      </c>
      <c r="G156" s="30">
        <v>30210</v>
      </c>
      <c r="H156" s="30">
        <v>4152</v>
      </c>
      <c r="I156" s="30">
        <v>9623</v>
      </c>
      <c r="J156" s="227"/>
      <c r="K156" s="207">
        <f t="shared" si="2"/>
        <v>36952</v>
      </c>
      <c r="L156" s="227"/>
    </row>
    <row r="157" spans="1:12" ht="15" hidden="1">
      <c r="A157" s="29">
        <v>38596</v>
      </c>
      <c r="B157" s="30">
        <v>5073</v>
      </c>
      <c r="C157" s="30">
        <v>14810</v>
      </c>
      <c r="D157" s="30">
        <v>4297</v>
      </c>
      <c r="E157" s="30">
        <v>9600</v>
      </c>
      <c r="F157" s="30">
        <v>23177</v>
      </c>
      <c r="G157" s="30">
        <v>46121</v>
      </c>
      <c r="H157" s="30">
        <v>3754</v>
      </c>
      <c r="I157" s="30">
        <v>18635</v>
      </c>
      <c r="J157" s="227"/>
      <c r="K157" s="207">
        <f t="shared" si="2"/>
        <v>36301</v>
      </c>
      <c r="L157" s="227"/>
    </row>
    <row r="158" spans="1:12" ht="15" hidden="1">
      <c r="A158" s="29">
        <v>38626</v>
      </c>
      <c r="B158" s="30">
        <v>5876</v>
      </c>
      <c r="C158" s="30">
        <v>15065</v>
      </c>
      <c r="D158" s="30">
        <v>34769</v>
      </c>
      <c r="E158" s="30">
        <v>80900</v>
      </c>
      <c r="F158" s="30">
        <v>86551</v>
      </c>
      <c r="G158" s="30">
        <v>188437</v>
      </c>
      <c r="H158" s="30">
        <v>285</v>
      </c>
      <c r="I158" s="30">
        <v>428</v>
      </c>
      <c r="J158" s="227"/>
      <c r="K158" s="207">
        <f t="shared" si="2"/>
        <v>127481</v>
      </c>
      <c r="L158" s="227"/>
    </row>
    <row r="159" spans="1:12" ht="15" hidden="1">
      <c r="A159" s="29">
        <v>38657</v>
      </c>
      <c r="B159" s="30">
        <v>1494</v>
      </c>
      <c r="C159" s="30">
        <v>4000</v>
      </c>
      <c r="D159" s="30">
        <v>14048</v>
      </c>
      <c r="E159" s="30">
        <v>33483</v>
      </c>
      <c r="F159" s="30">
        <v>34161</v>
      </c>
      <c r="G159" s="30">
        <v>40140</v>
      </c>
      <c r="H159" s="30">
        <v>3309</v>
      </c>
      <c r="I159" s="30">
        <v>7175</v>
      </c>
      <c r="J159" s="227"/>
      <c r="K159" s="207">
        <f t="shared" si="2"/>
        <v>53012</v>
      </c>
      <c r="L159" s="227"/>
    </row>
    <row r="160" spans="1:12" ht="15" hidden="1">
      <c r="A160" s="29">
        <v>38687</v>
      </c>
      <c r="B160" s="30">
        <v>2793</v>
      </c>
      <c r="C160" s="30">
        <v>8000</v>
      </c>
      <c r="D160" s="30">
        <v>9264</v>
      </c>
      <c r="E160" s="30">
        <v>27666</v>
      </c>
      <c r="F160" s="30">
        <v>40497</v>
      </c>
      <c r="G160" s="30">
        <v>89607</v>
      </c>
      <c r="H160" s="30">
        <v>98</v>
      </c>
      <c r="I160" s="30">
        <v>200</v>
      </c>
      <c r="J160" s="227"/>
      <c r="K160" s="207">
        <f t="shared" si="2"/>
        <v>52652</v>
      </c>
      <c r="L160" s="227"/>
    </row>
    <row r="161" spans="1:12" ht="15" hidden="1">
      <c r="A161" s="29">
        <v>38718</v>
      </c>
      <c r="B161" s="30">
        <v>899</v>
      </c>
      <c r="C161" s="30">
        <v>1880</v>
      </c>
      <c r="D161" s="30">
        <v>3121</v>
      </c>
      <c r="E161" s="30">
        <v>8750</v>
      </c>
      <c r="F161" s="30">
        <v>13870</v>
      </c>
      <c r="G161" s="30">
        <v>28530</v>
      </c>
      <c r="H161" s="30">
        <v>3160</v>
      </c>
      <c r="I161" s="30">
        <v>9357</v>
      </c>
      <c r="J161" s="227"/>
      <c r="K161" s="200">
        <f t="shared" si="2"/>
        <v>21050</v>
      </c>
      <c r="L161" s="227"/>
    </row>
    <row r="162" spans="1:12" ht="15" hidden="1">
      <c r="A162" s="29">
        <v>38749</v>
      </c>
      <c r="B162" s="30">
        <v>10021</v>
      </c>
      <c r="C162" s="30">
        <v>23230</v>
      </c>
      <c r="D162" s="30">
        <v>11041</v>
      </c>
      <c r="E162" s="30">
        <v>25645</v>
      </c>
      <c r="F162" s="30">
        <v>54451</v>
      </c>
      <c r="G162" s="30">
        <v>113094</v>
      </c>
      <c r="H162" s="30">
        <v>6321</v>
      </c>
      <c r="I162" s="30">
        <v>12339</v>
      </c>
      <c r="J162" s="227"/>
      <c r="K162" s="200">
        <f t="shared" si="2"/>
        <v>81834</v>
      </c>
      <c r="L162" s="227"/>
    </row>
    <row r="163" spans="1:12" ht="15" hidden="1">
      <c r="A163" s="29">
        <v>38777</v>
      </c>
      <c r="B163" s="30">
        <v>8374</v>
      </c>
      <c r="C163" s="30">
        <v>23118</v>
      </c>
      <c r="D163" s="30">
        <v>6258</v>
      </c>
      <c r="E163" s="30">
        <v>18909</v>
      </c>
      <c r="F163" s="30">
        <v>71366</v>
      </c>
      <c r="G163" s="30">
        <v>186326</v>
      </c>
      <c r="H163" s="30">
        <v>1543</v>
      </c>
      <c r="I163" s="30">
        <v>5330</v>
      </c>
      <c r="J163" s="227"/>
      <c r="K163" s="200">
        <f t="shared" si="2"/>
        <v>87541</v>
      </c>
      <c r="L163" s="227"/>
    </row>
    <row r="164" spans="1:12" ht="15" hidden="1">
      <c r="A164" s="29">
        <v>38808</v>
      </c>
      <c r="B164" s="30">
        <v>7405</v>
      </c>
      <c r="C164" s="30">
        <v>26695</v>
      </c>
      <c r="D164" s="30">
        <v>4292</v>
      </c>
      <c r="E164" s="30">
        <v>8397</v>
      </c>
      <c r="F164" s="30">
        <v>25554</v>
      </c>
      <c r="G164" s="30">
        <v>64659</v>
      </c>
      <c r="H164" s="30">
        <v>209</v>
      </c>
      <c r="I164" s="30">
        <v>739</v>
      </c>
      <c r="J164" s="227"/>
      <c r="K164" s="200">
        <f t="shared" si="2"/>
        <v>37460</v>
      </c>
      <c r="L164" s="227"/>
    </row>
    <row r="165" spans="1:12" ht="15" hidden="1">
      <c r="A165" s="29">
        <v>38838</v>
      </c>
      <c r="B165" s="30">
        <v>11624</v>
      </c>
      <c r="C165" s="30">
        <v>35025</v>
      </c>
      <c r="D165" s="30">
        <v>3994</v>
      </c>
      <c r="E165" s="30">
        <v>11778</v>
      </c>
      <c r="F165" s="30">
        <v>41209</v>
      </c>
      <c r="G165" s="30">
        <v>111377</v>
      </c>
      <c r="H165" s="30">
        <v>7230</v>
      </c>
      <c r="I165" s="30">
        <v>24432</v>
      </c>
      <c r="J165" s="227"/>
      <c r="K165" s="200">
        <f t="shared" si="2"/>
        <v>64057</v>
      </c>
      <c r="L165" s="227"/>
    </row>
    <row r="166" spans="1:12" ht="15" hidden="1">
      <c r="A166" s="29">
        <v>38869</v>
      </c>
      <c r="B166" s="30">
        <v>3023</v>
      </c>
      <c r="C166" s="30">
        <v>10292</v>
      </c>
      <c r="D166" s="30">
        <v>10336</v>
      </c>
      <c r="E166" s="30">
        <v>59831</v>
      </c>
      <c r="F166" s="30">
        <v>51019</v>
      </c>
      <c r="G166" s="30">
        <v>127324</v>
      </c>
      <c r="H166" s="30">
        <v>2513</v>
      </c>
      <c r="I166" s="30">
        <v>9305</v>
      </c>
      <c r="J166" s="227"/>
      <c r="K166" s="200">
        <f t="shared" si="2"/>
        <v>66891</v>
      </c>
      <c r="L166" s="227"/>
    </row>
    <row r="167" spans="1:12" ht="15" hidden="1">
      <c r="A167" s="29">
        <v>38899</v>
      </c>
      <c r="B167" s="30">
        <v>12291</v>
      </c>
      <c r="C167" s="30">
        <v>38170</v>
      </c>
      <c r="D167" s="30">
        <v>5935</v>
      </c>
      <c r="E167" s="30">
        <v>24884</v>
      </c>
      <c r="F167" s="30">
        <v>26982</v>
      </c>
      <c r="G167" s="30">
        <v>62781</v>
      </c>
      <c r="H167" s="30">
        <v>3145</v>
      </c>
      <c r="I167" s="30">
        <v>10000</v>
      </c>
      <c r="J167" s="227"/>
      <c r="K167" s="200">
        <f t="shared" si="2"/>
        <v>48353</v>
      </c>
      <c r="L167" s="227"/>
    </row>
    <row r="168" spans="1:12" ht="15" hidden="1">
      <c r="A168" s="29">
        <v>38930</v>
      </c>
      <c r="B168" s="30">
        <v>52129</v>
      </c>
      <c r="C168" s="30">
        <v>301939</v>
      </c>
      <c r="D168" s="30">
        <v>9072</v>
      </c>
      <c r="E168" s="30">
        <v>22988</v>
      </c>
      <c r="F168" s="30">
        <v>52872</v>
      </c>
      <c r="G168" s="30">
        <v>113361</v>
      </c>
      <c r="H168" s="30">
        <v>2988</v>
      </c>
      <c r="I168" s="30">
        <v>4303</v>
      </c>
      <c r="J168" s="227"/>
      <c r="K168" s="200">
        <f t="shared" si="2"/>
        <v>117061</v>
      </c>
      <c r="L168" s="227"/>
    </row>
    <row r="169" spans="1:12" ht="15" hidden="1">
      <c r="A169" s="29">
        <v>38961</v>
      </c>
      <c r="B169" s="30">
        <v>8859</v>
      </c>
      <c r="C169" s="30">
        <v>24299</v>
      </c>
      <c r="D169" s="30">
        <v>8554</v>
      </c>
      <c r="E169" s="30">
        <v>21695</v>
      </c>
      <c r="F169" s="30">
        <v>19342</v>
      </c>
      <c r="G169" s="30">
        <v>59003</v>
      </c>
      <c r="H169" s="30">
        <v>0</v>
      </c>
      <c r="I169" s="30">
        <v>0</v>
      </c>
      <c r="J169" s="227"/>
      <c r="K169" s="200">
        <f t="shared" si="2"/>
        <v>36755</v>
      </c>
      <c r="L169" s="227"/>
    </row>
    <row r="170" spans="1:12" ht="15" hidden="1">
      <c r="A170" s="29">
        <v>38991</v>
      </c>
      <c r="B170" s="30">
        <v>6708</v>
      </c>
      <c r="C170" s="30">
        <v>18221</v>
      </c>
      <c r="D170" s="30">
        <v>11009</v>
      </c>
      <c r="E170" s="30">
        <v>37695</v>
      </c>
      <c r="F170" s="30">
        <v>28289</v>
      </c>
      <c r="G170" s="30">
        <v>59729</v>
      </c>
      <c r="H170" s="30">
        <v>0</v>
      </c>
      <c r="I170" s="30">
        <v>0</v>
      </c>
      <c r="J170" s="227"/>
      <c r="K170" s="200">
        <f t="shared" si="2"/>
        <v>46006</v>
      </c>
      <c r="L170" s="227"/>
    </row>
    <row r="171" spans="1:12" ht="15" hidden="1">
      <c r="A171" s="29">
        <v>39022</v>
      </c>
      <c r="B171" s="30">
        <v>35249</v>
      </c>
      <c r="C171" s="30">
        <v>111044</v>
      </c>
      <c r="D171" s="30">
        <v>39741</v>
      </c>
      <c r="E171" s="30">
        <v>133027</v>
      </c>
      <c r="F171" s="30">
        <v>48130</v>
      </c>
      <c r="G171" s="30">
        <v>108462</v>
      </c>
      <c r="H171" s="30">
        <v>154</v>
      </c>
      <c r="I171" s="30">
        <v>310</v>
      </c>
      <c r="J171" s="227"/>
      <c r="K171" s="200">
        <f t="shared" si="2"/>
        <v>123274</v>
      </c>
      <c r="L171" s="227"/>
    </row>
    <row r="172" spans="1:12" ht="15" hidden="1">
      <c r="A172" s="29">
        <v>39052</v>
      </c>
      <c r="B172" s="30">
        <v>11157</v>
      </c>
      <c r="C172" s="30">
        <v>32300</v>
      </c>
      <c r="D172" s="30">
        <v>2865</v>
      </c>
      <c r="E172" s="30">
        <v>21200</v>
      </c>
      <c r="F172" s="30">
        <v>17006</v>
      </c>
      <c r="G172" s="30">
        <v>45824</v>
      </c>
      <c r="H172" s="30">
        <v>542</v>
      </c>
      <c r="I172" s="30">
        <v>2305</v>
      </c>
      <c r="J172" s="227"/>
      <c r="K172" s="200">
        <f t="shared" si="2"/>
        <v>31570</v>
      </c>
      <c r="L172" s="227"/>
    </row>
    <row r="173" spans="1:12" ht="15" hidden="1">
      <c r="A173" s="29">
        <v>39083</v>
      </c>
      <c r="B173" s="30">
        <v>6335</v>
      </c>
      <c r="C173" s="30">
        <v>35025</v>
      </c>
      <c r="D173" s="30">
        <v>9262</v>
      </c>
      <c r="E173" s="30">
        <v>43510</v>
      </c>
      <c r="F173" s="30">
        <v>31764</v>
      </c>
      <c r="G173" s="30">
        <v>90405</v>
      </c>
      <c r="H173" s="30">
        <v>0</v>
      </c>
      <c r="I173" s="30">
        <v>0</v>
      </c>
      <c r="J173" s="227"/>
      <c r="K173" s="200">
        <f t="shared" si="2"/>
        <v>47361</v>
      </c>
      <c r="L173" s="227"/>
    </row>
    <row r="174" spans="1:12" ht="15" hidden="1">
      <c r="A174" s="29">
        <v>39114</v>
      </c>
      <c r="B174" s="30">
        <v>2866</v>
      </c>
      <c r="C174" s="30">
        <v>8725</v>
      </c>
      <c r="D174" s="30">
        <v>1867</v>
      </c>
      <c r="E174" s="30">
        <v>6921</v>
      </c>
      <c r="F174" s="30">
        <v>17030</v>
      </c>
      <c r="G174" s="30">
        <v>46188</v>
      </c>
      <c r="H174" s="30">
        <v>5349</v>
      </c>
      <c r="I174" s="30">
        <v>22009</v>
      </c>
      <c r="J174" s="227"/>
      <c r="K174" s="200">
        <f t="shared" si="2"/>
        <v>27112</v>
      </c>
      <c r="L174" s="227"/>
    </row>
    <row r="175" spans="1:12" ht="15" hidden="1">
      <c r="A175" s="29">
        <v>39142</v>
      </c>
      <c r="B175" s="30">
        <v>7558</v>
      </c>
      <c r="C175" s="30">
        <v>25905</v>
      </c>
      <c r="D175" s="30">
        <v>7795</v>
      </c>
      <c r="E175" s="30">
        <v>23652</v>
      </c>
      <c r="F175" s="30">
        <v>26258</v>
      </c>
      <c r="G175" s="30">
        <v>74904</v>
      </c>
      <c r="H175" s="30">
        <v>573</v>
      </c>
      <c r="I175" s="30">
        <v>1514</v>
      </c>
      <c r="J175" s="227"/>
      <c r="K175" s="200">
        <f t="shared" si="2"/>
        <v>42184</v>
      </c>
      <c r="L175" s="227"/>
    </row>
    <row r="176" spans="1:12" ht="15" hidden="1">
      <c r="A176" s="29">
        <v>39173</v>
      </c>
      <c r="B176" s="30">
        <v>23725</v>
      </c>
      <c r="C176" s="30">
        <v>101937</v>
      </c>
      <c r="D176" s="30">
        <v>17286</v>
      </c>
      <c r="E176" s="30">
        <v>39925</v>
      </c>
      <c r="F176" s="30">
        <v>51545</v>
      </c>
      <c r="G176" s="30">
        <v>124747</v>
      </c>
      <c r="H176" s="30">
        <v>3755</v>
      </c>
      <c r="I176" s="30">
        <v>13182</v>
      </c>
      <c r="J176" s="227"/>
      <c r="K176" s="200">
        <f t="shared" si="2"/>
        <v>96311</v>
      </c>
      <c r="L176" s="227"/>
    </row>
    <row r="177" spans="1:12" ht="15" hidden="1">
      <c r="A177" s="29">
        <v>39203</v>
      </c>
      <c r="B177" s="30">
        <v>13720</v>
      </c>
      <c r="C177" s="30">
        <v>63931</v>
      </c>
      <c r="D177" s="30">
        <v>31363</v>
      </c>
      <c r="E177" s="30">
        <v>140131</v>
      </c>
      <c r="F177" s="30">
        <v>18276</v>
      </c>
      <c r="G177" s="30">
        <v>46203</v>
      </c>
      <c r="H177" s="30">
        <v>3154</v>
      </c>
      <c r="I177" s="30">
        <v>9243</v>
      </c>
      <c r="J177" s="227"/>
      <c r="K177" s="200">
        <f t="shared" si="2"/>
        <v>66513</v>
      </c>
      <c r="L177" s="227"/>
    </row>
    <row r="178" spans="1:12" ht="15" hidden="1">
      <c r="A178" s="29">
        <v>39234</v>
      </c>
      <c r="B178" s="30">
        <v>10308</v>
      </c>
      <c r="C178" s="30">
        <v>37648</v>
      </c>
      <c r="D178" s="30">
        <v>11224</v>
      </c>
      <c r="E178" s="30">
        <v>30089</v>
      </c>
      <c r="F178" s="30">
        <v>41799</v>
      </c>
      <c r="G178" s="30">
        <v>109767</v>
      </c>
      <c r="H178" s="30">
        <v>2395</v>
      </c>
      <c r="I178" s="30">
        <v>6600</v>
      </c>
      <c r="J178" s="227"/>
      <c r="K178" s="200">
        <f t="shared" si="2"/>
        <v>65726</v>
      </c>
      <c r="L178" s="227"/>
    </row>
    <row r="179" spans="1:12" ht="15" hidden="1">
      <c r="A179" s="29">
        <v>39264</v>
      </c>
      <c r="B179" s="30">
        <v>9051</v>
      </c>
      <c r="C179" s="30">
        <v>43555</v>
      </c>
      <c r="D179" s="30">
        <v>7702</v>
      </c>
      <c r="E179" s="30">
        <v>37430</v>
      </c>
      <c r="F179" s="30">
        <v>13989</v>
      </c>
      <c r="G179" s="30">
        <v>40142</v>
      </c>
      <c r="H179" s="30">
        <v>3080</v>
      </c>
      <c r="I179" s="30">
        <v>8181</v>
      </c>
      <c r="J179" s="227"/>
      <c r="K179" s="200">
        <f t="shared" si="2"/>
        <v>33822</v>
      </c>
      <c r="L179" s="227"/>
    </row>
    <row r="180" spans="1:12" ht="15" hidden="1">
      <c r="A180" s="29">
        <v>39295</v>
      </c>
      <c r="B180" s="30">
        <v>24077</v>
      </c>
      <c r="C180" s="30">
        <v>137106</v>
      </c>
      <c r="D180" s="30">
        <v>84911</v>
      </c>
      <c r="E180" s="30">
        <v>462045</v>
      </c>
      <c r="F180" s="30">
        <v>72333</v>
      </c>
      <c r="G180" s="30">
        <v>206469</v>
      </c>
      <c r="H180" s="30">
        <v>249</v>
      </c>
      <c r="I180" s="30">
        <v>658</v>
      </c>
      <c r="J180" s="227"/>
      <c r="K180" s="200">
        <f t="shared" si="2"/>
        <v>181570</v>
      </c>
      <c r="L180" s="227"/>
    </row>
    <row r="181" spans="1:12" ht="15" hidden="1">
      <c r="A181" s="29">
        <v>39326</v>
      </c>
      <c r="B181" s="30">
        <v>17692</v>
      </c>
      <c r="C181" s="30">
        <v>57948</v>
      </c>
      <c r="D181" s="30">
        <v>6373</v>
      </c>
      <c r="E181" s="30">
        <v>20394</v>
      </c>
      <c r="F181" s="30">
        <v>30455</v>
      </c>
      <c r="G181" s="30">
        <v>78018</v>
      </c>
      <c r="H181" s="30">
        <v>4160</v>
      </c>
      <c r="I181" s="30">
        <v>20978</v>
      </c>
      <c r="J181" s="227"/>
      <c r="K181" s="200">
        <f t="shared" si="2"/>
        <v>58680</v>
      </c>
      <c r="L181" s="227"/>
    </row>
    <row r="182" spans="1:12" ht="15" hidden="1">
      <c r="A182" s="29">
        <v>39356</v>
      </c>
      <c r="B182" s="30">
        <v>1911</v>
      </c>
      <c r="C182" s="30">
        <v>6167</v>
      </c>
      <c r="D182" s="30">
        <v>3354</v>
      </c>
      <c r="E182" s="30">
        <v>8727</v>
      </c>
      <c r="F182" s="30">
        <v>59202</v>
      </c>
      <c r="G182" s="30">
        <v>166233</v>
      </c>
      <c r="H182" s="30">
        <v>2231</v>
      </c>
      <c r="I182" s="30">
        <v>8514</v>
      </c>
      <c r="J182" s="227"/>
      <c r="K182" s="200">
        <f t="shared" si="2"/>
        <v>66698</v>
      </c>
      <c r="L182" s="227"/>
    </row>
    <row r="183" spans="1:12" ht="15" hidden="1">
      <c r="A183" s="29">
        <v>39387</v>
      </c>
      <c r="B183" s="30">
        <v>3408</v>
      </c>
      <c r="C183" s="30">
        <v>15764</v>
      </c>
      <c r="D183" s="30">
        <v>288</v>
      </c>
      <c r="E183" s="30">
        <v>1440</v>
      </c>
      <c r="F183" s="30">
        <v>20004</v>
      </c>
      <c r="G183" s="30">
        <v>51747</v>
      </c>
      <c r="H183" s="30">
        <v>2053</v>
      </c>
      <c r="I183" s="30">
        <v>7813</v>
      </c>
      <c r="J183" s="227"/>
      <c r="K183" s="200">
        <f t="shared" si="2"/>
        <v>25753</v>
      </c>
      <c r="L183" s="227"/>
    </row>
    <row r="184" spans="1:12" ht="15" hidden="1">
      <c r="A184" s="29">
        <v>39417</v>
      </c>
      <c r="B184" s="30">
        <v>4965</v>
      </c>
      <c r="C184" s="30">
        <v>24179</v>
      </c>
      <c r="D184" s="30">
        <v>12641</v>
      </c>
      <c r="E184" s="30">
        <v>43616</v>
      </c>
      <c r="F184" s="30">
        <v>9288</v>
      </c>
      <c r="G184" s="30">
        <v>29960</v>
      </c>
      <c r="H184" s="30">
        <v>2477</v>
      </c>
      <c r="I184" s="30">
        <v>12385</v>
      </c>
      <c r="J184" s="227"/>
      <c r="K184" s="200">
        <f t="shared" si="2"/>
        <v>29371</v>
      </c>
      <c r="L184" s="227"/>
    </row>
    <row r="185" spans="1:12" ht="15" hidden="1">
      <c r="A185" s="29">
        <v>39448</v>
      </c>
      <c r="B185" s="30">
        <v>7087</v>
      </c>
      <c r="C185" s="30">
        <v>26244</v>
      </c>
      <c r="D185" s="30">
        <v>85138</v>
      </c>
      <c r="E185" s="30">
        <v>461784</v>
      </c>
      <c r="F185" s="30">
        <v>18412</v>
      </c>
      <c r="G185" s="30">
        <v>59268</v>
      </c>
      <c r="H185" s="30">
        <v>2616</v>
      </c>
      <c r="I185" s="30">
        <v>13080</v>
      </c>
      <c r="J185" s="227"/>
      <c r="K185" s="200">
        <f t="shared" si="2"/>
        <v>113253</v>
      </c>
      <c r="L185" s="227"/>
    </row>
    <row r="186" spans="1:12" ht="15" hidden="1">
      <c r="A186" s="29">
        <v>39479</v>
      </c>
      <c r="B186" s="30">
        <v>18048</v>
      </c>
      <c r="C186" s="30">
        <v>90470</v>
      </c>
      <c r="D186" s="30">
        <v>18768</v>
      </c>
      <c r="E186" s="30">
        <v>72118</v>
      </c>
      <c r="F186" s="30">
        <v>63509</v>
      </c>
      <c r="G186" s="30">
        <v>186709</v>
      </c>
      <c r="H186" s="30">
        <v>3842</v>
      </c>
      <c r="I186" s="30">
        <v>14658</v>
      </c>
      <c r="J186" s="227"/>
      <c r="K186" s="200">
        <f t="shared" si="2"/>
        <v>104167</v>
      </c>
      <c r="L186" s="227"/>
    </row>
    <row r="187" spans="1:12" ht="15" hidden="1">
      <c r="A187" s="29">
        <v>39508</v>
      </c>
      <c r="B187" s="30">
        <v>17509</v>
      </c>
      <c r="C187" s="30">
        <v>86367</v>
      </c>
      <c r="D187" s="30">
        <v>1151</v>
      </c>
      <c r="E187" s="30">
        <v>4106</v>
      </c>
      <c r="F187" s="30">
        <v>44269</v>
      </c>
      <c r="G187" s="30">
        <v>119269</v>
      </c>
      <c r="H187" s="30">
        <v>0</v>
      </c>
      <c r="I187" s="30">
        <v>0</v>
      </c>
      <c r="J187" s="227"/>
      <c r="K187" s="200">
        <f t="shared" si="2"/>
        <v>62929</v>
      </c>
      <c r="L187" s="227"/>
    </row>
    <row r="188" spans="1:12" ht="15" hidden="1">
      <c r="A188" s="29">
        <v>39539</v>
      </c>
      <c r="B188" s="30">
        <v>28509</v>
      </c>
      <c r="C188" s="30">
        <v>101267</v>
      </c>
      <c r="D188" s="30">
        <v>5986</v>
      </c>
      <c r="E188" s="30">
        <v>30527</v>
      </c>
      <c r="F188" s="30">
        <v>29100</v>
      </c>
      <c r="G188" s="30">
        <v>92214</v>
      </c>
      <c r="H188" s="30">
        <v>706</v>
      </c>
      <c r="I188" s="30">
        <v>3455</v>
      </c>
      <c r="J188" s="227"/>
      <c r="K188" s="200">
        <f t="shared" si="2"/>
        <v>64301</v>
      </c>
      <c r="L188" s="227"/>
    </row>
    <row r="189" spans="1:12" ht="15" hidden="1">
      <c r="A189" s="29">
        <v>39569</v>
      </c>
      <c r="B189" s="30">
        <v>18993</v>
      </c>
      <c r="C189" s="30">
        <v>90679</v>
      </c>
      <c r="D189" s="30">
        <v>18571</v>
      </c>
      <c r="E189" s="30">
        <v>67480</v>
      </c>
      <c r="F189" s="30">
        <v>31682</v>
      </c>
      <c r="G189" s="30">
        <v>92559</v>
      </c>
      <c r="H189" s="30">
        <v>381</v>
      </c>
      <c r="I189" s="30">
        <v>1905</v>
      </c>
      <c r="J189" s="227"/>
      <c r="K189" s="200">
        <f t="shared" si="2"/>
        <v>69627</v>
      </c>
      <c r="L189" s="227"/>
    </row>
    <row r="190" spans="1:12" ht="15" hidden="1">
      <c r="A190" s="29">
        <v>39600</v>
      </c>
      <c r="B190" s="30">
        <v>22285</v>
      </c>
      <c r="C190" s="30">
        <v>122955</v>
      </c>
      <c r="D190" s="30">
        <v>4450</v>
      </c>
      <c r="E190" s="30">
        <v>17049</v>
      </c>
      <c r="F190" s="30">
        <v>61204</v>
      </c>
      <c r="G190" s="30">
        <v>181293</v>
      </c>
      <c r="H190" s="30">
        <v>1228</v>
      </c>
      <c r="I190" s="30">
        <v>2825</v>
      </c>
      <c r="J190" s="227"/>
      <c r="K190" s="200">
        <f t="shared" si="2"/>
        <v>89167</v>
      </c>
      <c r="L190" s="227"/>
    </row>
    <row r="191" spans="1:12" ht="15" hidden="1">
      <c r="A191" s="29">
        <v>39630</v>
      </c>
      <c r="B191" s="30">
        <v>42120</v>
      </c>
      <c r="C191" s="30">
        <v>219883</v>
      </c>
      <c r="D191" s="30">
        <v>77127</v>
      </c>
      <c r="E191" s="30">
        <v>543307</v>
      </c>
      <c r="F191" s="30">
        <v>43006</v>
      </c>
      <c r="G191" s="30">
        <v>130601</v>
      </c>
      <c r="H191" s="30">
        <v>2735</v>
      </c>
      <c r="I191" s="30">
        <v>12300</v>
      </c>
      <c r="J191" s="227"/>
      <c r="K191" s="200">
        <f t="shared" si="2"/>
        <v>164988</v>
      </c>
      <c r="L191" s="227"/>
    </row>
    <row r="192" spans="1:12" ht="15" hidden="1">
      <c r="A192" s="29">
        <v>39661</v>
      </c>
      <c r="B192" s="30">
        <v>2545</v>
      </c>
      <c r="C192" s="30">
        <v>7609</v>
      </c>
      <c r="D192" s="30">
        <v>23706</v>
      </c>
      <c r="E192" s="30">
        <v>120321</v>
      </c>
      <c r="F192" s="30">
        <v>23767</v>
      </c>
      <c r="G192" s="30">
        <v>104491</v>
      </c>
      <c r="H192" s="30">
        <v>644</v>
      </c>
      <c r="I192" s="30">
        <v>3053</v>
      </c>
      <c r="J192" s="227"/>
      <c r="K192" s="200">
        <f t="shared" si="2"/>
        <v>50662</v>
      </c>
      <c r="L192" s="227"/>
    </row>
    <row r="193" spans="1:12" ht="15" hidden="1">
      <c r="A193" s="29">
        <v>39692</v>
      </c>
      <c r="B193" s="30">
        <v>46611</v>
      </c>
      <c r="C193" s="30">
        <v>223260</v>
      </c>
      <c r="D193" s="30">
        <v>8246</v>
      </c>
      <c r="E193" s="30">
        <v>23671</v>
      </c>
      <c r="F193" s="30">
        <v>130499</v>
      </c>
      <c r="G193" s="30">
        <v>405081</v>
      </c>
      <c r="H193" s="30">
        <v>2648</v>
      </c>
      <c r="I193" s="30">
        <v>13240</v>
      </c>
      <c r="J193" s="227"/>
      <c r="K193" s="200">
        <f t="shared" si="2"/>
        <v>188004</v>
      </c>
      <c r="L193" s="227"/>
    </row>
    <row r="194" spans="1:12" ht="15" hidden="1">
      <c r="A194" s="29">
        <v>39722</v>
      </c>
      <c r="B194" s="30">
        <v>29043</v>
      </c>
      <c r="C194" s="30">
        <v>143064</v>
      </c>
      <c r="D194" s="30">
        <v>2021</v>
      </c>
      <c r="E194" s="30">
        <v>6018</v>
      </c>
      <c r="F194" s="30">
        <v>39529</v>
      </c>
      <c r="G194" s="30">
        <v>104051</v>
      </c>
      <c r="H194" s="30">
        <v>455</v>
      </c>
      <c r="I194" s="30">
        <v>2113</v>
      </c>
      <c r="J194" s="227"/>
      <c r="K194" s="200">
        <f t="shared" si="2"/>
        <v>71048</v>
      </c>
      <c r="L194" s="227"/>
    </row>
    <row r="195" spans="1:12" ht="15" hidden="1">
      <c r="A195" s="29">
        <v>39753</v>
      </c>
      <c r="B195" s="30">
        <v>5256</v>
      </c>
      <c r="C195" s="30">
        <v>23227</v>
      </c>
      <c r="D195" s="30">
        <v>5008</v>
      </c>
      <c r="E195" s="30">
        <v>24860</v>
      </c>
      <c r="F195" s="30">
        <v>37572</v>
      </c>
      <c r="G195" s="30">
        <v>149457</v>
      </c>
      <c r="H195" s="30">
        <v>0</v>
      </c>
      <c r="I195" s="30">
        <v>0</v>
      </c>
      <c r="J195" s="227"/>
      <c r="K195" s="200">
        <f t="shared" si="2"/>
        <v>47836</v>
      </c>
      <c r="L195" s="227"/>
    </row>
    <row r="196" spans="1:12" ht="15" hidden="1">
      <c r="A196" s="29">
        <v>39783</v>
      </c>
      <c r="B196" s="30">
        <v>10423</v>
      </c>
      <c r="C196" s="30">
        <v>53650</v>
      </c>
      <c r="D196" s="30">
        <v>17356</v>
      </c>
      <c r="E196" s="30">
        <v>51229</v>
      </c>
      <c r="F196" s="30">
        <v>47016</v>
      </c>
      <c r="G196" s="30">
        <v>138362</v>
      </c>
      <c r="H196" s="30">
        <v>0</v>
      </c>
      <c r="I196" s="30">
        <v>0</v>
      </c>
      <c r="J196" s="227"/>
      <c r="K196" s="200">
        <f t="shared" si="2"/>
        <v>74795</v>
      </c>
      <c r="L196" s="227"/>
    </row>
    <row r="197" spans="1:12" hidden="1">
      <c r="A197" s="29">
        <v>39814</v>
      </c>
      <c r="B197" s="35">
        <v>1691</v>
      </c>
      <c r="C197" s="35">
        <v>6626</v>
      </c>
      <c r="D197" s="35">
        <v>8283</v>
      </c>
      <c r="E197" s="35">
        <v>24994</v>
      </c>
      <c r="F197" s="35">
        <v>76216</v>
      </c>
      <c r="G197" s="35">
        <v>257740</v>
      </c>
      <c r="H197" s="35">
        <v>30953</v>
      </c>
      <c r="I197" s="35">
        <v>153528</v>
      </c>
      <c r="J197" s="199"/>
      <c r="K197" s="200">
        <f>B197+D197+F197+H197</f>
        <v>117143</v>
      </c>
      <c r="L197" s="199"/>
    </row>
    <row r="198" spans="1:12" hidden="1">
      <c r="A198" s="29">
        <v>39845</v>
      </c>
      <c r="B198" s="35">
        <v>32520</v>
      </c>
      <c r="C198" s="35">
        <v>162600</v>
      </c>
      <c r="D198" s="35">
        <v>14633</v>
      </c>
      <c r="E198" s="35">
        <v>67564</v>
      </c>
      <c r="F198" s="35">
        <v>20437</v>
      </c>
      <c r="G198" s="35">
        <v>68369</v>
      </c>
      <c r="H198" s="35">
        <v>3599</v>
      </c>
      <c r="I198" s="35">
        <v>15065</v>
      </c>
      <c r="J198" s="199"/>
      <c r="K198" s="200">
        <f t="shared" ref="K198:K220" si="3">B198+D198+F198+H198</f>
        <v>71189</v>
      </c>
      <c r="L198" s="199"/>
    </row>
    <row r="199" spans="1:12" hidden="1">
      <c r="A199" s="29">
        <v>39873</v>
      </c>
      <c r="B199" s="35">
        <v>14831</v>
      </c>
      <c r="C199" s="35">
        <v>52625</v>
      </c>
      <c r="D199" s="35">
        <v>1107</v>
      </c>
      <c r="E199" s="35">
        <v>2948</v>
      </c>
      <c r="F199" s="35">
        <v>30949</v>
      </c>
      <c r="G199" s="35">
        <v>109325</v>
      </c>
      <c r="H199" s="35">
        <v>2274</v>
      </c>
      <c r="I199" s="35">
        <v>8877</v>
      </c>
      <c r="J199" s="199"/>
      <c r="K199" s="200">
        <f t="shared" si="3"/>
        <v>49161</v>
      </c>
      <c r="L199" s="199"/>
    </row>
    <row r="200" spans="1:12" hidden="1">
      <c r="A200" s="29">
        <v>39904</v>
      </c>
      <c r="B200" s="35">
        <v>17462</v>
      </c>
      <c r="C200" s="35">
        <v>87971</v>
      </c>
      <c r="D200" s="35">
        <v>4294</v>
      </c>
      <c r="E200" s="35">
        <v>18947</v>
      </c>
      <c r="F200" s="35">
        <v>47141</v>
      </c>
      <c r="G200" s="35">
        <v>141580</v>
      </c>
      <c r="H200" s="35">
        <v>2857</v>
      </c>
      <c r="I200" s="35">
        <v>13285</v>
      </c>
      <c r="J200" s="199"/>
      <c r="K200" s="200">
        <f t="shared" si="3"/>
        <v>71754</v>
      </c>
      <c r="L200" s="199"/>
    </row>
    <row r="201" spans="1:12" hidden="1">
      <c r="A201" s="29">
        <v>39934</v>
      </c>
      <c r="B201" s="35">
        <v>41165</v>
      </c>
      <c r="C201" s="35">
        <v>205464</v>
      </c>
      <c r="D201" s="35">
        <v>48983</v>
      </c>
      <c r="E201" s="35">
        <v>186661</v>
      </c>
      <c r="F201" s="35">
        <v>23291</v>
      </c>
      <c r="G201" s="35">
        <v>76827</v>
      </c>
      <c r="H201" s="35">
        <v>2686</v>
      </c>
      <c r="I201" s="35">
        <v>16956</v>
      </c>
      <c r="J201" s="199"/>
      <c r="K201" s="200">
        <f t="shared" si="3"/>
        <v>116125</v>
      </c>
      <c r="L201" s="199"/>
    </row>
    <row r="202" spans="1:12" hidden="1">
      <c r="A202" s="29">
        <v>39965</v>
      </c>
      <c r="B202" s="35">
        <v>8318</v>
      </c>
      <c r="C202" s="35">
        <v>43050</v>
      </c>
      <c r="D202" s="35">
        <v>1754</v>
      </c>
      <c r="E202" s="35">
        <v>8702</v>
      </c>
      <c r="F202" s="35">
        <v>22703</v>
      </c>
      <c r="G202" s="35">
        <v>63923</v>
      </c>
      <c r="H202" s="35">
        <v>4690</v>
      </c>
      <c r="I202" s="35">
        <v>24792</v>
      </c>
      <c r="J202" s="199"/>
      <c r="K202" s="200">
        <f t="shared" si="3"/>
        <v>37465</v>
      </c>
      <c r="L202" s="199"/>
    </row>
    <row r="203" spans="1:12" hidden="1">
      <c r="A203" s="29">
        <v>39995</v>
      </c>
      <c r="B203" s="35">
        <v>18128</v>
      </c>
      <c r="C203" s="35">
        <v>126067</v>
      </c>
      <c r="D203" s="35">
        <v>2977</v>
      </c>
      <c r="E203" s="35">
        <v>12094</v>
      </c>
      <c r="F203" s="35">
        <v>33103</v>
      </c>
      <c r="G203" s="35">
        <v>139016</v>
      </c>
      <c r="H203" s="35">
        <v>3903</v>
      </c>
      <c r="I203" s="35">
        <v>11820</v>
      </c>
      <c r="J203" s="199"/>
      <c r="K203" s="200">
        <f t="shared" si="3"/>
        <v>58111</v>
      </c>
      <c r="L203" s="199"/>
    </row>
    <row r="204" spans="1:12" hidden="1">
      <c r="A204" s="29">
        <v>40026</v>
      </c>
      <c r="B204" s="35">
        <v>1794</v>
      </c>
      <c r="C204" s="35">
        <v>6817</v>
      </c>
      <c r="D204" s="35">
        <v>3748</v>
      </c>
      <c r="E204" s="35">
        <v>26504</v>
      </c>
      <c r="F204" s="35">
        <v>20836</v>
      </c>
      <c r="G204" s="35">
        <v>92469</v>
      </c>
      <c r="H204" s="35">
        <v>1810</v>
      </c>
      <c r="I204" s="35">
        <v>6039</v>
      </c>
      <c r="J204" s="199"/>
      <c r="K204" s="200">
        <f t="shared" si="3"/>
        <v>28188</v>
      </c>
      <c r="L204" s="199"/>
    </row>
    <row r="205" spans="1:12" hidden="1">
      <c r="A205" s="29">
        <v>40057</v>
      </c>
      <c r="B205" s="35">
        <v>15567</v>
      </c>
      <c r="C205" s="35">
        <v>110907</v>
      </c>
      <c r="D205" s="35">
        <v>26045</v>
      </c>
      <c r="E205" s="35">
        <v>186174</v>
      </c>
      <c r="F205" s="35">
        <v>7224</v>
      </c>
      <c r="G205" s="35">
        <v>27452</v>
      </c>
      <c r="H205" s="35">
        <v>1503</v>
      </c>
      <c r="I205" s="35">
        <v>13482</v>
      </c>
      <c r="J205" s="199"/>
      <c r="K205" s="200">
        <f t="shared" si="3"/>
        <v>50339</v>
      </c>
      <c r="L205" s="199"/>
    </row>
    <row r="206" spans="1:12" hidden="1">
      <c r="A206" s="29">
        <v>40087</v>
      </c>
      <c r="B206" s="35">
        <v>9060</v>
      </c>
      <c r="C206" s="35">
        <v>65232</v>
      </c>
      <c r="D206" s="35">
        <v>7853</v>
      </c>
      <c r="E206" s="35">
        <v>54243</v>
      </c>
      <c r="F206" s="35">
        <v>3761</v>
      </c>
      <c r="G206" s="35">
        <v>14292</v>
      </c>
      <c r="H206" s="35">
        <v>2433</v>
      </c>
      <c r="I206" s="35">
        <v>12237</v>
      </c>
      <c r="J206" s="199"/>
      <c r="K206" s="200">
        <f t="shared" si="3"/>
        <v>23107</v>
      </c>
      <c r="L206" s="199"/>
    </row>
    <row r="207" spans="1:12" hidden="1">
      <c r="A207" s="29">
        <v>40118</v>
      </c>
      <c r="B207" s="35">
        <v>25115</v>
      </c>
      <c r="C207" s="35">
        <v>179099</v>
      </c>
      <c r="D207" s="35">
        <v>35159</v>
      </c>
      <c r="E207" s="35">
        <v>247528</v>
      </c>
      <c r="F207" s="35">
        <v>17866</v>
      </c>
      <c r="G207" s="35">
        <v>68699</v>
      </c>
      <c r="H207" s="35">
        <v>9225</v>
      </c>
      <c r="I207" s="35">
        <v>57614</v>
      </c>
      <c r="J207" s="199"/>
      <c r="K207" s="200">
        <f t="shared" si="3"/>
        <v>87365</v>
      </c>
      <c r="L207" s="199"/>
    </row>
    <row r="208" spans="1:12" hidden="1">
      <c r="A208" s="29">
        <v>40148</v>
      </c>
      <c r="B208" s="35">
        <v>3035</v>
      </c>
      <c r="C208" s="35">
        <v>20425</v>
      </c>
      <c r="D208" s="35">
        <v>153</v>
      </c>
      <c r="E208" s="35">
        <v>428</v>
      </c>
      <c r="F208" s="35">
        <v>16176</v>
      </c>
      <c r="G208" s="35">
        <v>75122</v>
      </c>
      <c r="H208" s="35">
        <v>4308</v>
      </c>
      <c r="I208" s="35">
        <v>19386</v>
      </c>
      <c r="J208" s="199"/>
      <c r="K208" s="200">
        <f t="shared" si="3"/>
        <v>23672</v>
      </c>
      <c r="L208" s="199"/>
    </row>
    <row r="209" spans="1:12" hidden="1">
      <c r="A209" s="29">
        <v>40179</v>
      </c>
      <c r="B209" s="35">
        <v>850</v>
      </c>
      <c r="C209" s="35">
        <v>4520</v>
      </c>
      <c r="D209" s="35">
        <v>1008</v>
      </c>
      <c r="E209" s="35">
        <v>6407</v>
      </c>
      <c r="F209" s="35">
        <v>16088</v>
      </c>
      <c r="G209" s="35">
        <v>61134</v>
      </c>
      <c r="H209" s="35">
        <v>2562</v>
      </c>
      <c r="I209" s="35">
        <v>12590</v>
      </c>
      <c r="J209" s="199"/>
      <c r="K209" s="200">
        <f t="shared" si="3"/>
        <v>20508</v>
      </c>
      <c r="L209" s="199"/>
    </row>
    <row r="210" spans="1:12" hidden="1">
      <c r="A210" s="29">
        <v>40210</v>
      </c>
      <c r="B210" s="35">
        <v>3522</v>
      </c>
      <c r="C210" s="35">
        <v>25358</v>
      </c>
      <c r="D210" s="35">
        <v>25112</v>
      </c>
      <c r="E210" s="35">
        <v>153667</v>
      </c>
      <c r="F210" s="35">
        <v>36622</v>
      </c>
      <c r="G210" s="35">
        <v>151438</v>
      </c>
      <c r="H210" s="35">
        <v>144</v>
      </c>
      <c r="I210" s="35">
        <v>641</v>
      </c>
      <c r="J210" s="199"/>
      <c r="K210" s="200">
        <f t="shared" si="3"/>
        <v>65400</v>
      </c>
      <c r="L210" s="199"/>
    </row>
    <row r="211" spans="1:12" hidden="1">
      <c r="A211" s="29">
        <v>40238</v>
      </c>
      <c r="B211" s="35">
        <v>44491</v>
      </c>
      <c r="C211" s="35">
        <v>319609</v>
      </c>
      <c r="D211" s="35">
        <v>1086</v>
      </c>
      <c r="E211" s="35">
        <v>4523</v>
      </c>
      <c r="F211" s="35">
        <v>23363</v>
      </c>
      <c r="G211" s="35">
        <v>89553</v>
      </c>
      <c r="H211" s="35">
        <v>3289</v>
      </c>
      <c r="I211" s="35">
        <v>20252</v>
      </c>
      <c r="J211" s="199"/>
      <c r="K211" s="200">
        <f t="shared" si="3"/>
        <v>72229</v>
      </c>
      <c r="L211" s="199"/>
    </row>
    <row r="212" spans="1:12" hidden="1">
      <c r="A212" s="29">
        <v>40269</v>
      </c>
      <c r="B212" s="35">
        <v>0</v>
      </c>
      <c r="C212" s="35">
        <v>0</v>
      </c>
      <c r="D212" s="35">
        <v>429</v>
      </c>
      <c r="E212" s="35">
        <v>3062</v>
      </c>
      <c r="F212" s="35">
        <v>25121</v>
      </c>
      <c r="G212" s="35">
        <v>104653</v>
      </c>
      <c r="H212" s="35">
        <v>67115</v>
      </c>
      <c r="I212" s="35">
        <v>436473</v>
      </c>
      <c r="J212" s="199"/>
      <c r="K212" s="200">
        <f t="shared" si="3"/>
        <v>92665</v>
      </c>
      <c r="L212" s="199"/>
    </row>
    <row r="213" spans="1:12" hidden="1">
      <c r="A213" s="29">
        <v>40299</v>
      </c>
      <c r="B213" s="35">
        <v>6701</v>
      </c>
      <c r="C213" s="35">
        <v>44619</v>
      </c>
      <c r="D213" s="35">
        <v>9430</v>
      </c>
      <c r="E213" s="35">
        <v>50904</v>
      </c>
      <c r="F213" s="35">
        <v>9531</v>
      </c>
      <c r="G213" s="35">
        <v>39634</v>
      </c>
      <c r="H213" s="35">
        <v>2703</v>
      </c>
      <c r="I213" s="35">
        <v>16685</v>
      </c>
      <c r="J213" s="199"/>
      <c r="K213" s="200">
        <f t="shared" si="3"/>
        <v>28365</v>
      </c>
      <c r="L213" s="199"/>
    </row>
    <row r="214" spans="1:12" hidden="1">
      <c r="A214" s="29">
        <v>40330</v>
      </c>
      <c r="B214" s="35">
        <v>13933</v>
      </c>
      <c r="C214" s="35">
        <v>103101</v>
      </c>
      <c r="D214" s="35">
        <v>5619</v>
      </c>
      <c r="E214" s="35">
        <v>27526</v>
      </c>
      <c r="F214" s="35">
        <v>15548</v>
      </c>
      <c r="G214" s="35">
        <v>58050</v>
      </c>
      <c r="H214" s="35">
        <v>2580</v>
      </c>
      <c r="I214" s="35">
        <v>17505</v>
      </c>
      <c r="J214" s="199"/>
      <c r="K214" s="200">
        <f t="shared" si="3"/>
        <v>37680</v>
      </c>
      <c r="L214" s="199"/>
    </row>
    <row r="215" spans="1:12" hidden="1">
      <c r="A215" s="29">
        <v>40360</v>
      </c>
      <c r="B215" s="35">
        <v>9427</v>
      </c>
      <c r="C215" s="35">
        <v>69756</v>
      </c>
      <c r="D215" s="35">
        <v>2142</v>
      </c>
      <c r="E215" s="35">
        <v>11303</v>
      </c>
      <c r="F215" s="35">
        <v>23201</v>
      </c>
      <c r="G215" s="35">
        <v>93080</v>
      </c>
      <c r="H215" s="35">
        <v>4184</v>
      </c>
      <c r="I215" s="35">
        <v>20340</v>
      </c>
      <c r="J215" s="199"/>
      <c r="K215" s="200">
        <f t="shared" si="3"/>
        <v>38954</v>
      </c>
      <c r="L215" s="199"/>
    </row>
    <row r="216" spans="1:12" hidden="1">
      <c r="A216" s="29">
        <v>40391</v>
      </c>
      <c r="B216" s="35">
        <v>3582</v>
      </c>
      <c r="C216" s="35">
        <v>26507</v>
      </c>
      <c r="D216" s="35">
        <v>3771</v>
      </c>
      <c r="E216" s="35">
        <v>17698</v>
      </c>
      <c r="F216" s="35">
        <v>8079</v>
      </c>
      <c r="G216" s="35">
        <v>35201</v>
      </c>
      <c r="H216" s="35">
        <v>19</v>
      </c>
      <c r="I216" s="35">
        <v>120</v>
      </c>
      <c r="J216" s="199"/>
      <c r="K216" s="200">
        <f t="shared" si="3"/>
        <v>15451</v>
      </c>
      <c r="L216" s="199"/>
    </row>
    <row r="217" spans="1:12" hidden="1">
      <c r="A217" s="29">
        <v>40422</v>
      </c>
      <c r="B217" s="35">
        <v>3174</v>
      </c>
      <c r="C217" s="35">
        <v>21496</v>
      </c>
      <c r="D217" s="35">
        <v>373</v>
      </c>
      <c r="E217" s="35">
        <v>1265</v>
      </c>
      <c r="F217" s="35">
        <v>26039</v>
      </c>
      <c r="G217" s="35">
        <v>94315</v>
      </c>
      <c r="H217" s="35">
        <v>1497</v>
      </c>
      <c r="I217" s="35">
        <v>10580</v>
      </c>
      <c r="J217" s="199"/>
      <c r="K217" s="200">
        <f t="shared" si="3"/>
        <v>31083</v>
      </c>
      <c r="L217" s="199"/>
    </row>
    <row r="218" spans="1:12" hidden="1">
      <c r="A218" s="29">
        <v>40452</v>
      </c>
      <c r="B218" s="35">
        <v>11223</v>
      </c>
      <c r="C218" s="35">
        <v>83048</v>
      </c>
      <c r="D218" s="35">
        <v>0</v>
      </c>
      <c r="E218" s="35">
        <v>0</v>
      </c>
      <c r="F218" s="35">
        <v>24890</v>
      </c>
      <c r="G218" s="35">
        <v>110105</v>
      </c>
      <c r="H218" s="35">
        <v>6051</v>
      </c>
      <c r="I218" s="35">
        <v>27017</v>
      </c>
      <c r="J218" s="199"/>
      <c r="K218" s="200">
        <f t="shared" si="3"/>
        <v>42164</v>
      </c>
      <c r="L218" s="199"/>
    </row>
    <row r="219" spans="1:12" hidden="1">
      <c r="A219" s="29">
        <v>40483</v>
      </c>
      <c r="B219" s="35">
        <v>10307</v>
      </c>
      <c r="C219" s="35">
        <v>72006</v>
      </c>
      <c r="D219" s="35">
        <v>412</v>
      </c>
      <c r="E219" s="35">
        <v>3049</v>
      </c>
      <c r="F219" s="35">
        <v>8575</v>
      </c>
      <c r="G219" s="35">
        <v>32584</v>
      </c>
      <c r="H219" s="35">
        <v>3701</v>
      </c>
      <c r="I219" s="35">
        <v>19525</v>
      </c>
      <c r="J219" s="199"/>
      <c r="K219" s="200">
        <f t="shared" si="3"/>
        <v>22995</v>
      </c>
      <c r="L219" s="199"/>
    </row>
    <row r="220" spans="1:12" hidden="1">
      <c r="A220" s="29">
        <v>40513</v>
      </c>
      <c r="B220" s="35">
        <v>4012</v>
      </c>
      <c r="C220" s="35">
        <v>18616</v>
      </c>
      <c r="D220" s="35">
        <v>1102</v>
      </c>
      <c r="E220" s="35">
        <v>7132</v>
      </c>
      <c r="F220" s="35">
        <v>20421</v>
      </c>
      <c r="G220" s="35">
        <v>70458</v>
      </c>
      <c r="H220" s="35">
        <v>8080</v>
      </c>
      <c r="I220" s="35">
        <v>36680</v>
      </c>
      <c r="J220" s="199"/>
      <c r="K220" s="200">
        <f t="shared" si="3"/>
        <v>33615</v>
      </c>
      <c r="L220" s="199"/>
    </row>
    <row r="221" spans="1:12">
      <c r="A221" s="29">
        <v>40544</v>
      </c>
      <c r="B221" s="35">
        <v>2123</v>
      </c>
      <c r="C221" s="35">
        <v>15710</v>
      </c>
      <c r="D221" s="35">
        <v>104693</v>
      </c>
      <c r="E221" s="35">
        <v>616880</v>
      </c>
      <c r="F221" s="35">
        <v>13906</v>
      </c>
      <c r="G221" s="35">
        <v>52892</v>
      </c>
      <c r="H221" s="35">
        <v>10255</v>
      </c>
      <c r="I221" s="35">
        <v>62001</v>
      </c>
      <c r="J221" s="199"/>
      <c r="K221" s="200">
        <f t="shared" ref="K221:K228" si="4">B221+D221+F221+H221</f>
        <v>130977</v>
      </c>
      <c r="L221" s="199"/>
    </row>
    <row r="222" spans="1:12">
      <c r="A222" s="29">
        <v>40575</v>
      </c>
      <c r="B222" s="35">
        <v>6512</v>
      </c>
      <c r="C222" s="35">
        <v>44550</v>
      </c>
      <c r="D222" s="35">
        <v>9038</v>
      </c>
      <c r="E222" s="35">
        <v>60292</v>
      </c>
      <c r="F222" s="35">
        <v>19626</v>
      </c>
      <c r="G222" s="35">
        <v>79209</v>
      </c>
      <c r="H222" s="35">
        <v>9418</v>
      </c>
      <c r="I222" s="35">
        <v>52415</v>
      </c>
      <c r="J222" s="199"/>
      <c r="K222" s="200">
        <f t="shared" si="4"/>
        <v>44594</v>
      </c>
      <c r="L222" s="199"/>
    </row>
    <row r="223" spans="1:12">
      <c r="A223" s="29">
        <v>40603</v>
      </c>
      <c r="B223" s="35">
        <v>37991</v>
      </c>
      <c r="C223" s="35">
        <v>275700</v>
      </c>
      <c r="D223" s="35">
        <v>3010</v>
      </c>
      <c r="E223" s="35">
        <v>20902</v>
      </c>
      <c r="F223" s="35">
        <v>20414</v>
      </c>
      <c r="G223" s="35">
        <v>79175</v>
      </c>
      <c r="H223" s="35">
        <v>11289</v>
      </c>
      <c r="I223" s="35">
        <v>59523</v>
      </c>
      <c r="J223" s="199"/>
      <c r="K223" s="200">
        <f t="shared" si="4"/>
        <v>72704</v>
      </c>
      <c r="L223" s="199"/>
    </row>
    <row r="224" spans="1:12">
      <c r="A224" s="29">
        <v>40634</v>
      </c>
      <c r="B224" s="35">
        <v>133</v>
      </c>
      <c r="C224" s="35">
        <v>399</v>
      </c>
      <c r="D224" s="35">
        <v>91</v>
      </c>
      <c r="E224" s="35">
        <v>673</v>
      </c>
      <c r="F224" s="35">
        <v>29577</v>
      </c>
      <c r="G224" s="35">
        <v>114815</v>
      </c>
      <c r="H224" s="35">
        <v>3549</v>
      </c>
      <c r="I224" s="35">
        <v>22522</v>
      </c>
      <c r="J224" s="199"/>
      <c r="K224" s="200">
        <f t="shared" si="4"/>
        <v>33350</v>
      </c>
      <c r="L224" s="199"/>
    </row>
    <row r="225" spans="1:12">
      <c r="A225" s="29">
        <v>40664</v>
      </c>
      <c r="B225" s="35">
        <v>0</v>
      </c>
      <c r="C225" s="35">
        <v>0</v>
      </c>
      <c r="D225" s="35">
        <v>5324</v>
      </c>
      <c r="E225" s="35">
        <v>19360</v>
      </c>
      <c r="F225" s="35">
        <v>40848</v>
      </c>
      <c r="G225" s="35">
        <v>161762</v>
      </c>
      <c r="H225" s="35">
        <v>6635</v>
      </c>
      <c r="I225" s="35">
        <v>38165</v>
      </c>
      <c r="J225" s="199"/>
      <c r="K225" s="200">
        <f t="shared" si="4"/>
        <v>52807</v>
      </c>
      <c r="L225" s="199"/>
    </row>
    <row r="226" spans="1:12">
      <c r="A226" s="29">
        <v>40695</v>
      </c>
      <c r="B226" s="35">
        <v>1566</v>
      </c>
      <c r="C226" s="35">
        <v>5638</v>
      </c>
      <c r="D226" s="35">
        <v>31051</v>
      </c>
      <c r="E226" s="35">
        <v>227898</v>
      </c>
      <c r="F226" s="35">
        <v>17636</v>
      </c>
      <c r="G226" s="35">
        <v>70834</v>
      </c>
      <c r="H226" s="35">
        <v>2868</v>
      </c>
      <c r="I226" s="35">
        <v>13743</v>
      </c>
      <c r="J226" s="199"/>
      <c r="K226" s="200">
        <f t="shared" si="4"/>
        <v>53121</v>
      </c>
      <c r="L226" s="199"/>
    </row>
    <row r="227" spans="1:12">
      <c r="A227" s="29">
        <v>40725</v>
      </c>
      <c r="B227" s="35">
        <v>0</v>
      </c>
      <c r="C227" s="35">
        <v>0</v>
      </c>
      <c r="D227" s="35">
        <v>14657</v>
      </c>
      <c r="E227" s="35">
        <v>81329</v>
      </c>
      <c r="F227" s="35">
        <v>91855</v>
      </c>
      <c r="G227" s="35">
        <v>367712</v>
      </c>
      <c r="H227" s="35">
        <v>173</v>
      </c>
      <c r="I227" s="35">
        <v>890</v>
      </c>
      <c r="J227" s="199"/>
      <c r="K227" s="200">
        <f t="shared" si="4"/>
        <v>106685</v>
      </c>
      <c r="L227" s="199"/>
    </row>
    <row r="228" spans="1:12">
      <c r="A228" s="29">
        <v>40756</v>
      </c>
      <c r="B228" s="35">
        <v>7727</v>
      </c>
      <c r="C228" s="35">
        <v>47764</v>
      </c>
      <c r="D228" s="35">
        <v>7791</v>
      </c>
      <c r="E228" s="35">
        <v>40076</v>
      </c>
      <c r="F228" s="35">
        <v>8571</v>
      </c>
      <c r="G228" s="35">
        <v>35083</v>
      </c>
      <c r="H228" s="35">
        <v>890</v>
      </c>
      <c r="I228" s="35">
        <v>5870</v>
      </c>
      <c r="J228" s="199"/>
      <c r="K228" s="200">
        <f t="shared" si="4"/>
        <v>24979</v>
      </c>
      <c r="L228" s="199"/>
    </row>
    <row r="229" spans="1:12">
      <c r="A229" s="29">
        <v>40787</v>
      </c>
      <c r="B229" s="35">
        <v>6768</v>
      </c>
      <c r="C229" s="35">
        <v>46416</v>
      </c>
      <c r="D229" s="35">
        <v>7412</v>
      </c>
      <c r="E229" s="35">
        <v>34250</v>
      </c>
      <c r="F229" s="35">
        <v>56113</v>
      </c>
      <c r="G229" s="35">
        <v>222929</v>
      </c>
      <c r="H229" s="35">
        <v>1137</v>
      </c>
      <c r="I229" s="35">
        <v>4436</v>
      </c>
      <c r="J229" s="199"/>
      <c r="K229" s="200">
        <f t="shared" ref="K229:K250" si="5">B229+D229+F229+H229</f>
        <v>71430</v>
      </c>
      <c r="L229" s="199"/>
    </row>
    <row r="230" spans="1:12">
      <c r="A230" s="29">
        <v>40817</v>
      </c>
      <c r="B230" s="35">
        <v>27590</v>
      </c>
      <c r="C230" s="35">
        <v>182025</v>
      </c>
      <c r="D230" s="35">
        <v>2184</v>
      </c>
      <c r="E230" s="35">
        <v>16093</v>
      </c>
      <c r="F230" s="35">
        <v>34004</v>
      </c>
      <c r="G230" s="35">
        <v>138946</v>
      </c>
      <c r="H230" s="35">
        <v>113556</v>
      </c>
      <c r="I230" s="35">
        <v>862730</v>
      </c>
      <c r="J230" s="199"/>
      <c r="K230" s="200">
        <f t="shared" si="5"/>
        <v>177334</v>
      </c>
      <c r="L230" s="199"/>
    </row>
    <row r="231" spans="1:12">
      <c r="A231" s="29">
        <v>40848</v>
      </c>
      <c r="B231" s="35">
        <v>13630</v>
      </c>
      <c r="C231" s="35">
        <v>100431</v>
      </c>
      <c r="D231" s="35">
        <v>5231</v>
      </c>
      <c r="E231" s="35">
        <v>34971</v>
      </c>
      <c r="F231" s="35">
        <v>31189</v>
      </c>
      <c r="G231" s="35">
        <v>103071</v>
      </c>
      <c r="H231" s="35">
        <v>2731</v>
      </c>
      <c r="I231" s="35">
        <v>17188</v>
      </c>
      <c r="J231" s="199"/>
      <c r="K231" s="200">
        <f t="shared" si="5"/>
        <v>52781</v>
      </c>
      <c r="L231" s="199"/>
    </row>
    <row r="232" spans="1:12">
      <c r="A232" s="29">
        <v>40878</v>
      </c>
      <c r="B232" s="35">
        <v>12673</v>
      </c>
      <c r="C232" s="35">
        <v>82884</v>
      </c>
      <c r="D232" s="35">
        <v>0</v>
      </c>
      <c r="E232" s="35">
        <v>0</v>
      </c>
      <c r="F232" s="35">
        <v>15987</v>
      </c>
      <c r="G232" s="35">
        <v>69344</v>
      </c>
      <c r="H232" s="35">
        <v>1558</v>
      </c>
      <c r="I232" s="35">
        <v>10127</v>
      </c>
      <c r="J232" s="199"/>
      <c r="K232" s="200">
        <f t="shared" si="5"/>
        <v>30218</v>
      </c>
      <c r="L232" s="199"/>
    </row>
    <row r="233" spans="1:12">
      <c r="A233" s="29">
        <v>40909</v>
      </c>
      <c r="B233" s="35">
        <v>624</v>
      </c>
      <c r="C233" s="35">
        <v>2500</v>
      </c>
      <c r="D233" s="35">
        <v>6549</v>
      </c>
      <c r="E233" s="35">
        <v>42688</v>
      </c>
      <c r="F233" s="35">
        <v>16742</v>
      </c>
      <c r="G233" s="35">
        <v>63657</v>
      </c>
      <c r="H233" s="35">
        <v>796</v>
      </c>
      <c r="I233" s="35">
        <v>2817</v>
      </c>
      <c r="J233" s="199"/>
      <c r="K233" s="200">
        <f t="shared" si="5"/>
        <v>24711</v>
      </c>
      <c r="L233" s="199"/>
    </row>
    <row r="234" spans="1:12">
      <c r="A234" s="29">
        <v>40940</v>
      </c>
      <c r="B234" s="35">
        <v>8263</v>
      </c>
      <c r="C234" s="35">
        <v>68097</v>
      </c>
      <c r="D234" s="35">
        <v>0</v>
      </c>
      <c r="E234" s="35">
        <v>0</v>
      </c>
      <c r="F234" s="35">
        <v>16541</v>
      </c>
      <c r="G234" s="35">
        <v>66796</v>
      </c>
      <c r="H234" s="35">
        <v>1891</v>
      </c>
      <c r="I234" s="35">
        <v>9545</v>
      </c>
      <c r="J234" s="199"/>
      <c r="K234" s="200">
        <f t="shared" si="5"/>
        <v>26695</v>
      </c>
      <c r="L234" s="199"/>
    </row>
    <row r="235" spans="1:12">
      <c r="A235" s="29">
        <v>40969</v>
      </c>
      <c r="B235" s="35">
        <v>7588</v>
      </c>
      <c r="C235" s="35">
        <v>57666</v>
      </c>
      <c r="D235" s="35">
        <v>1577</v>
      </c>
      <c r="E235" s="35">
        <v>7258</v>
      </c>
      <c r="F235" s="35">
        <v>21740</v>
      </c>
      <c r="G235" s="35">
        <v>86146</v>
      </c>
      <c r="H235" s="35">
        <v>2916</v>
      </c>
      <c r="I235" s="35">
        <v>19508</v>
      </c>
      <c r="J235" s="199"/>
      <c r="K235" s="200">
        <f t="shared" si="5"/>
        <v>33821</v>
      </c>
      <c r="L235" s="199"/>
    </row>
    <row r="236" spans="1:12">
      <c r="A236" s="29">
        <v>41000</v>
      </c>
      <c r="B236" s="35">
        <v>670</v>
      </c>
      <c r="C236" s="35">
        <v>3300</v>
      </c>
      <c r="D236" s="35">
        <v>2761</v>
      </c>
      <c r="E236" s="35">
        <v>17168</v>
      </c>
      <c r="F236" s="35">
        <v>21742</v>
      </c>
      <c r="G236" s="35">
        <v>87933</v>
      </c>
      <c r="H236" s="35">
        <v>9896</v>
      </c>
      <c r="I236" s="35">
        <v>53108</v>
      </c>
      <c r="J236" s="199"/>
      <c r="K236" s="200">
        <f t="shared" si="5"/>
        <v>35069</v>
      </c>
      <c r="L236" s="199"/>
    </row>
    <row r="237" spans="1:12">
      <c r="A237" s="29">
        <v>41030</v>
      </c>
      <c r="B237" s="35">
        <v>7236</v>
      </c>
      <c r="C237" s="35">
        <v>50989</v>
      </c>
      <c r="D237" s="35">
        <v>8792</v>
      </c>
      <c r="E237" s="35">
        <v>47781</v>
      </c>
      <c r="F237" s="35">
        <v>85501</v>
      </c>
      <c r="G237" s="35">
        <v>340248</v>
      </c>
      <c r="H237" s="35">
        <v>4127</v>
      </c>
      <c r="I237" s="35">
        <v>22884</v>
      </c>
      <c r="J237" s="199"/>
      <c r="K237" s="200">
        <f t="shared" si="5"/>
        <v>105656</v>
      </c>
      <c r="L237" s="199"/>
    </row>
    <row r="238" spans="1:12">
      <c r="A238" s="29">
        <v>41061</v>
      </c>
      <c r="B238" s="35">
        <v>15194</v>
      </c>
      <c r="C238" s="35">
        <v>113735</v>
      </c>
      <c r="D238" s="35">
        <v>5529</v>
      </c>
      <c r="E238" s="35">
        <v>42222</v>
      </c>
      <c r="F238" s="35">
        <v>83567</v>
      </c>
      <c r="G238" s="35">
        <v>397076</v>
      </c>
      <c r="H238" s="35">
        <v>4437</v>
      </c>
      <c r="I238" s="35">
        <v>29119</v>
      </c>
      <c r="J238" s="199"/>
      <c r="K238" s="200">
        <f t="shared" si="5"/>
        <v>108727</v>
      </c>
      <c r="L238" s="199"/>
    </row>
    <row r="239" spans="1:12">
      <c r="A239" s="29">
        <v>41091</v>
      </c>
      <c r="B239" s="35">
        <v>2493</v>
      </c>
      <c r="C239" s="35">
        <v>19446</v>
      </c>
      <c r="D239" s="35">
        <v>3067</v>
      </c>
      <c r="E239" s="35">
        <v>16124</v>
      </c>
      <c r="F239" s="35">
        <v>37076</v>
      </c>
      <c r="G239" s="35">
        <v>158579</v>
      </c>
      <c r="H239" s="35">
        <v>2689</v>
      </c>
      <c r="I239" s="35">
        <v>13178</v>
      </c>
      <c r="J239" s="199"/>
      <c r="K239" s="200">
        <f t="shared" si="5"/>
        <v>45325</v>
      </c>
      <c r="L239" s="199"/>
    </row>
    <row r="240" spans="1:12">
      <c r="A240" s="29">
        <v>41122</v>
      </c>
      <c r="B240" s="35">
        <v>3532</v>
      </c>
      <c r="C240" s="35">
        <v>13422</v>
      </c>
      <c r="D240" s="35">
        <v>1868</v>
      </c>
      <c r="E240" s="35">
        <v>8263</v>
      </c>
      <c r="F240" s="35">
        <v>24697</v>
      </c>
      <c r="G240" s="35">
        <v>111731</v>
      </c>
      <c r="H240" s="35">
        <v>5231</v>
      </c>
      <c r="I240" s="35">
        <v>25147</v>
      </c>
      <c r="J240" s="199"/>
      <c r="K240" s="200">
        <f t="shared" si="5"/>
        <v>35328</v>
      </c>
      <c r="L240" s="199"/>
    </row>
    <row r="241" spans="1:12">
      <c r="A241" s="29">
        <v>41153</v>
      </c>
      <c r="B241" s="35">
        <v>0</v>
      </c>
      <c r="C241" s="35">
        <v>0</v>
      </c>
      <c r="D241" s="35">
        <v>5420</v>
      </c>
      <c r="E241" s="35">
        <v>43902</v>
      </c>
      <c r="F241" s="35">
        <v>1964</v>
      </c>
      <c r="G241" s="35">
        <v>9550</v>
      </c>
      <c r="H241" s="35">
        <v>35356</v>
      </c>
      <c r="I241" s="35">
        <v>203728</v>
      </c>
      <c r="J241" s="227"/>
      <c r="K241" s="200">
        <f t="shared" si="5"/>
        <v>42740</v>
      </c>
      <c r="L241" s="227"/>
    </row>
    <row r="242" spans="1:12">
      <c r="A242" s="29">
        <v>41183</v>
      </c>
      <c r="B242" s="35">
        <v>234</v>
      </c>
      <c r="C242" s="35">
        <v>1895</v>
      </c>
      <c r="D242" s="35">
        <v>51067</v>
      </c>
      <c r="E242" s="35">
        <v>381875</v>
      </c>
      <c r="F242" s="35">
        <v>56694</v>
      </c>
      <c r="G242" s="35">
        <v>239808</v>
      </c>
      <c r="H242" s="35">
        <v>6810</v>
      </c>
      <c r="I242" s="35">
        <v>32890</v>
      </c>
      <c r="J242" s="227"/>
      <c r="K242" s="200">
        <f t="shared" si="5"/>
        <v>114805</v>
      </c>
      <c r="L242" s="227"/>
    </row>
    <row r="243" spans="1:12">
      <c r="A243" s="29">
        <v>41214</v>
      </c>
      <c r="B243" s="35">
        <v>0</v>
      </c>
      <c r="C243" s="35">
        <v>0</v>
      </c>
      <c r="D243" s="35">
        <v>1442</v>
      </c>
      <c r="E243" s="35">
        <v>8599</v>
      </c>
      <c r="F243" s="35">
        <v>2155</v>
      </c>
      <c r="G243" s="35">
        <v>8909</v>
      </c>
      <c r="H243" s="35">
        <v>6219</v>
      </c>
      <c r="I243" s="35">
        <v>24846</v>
      </c>
      <c r="J243" s="227"/>
      <c r="K243" s="200">
        <f t="shared" si="5"/>
        <v>9816</v>
      </c>
      <c r="L243" s="227"/>
    </row>
    <row r="244" spans="1:12">
      <c r="A244" s="29">
        <v>41244</v>
      </c>
      <c r="B244" s="35">
        <v>5741</v>
      </c>
      <c r="C244" s="35">
        <v>46046</v>
      </c>
      <c r="D244" s="35">
        <v>38200</v>
      </c>
      <c r="E244" s="35">
        <v>239962</v>
      </c>
      <c r="F244" s="35">
        <v>36135</v>
      </c>
      <c r="G244" s="35">
        <v>153760</v>
      </c>
      <c r="H244" s="35">
        <v>8528</v>
      </c>
      <c r="I244" s="35">
        <v>46025</v>
      </c>
      <c r="J244" s="227"/>
      <c r="K244" s="200">
        <f t="shared" si="5"/>
        <v>88604</v>
      </c>
      <c r="L244" s="227"/>
    </row>
    <row r="245" spans="1:12">
      <c r="A245" s="29">
        <v>41275</v>
      </c>
      <c r="B245" s="35">
        <v>22480</v>
      </c>
      <c r="C245" s="35">
        <v>79003</v>
      </c>
      <c r="D245" s="35">
        <v>5504</v>
      </c>
      <c r="E245" s="35">
        <v>44580</v>
      </c>
      <c r="F245" s="35">
        <v>19448</v>
      </c>
      <c r="G245" s="35">
        <v>83623</v>
      </c>
      <c r="H245" s="35">
        <v>2906</v>
      </c>
      <c r="I245" s="35">
        <v>19434</v>
      </c>
      <c r="J245" s="227"/>
      <c r="K245" s="200">
        <f t="shared" si="5"/>
        <v>50338</v>
      </c>
      <c r="L245" s="227"/>
    </row>
    <row r="246" spans="1:12">
      <c r="A246" s="29">
        <v>41306</v>
      </c>
      <c r="B246" s="35">
        <v>12715</v>
      </c>
      <c r="C246" s="35">
        <v>62840</v>
      </c>
      <c r="D246" s="35">
        <v>266</v>
      </c>
      <c r="E246" s="35">
        <v>2101</v>
      </c>
      <c r="F246" s="35">
        <v>36365</v>
      </c>
      <c r="G246" s="35">
        <v>138742</v>
      </c>
      <c r="H246" s="35">
        <v>1424</v>
      </c>
      <c r="I246" s="35">
        <v>7717</v>
      </c>
      <c r="J246" s="227"/>
      <c r="K246" s="200">
        <f t="shared" si="5"/>
        <v>50770</v>
      </c>
      <c r="L246" s="227"/>
    </row>
    <row r="247" spans="1:12">
      <c r="A247" s="29">
        <v>41334</v>
      </c>
      <c r="B247" s="35">
        <v>3005</v>
      </c>
      <c r="C247" s="35">
        <v>23784</v>
      </c>
      <c r="D247" s="35">
        <v>12172</v>
      </c>
      <c r="E247" s="35">
        <v>60130</v>
      </c>
      <c r="F247" s="35">
        <v>55470</v>
      </c>
      <c r="G247" s="35">
        <v>238806</v>
      </c>
      <c r="H247" s="35">
        <v>333</v>
      </c>
      <c r="I247" s="35">
        <v>1189</v>
      </c>
      <c r="J247" s="227"/>
      <c r="K247" s="200">
        <f t="shared" si="5"/>
        <v>70980</v>
      </c>
      <c r="L247" s="227"/>
    </row>
    <row r="248" spans="1:12">
      <c r="A248" s="29">
        <v>41365</v>
      </c>
      <c r="B248" s="35">
        <v>0</v>
      </c>
      <c r="C248" s="35">
        <v>0</v>
      </c>
      <c r="D248" s="35">
        <v>0</v>
      </c>
      <c r="E248" s="35">
        <v>0</v>
      </c>
      <c r="F248" s="35">
        <v>59220</v>
      </c>
      <c r="G248" s="35">
        <v>235728</v>
      </c>
      <c r="H248" s="35">
        <v>2123</v>
      </c>
      <c r="I248" s="35">
        <v>14861</v>
      </c>
      <c r="J248" s="227"/>
      <c r="K248" s="200">
        <f t="shared" si="5"/>
        <v>61343</v>
      </c>
      <c r="L248" s="227"/>
    </row>
    <row r="249" spans="1:12">
      <c r="A249" s="29">
        <v>41395</v>
      </c>
      <c r="B249" s="35">
        <v>5367</v>
      </c>
      <c r="C249" s="35">
        <v>39877</v>
      </c>
      <c r="D249" s="35">
        <v>29230</v>
      </c>
      <c r="E249" s="35">
        <v>227309</v>
      </c>
      <c r="F249" s="35">
        <v>11897</v>
      </c>
      <c r="G249" s="35">
        <v>63683</v>
      </c>
      <c r="H249" s="35">
        <v>17835</v>
      </c>
      <c r="I249" s="35">
        <v>140612</v>
      </c>
      <c r="J249" s="227"/>
      <c r="K249" s="200">
        <f t="shared" si="5"/>
        <v>64329</v>
      </c>
      <c r="L249" s="227"/>
    </row>
    <row r="250" spans="1:12">
      <c r="A250" s="29">
        <v>41426</v>
      </c>
      <c r="B250" s="35">
        <v>10735</v>
      </c>
      <c r="C250" s="35">
        <v>76765</v>
      </c>
      <c r="D250" s="35">
        <v>3611</v>
      </c>
      <c r="E250" s="35">
        <v>27322</v>
      </c>
      <c r="F250" s="35">
        <v>17219</v>
      </c>
      <c r="G250" s="35">
        <v>76681</v>
      </c>
      <c r="H250" s="35">
        <v>3658</v>
      </c>
      <c r="I250" s="35">
        <v>21217</v>
      </c>
      <c r="J250" s="227"/>
      <c r="K250" s="200">
        <f t="shared" si="5"/>
        <v>35223</v>
      </c>
      <c r="L250" s="227"/>
    </row>
    <row r="251" spans="1:12">
      <c r="A251" s="29"/>
      <c r="B251" s="35"/>
      <c r="C251" s="35"/>
      <c r="D251" s="35"/>
      <c r="E251" s="35"/>
      <c r="F251" s="35"/>
      <c r="G251" s="35"/>
      <c r="H251" s="35"/>
      <c r="I251" s="35"/>
      <c r="J251" s="227"/>
      <c r="K251" s="200"/>
      <c r="L251" s="227"/>
    </row>
    <row r="252" spans="1:12">
      <c r="A252" s="28" t="s">
        <v>9</v>
      </c>
      <c r="B252" s="35">
        <f>AVERAGE(B5:B16)</f>
        <v>3840.0833333333335</v>
      </c>
      <c r="C252" s="35">
        <f t="shared" ref="C252:I252" si="6">AVERAGE(C5:C16)</f>
        <v>4589.833333333333</v>
      </c>
      <c r="D252" s="35">
        <f t="shared" si="6"/>
        <v>7911.75</v>
      </c>
      <c r="E252" s="35">
        <f t="shared" si="6"/>
        <v>8521.9166666666661</v>
      </c>
      <c r="F252" s="35">
        <f t="shared" si="6"/>
        <v>19273.166666666668</v>
      </c>
      <c r="G252" s="35">
        <f t="shared" si="6"/>
        <v>14460.416666666666</v>
      </c>
      <c r="H252" s="35">
        <f t="shared" si="6"/>
        <v>4569</v>
      </c>
      <c r="I252" s="35">
        <f t="shared" si="6"/>
        <v>4149.25</v>
      </c>
      <c r="J252" s="200"/>
      <c r="K252" s="200"/>
      <c r="L252" s="222"/>
    </row>
    <row r="253" spans="1:12">
      <c r="A253" s="28" t="s">
        <v>10</v>
      </c>
      <c r="B253" s="35">
        <f>AVERAGE(B17:B28)</f>
        <v>14243.75</v>
      </c>
      <c r="C253" s="35">
        <f t="shared" ref="C253:I253" si="7">AVERAGE(C17:C28)</f>
        <v>27548</v>
      </c>
      <c r="D253" s="35">
        <f t="shared" si="7"/>
        <v>9089</v>
      </c>
      <c r="E253" s="35">
        <f t="shared" si="7"/>
        <v>7273</v>
      </c>
      <c r="F253" s="35">
        <f t="shared" si="7"/>
        <v>29577.666666666668</v>
      </c>
      <c r="G253" s="35">
        <f t="shared" si="7"/>
        <v>23658.416666666668</v>
      </c>
      <c r="H253" s="35">
        <f t="shared" si="7"/>
        <v>7634.166666666667</v>
      </c>
      <c r="I253" s="35">
        <f t="shared" si="7"/>
        <v>6637.666666666667</v>
      </c>
      <c r="J253" s="200"/>
      <c r="K253" s="200"/>
      <c r="L253" s="222"/>
    </row>
    <row r="254" spans="1:12">
      <c r="A254" s="28" t="s">
        <v>11</v>
      </c>
      <c r="B254" s="35">
        <f>AVERAGE(B29:B40)</f>
        <v>5982.916666666667</v>
      </c>
      <c r="C254" s="35">
        <f t="shared" ref="C254:I254" si="8">AVERAGE(C29:C40)</f>
        <v>7632.833333333333</v>
      </c>
      <c r="D254" s="35">
        <f t="shared" si="8"/>
        <v>12454.333333333334</v>
      </c>
      <c r="E254" s="35">
        <f t="shared" si="8"/>
        <v>14592.083333333334</v>
      </c>
      <c r="F254" s="35">
        <f t="shared" si="8"/>
        <v>51713.583333333336</v>
      </c>
      <c r="G254" s="35">
        <f t="shared" si="8"/>
        <v>62975.083333333336</v>
      </c>
      <c r="H254" s="35">
        <f t="shared" si="8"/>
        <v>6208.583333333333</v>
      </c>
      <c r="I254" s="35">
        <f t="shared" si="8"/>
        <v>9236.3333333333339</v>
      </c>
      <c r="J254" s="200"/>
      <c r="K254" s="200"/>
      <c r="L254" s="222"/>
    </row>
    <row r="255" spans="1:12">
      <c r="A255" s="28" t="s">
        <v>12</v>
      </c>
      <c r="B255" s="35">
        <f>AVERAGE(B41:B52)</f>
        <v>7401</v>
      </c>
      <c r="C255" s="35">
        <f t="shared" ref="C255:I255" si="9">AVERAGE(C41:C52)</f>
        <v>11382</v>
      </c>
      <c r="D255" s="35">
        <f t="shared" si="9"/>
        <v>6991.166666666667</v>
      </c>
      <c r="E255" s="35">
        <f t="shared" si="9"/>
        <v>7548.666666666667</v>
      </c>
      <c r="F255" s="35">
        <f t="shared" si="9"/>
        <v>33714.916666666664</v>
      </c>
      <c r="G255" s="35">
        <f t="shared" si="9"/>
        <v>31883.166666666668</v>
      </c>
      <c r="H255" s="35">
        <f t="shared" si="9"/>
        <v>8724.4166666666661</v>
      </c>
      <c r="I255" s="35">
        <f t="shared" si="9"/>
        <v>10698.916666666666</v>
      </c>
      <c r="J255" s="200"/>
      <c r="K255" s="200"/>
      <c r="L255" s="222"/>
    </row>
    <row r="256" spans="1:12">
      <c r="A256" s="28" t="s">
        <v>13</v>
      </c>
      <c r="B256" s="35">
        <f>AVERAGE(B53:B64)</f>
        <v>8324.8333333333339</v>
      </c>
      <c r="C256" s="35">
        <f t="shared" ref="C256:I256" si="10">AVERAGE(C53:C64)</f>
        <v>12204</v>
      </c>
      <c r="D256" s="35">
        <f t="shared" si="10"/>
        <v>9341.1666666666661</v>
      </c>
      <c r="E256" s="35">
        <f t="shared" si="10"/>
        <v>10886.083333333334</v>
      </c>
      <c r="F256" s="35">
        <f t="shared" si="10"/>
        <v>19005.25</v>
      </c>
      <c r="G256" s="35">
        <f t="shared" si="10"/>
        <v>19974</v>
      </c>
      <c r="H256" s="35">
        <f t="shared" si="10"/>
        <v>7786.416666666667</v>
      </c>
      <c r="I256" s="35">
        <f t="shared" si="10"/>
        <v>10343.75</v>
      </c>
      <c r="J256" s="200"/>
      <c r="K256" s="200"/>
      <c r="L256" s="222"/>
    </row>
    <row r="257" spans="1:12">
      <c r="A257" s="28" t="s">
        <v>14</v>
      </c>
      <c r="B257" s="35">
        <f>AVERAGE(B65:B76)</f>
        <v>7065.166666666667</v>
      </c>
      <c r="C257" s="35">
        <f t="shared" ref="C257:I257" si="11">AVERAGE(C65:C76)</f>
        <v>12456.75</v>
      </c>
      <c r="D257" s="35">
        <f t="shared" si="11"/>
        <v>8364.5</v>
      </c>
      <c r="E257" s="35">
        <f t="shared" si="11"/>
        <v>13279.583333333334</v>
      </c>
      <c r="F257" s="35">
        <f t="shared" si="11"/>
        <v>18962.166666666668</v>
      </c>
      <c r="G257" s="35">
        <f t="shared" si="11"/>
        <v>21669.333333333332</v>
      </c>
      <c r="H257" s="35">
        <f t="shared" si="11"/>
        <v>6520.666666666667</v>
      </c>
      <c r="I257" s="35">
        <f t="shared" si="11"/>
        <v>7928.083333333333</v>
      </c>
      <c r="J257" s="200"/>
      <c r="K257" s="200"/>
      <c r="L257" s="222"/>
    </row>
    <row r="258" spans="1:12">
      <c r="A258" s="28" t="s">
        <v>15</v>
      </c>
      <c r="B258" s="35">
        <f>AVERAGE(B77:B88)</f>
        <v>9990.25</v>
      </c>
      <c r="C258" s="35">
        <f t="shared" ref="C258:I258" si="12">AVERAGE(C77:C88)</f>
        <v>20132</v>
      </c>
      <c r="D258" s="35">
        <f t="shared" si="12"/>
        <v>26515.833333333332</v>
      </c>
      <c r="E258" s="35">
        <f t="shared" si="12"/>
        <v>89936.583333333328</v>
      </c>
      <c r="F258" s="35">
        <f t="shared" si="12"/>
        <v>8909.75</v>
      </c>
      <c r="G258" s="35">
        <f t="shared" si="12"/>
        <v>11261.833333333334</v>
      </c>
      <c r="H258" s="35">
        <f t="shared" si="12"/>
        <v>7421.75</v>
      </c>
      <c r="I258" s="35">
        <f t="shared" si="12"/>
        <v>9889.5833333333339</v>
      </c>
      <c r="J258" s="200"/>
      <c r="K258" s="200"/>
      <c r="L258" s="222"/>
    </row>
    <row r="259" spans="1:12">
      <c r="A259" s="28" t="s">
        <v>16</v>
      </c>
      <c r="B259" s="35">
        <f>AVERAGE(B89:B100)</f>
        <v>4690.666666666667</v>
      </c>
      <c r="C259" s="35">
        <f t="shared" ref="C259:I259" si="13">AVERAGE(C89:C100)</f>
        <v>8566.1666666666661</v>
      </c>
      <c r="D259" s="35">
        <f t="shared" si="13"/>
        <v>7060.75</v>
      </c>
      <c r="E259" s="35">
        <f t="shared" si="13"/>
        <v>28239.25</v>
      </c>
      <c r="F259" s="35">
        <f t="shared" si="13"/>
        <v>14173.083333333334</v>
      </c>
      <c r="G259" s="35">
        <f t="shared" si="13"/>
        <v>18105.833333333332</v>
      </c>
      <c r="H259" s="35">
        <f t="shared" si="13"/>
        <v>2261.8333333333335</v>
      </c>
      <c r="I259" s="35">
        <f t="shared" si="13"/>
        <v>3139.25</v>
      </c>
      <c r="J259" s="200"/>
      <c r="K259" s="200"/>
      <c r="L259" s="222"/>
    </row>
    <row r="260" spans="1:12">
      <c r="A260" s="28" t="s">
        <v>17</v>
      </c>
      <c r="B260" s="35">
        <f>AVERAGE(B101:B112)</f>
        <v>11529.75</v>
      </c>
      <c r="C260" s="35">
        <f t="shared" ref="C260:I260" si="14">AVERAGE(C101:C112)</f>
        <v>23872.666666666668</v>
      </c>
      <c r="D260" s="35">
        <f t="shared" si="14"/>
        <v>3186</v>
      </c>
      <c r="E260" s="35">
        <f t="shared" si="14"/>
        <v>4859.333333333333</v>
      </c>
      <c r="F260" s="35">
        <f t="shared" si="14"/>
        <v>11034</v>
      </c>
      <c r="G260" s="35">
        <f t="shared" si="14"/>
        <v>16001.25</v>
      </c>
      <c r="H260" s="35">
        <f t="shared" si="14"/>
        <v>2507</v>
      </c>
      <c r="I260" s="35">
        <f t="shared" si="14"/>
        <v>2968.8333333333335</v>
      </c>
      <c r="J260" s="202"/>
      <c r="K260" s="202"/>
      <c r="L260" s="35"/>
    </row>
    <row r="261" spans="1:12">
      <c r="A261" s="28" t="s">
        <v>18</v>
      </c>
      <c r="B261" s="35">
        <f>AVERAGE(B113:B124)</f>
        <v>4412.583333333333</v>
      </c>
      <c r="C261" s="35">
        <f t="shared" ref="C261:I261" si="15">AVERAGE(C113:C124)</f>
        <v>10190.5</v>
      </c>
      <c r="D261" s="35">
        <f t="shared" si="15"/>
        <v>10516.583333333334</v>
      </c>
      <c r="E261" s="35">
        <f t="shared" si="15"/>
        <v>24836.833333333332</v>
      </c>
      <c r="F261" s="35">
        <f t="shared" si="15"/>
        <v>13680.166666666666</v>
      </c>
      <c r="G261" s="35">
        <f t="shared" si="15"/>
        <v>25362.833333333332</v>
      </c>
      <c r="H261" s="35">
        <f t="shared" si="15"/>
        <v>3559.5</v>
      </c>
      <c r="I261" s="35">
        <f t="shared" si="15"/>
        <v>5344.333333333333</v>
      </c>
      <c r="J261" s="202"/>
      <c r="K261" s="202"/>
      <c r="L261" s="35"/>
    </row>
    <row r="262" spans="1:12">
      <c r="A262" s="28" t="s">
        <v>19</v>
      </c>
      <c r="B262" s="35">
        <f>AVERAGE(B125:B136)</f>
        <v>2711.0833333333335</v>
      </c>
      <c r="C262" s="35">
        <f t="shared" ref="C262:I262" si="16">AVERAGE(C125:C136)</f>
        <v>5636.166666666667</v>
      </c>
      <c r="D262" s="35">
        <f t="shared" si="16"/>
        <v>11288.083333333334</v>
      </c>
      <c r="E262" s="35">
        <f t="shared" si="16"/>
        <v>58835.75</v>
      </c>
      <c r="F262" s="35">
        <f t="shared" si="16"/>
        <v>14080.916666666666</v>
      </c>
      <c r="G262" s="35">
        <f t="shared" si="16"/>
        <v>19439.166666666668</v>
      </c>
      <c r="H262" s="35">
        <f t="shared" si="16"/>
        <v>2315</v>
      </c>
      <c r="I262" s="35">
        <f t="shared" si="16"/>
        <v>4410.916666666667</v>
      </c>
      <c r="J262" s="202"/>
      <c r="K262" s="202"/>
      <c r="L262" s="35"/>
    </row>
    <row r="263" spans="1:12">
      <c r="A263" s="28" t="s">
        <v>20</v>
      </c>
      <c r="B263" s="35">
        <f>AVERAGE(B137:B148)</f>
        <v>6691.416666666667</v>
      </c>
      <c r="C263" s="35">
        <f t="shared" ref="C263:I263" si="17">AVERAGE(C137:C148)</f>
        <v>15010.916666666666</v>
      </c>
      <c r="D263" s="35">
        <f t="shared" si="17"/>
        <v>7099.083333333333</v>
      </c>
      <c r="E263" s="35">
        <f t="shared" si="17"/>
        <v>28198.75</v>
      </c>
      <c r="F263" s="35">
        <f t="shared" si="17"/>
        <v>15809</v>
      </c>
      <c r="G263" s="35">
        <f t="shared" si="17"/>
        <v>28292.416666666668</v>
      </c>
      <c r="H263" s="35">
        <f t="shared" si="17"/>
        <v>1419.0833333333333</v>
      </c>
      <c r="I263" s="35">
        <f t="shared" si="17"/>
        <v>3187.8333333333335</v>
      </c>
      <c r="J263" s="202"/>
      <c r="K263" s="202"/>
      <c r="L263" s="35"/>
    </row>
    <row r="264" spans="1:12">
      <c r="A264" s="28" t="s">
        <v>21</v>
      </c>
      <c r="B264" s="35">
        <f>AVERAGE(B149:B160)</f>
        <v>5342.583333333333</v>
      </c>
      <c r="C264" s="35">
        <f t="shared" ref="C264:I264" si="18">AVERAGE(C149:C160)</f>
        <v>12175.833333333334</v>
      </c>
      <c r="D264" s="35">
        <f t="shared" si="18"/>
        <v>13125.25</v>
      </c>
      <c r="E264" s="35">
        <f t="shared" si="18"/>
        <v>39097.666666666664</v>
      </c>
      <c r="F264" s="35">
        <f t="shared" si="18"/>
        <v>30065.666666666668</v>
      </c>
      <c r="G264" s="35">
        <f t="shared" si="18"/>
        <v>55472.5</v>
      </c>
      <c r="H264" s="35">
        <f t="shared" si="18"/>
        <v>5841.083333333333</v>
      </c>
      <c r="I264" s="35">
        <f t="shared" si="18"/>
        <v>14887.666666666666</v>
      </c>
      <c r="J264" s="202"/>
      <c r="K264" s="202"/>
      <c r="L264" s="35"/>
    </row>
    <row r="265" spans="1:12">
      <c r="A265" s="28" t="s">
        <v>22</v>
      </c>
      <c r="B265" s="35">
        <f>AVERAGE(B161:B172)</f>
        <v>13978.25</v>
      </c>
      <c r="C265" s="35">
        <f t="shared" ref="C265:I265" si="19">AVERAGE(C161:C172)</f>
        <v>53851.083333333336</v>
      </c>
      <c r="D265" s="35">
        <f t="shared" si="19"/>
        <v>9684.8333333333339</v>
      </c>
      <c r="E265" s="35">
        <f t="shared" si="19"/>
        <v>32899.916666666664</v>
      </c>
      <c r="F265" s="35">
        <f t="shared" si="19"/>
        <v>37507.5</v>
      </c>
      <c r="G265" s="35">
        <f t="shared" si="19"/>
        <v>90039.166666666672</v>
      </c>
      <c r="H265" s="35">
        <f t="shared" si="19"/>
        <v>2317.0833333333335</v>
      </c>
      <c r="I265" s="35">
        <f t="shared" si="19"/>
        <v>6535</v>
      </c>
      <c r="J265" s="202"/>
      <c r="K265" s="202"/>
      <c r="L265" s="35"/>
    </row>
    <row r="266" spans="1:12">
      <c r="A266" s="28" t="s">
        <v>23</v>
      </c>
      <c r="B266" s="35">
        <f>AVERAGE(B173:B184)</f>
        <v>10468</v>
      </c>
      <c r="C266" s="35">
        <f t="shared" ref="C266:I266" si="20">AVERAGE(C173:C184)</f>
        <v>46490.833333333336</v>
      </c>
      <c r="D266" s="35">
        <f t="shared" si="20"/>
        <v>16172.166666666666</v>
      </c>
      <c r="E266" s="35">
        <f t="shared" si="20"/>
        <v>71490</v>
      </c>
      <c r="F266" s="35">
        <f t="shared" si="20"/>
        <v>32661.916666666668</v>
      </c>
      <c r="G266" s="35">
        <f t="shared" si="20"/>
        <v>88731.916666666672</v>
      </c>
      <c r="H266" s="35">
        <f t="shared" si="20"/>
        <v>2456.3333333333335</v>
      </c>
      <c r="I266" s="35">
        <f t="shared" si="20"/>
        <v>9256.4166666666661</v>
      </c>
      <c r="J266" s="202"/>
      <c r="K266" s="202"/>
      <c r="L266" s="35"/>
    </row>
    <row r="267" spans="1:12">
      <c r="A267" s="28" t="s">
        <v>24</v>
      </c>
      <c r="B267" s="35">
        <f>AVERAGE(B185:B196)</f>
        <v>20702.416666666668</v>
      </c>
      <c r="C267" s="35">
        <f t="shared" ref="C267:I267" si="21">AVERAGE(C185:C196)</f>
        <v>99056.25</v>
      </c>
      <c r="D267" s="35">
        <f t="shared" si="21"/>
        <v>22294</v>
      </c>
      <c r="E267" s="35">
        <f t="shared" si="21"/>
        <v>118539.16666666667</v>
      </c>
      <c r="F267" s="35">
        <f t="shared" si="21"/>
        <v>47463.75</v>
      </c>
      <c r="G267" s="35">
        <f t="shared" si="21"/>
        <v>146946.25</v>
      </c>
      <c r="H267" s="35">
        <f t="shared" si="21"/>
        <v>1271.25</v>
      </c>
      <c r="I267" s="35">
        <f t="shared" si="21"/>
        <v>5552.416666666667</v>
      </c>
      <c r="J267" s="202"/>
      <c r="K267" s="202"/>
      <c r="L267" s="35"/>
    </row>
    <row r="268" spans="1:12">
      <c r="A268" s="28" t="s">
        <v>25</v>
      </c>
      <c r="B268" s="35">
        <f>AVERAGE(B197:B208)</f>
        <v>15723.833333333334</v>
      </c>
      <c r="C268" s="35">
        <f t="shared" ref="C268:I268" si="22">AVERAGE(C197:C208)</f>
        <v>88906.916666666672</v>
      </c>
      <c r="D268" s="35">
        <f t="shared" si="22"/>
        <v>12915.75</v>
      </c>
      <c r="E268" s="35">
        <f t="shared" si="22"/>
        <v>69732.25</v>
      </c>
      <c r="F268" s="35">
        <f t="shared" si="22"/>
        <v>26641.916666666668</v>
      </c>
      <c r="G268" s="35">
        <f t="shared" si="22"/>
        <v>94567.833333333328</v>
      </c>
      <c r="H268" s="35">
        <f t="shared" si="22"/>
        <v>5853.416666666667</v>
      </c>
      <c r="I268" s="35">
        <f t="shared" si="22"/>
        <v>29423.416666666668</v>
      </c>
      <c r="J268" s="202"/>
      <c r="K268" s="202"/>
      <c r="L268" s="35"/>
    </row>
    <row r="269" spans="1:12">
      <c r="A269" s="28" t="s">
        <v>418</v>
      </c>
      <c r="B269" s="35">
        <f>AVERAGE(B209:B220)</f>
        <v>9268.5</v>
      </c>
      <c r="C269" s="35">
        <f t="shared" ref="C269:I269" si="23">AVERAGE(C209:C220)</f>
        <v>65719.666666666672</v>
      </c>
      <c r="D269" s="35">
        <f t="shared" si="23"/>
        <v>4207</v>
      </c>
      <c r="E269" s="35">
        <f t="shared" si="23"/>
        <v>23878</v>
      </c>
      <c r="F269" s="35">
        <f t="shared" si="23"/>
        <v>19789.833333333332</v>
      </c>
      <c r="G269" s="35">
        <f t="shared" si="23"/>
        <v>78350.416666666672</v>
      </c>
      <c r="H269" s="35">
        <f t="shared" si="23"/>
        <v>8493.75</v>
      </c>
      <c r="I269" s="35">
        <f t="shared" si="23"/>
        <v>51534</v>
      </c>
      <c r="J269" s="202"/>
      <c r="K269" s="202"/>
      <c r="L269" s="35"/>
    </row>
    <row r="270" spans="1:12">
      <c r="A270" s="28" t="s">
        <v>451</v>
      </c>
      <c r="B270" s="35">
        <f>AVERAGE(B221:B232)</f>
        <v>9726.0833333333339</v>
      </c>
      <c r="C270" s="35">
        <f t="shared" ref="C270:H270" si="24">AVERAGE(C221:C232)</f>
        <v>66793.083333333328</v>
      </c>
      <c r="D270" s="35">
        <f t="shared" si="24"/>
        <v>15873.5</v>
      </c>
      <c r="E270" s="35">
        <f t="shared" si="24"/>
        <v>96060.333333333328</v>
      </c>
      <c r="F270" s="35">
        <f t="shared" si="24"/>
        <v>31643.833333333332</v>
      </c>
      <c r="G270" s="35">
        <f t="shared" si="24"/>
        <v>124647.66666666667</v>
      </c>
      <c r="H270" s="35">
        <f t="shared" si="24"/>
        <v>13671.583333333334</v>
      </c>
      <c r="I270" s="35">
        <f>AVERAGE(I221:I232)</f>
        <v>95800.833333333328</v>
      </c>
      <c r="J270" s="202"/>
      <c r="K270" s="202"/>
      <c r="L270" s="35"/>
    </row>
    <row r="271" spans="1:12">
      <c r="A271" s="28" t="s">
        <v>494</v>
      </c>
      <c r="B271" s="35">
        <f>AVERAGE(B233:B244)</f>
        <v>4297.916666666667</v>
      </c>
      <c r="C271" s="35">
        <f t="shared" ref="C271:I271" si="25">AVERAGE(C233:C244)</f>
        <v>31424.666666666668</v>
      </c>
      <c r="D271" s="35">
        <f t="shared" si="25"/>
        <v>10522.666666666666</v>
      </c>
      <c r="E271" s="35">
        <f t="shared" si="25"/>
        <v>71320.166666666672</v>
      </c>
      <c r="F271" s="35">
        <f t="shared" si="25"/>
        <v>33712.833333333336</v>
      </c>
      <c r="G271" s="35">
        <f t="shared" si="25"/>
        <v>143682.75</v>
      </c>
      <c r="H271" s="35">
        <f t="shared" si="25"/>
        <v>7408</v>
      </c>
      <c r="I271" s="35">
        <f t="shared" si="25"/>
        <v>40232.916666666664</v>
      </c>
    </row>
    <row r="272" spans="1:12">
      <c r="A272" s="28" t="s">
        <v>519</v>
      </c>
      <c r="B272" s="35">
        <f t="shared" ref="B272:I272" si="26">AVERAGE(B245:B250)</f>
        <v>9050.3333333333339</v>
      </c>
      <c r="C272" s="35">
        <f t="shared" si="26"/>
        <v>47044.833333333336</v>
      </c>
      <c r="D272" s="35">
        <f t="shared" si="26"/>
        <v>8463.8333333333339</v>
      </c>
      <c r="E272" s="35">
        <f t="shared" si="26"/>
        <v>60240.333333333336</v>
      </c>
      <c r="F272" s="35">
        <f t="shared" si="26"/>
        <v>33269.833333333336</v>
      </c>
      <c r="G272" s="35">
        <f t="shared" si="26"/>
        <v>139543.83333333334</v>
      </c>
      <c r="H272" s="35">
        <f t="shared" si="26"/>
        <v>4713.166666666667</v>
      </c>
      <c r="I272" s="35">
        <f t="shared" si="26"/>
        <v>34171.666666666664</v>
      </c>
    </row>
    <row r="274" spans="1:12" ht="15.75" customHeight="1">
      <c r="A274" s="36" t="s">
        <v>83</v>
      </c>
      <c r="B274" s="37">
        <f>(B253-B252)/B252*100</f>
        <v>270.9229400403637</v>
      </c>
      <c r="C274" s="37">
        <f t="shared" ref="C274:I274" si="27">(C253-C252)/C252*100</f>
        <v>500.19608555139985</v>
      </c>
      <c r="D274" s="37">
        <f t="shared" si="27"/>
        <v>14.879767434511958</v>
      </c>
      <c r="E274" s="37">
        <f t="shared" si="27"/>
        <v>-14.655349442124713</v>
      </c>
      <c r="F274" s="37">
        <f t="shared" si="27"/>
        <v>53.465526336270628</v>
      </c>
      <c r="G274" s="37">
        <f t="shared" si="27"/>
        <v>63.608125630312649</v>
      </c>
      <c r="H274" s="37">
        <f t="shared" si="27"/>
        <v>67.086160356022475</v>
      </c>
      <c r="I274" s="37">
        <f t="shared" si="27"/>
        <v>59.972685826755843</v>
      </c>
      <c r="K274" s="203"/>
      <c r="L274" s="37"/>
    </row>
    <row r="275" spans="1:12" ht="15" customHeight="1">
      <c r="A275" s="36" t="s">
        <v>84</v>
      </c>
      <c r="B275" s="37">
        <f>(B254-B253)/B253*100</f>
        <v>-57.996197162498163</v>
      </c>
      <c r="C275" s="37">
        <f t="shared" ref="C275:I276" si="28">(C254-C253)/C253*100</f>
        <v>-72.292604423793634</v>
      </c>
      <c r="D275" s="37">
        <f t="shared" si="28"/>
        <v>37.026442219532775</v>
      </c>
      <c r="E275" s="37">
        <f t="shared" si="28"/>
        <v>100.63362207250562</v>
      </c>
      <c r="F275" s="37">
        <f t="shared" si="28"/>
        <v>74.839969346240977</v>
      </c>
      <c r="G275" s="37">
        <f t="shared" si="28"/>
        <v>166.18469114233486</v>
      </c>
      <c r="H275" s="37">
        <f t="shared" si="28"/>
        <v>-18.673725575810508</v>
      </c>
      <c r="I275" s="37">
        <f t="shared" si="28"/>
        <v>39.150303821624064</v>
      </c>
      <c r="K275" s="203"/>
      <c r="L275" s="37"/>
    </row>
    <row r="276" spans="1:12" ht="15.75" customHeight="1">
      <c r="A276" s="36" t="s">
        <v>85</v>
      </c>
      <c r="B276" s="37">
        <f>(B255-B254)/B254*100</f>
        <v>23.702207674629147</v>
      </c>
      <c r="C276" s="37">
        <f t="shared" si="28"/>
        <v>49.118937921697935</v>
      </c>
      <c r="D276" s="37">
        <f t="shared" si="28"/>
        <v>-43.865588951636646</v>
      </c>
      <c r="E276" s="37">
        <f t="shared" si="28"/>
        <v>-48.268753033893951</v>
      </c>
      <c r="F276" s="37">
        <f t="shared" si="28"/>
        <v>-34.804524278759779</v>
      </c>
      <c r="G276" s="37">
        <f t="shared" si="28"/>
        <v>-49.371775345010796</v>
      </c>
      <c r="H276" s="37">
        <f t="shared" si="28"/>
        <v>40.521858180207502</v>
      </c>
      <c r="I276" s="37">
        <f t="shared" si="28"/>
        <v>15.835107726731373</v>
      </c>
      <c r="J276" s="203"/>
      <c r="K276" s="203"/>
      <c r="L276" s="37"/>
    </row>
    <row r="277" spans="1:12" ht="15.75" customHeight="1">
      <c r="A277" s="36" t="s">
        <v>86</v>
      </c>
      <c r="B277" s="37">
        <f t="shared" ref="B277:I291" si="29">(B256-B255)/B255*100</f>
        <v>12.482547403504039</v>
      </c>
      <c r="C277" s="37">
        <f t="shared" si="29"/>
        <v>7.2219293621507639</v>
      </c>
      <c r="D277" s="37">
        <f t="shared" si="29"/>
        <v>33.613846043817183</v>
      </c>
      <c r="E277" s="37">
        <f t="shared" si="29"/>
        <v>44.212002119579616</v>
      </c>
      <c r="F277" s="37">
        <f t="shared" si="29"/>
        <v>-43.629550718153929</v>
      </c>
      <c r="G277" s="37">
        <f t="shared" si="29"/>
        <v>-37.352521445485863</v>
      </c>
      <c r="H277" s="37">
        <f t="shared" si="29"/>
        <v>-10.751435148481741</v>
      </c>
      <c r="I277" s="37">
        <f t="shared" si="29"/>
        <v>-3.3196507434553291</v>
      </c>
      <c r="J277" s="203"/>
      <c r="K277" s="203"/>
      <c r="L277" s="37"/>
    </row>
    <row r="278" spans="1:12" ht="15" customHeight="1">
      <c r="A278" s="36" t="s">
        <v>87</v>
      </c>
      <c r="B278" s="37">
        <f t="shared" si="29"/>
        <v>-15.131434062744001</v>
      </c>
      <c r="C278" s="37">
        <f t="shared" si="29"/>
        <v>2.0710422812192721</v>
      </c>
      <c r="D278" s="37">
        <f t="shared" si="29"/>
        <v>-10.455510553642473</v>
      </c>
      <c r="E278" s="37">
        <f t="shared" si="29"/>
        <v>21.9867874120628</v>
      </c>
      <c r="F278" s="37">
        <f t="shared" si="29"/>
        <v>-0.2266917474557405</v>
      </c>
      <c r="G278" s="37">
        <f t="shared" si="29"/>
        <v>8.4877006775474726</v>
      </c>
      <c r="H278" s="37">
        <f t="shared" si="29"/>
        <v>-16.255872941126107</v>
      </c>
      <c r="I278" s="37">
        <f t="shared" si="29"/>
        <v>-23.353877139979861</v>
      </c>
      <c r="J278" s="203"/>
      <c r="K278" s="203"/>
      <c r="L278" s="37"/>
    </row>
    <row r="279" spans="1:12" ht="15" customHeight="1">
      <c r="A279" s="36" t="s">
        <v>88</v>
      </c>
      <c r="B279" s="37">
        <f t="shared" si="29"/>
        <v>41.401476728550868</v>
      </c>
      <c r="C279" s="37">
        <f t="shared" si="29"/>
        <v>61.615188552391274</v>
      </c>
      <c r="D279" s="37">
        <f t="shared" si="29"/>
        <v>217.0044035307948</v>
      </c>
      <c r="E279" s="37">
        <f t="shared" si="29"/>
        <v>577.25455743465841</v>
      </c>
      <c r="F279" s="37">
        <f t="shared" si="29"/>
        <v>-53.013017148181028</v>
      </c>
      <c r="G279" s="37">
        <f t="shared" si="29"/>
        <v>-48.028704159488058</v>
      </c>
      <c r="H279" s="37">
        <f t="shared" si="29"/>
        <v>13.818883549739287</v>
      </c>
      <c r="I279" s="37">
        <f t="shared" si="29"/>
        <v>24.741162744253035</v>
      </c>
      <c r="J279" s="203"/>
      <c r="K279" s="203"/>
      <c r="L279" s="37"/>
    </row>
    <row r="280" spans="1:12" ht="16.5" customHeight="1">
      <c r="A280" s="36" t="s">
        <v>89</v>
      </c>
      <c r="B280" s="37">
        <f t="shared" si="29"/>
        <v>-53.047554699165012</v>
      </c>
      <c r="C280" s="37">
        <f t="shared" si="29"/>
        <v>-57.449996688522418</v>
      </c>
      <c r="D280" s="37">
        <f t="shared" si="29"/>
        <v>-73.3715704453314</v>
      </c>
      <c r="E280" s="37">
        <f t="shared" si="29"/>
        <v>-68.600930841083397</v>
      </c>
      <c r="F280" s="37">
        <f t="shared" si="29"/>
        <v>59.073861032389615</v>
      </c>
      <c r="G280" s="37">
        <f t="shared" si="29"/>
        <v>60.771632801053684</v>
      </c>
      <c r="H280" s="37">
        <f t="shared" si="29"/>
        <v>-69.524258654180841</v>
      </c>
      <c r="I280" s="37">
        <f t="shared" si="29"/>
        <v>-68.257004423846652</v>
      </c>
      <c r="J280" s="203"/>
      <c r="K280" s="203"/>
      <c r="L280" s="37"/>
    </row>
    <row r="281" spans="1:12" ht="17.25" customHeight="1">
      <c r="A281" s="36" t="s">
        <v>90</v>
      </c>
      <c r="B281" s="37">
        <f t="shared" si="29"/>
        <v>145.8019471290506</v>
      </c>
      <c r="C281" s="37">
        <f t="shared" si="29"/>
        <v>178.68552639259104</v>
      </c>
      <c r="D281" s="37">
        <f t="shared" si="29"/>
        <v>-54.877314732854153</v>
      </c>
      <c r="E281" s="37">
        <f t="shared" si="29"/>
        <v>-82.792271985504811</v>
      </c>
      <c r="F281" s="37">
        <f t="shared" si="29"/>
        <v>-22.148203460785414</v>
      </c>
      <c r="G281" s="37">
        <f t="shared" si="29"/>
        <v>-11.623786072628521</v>
      </c>
      <c r="H281" s="37">
        <f t="shared" si="29"/>
        <v>10.839289661778786</v>
      </c>
      <c r="I281" s="37">
        <f t="shared" si="29"/>
        <v>-5.428579013033894</v>
      </c>
      <c r="J281" s="203"/>
      <c r="K281" s="203"/>
      <c r="L281" s="37"/>
    </row>
    <row r="282" spans="1:12" ht="14.25" customHeight="1">
      <c r="A282" s="36" t="s">
        <v>91</v>
      </c>
      <c r="B282" s="37">
        <f t="shared" si="29"/>
        <v>-61.72871629191151</v>
      </c>
      <c r="C282" s="37">
        <f t="shared" si="29"/>
        <v>-57.313105643832564</v>
      </c>
      <c r="D282" s="37">
        <f t="shared" si="29"/>
        <v>230.08736137267212</v>
      </c>
      <c r="E282" s="37">
        <f t="shared" si="29"/>
        <v>411.11606530388258</v>
      </c>
      <c r="F282" s="37">
        <f t="shared" si="29"/>
        <v>23.981934626306561</v>
      </c>
      <c r="G282" s="37">
        <f t="shared" si="29"/>
        <v>58.505325104809515</v>
      </c>
      <c r="H282" s="37">
        <f t="shared" si="29"/>
        <v>41.982449142401279</v>
      </c>
      <c r="I282" s="37">
        <f t="shared" si="29"/>
        <v>80.014596081513474</v>
      </c>
      <c r="J282" s="203"/>
      <c r="K282" s="203"/>
      <c r="L282" s="37"/>
    </row>
    <row r="283" spans="1:12" ht="16.5" customHeight="1">
      <c r="A283" s="36" t="s">
        <v>92</v>
      </c>
      <c r="B283" s="37">
        <f t="shared" si="29"/>
        <v>-38.560178278030627</v>
      </c>
      <c r="C283" s="37">
        <f t="shared" si="29"/>
        <v>-44.691951654318565</v>
      </c>
      <c r="D283" s="37">
        <f t="shared" si="29"/>
        <v>7.3360327736352895</v>
      </c>
      <c r="E283" s="37">
        <f t="shared" si="29"/>
        <v>136.88909616765426</v>
      </c>
      <c r="F283" s="37">
        <f t="shared" si="29"/>
        <v>2.9294233744715585</v>
      </c>
      <c r="G283" s="37">
        <f t="shared" si="29"/>
        <v>-23.35569764156212</v>
      </c>
      <c r="H283" s="37">
        <f t="shared" si="29"/>
        <v>-34.962775670740271</v>
      </c>
      <c r="I283" s="37">
        <f t="shared" si="29"/>
        <v>-17.465539824112756</v>
      </c>
      <c r="J283" s="203"/>
      <c r="K283" s="203"/>
      <c r="L283" s="37"/>
    </row>
    <row r="284" spans="1:12" ht="15.75" customHeight="1">
      <c r="A284" s="36" t="s">
        <v>93</v>
      </c>
      <c r="B284" s="37">
        <f t="shared" si="29"/>
        <v>146.81707804383242</v>
      </c>
      <c r="C284" s="37">
        <f t="shared" si="29"/>
        <v>166.33202235561996</v>
      </c>
      <c r="D284" s="37">
        <f t="shared" si="29"/>
        <v>-37.109931564998497</v>
      </c>
      <c r="E284" s="37">
        <f t="shared" si="29"/>
        <v>-52.072082024959307</v>
      </c>
      <c r="F284" s="37">
        <f t="shared" si="29"/>
        <v>12.272520136591492</v>
      </c>
      <c r="G284" s="37">
        <f t="shared" si="29"/>
        <v>45.543361769623182</v>
      </c>
      <c r="H284" s="37">
        <f t="shared" si="29"/>
        <v>-38.700503959683232</v>
      </c>
      <c r="I284" s="37">
        <f t="shared" si="29"/>
        <v>-27.728552266157831</v>
      </c>
      <c r="J284" s="203"/>
      <c r="K284" s="203"/>
      <c r="L284" s="37"/>
    </row>
    <row r="285" spans="1:12" ht="15.75" customHeight="1">
      <c r="A285" s="36" t="s">
        <v>94</v>
      </c>
      <c r="B285" s="37">
        <f t="shared" si="29"/>
        <v>-20.157664669912954</v>
      </c>
      <c r="C285" s="37">
        <f t="shared" si="29"/>
        <v>-18.886810154831753</v>
      </c>
      <c r="D285" s="37">
        <f t="shared" si="29"/>
        <v>84.886546385096679</v>
      </c>
      <c r="E285" s="37">
        <f t="shared" si="29"/>
        <v>38.650353886844854</v>
      </c>
      <c r="F285" s="37">
        <f t="shared" si="29"/>
        <v>90.180698758091395</v>
      </c>
      <c r="G285" s="37">
        <f t="shared" si="29"/>
        <v>96.068440011899526</v>
      </c>
      <c r="H285" s="37">
        <f t="shared" si="29"/>
        <v>311.60960714075992</v>
      </c>
      <c r="I285" s="37">
        <f t="shared" si="29"/>
        <v>367.01521409525799</v>
      </c>
      <c r="J285" s="203"/>
      <c r="K285" s="203"/>
      <c r="L285" s="37"/>
    </row>
    <row r="286" spans="1:12" ht="15.75" customHeight="1">
      <c r="A286" s="36" t="s">
        <v>95</v>
      </c>
      <c r="B286" s="37">
        <f t="shared" si="29"/>
        <v>161.6384083854565</v>
      </c>
      <c r="C286" s="37">
        <f t="shared" si="29"/>
        <v>342.27842036821568</v>
      </c>
      <c r="D286" s="37">
        <f t="shared" si="29"/>
        <v>-26.212199132714925</v>
      </c>
      <c r="E286" s="37">
        <f t="shared" si="29"/>
        <v>-15.85196900070763</v>
      </c>
      <c r="F286" s="37">
        <f t="shared" si="29"/>
        <v>24.751931882435109</v>
      </c>
      <c r="G286" s="37">
        <f t="shared" si="29"/>
        <v>62.313158171466355</v>
      </c>
      <c r="H286" s="37">
        <f t="shared" si="29"/>
        <v>-60.331274164324533</v>
      </c>
      <c r="I286" s="37">
        <f t="shared" si="29"/>
        <v>-56.104605601952393</v>
      </c>
      <c r="J286" s="203"/>
      <c r="K286" s="203"/>
      <c r="L286" s="37"/>
    </row>
    <row r="287" spans="1:12" ht="15.75" customHeight="1">
      <c r="A287" s="36" t="s">
        <v>96</v>
      </c>
      <c r="B287" s="37">
        <f t="shared" si="29"/>
        <v>-25.112227925527158</v>
      </c>
      <c r="C287" s="37">
        <f t="shared" si="29"/>
        <v>-13.66778446116064</v>
      </c>
      <c r="D287" s="37">
        <f t="shared" si="29"/>
        <v>66.984460238517258</v>
      </c>
      <c r="E287" s="37">
        <f t="shared" si="29"/>
        <v>117.29538322032225</v>
      </c>
      <c r="F287" s="37">
        <f t="shared" si="29"/>
        <v>-12.918971761203313</v>
      </c>
      <c r="G287" s="37">
        <f t="shared" si="29"/>
        <v>-1.4518681684822345</v>
      </c>
      <c r="H287" s="37">
        <f t="shared" si="29"/>
        <v>6.0097104837259483</v>
      </c>
      <c r="I287" s="37">
        <f t="shared" si="29"/>
        <v>41.643713338434061</v>
      </c>
      <c r="J287" s="203"/>
      <c r="K287" s="203"/>
      <c r="L287" s="37"/>
    </row>
    <row r="288" spans="1:12" ht="15.75" customHeight="1">
      <c r="A288" s="36" t="s">
        <v>97</v>
      </c>
      <c r="B288" s="37">
        <f t="shared" si="29"/>
        <v>97.768596357151978</v>
      </c>
      <c r="C288" s="37">
        <f t="shared" si="29"/>
        <v>113.06619584505906</v>
      </c>
      <c r="D288" s="37">
        <f t="shared" si="29"/>
        <v>37.85413209938887</v>
      </c>
      <c r="E288" s="37">
        <f t="shared" si="29"/>
        <v>65.812234811395541</v>
      </c>
      <c r="F288" s="37">
        <f t="shared" si="29"/>
        <v>45.318324348183275</v>
      </c>
      <c r="G288" s="37">
        <f t="shared" si="29"/>
        <v>65.606982831243542</v>
      </c>
      <c r="H288" s="37">
        <f t="shared" si="29"/>
        <v>-48.246030669018865</v>
      </c>
      <c r="I288" s="37">
        <f t="shared" si="29"/>
        <v>-40.015484753819415</v>
      </c>
      <c r="J288" s="203"/>
      <c r="K288" s="203"/>
      <c r="L288" s="37"/>
    </row>
    <row r="289" spans="1:12" ht="15.75" customHeight="1">
      <c r="A289" s="36" t="s">
        <v>98</v>
      </c>
      <c r="B289" s="37">
        <f t="shared" si="29"/>
        <v>-24.048319640621667</v>
      </c>
      <c r="C289" s="37">
        <f t="shared" si="29"/>
        <v>-10.246030243758803</v>
      </c>
      <c r="D289" s="37">
        <f t="shared" si="29"/>
        <v>-42.066251009240155</v>
      </c>
      <c r="E289" s="37">
        <f t="shared" si="29"/>
        <v>-41.173662713449147</v>
      </c>
      <c r="F289" s="37">
        <f t="shared" si="29"/>
        <v>-43.868917507220416</v>
      </c>
      <c r="G289" s="37">
        <f t="shared" si="29"/>
        <v>-35.644609281738511</v>
      </c>
      <c r="H289" s="37">
        <f t="shared" si="29"/>
        <v>360.44575549000331</v>
      </c>
      <c r="I289" s="37">
        <f t="shared" si="29"/>
        <v>429.92090531150097</v>
      </c>
      <c r="J289" s="203"/>
      <c r="K289" s="203"/>
      <c r="L289" s="37"/>
    </row>
    <row r="290" spans="1:12" ht="15.75" customHeight="1">
      <c r="A290" s="36" t="s">
        <v>421</v>
      </c>
      <c r="B290" s="37">
        <f>(B269-B268)/B268*100</f>
        <v>-41.054450250681029</v>
      </c>
      <c r="C290" s="37">
        <f>(C269-C268)/C268*100</f>
        <v>-26.080366825603178</v>
      </c>
      <c r="D290" s="37">
        <f t="shared" si="29"/>
        <v>-67.427365813057705</v>
      </c>
      <c r="E290" s="37">
        <f t="shared" si="29"/>
        <v>-65.757594226487754</v>
      </c>
      <c r="F290" s="37">
        <f t="shared" si="29"/>
        <v>-25.719183116830319</v>
      </c>
      <c r="G290" s="37">
        <f t="shared" si="29"/>
        <v>-17.148977717934383</v>
      </c>
      <c r="H290" s="37">
        <f t="shared" si="29"/>
        <v>45.107558263692141</v>
      </c>
      <c r="I290" s="37">
        <f t="shared" si="29"/>
        <v>75.146212908652672</v>
      </c>
      <c r="J290" s="203"/>
      <c r="K290" s="203"/>
      <c r="L290" s="37"/>
    </row>
    <row r="291" spans="1:12" ht="15.75" customHeight="1">
      <c r="A291" s="36" t="s">
        <v>459</v>
      </c>
      <c r="B291" s="37">
        <f>(B270-B269)/B269*100</f>
        <v>4.9369729010447641</v>
      </c>
      <c r="C291" s="37">
        <f>(C270-C269)/C269*100</f>
        <v>1.6333264015337725</v>
      </c>
      <c r="D291" s="37">
        <f t="shared" si="29"/>
        <v>277.31162348466842</v>
      </c>
      <c r="E291" s="37">
        <f t="shared" si="29"/>
        <v>302.29639556635118</v>
      </c>
      <c r="F291" s="37">
        <f t="shared" si="29"/>
        <v>59.899443316854615</v>
      </c>
      <c r="G291" s="37">
        <f t="shared" si="29"/>
        <v>59.089985694609148</v>
      </c>
      <c r="H291" s="37">
        <f t="shared" si="29"/>
        <v>60.96051017905323</v>
      </c>
      <c r="I291" s="37">
        <f t="shared" si="29"/>
        <v>85.898306619578008</v>
      </c>
    </row>
    <row r="292" spans="1:12" ht="15.75" customHeight="1">
      <c r="A292" s="36" t="s">
        <v>497</v>
      </c>
      <c r="B292" s="37">
        <f>(B271-B270)/B270*100</f>
        <v>-55.810406724186677</v>
      </c>
      <c r="C292" s="37">
        <f t="shared" ref="C292:I292" si="30">(C271-C270)/C270*100</f>
        <v>-52.952214363513171</v>
      </c>
      <c r="D292" s="37">
        <f t="shared" si="30"/>
        <v>-33.70922186873301</v>
      </c>
      <c r="E292" s="37">
        <f t="shared" si="30"/>
        <v>-25.754820755011597</v>
      </c>
      <c r="F292" s="37">
        <f t="shared" si="30"/>
        <v>6.5383987401442205</v>
      </c>
      <c r="G292" s="37">
        <f t="shared" si="30"/>
        <v>15.271110837747996</v>
      </c>
      <c r="H292" s="37">
        <f t="shared" si="30"/>
        <v>-45.814615473701537</v>
      </c>
      <c r="I292" s="37">
        <f t="shared" si="30"/>
        <v>-58.003583824079477</v>
      </c>
    </row>
    <row r="293" spans="1:12" ht="15.75" customHeight="1">
      <c r="A293" s="36" t="s">
        <v>524</v>
      </c>
      <c r="B293" s="37">
        <f t="shared" ref="B293:I293" si="31">AVERAGE(B275:B292)</f>
        <v>13.439004717663417</v>
      </c>
      <c r="C293" s="37">
        <f t="shared" si="31"/>
        <v>31.580095834508004</v>
      </c>
      <c r="D293" s="37">
        <f t="shared" si="31"/>
        <v>33.500549670884133</v>
      </c>
      <c r="E293" s="37">
        <f t="shared" si="31"/>
        <v>78.659689634119957</v>
      </c>
      <c r="F293" s="37">
        <f t="shared" si="31"/>
        <v>9.0809692123954946</v>
      </c>
      <c r="G293" s="37">
        <f t="shared" si="31"/>
        <v>22.992469400555823</v>
      </c>
      <c r="H293" s="37">
        <f t="shared" si="31"/>
        <v>30.446396101905204</v>
      </c>
      <c r="I293" s="37">
        <f t="shared" si="31"/>
        <v>47.760480280950439</v>
      </c>
    </row>
    <row r="294" spans="1:12" ht="15.75" customHeight="1">
      <c r="A294" s="36"/>
      <c r="B294" s="37"/>
      <c r="C294" s="37"/>
      <c r="D294" s="37"/>
      <c r="E294" s="37"/>
      <c r="F294" s="37"/>
      <c r="G294" s="37"/>
      <c r="H294" s="37"/>
      <c r="I294" s="37"/>
    </row>
    <row r="295" spans="1:12">
      <c r="A295" s="36"/>
    </row>
  </sheetData>
  <mergeCells count="6">
    <mergeCell ref="A1:A4"/>
    <mergeCell ref="B1:I1"/>
    <mergeCell ref="B2:C2"/>
    <mergeCell ref="D2:E2"/>
    <mergeCell ref="F2:G2"/>
    <mergeCell ref="H2:I2"/>
  </mergeCells>
  <phoneticPr fontId="13" type="noConversion"/>
  <conditionalFormatting sqref="B197:B220">
    <cfRule type="iconSet" priority="12">
      <iconSet iconSet="3Arrows">
        <cfvo type="percent" val="0"/>
        <cfvo type="percent" val="33"/>
        <cfvo type="percent" val="67"/>
      </iconSet>
    </cfRule>
  </conditionalFormatting>
  <conditionalFormatting sqref="D197:D220">
    <cfRule type="iconSet" priority="11">
      <iconSet iconSet="3Arrows">
        <cfvo type="percent" val="0"/>
        <cfvo type="percent" val="33"/>
        <cfvo type="percent" val="67"/>
      </iconSet>
    </cfRule>
  </conditionalFormatting>
  <conditionalFormatting sqref="F197:F220">
    <cfRule type="iconSet" priority="10">
      <iconSet iconSet="3Arrows">
        <cfvo type="percent" val="0"/>
        <cfvo type="percent" val="33"/>
        <cfvo type="percent" val="67"/>
      </iconSet>
    </cfRule>
  </conditionalFormatting>
  <conditionalFormatting sqref="H197:H220">
    <cfRule type="iconSet" priority="9">
      <iconSet iconSet="3Arrows">
        <cfvo type="percent" val="0"/>
        <cfvo type="percent" val="33"/>
        <cfvo type="percent" val="67"/>
      </iconSet>
    </cfRule>
  </conditionalFormatting>
  <conditionalFormatting sqref="B221:B251">
    <cfRule type="iconSet" priority="17">
      <iconSet iconSet="3Arrows">
        <cfvo type="percent" val="0"/>
        <cfvo type="percent" val="33"/>
        <cfvo type="percent" val="67"/>
      </iconSet>
    </cfRule>
  </conditionalFormatting>
  <conditionalFormatting sqref="D221:D251">
    <cfRule type="iconSet" priority="19">
      <iconSet iconSet="3Arrows">
        <cfvo type="percent" val="0"/>
        <cfvo type="percent" val="33"/>
        <cfvo type="percent" val="67"/>
      </iconSet>
    </cfRule>
  </conditionalFormatting>
  <conditionalFormatting sqref="F221:F251">
    <cfRule type="iconSet" priority="21">
      <iconSet iconSet="3Arrows">
        <cfvo type="percent" val="0"/>
        <cfvo type="percent" val="33"/>
        <cfvo type="percent" val="67"/>
      </iconSet>
    </cfRule>
  </conditionalFormatting>
  <conditionalFormatting sqref="H221:H251">
    <cfRule type="iconSet" priority="23">
      <iconSet iconSet="3Arrows">
        <cfvo type="percent" val="0"/>
        <cfvo type="percent" val="33"/>
        <cfvo type="percent" val="67"/>
      </iconSet>
    </cfRule>
  </conditionalFormatting>
  <conditionalFormatting sqref="B226:B232">
    <cfRule type="iconSet" priority="25">
      <iconSet iconSet="3Arrows">
        <cfvo type="percent" val="0"/>
        <cfvo type="percent" val="33"/>
        <cfvo type="percent" val="67"/>
      </iconSet>
    </cfRule>
  </conditionalFormatting>
  <conditionalFormatting sqref="D226:D232">
    <cfRule type="iconSet" priority="26">
      <iconSet iconSet="3Arrows">
        <cfvo type="percent" val="0"/>
        <cfvo type="percent" val="33"/>
        <cfvo type="percent" val="67"/>
      </iconSet>
    </cfRule>
  </conditionalFormatting>
  <conditionalFormatting sqref="F226:F232">
    <cfRule type="iconSet" priority="27">
      <iconSet iconSet="3Arrows">
        <cfvo type="percent" val="0"/>
        <cfvo type="percent" val="33"/>
        <cfvo type="percent" val="67"/>
      </iconSet>
    </cfRule>
  </conditionalFormatting>
  <conditionalFormatting sqref="H226:H232">
    <cfRule type="iconSet" priority="28">
      <iconSet iconSet="3Arrows">
        <cfvo type="percent" val="0"/>
        <cfvo type="percent" val="33"/>
        <cfvo type="percent" val="67"/>
      </iconSet>
    </cfRule>
  </conditionalFormatting>
  <pageMargins left="0.75" right="0.75" top="1" bottom="1" header="0.5" footer="0.5"/>
  <headerFooter alignWithMargins="0"/>
  <drawing r:id="rId1"/>
  <legacyDrawing r:id="rId2"/>
</worksheet>
</file>

<file path=xl/worksheets/sheet19.xml><?xml version="1.0" encoding="utf-8"?>
<worksheet xmlns="http://schemas.openxmlformats.org/spreadsheetml/2006/main" xmlns:r="http://schemas.openxmlformats.org/officeDocument/2006/relationships">
  <dimension ref="A1:AB752"/>
  <sheetViews>
    <sheetView zoomScale="90" zoomScaleNormal="90" workbookViewId="0"/>
  </sheetViews>
  <sheetFormatPr defaultRowHeight="12.75"/>
  <cols>
    <col min="1" max="1" width="17.42578125" customWidth="1"/>
    <col min="2" max="2" width="17.42578125" bestFit="1" customWidth="1"/>
    <col min="3" max="3" width="12.5703125" customWidth="1"/>
    <col min="4" max="4" width="10.28515625" customWidth="1"/>
    <col min="5" max="5" width="12.85546875" bestFit="1" customWidth="1"/>
    <col min="6" max="6" width="11.5703125" customWidth="1"/>
    <col min="7" max="7" width="12.85546875" bestFit="1" customWidth="1"/>
    <col min="8" max="9" width="12.28515625" customWidth="1"/>
    <col min="10" max="10" width="11.5703125" customWidth="1"/>
    <col min="11" max="11" width="12.28515625" customWidth="1"/>
    <col min="12" max="12" width="15.5703125" customWidth="1"/>
    <col min="13" max="13" width="9.85546875" style="144" bestFit="1" customWidth="1"/>
    <col min="14" max="28" width="9.140625" style="144"/>
  </cols>
  <sheetData>
    <row r="1" spans="1:12" s="144" customFormat="1" ht="42.75" customHeight="1" thickBot="1">
      <c r="B1" s="421" t="s">
        <v>402</v>
      </c>
      <c r="C1" s="422"/>
      <c r="D1" s="422"/>
      <c r="E1" s="422"/>
      <c r="F1" s="422"/>
      <c r="G1" s="422"/>
      <c r="H1" s="422"/>
      <c r="I1" s="422"/>
      <c r="J1" s="422"/>
      <c r="K1" s="422"/>
      <c r="L1" s="423"/>
    </row>
    <row r="2" spans="1:12" s="144" customFormat="1" hidden="1"/>
    <row r="3" spans="1:12" ht="21" customHeight="1">
      <c r="A3" s="21"/>
      <c r="B3" s="66" t="s">
        <v>207</v>
      </c>
      <c r="C3" s="66" t="s">
        <v>208</v>
      </c>
      <c r="D3" s="66" t="s">
        <v>205</v>
      </c>
      <c r="E3" s="66" t="s">
        <v>204</v>
      </c>
      <c r="F3" s="145" t="s">
        <v>78</v>
      </c>
      <c r="G3" s="66" t="s">
        <v>403</v>
      </c>
      <c r="H3" s="66" t="s">
        <v>404</v>
      </c>
      <c r="I3" s="66" t="s">
        <v>405</v>
      </c>
      <c r="J3" s="66" t="s">
        <v>406</v>
      </c>
      <c r="K3" s="66" t="s">
        <v>407</v>
      </c>
      <c r="L3" s="66" t="s">
        <v>212</v>
      </c>
    </row>
    <row r="4" spans="1:12" hidden="1">
      <c r="A4" s="65">
        <v>37257</v>
      </c>
      <c r="B4" s="19">
        <v>56669</v>
      </c>
      <c r="C4" s="19">
        <v>39226</v>
      </c>
      <c r="D4" s="19">
        <v>198235</v>
      </c>
      <c r="E4" s="19">
        <v>18697</v>
      </c>
      <c r="F4" s="19">
        <v>72210</v>
      </c>
      <c r="G4" s="19">
        <v>11056</v>
      </c>
      <c r="H4" s="19">
        <v>14344</v>
      </c>
      <c r="I4" s="19">
        <v>43090</v>
      </c>
      <c r="J4" s="19">
        <v>10306</v>
      </c>
      <c r="K4" s="19">
        <v>53274</v>
      </c>
      <c r="L4" s="19">
        <f>SUM(B4:K4)</f>
        <v>517107</v>
      </c>
    </row>
    <row r="5" spans="1:12" hidden="1">
      <c r="A5" s="65">
        <v>37288</v>
      </c>
      <c r="B5" s="19">
        <v>50713</v>
      </c>
      <c r="C5" s="19">
        <v>42259</v>
      </c>
      <c r="D5" s="19">
        <v>226278</v>
      </c>
      <c r="E5" s="19">
        <v>25273</v>
      </c>
      <c r="F5" s="19">
        <v>81524</v>
      </c>
      <c r="G5" s="19">
        <v>15575</v>
      </c>
      <c r="H5" s="19">
        <v>17574</v>
      </c>
      <c r="I5" s="19">
        <v>52031</v>
      </c>
      <c r="J5" s="19">
        <v>14045</v>
      </c>
      <c r="K5" s="19">
        <v>77012</v>
      </c>
      <c r="L5" s="19">
        <f t="shared" ref="L5:L68" si="0">SUM(B5:K5)</f>
        <v>602284</v>
      </c>
    </row>
    <row r="6" spans="1:12" hidden="1">
      <c r="A6" s="65">
        <v>37316</v>
      </c>
      <c r="B6" s="19">
        <v>62190</v>
      </c>
      <c r="C6" s="19">
        <v>43867</v>
      </c>
      <c r="D6" s="19">
        <v>235201</v>
      </c>
      <c r="E6" s="19">
        <v>27152</v>
      </c>
      <c r="F6" s="19">
        <v>95711</v>
      </c>
      <c r="G6" s="19">
        <v>16771</v>
      </c>
      <c r="H6" s="19">
        <v>21554</v>
      </c>
      <c r="I6" s="19">
        <v>57708</v>
      </c>
      <c r="J6" s="19">
        <v>12648</v>
      </c>
      <c r="K6" s="19">
        <v>80618</v>
      </c>
      <c r="L6" s="19">
        <f t="shared" si="0"/>
        <v>653420</v>
      </c>
    </row>
    <row r="7" spans="1:12" hidden="1">
      <c r="A7" s="65">
        <v>37347</v>
      </c>
      <c r="B7" s="19">
        <v>70964</v>
      </c>
      <c r="C7" s="19">
        <v>53393</v>
      </c>
      <c r="D7" s="19">
        <v>263370</v>
      </c>
      <c r="E7" s="19">
        <v>36579</v>
      </c>
      <c r="F7" s="19">
        <v>103456</v>
      </c>
      <c r="G7" s="19">
        <v>18918</v>
      </c>
      <c r="H7" s="19">
        <v>28803</v>
      </c>
      <c r="I7" s="19">
        <v>65688</v>
      </c>
      <c r="J7" s="19">
        <v>15996</v>
      </c>
      <c r="K7" s="19">
        <v>86253</v>
      </c>
      <c r="L7" s="19">
        <f t="shared" si="0"/>
        <v>743420</v>
      </c>
    </row>
    <row r="8" spans="1:12" hidden="1">
      <c r="A8" s="65">
        <v>37377</v>
      </c>
      <c r="B8" s="19">
        <v>69167</v>
      </c>
      <c r="C8" s="19">
        <v>53063</v>
      </c>
      <c r="D8" s="19">
        <v>286474</v>
      </c>
      <c r="E8" s="19">
        <v>33696</v>
      </c>
      <c r="F8" s="19">
        <v>121482</v>
      </c>
      <c r="G8" s="19">
        <v>21719</v>
      </c>
      <c r="H8" s="19">
        <v>23260</v>
      </c>
      <c r="I8" s="19">
        <v>66966</v>
      </c>
      <c r="J8" s="19">
        <v>13387</v>
      </c>
      <c r="K8" s="19">
        <v>106898</v>
      </c>
      <c r="L8" s="19">
        <f t="shared" si="0"/>
        <v>796112</v>
      </c>
    </row>
    <row r="9" spans="1:12" hidden="1">
      <c r="A9" s="65">
        <v>37408</v>
      </c>
      <c r="B9" s="19">
        <v>53874</v>
      </c>
      <c r="C9" s="19">
        <v>43531</v>
      </c>
      <c r="D9" s="19">
        <v>232034</v>
      </c>
      <c r="E9" s="19">
        <v>26236</v>
      </c>
      <c r="F9" s="19">
        <v>106100</v>
      </c>
      <c r="G9" s="19">
        <v>14699</v>
      </c>
      <c r="H9" s="19">
        <v>22180</v>
      </c>
      <c r="I9" s="19">
        <v>52373</v>
      </c>
      <c r="J9" s="19">
        <v>8964</v>
      </c>
      <c r="K9" s="19">
        <v>66973</v>
      </c>
      <c r="L9" s="19">
        <f t="shared" si="0"/>
        <v>626964</v>
      </c>
    </row>
    <row r="10" spans="1:12" hidden="1">
      <c r="A10" s="65">
        <v>37438</v>
      </c>
      <c r="B10" s="19">
        <v>71679</v>
      </c>
      <c r="C10" s="19">
        <v>54140</v>
      </c>
      <c r="D10" s="19">
        <v>291831</v>
      </c>
      <c r="E10" s="19">
        <v>32944</v>
      </c>
      <c r="F10" s="19">
        <v>102777</v>
      </c>
      <c r="G10" s="19">
        <v>16923</v>
      </c>
      <c r="H10" s="19">
        <v>28948</v>
      </c>
      <c r="I10" s="19">
        <v>66381</v>
      </c>
      <c r="J10" s="19">
        <v>14673</v>
      </c>
      <c r="K10" s="19">
        <v>86321</v>
      </c>
      <c r="L10" s="19">
        <f t="shared" si="0"/>
        <v>766617</v>
      </c>
    </row>
    <row r="11" spans="1:12" hidden="1">
      <c r="A11" s="65">
        <v>37469</v>
      </c>
      <c r="B11" s="19">
        <v>71526</v>
      </c>
      <c r="C11" s="19">
        <v>52859</v>
      </c>
      <c r="D11" s="19">
        <v>288581</v>
      </c>
      <c r="E11" s="19">
        <v>33120</v>
      </c>
      <c r="F11" s="19">
        <v>112490</v>
      </c>
      <c r="G11" s="19">
        <v>16690</v>
      </c>
      <c r="H11" s="19">
        <v>23049</v>
      </c>
      <c r="I11" s="19">
        <v>66361</v>
      </c>
      <c r="J11" s="19">
        <v>15535</v>
      </c>
      <c r="K11" s="19">
        <v>91572</v>
      </c>
      <c r="L11" s="19">
        <f t="shared" si="0"/>
        <v>771783</v>
      </c>
    </row>
    <row r="12" spans="1:12" hidden="1">
      <c r="A12" s="65">
        <v>37500</v>
      </c>
      <c r="B12" s="19">
        <v>75790</v>
      </c>
      <c r="C12" s="19">
        <v>54257</v>
      </c>
      <c r="D12" s="19">
        <v>291994</v>
      </c>
      <c r="E12" s="19">
        <v>33058</v>
      </c>
      <c r="F12" s="19">
        <v>113766</v>
      </c>
      <c r="G12" s="19">
        <v>19784</v>
      </c>
      <c r="H12" s="19">
        <v>27409</v>
      </c>
      <c r="I12" s="19">
        <v>65312</v>
      </c>
      <c r="J12" s="19">
        <v>16015</v>
      </c>
      <c r="K12" s="19">
        <v>98912</v>
      </c>
      <c r="L12" s="19">
        <f t="shared" si="0"/>
        <v>796297</v>
      </c>
    </row>
    <row r="13" spans="1:12" hidden="1">
      <c r="A13" s="65">
        <v>37530</v>
      </c>
      <c r="B13" s="19">
        <v>63667</v>
      </c>
      <c r="C13" s="19">
        <v>51528</v>
      </c>
      <c r="D13" s="19">
        <v>309891</v>
      </c>
      <c r="E13" s="19">
        <v>31202</v>
      </c>
      <c r="F13" s="19">
        <v>127643</v>
      </c>
      <c r="G13" s="19">
        <v>24337</v>
      </c>
      <c r="H13" s="19">
        <v>28583</v>
      </c>
      <c r="I13" s="19">
        <v>62760</v>
      </c>
      <c r="J13" s="19">
        <v>14544</v>
      </c>
      <c r="K13" s="19">
        <v>114555</v>
      </c>
      <c r="L13" s="19">
        <f t="shared" si="0"/>
        <v>828710</v>
      </c>
    </row>
    <row r="14" spans="1:12" hidden="1">
      <c r="A14" s="65">
        <v>37561</v>
      </c>
      <c r="B14" s="19">
        <v>67547</v>
      </c>
      <c r="C14" s="19">
        <v>53658</v>
      </c>
      <c r="D14" s="19">
        <v>297642</v>
      </c>
      <c r="E14" s="19">
        <v>31976</v>
      </c>
      <c r="F14" s="19">
        <v>129188</v>
      </c>
      <c r="G14" s="19">
        <v>23094</v>
      </c>
      <c r="H14" s="19">
        <v>28994</v>
      </c>
      <c r="I14" s="19">
        <v>64078</v>
      </c>
      <c r="J14" s="19">
        <v>14451</v>
      </c>
      <c r="K14" s="19">
        <v>109666</v>
      </c>
      <c r="L14" s="19">
        <f t="shared" si="0"/>
        <v>820294</v>
      </c>
    </row>
    <row r="15" spans="1:12" hidden="1">
      <c r="A15" s="65">
        <v>37591</v>
      </c>
      <c r="B15" s="19">
        <v>64901</v>
      </c>
      <c r="C15" s="19">
        <v>44971</v>
      </c>
      <c r="D15" s="19">
        <v>168897</v>
      </c>
      <c r="E15" s="19">
        <v>21631</v>
      </c>
      <c r="F15" s="19">
        <v>104104</v>
      </c>
      <c r="G15" s="19">
        <v>19663</v>
      </c>
      <c r="H15" s="19">
        <v>23585</v>
      </c>
      <c r="I15" s="19">
        <v>51838</v>
      </c>
      <c r="J15" s="19">
        <v>10190</v>
      </c>
      <c r="K15" s="19">
        <v>79540</v>
      </c>
      <c r="L15" s="19">
        <f t="shared" si="0"/>
        <v>589320</v>
      </c>
    </row>
    <row r="16" spans="1:12" hidden="1">
      <c r="A16" s="65">
        <v>37622</v>
      </c>
      <c r="B16" s="19">
        <v>61482</v>
      </c>
      <c r="C16" s="19">
        <v>46138</v>
      </c>
      <c r="D16" s="19">
        <v>191943</v>
      </c>
      <c r="E16" s="19">
        <v>28342</v>
      </c>
      <c r="F16" s="19">
        <v>78663</v>
      </c>
      <c r="G16" s="19">
        <v>18555</v>
      </c>
      <c r="H16" s="19">
        <v>28574</v>
      </c>
      <c r="I16" s="19">
        <v>47553</v>
      </c>
      <c r="J16" s="19">
        <v>14638</v>
      </c>
      <c r="K16" s="19">
        <v>55395</v>
      </c>
      <c r="L16" s="19">
        <f t="shared" si="0"/>
        <v>571283</v>
      </c>
    </row>
    <row r="17" spans="1:12" hidden="1">
      <c r="A17" s="65">
        <v>37653</v>
      </c>
      <c r="B17" s="19">
        <v>43405</v>
      </c>
      <c r="C17" s="19">
        <v>42080</v>
      </c>
      <c r="D17" s="19">
        <v>242855</v>
      </c>
      <c r="E17" s="19">
        <v>25913</v>
      </c>
      <c r="F17" s="19">
        <v>95084</v>
      </c>
      <c r="G17" s="19">
        <v>21939</v>
      </c>
      <c r="H17" s="19">
        <v>19120</v>
      </c>
      <c r="I17" s="19">
        <v>50454</v>
      </c>
      <c r="J17" s="19">
        <v>10032</v>
      </c>
      <c r="K17" s="19">
        <v>81990</v>
      </c>
      <c r="L17" s="19">
        <f t="shared" si="0"/>
        <v>632872</v>
      </c>
    </row>
    <row r="18" spans="1:12" hidden="1">
      <c r="A18" s="65">
        <v>37681</v>
      </c>
      <c r="B18" s="19">
        <v>57886</v>
      </c>
      <c r="C18" s="19">
        <v>51139</v>
      </c>
      <c r="D18" s="19">
        <v>258494</v>
      </c>
      <c r="E18" s="19">
        <v>31247</v>
      </c>
      <c r="F18" s="19">
        <v>110592</v>
      </c>
      <c r="G18" s="19">
        <v>22472</v>
      </c>
      <c r="H18" s="19">
        <v>22276</v>
      </c>
      <c r="I18" s="19">
        <v>58646</v>
      </c>
      <c r="J18" s="19">
        <v>12191</v>
      </c>
      <c r="K18" s="19">
        <v>84587</v>
      </c>
      <c r="L18" s="19">
        <f t="shared" si="0"/>
        <v>709530</v>
      </c>
    </row>
    <row r="19" spans="1:12" hidden="1">
      <c r="A19" s="65">
        <v>37712</v>
      </c>
      <c r="B19" s="19">
        <v>57881</v>
      </c>
      <c r="C19" s="19">
        <v>49357</v>
      </c>
      <c r="D19" s="19">
        <v>243509</v>
      </c>
      <c r="E19" s="19">
        <v>31009</v>
      </c>
      <c r="F19" s="19">
        <v>107064</v>
      </c>
      <c r="G19" s="19">
        <v>22135</v>
      </c>
      <c r="H19" s="19">
        <v>25731</v>
      </c>
      <c r="I19" s="19">
        <v>55820</v>
      </c>
      <c r="J19" s="19">
        <v>11240</v>
      </c>
      <c r="K19" s="19">
        <v>84565</v>
      </c>
      <c r="L19" s="19">
        <f t="shared" si="0"/>
        <v>688311</v>
      </c>
    </row>
    <row r="20" spans="1:12" hidden="1">
      <c r="A20" s="65">
        <v>37742</v>
      </c>
      <c r="B20" s="19">
        <v>66122</v>
      </c>
      <c r="C20" s="19">
        <v>55375</v>
      </c>
      <c r="D20" s="19">
        <v>287177</v>
      </c>
      <c r="E20" s="19">
        <v>39493</v>
      </c>
      <c r="F20" s="19">
        <v>128825</v>
      </c>
      <c r="G20" s="19">
        <v>26070</v>
      </c>
      <c r="H20" s="19">
        <v>36060</v>
      </c>
      <c r="I20" s="19">
        <v>69566</v>
      </c>
      <c r="J20" s="19">
        <v>16670</v>
      </c>
      <c r="K20" s="19">
        <v>93642</v>
      </c>
      <c r="L20" s="19">
        <f t="shared" si="0"/>
        <v>819000</v>
      </c>
    </row>
    <row r="21" spans="1:12" hidden="1">
      <c r="A21" s="65">
        <v>37773</v>
      </c>
      <c r="B21" s="19">
        <v>62264</v>
      </c>
      <c r="C21" s="19">
        <v>52691</v>
      </c>
      <c r="D21" s="19">
        <v>264579</v>
      </c>
      <c r="E21" s="19">
        <v>30471</v>
      </c>
      <c r="F21" s="19">
        <v>132299</v>
      </c>
      <c r="G21" s="19">
        <v>28844</v>
      </c>
      <c r="H21" s="19">
        <v>25835</v>
      </c>
      <c r="I21" s="19">
        <v>61189</v>
      </c>
      <c r="J21" s="19">
        <v>11035</v>
      </c>
      <c r="K21" s="19">
        <v>92794</v>
      </c>
      <c r="L21" s="19">
        <f t="shared" si="0"/>
        <v>762001</v>
      </c>
    </row>
    <row r="22" spans="1:12" hidden="1">
      <c r="A22" s="65">
        <v>37803</v>
      </c>
      <c r="B22" s="19">
        <v>67754</v>
      </c>
      <c r="C22" s="19">
        <v>53992</v>
      </c>
      <c r="D22" s="19">
        <v>308297</v>
      </c>
      <c r="E22" s="19">
        <v>37986</v>
      </c>
      <c r="F22" s="19">
        <v>125531</v>
      </c>
      <c r="G22" s="19">
        <v>36206</v>
      </c>
      <c r="H22" s="19">
        <v>34093</v>
      </c>
      <c r="I22" s="19">
        <v>57591</v>
      </c>
      <c r="J22" s="19">
        <v>13792</v>
      </c>
      <c r="K22" s="19">
        <v>100446</v>
      </c>
      <c r="L22" s="19">
        <f t="shared" si="0"/>
        <v>835688</v>
      </c>
    </row>
    <row r="23" spans="1:12" hidden="1">
      <c r="A23" s="65">
        <v>37834</v>
      </c>
      <c r="B23" s="19">
        <v>64736</v>
      </c>
      <c r="C23" s="19">
        <v>50878</v>
      </c>
      <c r="D23" s="19">
        <v>288453</v>
      </c>
      <c r="E23" s="19">
        <v>31448</v>
      </c>
      <c r="F23" s="19">
        <v>123824</v>
      </c>
      <c r="G23" s="19">
        <v>41924</v>
      </c>
      <c r="H23" s="19">
        <v>32333</v>
      </c>
      <c r="I23" s="19">
        <v>58170</v>
      </c>
      <c r="J23" s="19">
        <v>13551</v>
      </c>
      <c r="K23" s="19">
        <v>83738</v>
      </c>
      <c r="L23" s="19">
        <f t="shared" si="0"/>
        <v>789055</v>
      </c>
    </row>
    <row r="24" spans="1:12" hidden="1">
      <c r="A24" s="65">
        <v>37865</v>
      </c>
      <c r="B24" s="19">
        <v>72686</v>
      </c>
      <c r="C24" s="19">
        <v>54860</v>
      </c>
      <c r="D24" s="19">
        <v>294579</v>
      </c>
      <c r="E24" s="19">
        <v>36346</v>
      </c>
      <c r="F24" s="19">
        <v>129526</v>
      </c>
      <c r="G24" s="19">
        <v>33833</v>
      </c>
      <c r="H24" s="19">
        <v>32416</v>
      </c>
      <c r="I24" s="19">
        <v>62115</v>
      </c>
      <c r="J24" s="19">
        <v>14637</v>
      </c>
      <c r="K24" s="19">
        <v>103256</v>
      </c>
      <c r="L24" s="19">
        <f t="shared" si="0"/>
        <v>834254</v>
      </c>
    </row>
    <row r="25" spans="1:12" hidden="1">
      <c r="A25" s="65">
        <v>37895</v>
      </c>
      <c r="B25" s="19">
        <v>74060</v>
      </c>
      <c r="C25" s="19">
        <v>59919</v>
      </c>
      <c r="D25" s="19">
        <v>323043</v>
      </c>
      <c r="E25" s="19">
        <v>37407</v>
      </c>
      <c r="F25" s="19">
        <v>146816</v>
      </c>
      <c r="G25" s="19">
        <v>44516</v>
      </c>
      <c r="H25" s="19">
        <v>37625</v>
      </c>
      <c r="I25" s="19">
        <v>60781</v>
      </c>
      <c r="J25" s="19">
        <v>14591</v>
      </c>
      <c r="K25" s="19">
        <v>117910</v>
      </c>
      <c r="L25" s="19">
        <f t="shared" si="0"/>
        <v>916668</v>
      </c>
    </row>
    <row r="26" spans="1:12" hidden="1">
      <c r="A26" s="65">
        <v>37926</v>
      </c>
      <c r="B26" s="19">
        <v>73178</v>
      </c>
      <c r="C26" s="19">
        <v>56333</v>
      </c>
      <c r="D26" s="19">
        <v>314175</v>
      </c>
      <c r="E26" s="19">
        <v>33114</v>
      </c>
      <c r="F26" s="19">
        <v>139195</v>
      </c>
      <c r="G26" s="19">
        <v>40772</v>
      </c>
      <c r="H26" s="19">
        <v>35547</v>
      </c>
      <c r="I26" s="19">
        <v>59460</v>
      </c>
      <c r="J26" s="19">
        <v>14162</v>
      </c>
      <c r="K26" s="19">
        <v>109349</v>
      </c>
      <c r="L26" s="19">
        <f t="shared" si="0"/>
        <v>875285</v>
      </c>
    </row>
    <row r="27" spans="1:12" hidden="1">
      <c r="A27" s="65">
        <v>37956</v>
      </c>
      <c r="B27" s="19">
        <v>69015</v>
      </c>
      <c r="C27" s="19">
        <v>53698</v>
      </c>
      <c r="D27" s="19">
        <v>192372</v>
      </c>
      <c r="E27" s="19">
        <v>25943</v>
      </c>
      <c r="F27" s="19">
        <v>122815</v>
      </c>
      <c r="G27" s="19">
        <v>29898</v>
      </c>
      <c r="H27" s="19">
        <v>34237</v>
      </c>
      <c r="I27" s="19">
        <v>54416</v>
      </c>
      <c r="J27" s="19">
        <v>10315</v>
      </c>
      <c r="K27" s="19">
        <v>78816</v>
      </c>
      <c r="L27" s="19">
        <f t="shared" si="0"/>
        <v>671525</v>
      </c>
    </row>
    <row r="28" spans="1:12" hidden="1">
      <c r="A28" s="65">
        <v>37987</v>
      </c>
      <c r="B28" s="19">
        <v>59183</v>
      </c>
      <c r="C28" s="19">
        <v>46391</v>
      </c>
      <c r="D28" s="19">
        <v>213965</v>
      </c>
      <c r="E28" s="19">
        <v>23658</v>
      </c>
      <c r="F28" s="19">
        <v>85387</v>
      </c>
      <c r="G28" s="19">
        <v>33368</v>
      </c>
      <c r="H28" s="19">
        <v>22997</v>
      </c>
      <c r="I28" s="19">
        <v>39933</v>
      </c>
      <c r="J28" s="19">
        <v>11602</v>
      </c>
      <c r="K28" s="19">
        <v>70856</v>
      </c>
      <c r="L28" s="19">
        <f t="shared" si="0"/>
        <v>607340</v>
      </c>
    </row>
    <row r="29" spans="1:12" hidden="1">
      <c r="A29" s="65">
        <v>38018</v>
      </c>
      <c r="B29" s="19">
        <v>61315</v>
      </c>
      <c r="C29" s="19">
        <v>52201</v>
      </c>
      <c r="D29" s="19">
        <v>267171</v>
      </c>
      <c r="E29" s="19">
        <v>30328</v>
      </c>
      <c r="F29" s="19">
        <v>114147</v>
      </c>
      <c r="G29" s="19">
        <v>46033</v>
      </c>
      <c r="H29" s="19">
        <v>33178</v>
      </c>
      <c r="I29" s="19">
        <v>48757</v>
      </c>
      <c r="J29" s="19">
        <v>14844</v>
      </c>
      <c r="K29" s="19">
        <v>100913</v>
      </c>
      <c r="L29" s="19">
        <f t="shared" si="0"/>
        <v>768887</v>
      </c>
    </row>
    <row r="30" spans="1:12" hidden="1">
      <c r="A30" s="65">
        <v>38047</v>
      </c>
      <c r="B30" s="19">
        <v>64826</v>
      </c>
      <c r="C30" s="19">
        <v>62828</v>
      </c>
      <c r="D30" s="19">
        <v>321364</v>
      </c>
      <c r="E30" s="19">
        <v>37773</v>
      </c>
      <c r="F30" s="19">
        <v>132217</v>
      </c>
      <c r="G30" s="19">
        <v>49902</v>
      </c>
      <c r="H30" s="19">
        <v>39781</v>
      </c>
      <c r="I30" s="19">
        <v>59475</v>
      </c>
      <c r="J30" s="19">
        <v>18152</v>
      </c>
      <c r="K30" s="19">
        <v>119558</v>
      </c>
      <c r="L30" s="19">
        <f t="shared" si="0"/>
        <v>905876</v>
      </c>
    </row>
    <row r="31" spans="1:12" hidden="1">
      <c r="A31" s="65">
        <v>38078</v>
      </c>
      <c r="B31" s="19">
        <v>63759</v>
      </c>
      <c r="C31" s="19">
        <v>55954</v>
      </c>
      <c r="D31" s="19">
        <v>262841</v>
      </c>
      <c r="E31" s="19">
        <v>31101</v>
      </c>
      <c r="F31" s="19">
        <v>119649</v>
      </c>
      <c r="G31" s="19">
        <v>35553</v>
      </c>
      <c r="H31" s="19">
        <v>29723</v>
      </c>
      <c r="I31" s="19">
        <v>53869</v>
      </c>
      <c r="J31" s="19">
        <v>13943</v>
      </c>
      <c r="K31" s="19">
        <v>92688</v>
      </c>
      <c r="L31" s="19">
        <f t="shared" si="0"/>
        <v>759080</v>
      </c>
    </row>
    <row r="32" spans="1:12" hidden="1">
      <c r="A32" s="65">
        <v>38108</v>
      </c>
      <c r="B32" s="19">
        <v>65515</v>
      </c>
      <c r="C32" s="19">
        <v>62534</v>
      </c>
      <c r="D32" s="19">
        <v>343687</v>
      </c>
      <c r="E32" s="19">
        <v>41686</v>
      </c>
      <c r="F32" s="19">
        <v>140165</v>
      </c>
      <c r="G32" s="19">
        <v>44395</v>
      </c>
      <c r="H32" s="19">
        <v>41111</v>
      </c>
      <c r="I32" s="19">
        <v>66737</v>
      </c>
      <c r="J32" s="19">
        <v>16782</v>
      </c>
      <c r="K32" s="19">
        <v>117282</v>
      </c>
      <c r="L32" s="19">
        <f t="shared" si="0"/>
        <v>939894</v>
      </c>
    </row>
    <row r="33" spans="1:12" hidden="1">
      <c r="A33" s="65">
        <v>38139</v>
      </c>
      <c r="B33" s="19">
        <v>85327</v>
      </c>
      <c r="C33" s="19">
        <v>73477</v>
      </c>
      <c r="D33" s="19">
        <v>349057</v>
      </c>
      <c r="E33" s="19">
        <v>43234</v>
      </c>
      <c r="F33" s="19">
        <v>150886</v>
      </c>
      <c r="G33" s="19">
        <v>41799</v>
      </c>
      <c r="H33" s="19">
        <v>44207</v>
      </c>
      <c r="I33" s="19">
        <v>68992</v>
      </c>
      <c r="J33" s="19">
        <v>18028</v>
      </c>
      <c r="K33" s="19">
        <v>127404</v>
      </c>
      <c r="L33" s="19">
        <f t="shared" si="0"/>
        <v>1002411</v>
      </c>
    </row>
    <row r="34" spans="1:12" hidden="1">
      <c r="A34" s="65">
        <v>38169</v>
      </c>
      <c r="B34" s="19">
        <v>65205</v>
      </c>
      <c r="C34" s="19">
        <v>59101</v>
      </c>
      <c r="D34" s="19">
        <v>357002</v>
      </c>
      <c r="E34" s="19">
        <v>37664</v>
      </c>
      <c r="F34" s="19">
        <v>128831</v>
      </c>
      <c r="G34" s="19">
        <v>38109</v>
      </c>
      <c r="H34" s="19">
        <v>38065</v>
      </c>
      <c r="I34" s="19">
        <v>61616</v>
      </c>
      <c r="J34" s="19">
        <v>15006</v>
      </c>
      <c r="K34" s="19">
        <v>113917</v>
      </c>
      <c r="L34" s="19">
        <f t="shared" si="0"/>
        <v>914516</v>
      </c>
    </row>
    <row r="35" spans="1:12" hidden="1">
      <c r="A35" s="65">
        <v>38200</v>
      </c>
      <c r="B35" s="19">
        <v>71759</v>
      </c>
      <c r="C35" s="19">
        <v>65739</v>
      </c>
      <c r="D35" s="19">
        <v>345622</v>
      </c>
      <c r="E35" s="19">
        <v>42095</v>
      </c>
      <c r="F35" s="19">
        <v>149063</v>
      </c>
      <c r="G35" s="19">
        <v>42399</v>
      </c>
      <c r="H35" s="19">
        <v>40691</v>
      </c>
      <c r="I35" s="19">
        <v>65696</v>
      </c>
      <c r="J35" s="19">
        <v>14668</v>
      </c>
      <c r="K35" s="19">
        <v>112774</v>
      </c>
      <c r="L35" s="19">
        <f t="shared" si="0"/>
        <v>950506</v>
      </c>
    </row>
    <row r="36" spans="1:12" hidden="1">
      <c r="A36" s="65">
        <v>38231</v>
      </c>
      <c r="B36" s="19">
        <v>74063</v>
      </c>
      <c r="C36" s="19">
        <v>67823</v>
      </c>
      <c r="D36" s="19">
        <v>369341</v>
      </c>
      <c r="E36" s="19">
        <v>45535</v>
      </c>
      <c r="F36" s="19">
        <v>146657</v>
      </c>
      <c r="G36" s="19">
        <v>42384</v>
      </c>
      <c r="H36" s="19">
        <v>43644</v>
      </c>
      <c r="I36" s="19">
        <v>67813</v>
      </c>
      <c r="J36" s="19">
        <v>15004</v>
      </c>
      <c r="K36" s="19">
        <v>131147</v>
      </c>
      <c r="L36" s="19">
        <f t="shared" si="0"/>
        <v>1003411</v>
      </c>
    </row>
    <row r="37" spans="1:12" hidden="1">
      <c r="A37" s="65">
        <v>38261</v>
      </c>
      <c r="B37" s="19">
        <v>80122</v>
      </c>
      <c r="C37" s="19">
        <v>68298</v>
      </c>
      <c r="D37" s="19">
        <v>369518</v>
      </c>
      <c r="E37" s="19">
        <v>46915</v>
      </c>
      <c r="F37" s="19">
        <v>153359</v>
      </c>
      <c r="G37" s="19">
        <v>40293</v>
      </c>
      <c r="H37" s="19">
        <v>43003</v>
      </c>
      <c r="I37" s="19">
        <v>63490</v>
      </c>
      <c r="J37" s="19">
        <v>16407</v>
      </c>
      <c r="K37" s="19">
        <v>129575</v>
      </c>
      <c r="L37" s="19">
        <f t="shared" si="0"/>
        <v>1010980</v>
      </c>
    </row>
    <row r="38" spans="1:12" hidden="1">
      <c r="A38" s="65">
        <v>38292</v>
      </c>
      <c r="B38" s="19">
        <v>87345</v>
      </c>
      <c r="C38" s="19">
        <v>77601</v>
      </c>
      <c r="D38" s="19">
        <v>406517</v>
      </c>
      <c r="E38" s="19">
        <v>48616</v>
      </c>
      <c r="F38" s="19">
        <v>162966</v>
      </c>
      <c r="G38" s="19">
        <v>41153</v>
      </c>
      <c r="H38" s="19">
        <v>49124</v>
      </c>
      <c r="I38" s="19">
        <v>70060</v>
      </c>
      <c r="J38" s="19">
        <v>14672</v>
      </c>
      <c r="K38" s="19">
        <v>145266</v>
      </c>
      <c r="L38" s="19">
        <f t="shared" si="0"/>
        <v>1103320</v>
      </c>
    </row>
    <row r="39" spans="1:12" hidden="1">
      <c r="A39" s="65">
        <v>38322</v>
      </c>
      <c r="B39" s="19">
        <v>79081</v>
      </c>
      <c r="C39" s="19">
        <v>56377</v>
      </c>
      <c r="D39" s="19">
        <v>203674</v>
      </c>
      <c r="E39" s="19">
        <v>31185</v>
      </c>
      <c r="F39" s="19">
        <v>133867</v>
      </c>
      <c r="G39" s="19">
        <v>25364</v>
      </c>
      <c r="H39" s="19">
        <v>32375</v>
      </c>
      <c r="I39" s="19">
        <v>56951</v>
      </c>
      <c r="J39" s="19">
        <v>10405</v>
      </c>
      <c r="K39" s="19">
        <v>94768</v>
      </c>
      <c r="L39" s="19">
        <f t="shared" si="0"/>
        <v>724047</v>
      </c>
    </row>
    <row r="40" spans="1:12" hidden="1">
      <c r="A40" s="65">
        <v>38353</v>
      </c>
      <c r="B40" s="19">
        <v>59587.03</v>
      </c>
      <c r="C40" s="19">
        <v>49339.17</v>
      </c>
      <c r="D40" s="19">
        <v>231016.24</v>
      </c>
      <c r="E40" s="19">
        <v>36515.149999999907</v>
      </c>
      <c r="F40" s="19">
        <v>89093.11</v>
      </c>
      <c r="G40" s="19">
        <v>24567.21</v>
      </c>
      <c r="H40" s="19">
        <v>25870.6</v>
      </c>
      <c r="I40" s="19">
        <v>46492.29</v>
      </c>
      <c r="J40" s="19">
        <v>10410.200000000001</v>
      </c>
      <c r="K40" s="19">
        <v>76141.009999999995</v>
      </c>
      <c r="L40" s="19">
        <f t="shared" si="0"/>
        <v>649032.00999999989</v>
      </c>
    </row>
    <row r="41" spans="1:12" hidden="1">
      <c r="A41" s="65">
        <v>38384</v>
      </c>
      <c r="B41" s="19">
        <v>66005.240000000005</v>
      </c>
      <c r="C41" s="19">
        <v>61791.34</v>
      </c>
      <c r="D41" s="19">
        <v>309185.18</v>
      </c>
      <c r="E41" s="19">
        <v>38428.569999999905</v>
      </c>
      <c r="F41" s="19">
        <v>133183.85</v>
      </c>
      <c r="G41" s="19">
        <v>32854.94</v>
      </c>
      <c r="H41" s="19">
        <v>32230.5999999999</v>
      </c>
      <c r="I41" s="19">
        <v>55639.849999999897</v>
      </c>
      <c r="J41" s="19">
        <v>10902.95</v>
      </c>
      <c r="K41" s="19">
        <v>123402.44</v>
      </c>
      <c r="L41" s="19">
        <f t="shared" si="0"/>
        <v>863624.9599999995</v>
      </c>
    </row>
    <row r="42" spans="1:12" hidden="1">
      <c r="A42" s="65">
        <v>38412</v>
      </c>
      <c r="B42" s="19">
        <v>72684.17</v>
      </c>
      <c r="C42" s="19">
        <v>66130.73</v>
      </c>
      <c r="D42" s="19">
        <v>326347.07</v>
      </c>
      <c r="E42" s="19">
        <v>40317.519999999997</v>
      </c>
      <c r="F42" s="19">
        <v>135865.65</v>
      </c>
      <c r="G42" s="19">
        <v>33615.019999999997</v>
      </c>
      <c r="H42" s="19">
        <v>37310.019999999997</v>
      </c>
      <c r="I42" s="19">
        <v>62845.36</v>
      </c>
      <c r="J42" s="19">
        <v>12455.1</v>
      </c>
      <c r="K42" s="19">
        <v>137030.82</v>
      </c>
      <c r="L42" s="19">
        <f t="shared" si="0"/>
        <v>924601.46</v>
      </c>
    </row>
    <row r="43" spans="1:12" hidden="1">
      <c r="A43" s="65">
        <v>38443</v>
      </c>
      <c r="B43" s="19">
        <v>79123.259999999995</v>
      </c>
      <c r="C43" s="19">
        <v>73794.049999999901</v>
      </c>
      <c r="D43" s="19">
        <v>344878.72</v>
      </c>
      <c r="E43" s="19">
        <v>43807.4</v>
      </c>
      <c r="F43" s="19">
        <v>150780.73000000001</v>
      </c>
      <c r="G43" s="19">
        <v>32728.19</v>
      </c>
      <c r="H43" s="19">
        <v>37762.15</v>
      </c>
      <c r="I43" s="19">
        <v>64075.7</v>
      </c>
      <c r="J43" s="19">
        <v>13499.8</v>
      </c>
      <c r="K43" s="19">
        <v>131153.23000000001</v>
      </c>
      <c r="L43" s="19">
        <f t="shared" si="0"/>
        <v>971603.22999999975</v>
      </c>
    </row>
    <row r="44" spans="1:12" hidden="1">
      <c r="A44" s="65">
        <v>38473</v>
      </c>
      <c r="B44" s="19">
        <v>79377.600000000006</v>
      </c>
      <c r="C44" s="19">
        <v>75711.509999999893</v>
      </c>
      <c r="D44" s="19">
        <v>371529.97</v>
      </c>
      <c r="E44" s="19">
        <v>44735.969999999899</v>
      </c>
      <c r="F44" s="19">
        <v>152819.88</v>
      </c>
      <c r="G44" s="19">
        <v>29458.799999999999</v>
      </c>
      <c r="H44" s="19">
        <v>41586.389999999905</v>
      </c>
      <c r="I44" s="19">
        <v>69261.570000000007</v>
      </c>
      <c r="J44" s="19">
        <v>13861.5999999999</v>
      </c>
      <c r="K44" s="19">
        <v>137697.74</v>
      </c>
      <c r="L44" s="19">
        <f t="shared" si="0"/>
        <v>1016041.0299999996</v>
      </c>
    </row>
    <row r="45" spans="1:12" hidden="1">
      <c r="A45" s="65">
        <v>38504</v>
      </c>
      <c r="B45" s="19">
        <v>86177.239999999903</v>
      </c>
      <c r="C45" s="19">
        <v>78877.38</v>
      </c>
      <c r="D45" s="19">
        <v>379010.04</v>
      </c>
      <c r="E45" s="19">
        <v>44234.639999999898</v>
      </c>
      <c r="F45" s="19">
        <v>165567.66</v>
      </c>
      <c r="G45" s="19">
        <v>32931.53</v>
      </c>
      <c r="H45" s="19">
        <v>47234.65</v>
      </c>
      <c r="I45" s="19">
        <v>76799.39</v>
      </c>
      <c r="J45" s="19">
        <v>16216</v>
      </c>
      <c r="K45" s="19">
        <v>144569.39000000001</v>
      </c>
      <c r="L45" s="19">
        <f t="shared" si="0"/>
        <v>1071617.92</v>
      </c>
    </row>
    <row r="46" spans="1:12" hidden="1">
      <c r="A46" s="65">
        <v>38534</v>
      </c>
      <c r="B46" s="19">
        <v>74317.5799999999</v>
      </c>
      <c r="C46" s="19">
        <v>78040.369999999893</v>
      </c>
      <c r="D46" s="19">
        <v>385790.26</v>
      </c>
      <c r="E46" s="19">
        <v>38369.040000000001</v>
      </c>
      <c r="F46" s="19">
        <v>160804.37</v>
      </c>
      <c r="G46" s="19">
        <v>31253.57</v>
      </c>
      <c r="H46" s="19">
        <v>40084.309999999889</v>
      </c>
      <c r="I46" s="19">
        <v>66986.55</v>
      </c>
      <c r="J46" s="19">
        <v>12288.95</v>
      </c>
      <c r="K46" s="19">
        <v>128307.62</v>
      </c>
      <c r="L46" s="19">
        <f t="shared" si="0"/>
        <v>1016242.6199999996</v>
      </c>
    </row>
    <row r="47" spans="1:12" hidden="1">
      <c r="A47" s="65">
        <v>38565</v>
      </c>
      <c r="B47" s="19">
        <v>80092.989999999903</v>
      </c>
      <c r="C47" s="19">
        <v>77731.17</v>
      </c>
      <c r="D47" s="19">
        <v>411386.07</v>
      </c>
      <c r="E47" s="19">
        <v>41886.569999999898</v>
      </c>
      <c r="F47" s="19">
        <v>171468.51</v>
      </c>
      <c r="G47" s="19">
        <v>35099.25</v>
      </c>
      <c r="H47" s="19">
        <v>42385.55</v>
      </c>
      <c r="I47" s="19">
        <v>68451.719999999899</v>
      </c>
      <c r="J47" s="19">
        <v>14625.15</v>
      </c>
      <c r="K47" s="19">
        <v>146480.38</v>
      </c>
      <c r="L47" s="19">
        <f t="shared" si="0"/>
        <v>1089607.3599999999</v>
      </c>
    </row>
    <row r="48" spans="1:12" hidden="1">
      <c r="A48" s="65">
        <v>38596</v>
      </c>
      <c r="B48" s="19">
        <v>85450.95</v>
      </c>
      <c r="C48" s="19">
        <v>77597.929999999993</v>
      </c>
      <c r="D48" s="19">
        <v>432923.75</v>
      </c>
      <c r="E48" s="19">
        <v>47233.279999999999</v>
      </c>
      <c r="F48" s="19">
        <v>177092.5</v>
      </c>
      <c r="G48" s="19">
        <v>36105.040000000001</v>
      </c>
      <c r="H48" s="19">
        <v>43494.63</v>
      </c>
      <c r="I48" s="19">
        <v>71019.960000000006</v>
      </c>
      <c r="J48" s="19">
        <v>15806.15</v>
      </c>
      <c r="K48" s="19">
        <v>161971.47</v>
      </c>
      <c r="L48" s="19">
        <f t="shared" si="0"/>
        <v>1148695.6600000001</v>
      </c>
    </row>
    <row r="49" spans="1:12" hidden="1">
      <c r="A49" s="65">
        <v>38626</v>
      </c>
      <c r="B49" s="19">
        <v>85422.909999999902</v>
      </c>
      <c r="C49" s="19">
        <v>80508.44</v>
      </c>
      <c r="D49" s="19">
        <v>429686.7</v>
      </c>
      <c r="E49" s="19">
        <v>51639.17</v>
      </c>
      <c r="F49" s="19">
        <v>177291.33000000002</v>
      </c>
      <c r="G49" s="19">
        <v>37642.589999999997</v>
      </c>
      <c r="H49" s="19">
        <v>44319.819999999898</v>
      </c>
      <c r="I49" s="19">
        <v>71479.240000000005</v>
      </c>
      <c r="J49" s="19">
        <v>14813.3</v>
      </c>
      <c r="K49" s="19">
        <v>163541.5</v>
      </c>
      <c r="L49" s="19">
        <f t="shared" si="0"/>
        <v>1156345</v>
      </c>
    </row>
    <row r="50" spans="1:12" hidden="1">
      <c r="A50" s="65">
        <v>38657</v>
      </c>
      <c r="B50" s="19">
        <v>87167</v>
      </c>
      <c r="C50" s="19">
        <v>86531</v>
      </c>
      <c r="D50" s="19">
        <v>455056</v>
      </c>
      <c r="E50" s="19">
        <v>53842</v>
      </c>
      <c r="F50" s="19">
        <v>184811</v>
      </c>
      <c r="G50" s="19">
        <v>42585</v>
      </c>
      <c r="H50" s="19">
        <v>42008</v>
      </c>
      <c r="I50" s="19">
        <v>76056</v>
      </c>
      <c r="J50" s="19">
        <v>17212</v>
      </c>
      <c r="K50" s="19">
        <v>167660</v>
      </c>
      <c r="L50" s="19">
        <f t="shared" si="0"/>
        <v>1212928</v>
      </c>
    </row>
    <row r="51" spans="1:12" hidden="1">
      <c r="A51" s="65">
        <v>38687</v>
      </c>
      <c r="B51" s="19">
        <v>84559.26</v>
      </c>
      <c r="C51" s="19">
        <v>67973.9399999999</v>
      </c>
      <c r="D51" s="19">
        <v>241758.94</v>
      </c>
      <c r="E51" s="19">
        <v>27167.569999999901</v>
      </c>
      <c r="F51" s="19">
        <v>155510.85</v>
      </c>
      <c r="G51" s="19">
        <v>26974.400000000001</v>
      </c>
      <c r="H51" s="19">
        <v>37581.379999999997</v>
      </c>
      <c r="I51" s="19">
        <v>57244.6</v>
      </c>
      <c r="J51" s="19">
        <v>11702.35</v>
      </c>
      <c r="K51" s="19">
        <v>104013.35</v>
      </c>
      <c r="L51" s="19">
        <f t="shared" si="0"/>
        <v>814486.63999999978</v>
      </c>
    </row>
    <row r="52" spans="1:12" hidden="1">
      <c r="A52" s="65">
        <v>38718</v>
      </c>
      <c r="B52" s="19">
        <v>74377.399999999994</v>
      </c>
      <c r="C52" s="19">
        <v>59527.43</v>
      </c>
      <c r="D52" s="19">
        <v>262625.7</v>
      </c>
      <c r="E52" s="19">
        <v>34549.26</v>
      </c>
      <c r="F52" s="19">
        <v>108865.69</v>
      </c>
      <c r="G52" s="19">
        <v>25726.36</v>
      </c>
      <c r="H52" s="19">
        <v>28553.040000000001</v>
      </c>
      <c r="I52" s="19">
        <v>52850.879999999997</v>
      </c>
      <c r="J52" s="19">
        <v>12166.85</v>
      </c>
      <c r="K52" s="19">
        <v>94510.42</v>
      </c>
      <c r="L52" s="19">
        <f t="shared" si="0"/>
        <v>753753.03</v>
      </c>
    </row>
    <row r="53" spans="1:12" hidden="1">
      <c r="A53" s="65">
        <v>38749</v>
      </c>
      <c r="B53" s="19">
        <v>71965.139999999898</v>
      </c>
      <c r="C53" s="19">
        <v>64898.28</v>
      </c>
      <c r="D53" s="19">
        <v>340842.38</v>
      </c>
      <c r="E53" s="19">
        <v>38949.839999999997</v>
      </c>
      <c r="F53" s="19">
        <v>140732.91999999998</v>
      </c>
      <c r="G53" s="19">
        <v>30878.18</v>
      </c>
      <c r="H53" s="19">
        <v>30327.589999999902</v>
      </c>
      <c r="I53" s="19">
        <v>59400.58</v>
      </c>
      <c r="J53" s="19">
        <v>13595.75</v>
      </c>
      <c r="K53" s="19">
        <v>141553.18</v>
      </c>
      <c r="L53" s="19">
        <f t="shared" si="0"/>
        <v>933143.83999999962</v>
      </c>
    </row>
    <row r="54" spans="1:12" hidden="1">
      <c r="A54" s="65">
        <v>38777</v>
      </c>
      <c r="B54" s="19">
        <v>78559.919999999896</v>
      </c>
      <c r="C54" s="19">
        <v>75449.709999999905</v>
      </c>
      <c r="D54" s="19">
        <v>418548.83</v>
      </c>
      <c r="E54" s="19">
        <v>44721.32</v>
      </c>
      <c r="F54" s="19">
        <v>162744.16999999998</v>
      </c>
      <c r="G54" s="19">
        <v>34161.160000000003</v>
      </c>
      <c r="H54" s="19">
        <v>42645.679999999906</v>
      </c>
      <c r="I54" s="19">
        <v>72699.33</v>
      </c>
      <c r="J54" s="19">
        <v>18400.599999999999</v>
      </c>
      <c r="K54" s="19">
        <v>157050.23000000001</v>
      </c>
      <c r="L54" s="19">
        <f t="shared" si="0"/>
        <v>1104980.9499999997</v>
      </c>
    </row>
    <row r="55" spans="1:12" hidden="1">
      <c r="A55" s="65">
        <v>38808</v>
      </c>
      <c r="B55" s="19">
        <v>78683.369999999893</v>
      </c>
      <c r="C55" s="19">
        <v>66308.78</v>
      </c>
      <c r="D55" s="19">
        <v>337719.65</v>
      </c>
      <c r="E55" s="19">
        <v>37637.599999999904</v>
      </c>
      <c r="F55" s="19">
        <v>147348.96000000002</v>
      </c>
      <c r="G55" s="19">
        <v>25734.33</v>
      </c>
      <c r="H55" s="19">
        <v>34971.67</v>
      </c>
      <c r="I55" s="19">
        <v>60014.17</v>
      </c>
      <c r="J55" s="19">
        <v>15522.75</v>
      </c>
      <c r="K55" s="19">
        <v>127910.81</v>
      </c>
      <c r="L55" s="19">
        <f t="shared" si="0"/>
        <v>931852.08999999985</v>
      </c>
    </row>
    <row r="56" spans="1:12" hidden="1">
      <c r="A56" s="65">
        <v>38838</v>
      </c>
      <c r="B56" s="19">
        <v>102612.26</v>
      </c>
      <c r="C56" s="19">
        <v>87404.15</v>
      </c>
      <c r="D56" s="19">
        <v>456630.18</v>
      </c>
      <c r="E56" s="19">
        <v>49763.66</v>
      </c>
      <c r="F56" s="19">
        <v>183330.79</v>
      </c>
      <c r="G56" s="19">
        <v>31287.47</v>
      </c>
      <c r="H56" s="19">
        <v>45941.08</v>
      </c>
      <c r="I56" s="19">
        <v>79979.199999999895</v>
      </c>
      <c r="J56" s="19">
        <v>19031</v>
      </c>
      <c r="K56" s="19">
        <v>152696.68</v>
      </c>
      <c r="L56" s="19">
        <f t="shared" si="0"/>
        <v>1208676.4699999997</v>
      </c>
    </row>
    <row r="57" spans="1:12" hidden="1">
      <c r="A57" s="65">
        <v>38869</v>
      </c>
      <c r="B57" s="19">
        <v>100570.78</v>
      </c>
      <c r="C57" s="19">
        <v>86040.63</v>
      </c>
      <c r="D57" s="19">
        <v>447541.03</v>
      </c>
      <c r="E57" s="19">
        <v>50590.949999999903</v>
      </c>
      <c r="F57" s="19">
        <v>181591.09999999998</v>
      </c>
      <c r="G57" s="19">
        <v>32757.93</v>
      </c>
      <c r="H57" s="19">
        <v>41980.249999999898</v>
      </c>
      <c r="I57" s="19">
        <v>79132.109999999899</v>
      </c>
      <c r="J57" s="19">
        <v>18554.25</v>
      </c>
      <c r="K57" s="19">
        <v>153539.29</v>
      </c>
      <c r="L57" s="19">
        <f t="shared" si="0"/>
        <v>1192298.3199999998</v>
      </c>
    </row>
    <row r="58" spans="1:12" hidden="1">
      <c r="A58" s="65">
        <v>38899</v>
      </c>
      <c r="B58" s="19">
        <v>98308.209999999905</v>
      </c>
      <c r="C58" s="19">
        <v>86196.749999999913</v>
      </c>
      <c r="D58" s="19">
        <v>448395.95</v>
      </c>
      <c r="E58" s="19">
        <v>45650.14</v>
      </c>
      <c r="F58" s="19">
        <v>185989.85</v>
      </c>
      <c r="G58" s="19">
        <v>33422.39</v>
      </c>
      <c r="H58" s="19">
        <v>50097.989999999903</v>
      </c>
      <c r="I58" s="19">
        <v>85119.74</v>
      </c>
      <c r="J58" s="19">
        <v>20909.2</v>
      </c>
      <c r="K58" s="19">
        <v>146164.17000000001</v>
      </c>
      <c r="L58" s="19">
        <f t="shared" si="0"/>
        <v>1200254.3899999997</v>
      </c>
    </row>
    <row r="59" spans="1:12" hidden="1">
      <c r="A59" s="65">
        <v>38930</v>
      </c>
      <c r="B59" s="19">
        <v>101071.9</v>
      </c>
      <c r="C59" s="19">
        <v>92392.34</v>
      </c>
      <c r="D59" s="19">
        <v>468799.02</v>
      </c>
      <c r="E59" s="19">
        <v>43529.599999999897</v>
      </c>
      <c r="F59" s="19">
        <v>193641.5</v>
      </c>
      <c r="G59" s="19">
        <v>32089.58</v>
      </c>
      <c r="H59" s="19">
        <v>47760.43</v>
      </c>
      <c r="I59" s="19">
        <v>81925.759999999995</v>
      </c>
      <c r="J59" s="19">
        <v>19188.95</v>
      </c>
      <c r="K59" s="19">
        <v>147278.88</v>
      </c>
      <c r="L59" s="19">
        <f t="shared" si="0"/>
        <v>1227677.96</v>
      </c>
    </row>
    <row r="60" spans="1:12" hidden="1">
      <c r="A60" s="65">
        <v>38961</v>
      </c>
      <c r="B60" s="19">
        <v>99111.7</v>
      </c>
      <c r="C60" s="19">
        <v>89248.039999999892</v>
      </c>
      <c r="D60" s="19">
        <v>459644.54</v>
      </c>
      <c r="E60" s="19">
        <v>46866.52</v>
      </c>
      <c r="F60" s="19">
        <v>173901.02</v>
      </c>
      <c r="G60" s="19">
        <v>30613.35</v>
      </c>
      <c r="H60" s="19">
        <v>47980.029999999897</v>
      </c>
      <c r="I60" s="19">
        <v>78715.159999999902</v>
      </c>
      <c r="J60" s="19">
        <v>19864.25</v>
      </c>
      <c r="K60" s="19">
        <v>160595.23000000001</v>
      </c>
      <c r="L60" s="19">
        <f t="shared" si="0"/>
        <v>1206539.8399999996</v>
      </c>
    </row>
    <row r="61" spans="1:12" hidden="1">
      <c r="A61" s="65">
        <v>38991</v>
      </c>
      <c r="B61" s="19">
        <v>99995.27</v>
      </c>
      <c r="C61" s="19">
        <v>96029.689999999915</v>
      </c>
      <c r="D61" s="19">
        <v>512582.42</v>
      </c>
      <c r="E61" s="19">
        <v>47863.38</v>
      </c>
      <c r="F61" s="19">
        <v>178391.93</v>
      </c>
      <c r="G61" s="19">
        <v>33970.949999999997</v>
      </c>
      <c r="H61" s="19">
        <v>43246.77</v>
      </c>
      <c r="I61" s="19">
        <v>84892.91</v>
      </c>
      <c r="J61" s="19">
        <v>24481.999999999902</v>
      </c>
      <c r="K61" s="19">
        <v>171741.1</v>
      </c>
      <c r="L61" s="19">
        <f t="shared" si="0"/>
        <v>1293196.42</v>
      </c>
    </row>
    <row r="62" spans="1:12" hidden="1">
      <c r="A62" s="65">
        <v>39022</v>
      </c>
      <c r="B62" s="19">
        <v>102752.61</v>
      </c>
      <c r="C62" s="19">
        <v>98633.879999999903</v>
      </c>
      <c r="D62" s="19">
        <v>495399.23</v>
      </c>
      <c r="E62" s="19">
        <v>47441.13</v>
      </c>
      <c r="F62" s="19">
        <v>177698.61</v>
      </c>
      <c r="G62" s="19">
        <v>37813.339999999997</v>
      </c>
      <c r="H62" s="19">
        <v>48677.219999999899</v>
      </c>
      <c r="I62" s="19">
        <v>84903.249999999913</v>
      </c>
      <c r="J62" s="19">
        <v>22590.539999999899</v>
      </c>
      <c r="K62" s="19">
        <v>173775.8</v>
      </c>
      <c r="L62" s="19">
        <f t="shared" si="0"/>
        <v>1289685.6099999994</v>
      </c>
    </row>
    <row r="63" spans="1:12" hidden="1">
      <c r="A63" s="65">
        <v>39052</v>
      </c>
      <c r="B63" s="19">
        <v>83472.089999999909</v>
      </c>
      <c r="C63" s="19">
        <v>77507.179999999993</v>
      </c>
      <c r="D63" s="19">
        <v>299280.96000000002</v>
      </c>
      <c r="E63" s="19">
        <v>35321.2599999999</v>
      </c>
      <c r="F63" s="19">
        <v>157445.31</v>
      </c>
      <c r="G63" s="19">
        <v>21910.05</v>
      </c>
      <c r="H63" s="19">
        <v>42430.389999999905</v>
      </c>
      <c r="I63" s="19">
        <v>65171.71</v>
      </c>
      <c r="J63" s="19">
        <v>18209.060000000001</v>
      </c>
      <c r="K63" s="19">
        <v>109155.55</v>
      </c>
      <c r="L63" s="19">
        <f t="shared" si="0"/>
        <v>909903.55999999982</v>
      </c>
    </row>
    <row r="64" spans="1:12" hidden="1">
      <c r="A64" s="65">
        <v>39083</v>
      </c>
      <c r="B64" s="19">
        <v>101477.48</v>
      </c>
      <c r="C64" s="19">
        <v>78200.359999999899</v>
      </c>
      <c r="D64" s="19">
        <v>341709.89</v>
      </c>
      <c r="E64" s="19">
        <v>39601.620000000003</v>
      </c>
      <c r="F64" s="19">
        <v>118340.73000000001</v>
      </c>
      <c r="G64" s="19">
        <v>23024.98</v>
      </c>
      <c r="H64" s="19">
        <v>43940.959999999999</v>
      </c>
      <c r="I64" s="19">
        <v>63180.03</v>
      </c>
      <c r="J64" s="19">
        <v>16988.150000000001</v>
      </c>
      <c r="K64" s="19">
        <v>93074.63</v>
      </c>
      <c r="L64" s="19">
        <f t="shared" si="0"/>
        <v>919538.83</v>
      </c>
    </row>
    <row r="65" spans="1:12" hidden="1">
      <c r="A65" s="65">
        <v>39114</v>
      </c>
      <c r="B65" s="19">
        <v>74369.089999999909</v>
      </c>
      <c r="C65" s="19">
        <v>72255.350000000006</v>
      </c>
      <c r="D65" s="19">
        <v>408104.45</v>
      </c>
      <c r="E65" s="19">
        <v>38607.07</v>
      </c>
      <c r="F65" s="19">
        <v>155997.17000000001</v>
      </c>
      <c r="G65" s="19">
        <v>28814.42</v>
      </c>
      <c r="H65" s="19">
        <v>40153.0799999999</v>
      </c>
      <c r="I65" s="19">
        <v>60199.989999999903</v>
      </c>
      <c r="J65" s="19">
        <v>17572.54</v>
      </c>
      <c r="K65" s="19">
        <v>144527.51999999999</v>
      </c>
      <c r="L65" s="19">
        <f t="shared" si="0"/>
        <v>1040600.6799999998</v>
      </c>
    </row>
    <row r="66" spans="1:12" hidden="1">
      <c r="A66" s="65">
        <v>39142</v>
      </c>
      <c r="B66" s="19">
        <v>96402.049999999901</v>
      </c>
      <c r="C66" s="19">
        <v>91765.81</v>
      </c>
      <c r="D66" s="19">
        <v>506208.89</v>
      </c>
      <c r="E66" s="19">
        <v>49286.89</v>
      </c>
      <c r="F66" s="19">
        <v>189044.87</v>
      </c>
      <c r="G66" s="19">
        <v>33117.56</v>
      </c>
      <c r="H66" s="19">
        <v>49605.52</v>
      </c>
      <c r="I66" s="19">
        <v>80653.679999999993</v>
      </c>
      <c r="J66" s="19">
        <v>21845.759999999998</v>
      </c>
      <c r="K66" s="19">
        <v>160061.26</v>
      </c>
      <c r="L66" s="19">
        <f t="shared" si="0"/>
        <v>1277992.2899999998</v>
      </c>
    </row>
    <row r="67" spans="1:12" hidden="1">
      <c r="A67" s="65">
        <v>39173</v>
      </c>
      <c r="B67" s="19">
        <v>85728.299999999901</v>
      </c>
      <c r="C67" s="19">
        <v>86819.479999999894</v>
      </c>
      <c r="D67" s="19">
        <v>424426.04</v>
      </c>
      <c r="E67" s="19">
        <v>43791.049999999901</v>
      </c>
      <c r="F67" s="19">
        <v>162406.49</v>
      </c>
      <c r="G67" s="19">
        <v>29568.95</v>
      </c>
      <c r="H67" s="19">
        <v>42436.47</v>
      </c>
      <c r="I67" s="19">
        <v>68097.14</v>
      </c>
      <c r="J67" s="19">
        <v>19203.419999999998</v>
      </c>
      <c r="K67" s="19">
        <v>134189.97</v>
      </c>
      <c r="L67" s="19">
        <f t="shared" si="0"/>
        <v>1096667.3099999998</v>
      </c>
    </row>
    <row r="68" spans="1:12" hidden="1">
      <c r="A68" s="65">
        <v>39203</v>
      </c>
      <c r="B68" s="19">
        <v>105623.84</v>
      </c>
      <c r="C68" s="19">
        <v>98775.47</v>
      </c>
      <c r="D68" s="19">
        <v>525256.80000000005</v>
      </c>
      <c r="E68" s="19">
        <v>54265.359999999906</v>
      </c>
      <c r="F68" s="19">
        <v>202593.66</v>
      </c>
      <c r="G68" s="19">
        <v>34763.71</v>
      </c>
      <c r="H68" s="19">
        <v>52861.099999999897</v>
      </c>
      <c r="I68" s="19">
        <v>84970.879999999903</v>
      </c>
      <c r="J68" s="19">
        <v>23015.7</v>
      </c>
      <c r="K68" s="19">
        <v>153714.98000000001</v>
      </c>
      <c r="L68" s="19">
        <f t="shared" si="0"/>
        <v>1335841.4999999998</v>
      </c>
    </row>
    <row r="69" spans="1:12" hidden="1">
      <c r="A69" s="65">
        <v>39234</v>
      </c>
      <c r="B69" s="19">
        <v>95443.18</v>
      </c>
      <c r="C69" s="19">
        <v>88435.249999999898</v>
      </c>
      <c r="D69" s="19">
        <v>464873.51</v>
      </c>
      <c r="E69" s="19">
        <v>43690.519999999895</v>
      </c>
      <c r="F69" s="19">
        <v>188705.31</v>
      </c>
      <c r="G69" s="19">
        <v>39276.32</v>
      </c>
      <c r="H69" s="19">
        <v>55271.78</v>
      </c>
      <c r="I69" s="19">
        <v>82444.55</v>
      </c>
      <c r="J69" s="19">
        <v>22230</v>
      </c>
      <c r="K69" s="19">
        <v>147615.43</v>
      </c>
      <c r="L69" s="19">
        <f t="shared" ref="L69:L109" si="1">SUM(B69:K69)</f>
        <v>1227985.8499999996</v>
      </c>
    </row>
    <row r="70" spans="1:12" hidden="1">
      <c r="A70" s="65">
        <v>39264</v>
      </c>
      <c r="B70" s="19">
        <v>99062.69</v>
      </c>
      <c r="C70" s="19">
        <v>92516.07</v>
      </c>
      <c r="D70" s="19">
        <v>508753.53</v>
      </c>
      <c r="E70" s="19">
        <v>47088.289999999899</v>
      </c>
      <c r="F70" s="19">
        <v>195402.72</v>
      </c>
      <c r="G70" s="19">
        <v>39233.800000000003</v>
      </c>
      <c r="H70" s="19">
        <v>48646.23</v>
      </c>
      <c r="I70" s="19">
        <v>82439.039999999994</v>
      </c>
      <c r="J70" s="19">
        <v>22574.57</v>
      </c>
      <c r="K70" s="19">
        <v>135151.92000000001</v>
      </c>
      <c r="L70" s="19">
        <f t="shared" si="1"/>
        <v>1270868.8599999999</v>
      </c>
    </row>
    <row r="71" spans="1:12" hidden="1">
      <c r="A71" s="65">
        <v>39295</v>
      </c>
      <c r="B71" s="19">
        <v>81709.8</v>
      </c>
      <c r="C71" s="19">
        <v>97969.089999999909</v>
      </c>
      <c r="D71" s="19">
        <v>513273.68</v>
      </c>
      <c r="E71" s="19">
        <v>50841.02</v>
      </c>
      <c r="F71" s="19">
        <v>194582.25999999998</v>
      </c>
      <c r="G71" s="19">
        <v>40569.11</v>
      </c>
      <c r="H71" s="19">
        <v>58020.22</v>
      </c>
      <c r="I71" s="19">
        <v>83524.739999999903</v>
      </c>
      <c r="J71" s="19">
        <v>22627.75</v>
      </c>
      <c r="K71" s="19">
        <v>147504.84</v>
      </c>
      <c r="L71" s="19">
        <f t="shared" si="1"/>
        <v>1290622.5099999998</v>
      </c>
    </row>
    <row r="72" spans="1:12" hidden="1">
      <c r="A72" s="65">
        <v>39326</v>
      </c>
      <c r="B72" s="19">
        <v>83244.419999999896</v>
      </c>
      <c r="C72" s="19">
        <v>88578.91</v>
      </c>
      <c r="D72" s="19">
        <v>457413.13</v>
      </c>
      <c r="E72" s="19">
        <v>44464.31</v>
      </c>
      <c r="F72" s="19">
        <v>179655.67999999999</v>
      </c>
      <c r="G72" s="19">
        <v>37278.42</v>
      </c>
      <c r="H72" s="19">
        <v>45481.04</v>
      </c>
      <c r="I72" s="19">
        <v>75292.789999999994</v>
      </c>
      <c r="J72" s="19">
        <v>20911.7</v>
      </c>
      <c r="K72" s="19">
        <v>147761.15</v>
      </c>
      <c r="L72" s="19">
        <f t="shared" si="1"/>
        <v>1180081.55</v>
      </c>
    </row>
    <row r="73" spans="1:12" hidden="1">
      <c r="A73" s="65">
        <v>39356</v>
      </c>
      <c r="B73" s="19">
        <v>99631.8</v>
      </c>
      <c r="C73" s="19">
        <v>92170.51</v>
      </c>
      <c r="D73" s="19">
        <v>526808.72</v>
      </c>
      <c r="E73" s="19">
        <v>52096.27</v>
      </c>
      <c r="F73" s="19">
        <v>182180.91999999998</v>
      </c>
      <c r="G73" s="19">
        <v>42645.91</v>
      </c>
      <c r="H73" s="19">
        <v>46262.449999999895</v>
      </c>
      <c r="I73" s="19">
        <v>82623.100000000006</v>
      </c>
      <c r="J73" s="19">
        <v>24345.309999999899</v>
      </c>
      <c r="K73" s="19">
        <v>175694.83</v>
      </c>
      <c r="L73" s="19">
        <f t="shared" si="1"/>
        <v>1324459.8199999998</v>
      </c>
    </row>
    <row r="74" spans="1:12" hidden="1">
      <c r="A74" s="65">
        <v>39387</v>
      </c>
      <c r="B74" s="19">
        <v>99237.09</v>
      </c>
      <c r="C74" s="19">
        <v>95537.66</v>
      </c>
      <c r="D74" s="19">
        <v>526128.5</v>
      </c>
      <c r="E74" s="19">
        <v>54669.32</v>
      </c>
      <c r="F74" s="19">
        <v>189815.72</v>
      </c>
      <c r="G74" s="19">
        <v>44556.22</v>
      </c>
      <c r="H74" s="19">
        <v>48507.6499999999</v>
      </c>
      <c r="I74" s="19">
        <v>85554.68</v>
      </c>
      <c r="J74" s="19">
        <v>24051.23</v>
      </c>
      <c r="K74" s="19">
        <v>165473.04999999999</v>
      </c>
      <c r="L74" s="19">
        <f t="shared" si="1"/>
        <v>1333531.1199999996</v>
      </c>
    </row>
    <row r="75" spans="1:12" hidden="1">
      <c r="A75" s="65">
        <v>39417</v>
      </c>
      <c r="B75" s="19">
        <v>70244.469999999914</v>
      </c>
      <c r="C75" s="19">
        <v>67701.219999999899</v>
      </c>
      <c r="D75" s="19">
        <v>258241.15</v>
      </c>
      <c r="E75" s="19">
        <v>28488.240000000002</v>
      </c>
      <c r="F75" s="19">
        <v>165054.44</v>
      </c>
      <c r="G75" s="19">
        <v>26420.06</v>
      </c>
      <c r="H75" s="19">
        <v>34904.789999999899</v>
      </c>
      <c r="I75" s="19">
        <v>57703.22</v>
      </c>
      <c r="J75" s="19">
        <v>14975.91</v>
      </c>
      <c r="K75" s="19">
        <v>102348.28</v>
      </c>
      <c r="L75" s="19">
        <f t="shared" si="1"/>
        <v>826081.7799999998</v>
      </c>
    </row>
    <row r="76" spans="1:12" hidden="1">
      <c r="A76" s="65">
        <v>39448</v>
      </c>
      <c r="B76" s="19">
        <v>89330.880000000005</v>
      </c>
      <c r="C76" s="19">
        <v>79604.679999999993</v>
      </c>
      <c r="D76" s="19">
        <v>320645.67</v>
      </c>
      <c r="E76" s="19">
        <v>40890.049999999901</v>
      </c>
      <c r="F76" s="19">
        <v>130426.14</v>
      </c>
      <c r="G76" s="19">
        <v>26716.13</v>
      </c>
      <c r="H76" s="19">
        <v>35911.539999999899</v>
      </c>
      <c r="I76" s="19">
        <v>61418.28</v>
      </c>
      <c r="J76" s="19">
        <v>14945.439999999899</v>
      </c>
      <c r="K76" s="19">
        <v>94266.97</v>
      </c>
      <c r="L76" s="19">
        <f t="shared" si="1"/>
        <v>894155.7799999998</v>
      </c>
    </row>
    <row r="77" spans="1:12" hidden="1">
      <c r="A77" s="65">
        <v>39479</v>
      </c>
      <c r="B77" s="19">
        <v>87117.369999999908</v>
      </c>
      <c r="C77" s="19">
        <v>93766.589999999909</v>
      </c>
      <c r="D77" s="19">
        <v>440291.45</v>
      </c>
      <c r="E77" s="19">
        <v>46375.369999999901</v>
      </c>
      <c r="F77" s="19">
        <v>177417.4</v>
      </c>
      <c r="G77" s="19">
        <v>39668.42</v>
      </c>
      <c r="H77" s="19">
        <v>38731.639999999905</v>
      </c>
      <c r="I77" s="19">
        <v>72021.429999999993</v>
      </c>
      <c r="J77" s="19">
        <v>19481.8</v>
      </c>
      <c r="K77" s="19">
        <v>147915.79</v>
      </c>
      <c r="L77" s="19">
        <f t="shared" si="1"/>
        <v>1162787.2599999998</v>
      </c>
    </row>
    <row r="78" spans="1:12" hidden="1">
      <c r="A78" s="65">
        <v>39508</v>
      </c>
      <c r="B78" s="19">
        <v>81857.41</v>
      </c>
      <c r="C78" s="19">
        <v>84360.119999999893</v>
      </c>
      <c r="D78" s="19">
        <v>370857.95</v>
      </c>
      <c r="E78" s="19">
        <v>39066.729999999901</v>
      </c>
      <c r="F78" s="19">
        <v>166636.25</v>
      </c>
      <c r="G78" s="19">
        <v>35762.65</v>
      </c>
      <c r="H78" s="19">
        <v>37917.299999999894</v>
      </c>
      <c r="I78" s="19">
        <v>64393.529999999897</v>
      </c>
      <c r="J78" s="19">
        <v>19288.37</v>
      </c>
      <c r="K78" s="19">
        <v>139432.89000000001</v>
      </c>
      <c r="L78" s="19">
        <f t="shared" si="1"/>
        <v>1039573.1999999997</v>
      </c>
    </row>
    <row r="79" spans="1:12" hidden="1">
      <c r="A79" s="65">
        <v>39539</v>
      </c>
      <c r="B79" s="19">
        <v>98084.97</v>
      </c>
      <c r="C79" s="19">
        <v>90981.629999999903</v>
      </c>
      <c r="D79" s="19">
        <v>435141.56</v>
      </c>
      <c r="E79" s="19">
        <v>44911.489999999903</v>
      </c>
      <c r="F79" s="19">
        <v>181656.66</v>
      </c>
      <c r="G79" s="19">
        <v>41715.24</v>
      </c>
      <c r="H79" s="19">
        <v>47544.959999999999</v>
      </c>
      <c r="I79" s="19">
        <v>76769.86</v>
      </c>
      <c r="J79" s="19">
        <v>21679.45</v>
      </c>
      <c r="K79" s="19">
        <v>156177.53</v>
      </c>
      <c r="L79" s="19">
        <f t="shared" si="1"/>
        <v>1194663.3499999996</v>
      </c>
    </row>
    <row r="80" spans="1:12" hidden="1">
      <c r="A80" s="65">
        <v>39569</v>
      </c>
      <c r="B80" s="19">
        <v>92780.749999999898</v>
      </c>
      <c r="C80" s="19">
        <v>95715.13</v>
      </c>
      <c r="D80" s="19">
        <v>423219.55</v>
      </c>
      <c r="E80" s="19">
        <v>42997.9</v>
      </c>
      <c r="F80" s="19">
        <v>191401.57</v>
      </c>
      <c r="G80" s="19">
        <v>42723.54</v>
      </c>
      <c r="H80" s="19">
        <v>45366.349999999904</v>
      </c>
      <c r="I80" s="19">
        <v>71791.710000000006</v>
      </c>
      <c r="J80" s="19">
        <v>21972.81</v>
      </c>
      <c r="K80" s="19">
        <v>139495.29999999999</v>
      </c>
      <c r="L80" s="19">
        <f t="shared" si="1"/>
        <v>1167464.6099999999</v>
      </c>
    </row>
    <row r="81" spans="1:12" hidden="1">
      <c r="A81" s="65">
        <v>39600</v>
      </c>
      <c r="B81" s="19">
        <v>93446.71</v>
      </c>
      <c r="C81" s="19">
        <v>97233.06</v>
      </c>
      <c r="D81" s="19">
        <v>430515.81</v>
      </c>
      <c r="E81" s="19">
        <v>41769.169999999896</v>
      </c>
      <c r="F81" s="19">
        <v>197378.24</v>
      </c>
      <c r="G81" s="19">
        <v>42274.49</v>
      </c>
      <c r="H81" s="19">
        <v>40808.699999999895</v>
      </c>
      <c r="I81" s="19">
        <v>81670.61</v>
      </c>
      <c r="J81" s="19">
        <v>24339.6699999999</v>
      </c>
      <c r="K81" s="19">
        <v>143623.6</v>
      </c>
      <c r="L81" s="19">
        <f t="shared" si="1"/>
        <v>1193060.0599999998</v>
      </c>
    </row>
    <row r="82" spans="1:12" hidden="1">
      <c r="A82" s="65">
        <v>39630</v>
      </c>
      <c r="B82" s="19">
        <v>105030.09</v>
      </c>
      <c r="C82" s="19">
        <v>119541.75999999999</v>
      </c>
      <c r="D82" s="19">
        <v>484432.89</v>
      </c>
      <c r="E82" s="19">
        <v>51256.52</v>
      </c>
      <c r="F82" s="19">
        <v>174422.77</v>
      </c>
      <c r="G82" s="19">
        <v>39176.620000000003</v>
      </c>
      <c r="H82" s="19">
        <v>50541.96</v>
      </c>
      <c r="I82" s="19">
        <v>93695.199999999895</v>
      </c>
      <c r="J82" s="19">
        <v>25344.8999999999</v>
      </c>
      <c r="K82" s="19">
        <v>122350.32</v>
      </c>
      <c r="L82" s="19">
        <f t="shared" si="1"/>
        <v>1265793.0299999998</v>
      </c>
    </row>
    <row r="83" spans="1:12" hidden="1">
      <c r="A83" s="65">
        <v>39661</v>
      </c>
      <c r="B83" s="19">
        <v>109657.7</v>
      </c>
      <c r="C83" s="19">
        <v>102921.42</v>
      </c>
      <c r="D83" s="19">
        <v>430284.02</v>
      </c>
      <c r="E83" s="19">
        <v>44108.480000000003</v>
      </c>
      <c r="F83" s="19">
        <v>186082.06</v>
      </c>
      <c r="G83" s="19">
        <v>37205.480000000003</v>
      </c>
      <c r="H83" s="19">
        <v>51888.119999999893</v>
      </c>
      <c r="I83" s="19">
        <v>80957.52</v>
      </c>
      <c r="J83" s="19">
        <v>21399.78</v>
      </c>
      <c r="K83" s="19">
        <v>131690</v>
      </c>
      <c r="L83" s="19">
        <f t="shared" si="1"/>
        <v>1196194.5799999998</v>
      </c>
    </row>
    <row r="84" spans="1:12" hidden="1">
      <c r="A84" s="65">
        <v>39692</v>
      </c>
      <c r="B84" s="19">
        <v>100918.32</v>
      </c>
      <c r="C84" s="19">
        <v>99927.72</v>
      </c>
      <c r="D84" s="19">
        <v>436441.17</v>
      </c>
      <c r="E84" s="19">
        <v>49545.37</v>
      </c>
      <c r="F84" s="19">
        <v>192700.76</v>
      </c>
      <c r="G84" s="19">
        <v>42200.639999999999</v>
      </c>
      <c r="H84" s="19">
        <v>39109.47</v>
      </c>
      <c r="I84" s="19">
        <v>80347.239999999903</v>
      </c>
      <c r="J84" s="19">
        <v>21692.9399999999</v>
      </c>
      <c r="K84" s="19">
        <v>115097.60000000001</v>
      </c>
      <c r="L84" s="19">
        <f t="shared" si="1"/>
        <v>1177981.2299999997</v>
      </c>
    </row>
    <row r="85" spans="1:12" hidden="1">
      <c r="A85" s="65">
        <v>39722</v>
      </c>
      <c r="B85" s="19">
        <v>104047.76</v>
      </c>
      <c r="C85" s="19">
        <v>113859.51</v>
      </c>
      <c r="D85" s="19">
        <v>478317.19</v>
      </c>
      <c r="E85" s="19">
        <v>50639.93</v>
      </c>
      <c r="F85" s="19">
        <v>207401.72</v>
      </c>
      <c r="G85" s="19">
        <v>42430.94</v>
      </c>
      <c r="H85" s="19">
        <v>36947.9399999999</v>
      </c>
      <c r="I85" s="19">
        <v>90128.68</v>
      </c>
      <c r="J85" s="19">
        <v>21289.219999999899</v>
      </c>
      <c r="K85" s="19">
        <v>150019.76</v>
      </c>
      <c r="L85" s="19">
        <f t="shared" si="1"/>
        <v>1295082.6499999999</v>
      </c>
    </row>
    <row r="86" spans="1:12" hidden="1">
      <c r="A86" s="65">
        <v>39753</v>
      </c>
      <c r="B86" s="19">
        <v>81991.899999999994</v>
      </c>
      <c r="C86" s="19">
        <v>91886.77</v>
      </c>
      <c r="D86" s="19">
        <v>358414.2</v>
      </c>
      <c r="E86" s="19">
        <v>50201.859999999906</v>
      </c>
      <c r="F86" s="19">
        <v>186321.33000000002</v>
      </c>
      <c r="G86" s="19">
        <v>38858.29</v>
      </c>
      <c r="H86" s="19">
        <v>32777.069999999898</v>
      </c>
      <c r="I86" s="19">
        <v>71243.83</v>
      </c>
      <c r="J86" s="19">
        <v>21106.749999999902</v>
      </c>
      <c r="K86" s="19">
        <v>125387.89</v>
      </c>
      <c r="L86" s="19">
        <f t="shared" si="1"/>
        <v>1058189.8899999997</v>
      </c>
    </row>
    <row r="87" spans="1:12" hidden="1">
      <c r="A87" s="65">
        <v>39783</v>
      </c>
      <c r="B87" s="19">
        <v>54601.1</v>
      </c>
      <c r="C87" s="19">
        <v>70787.119999999908</v>
      </c>
      <c r="D87" s="19">
        <v>249268.73</v>
      </c>
      <c r="E87" s="19">
        <v>31182.57</v>
      </c>
      <c r="F87" s="19">
        <v>165118.62</v>
      </c>
      <c r="G87" s="19">
        <v>31759.27</v>
      </c>
      <c r="H87" s="19">
        <v>33171.480000000003</v>
      </c>
      <c r="I87" s="19">
        <v>66023.61</v>
      </c>
      <c r="J87" s="19">
        <v>18637.2</v>
      </c>
      <c r="K87" s="19">
        <v>107359.5</v>
      </c>
      <c r="L87" s="19">
        <f t="shared" si="1"/>
        <v>827909.19999999984</v>
      </c>
    </row>
    <row r="88" spans="1:12" hidden="1">
      <c r="A88" s="65">
        <v>39814</v>
      </c>
      <c r="B88" s="19">
        <v>99534.15</v>
      </c>
      <c r="C88" s="19">
        <v>89831.05999999991</v>
      </c>
      <c r="D88" s="19">
        <v>301937.96000000002</v>
      </c>
      <c r="E88" s="19">
        <v>38008.85</v>
      </c>
      <c r="F88" s="19">
        <v>124397.34</v>
      </c>
      <c r="G88" s="19">
        <v>21360.01</v>
      </c>
      <c r="H88" s="19">
        <v>34158.519999999997</v>
      </c>
      <c r="I88" s="19">
        <v>61817.97</v>
      </c>
      <c r="J88" s="19">
        <v>11927</v>
      </c>
      <c r="K88" s="19">
        <v>58357.49</v>
      </c>
      <c r="L88" s="19">
        <f t="shared" si="1"/>
        <v>841330.34999999986</v>
      </c>
    </row>
    <row r="89" spans="1:12" hidden="1">
      <c r="A89" s="65">
        <v>39845</v>
      </c>
      <c r="B89" s="19">
        <v>111456.8</v>
      </c>
      <c r="C89" s="19">
        <v>76836.11</v>
      </c>
      <c r="D89" s="19">
        <v>319377.39</v>
      </c>
      <c r="E89" s="19">
        <v>34570.549999999901</v>
      </c>
      <c r="F89" s="19">
        <v>148074.10999999999</v>
      </c>
      <c r="G89" s="19">
        <v>31051.48</v>
      </c>
      <c r="H89" s="19">
        <v>34208.279999999897</v>
      </c>
      <c r="I89" s="19">
        <v>60520.369999999893</v>
      </c>
      <c r="J89" s="19">
        <v>14794.2</v>
      </c>
      <c r="K89" s="19">
        <v>101306.95</v>
      </c>
      <c r="L89" s="19">
        <f t="shared" si="1"/>
        <v>932196.23999999964</v>
      </c>
    </row>
    <row r="90" spans="1:12" hidden="1">
      <c r="A90" s="65">
        <v>39873</v>
      </c>
      <c r="B90" s="19">
        <v>107033.58</v>
      </c>
      <c r="C90" s="19">
        <v>87934.04</v>
      </c>
      <c r="D90" s="19">
        <v>360066.29</v>
      </c>
      <c r="E90" s="19">
        <v>43804.109999999906</v>
      </c>
      <c r="F90" s="19">
        <v>187267.397</v>
      </c>
      <c r="G90" s="19">
        <v>37251.19</v>
      </c>
      <c r="H90" s="19">
        <v>39911.07</v>
      </c>
      <c r="I90" s="19">
        <v>72516.63</v>
      </c>
      <c r="J90" s="19">
        <v>20580.75</v>
      </c>
      <c r="K90" s="19">
        <v>109717</v>
      </c>
      <c r="L90" s="19">
        <f t="shared" si="1"/>
        <v>1066082.0569999998</v>
      </c>
    </row>
    <row r="91" spans="1:12" hidden="1">
      <c r="A91" s="65">
        <v>39904</v>
      </c>
      <c r="B91" s="19">
        <v>90109.05</v>
      </c>
      <c r="C91" s="19">
        <v>73641.979999999894</v>
      </c>
      <c r="D91" s="19">
        <v>296162.21999999997</v>
      </c>
      <c r="E91" s="19">
        <v>34242.300000000003</v>
      </c>
      <c r="F91" s="19">
        <v>163626.70000000001</v>
      </c>
      <c r="G91" s="19">
        <v>29641.96</v>
      </c>
      <c r="H91" s="19">
        <v>42096.88</v>
      </c>
      <c r="I91" s="19">
        <v>62520.27</v>
      </c>
      <c r="J91" s="19">
        <v>15017.8</v>
      </c>
      <c r="K91" s="19">
        <v>88555.36</v>
      </c>
      <c r="L91" s="19">
        <f t="shared" si="1"/>
        <v>895614.5199999999</v>
      </c>
    </row>
    <row r="92" spans="1:12" hidden="1">
      <c r="A92" s="65">
        <v>39934</v>
      </c>
      <c r="B92" s="19">
        <v>103128.68</v>
      </c>
      <c r="C92" s="19">
        <v>83770.600000000006</v>
      </c>
      <c r="D92" s="19">
        <v>341522.76</v>
      </c>
      <c r="E92" s="19">
        <v>40837.139999999898</v>
      </c>
      <c r="F92" s="19">
        <v>185749.55999999991</v>
      </c>
      <c r="G92" s="19">
        <v>31781.09</v>
      </c>
      <c r="H92" s="19">
        <v>41943.499999999905</v>
      </c>
      <c r="I92" s="19">
        <v>68202.81</v>
      </c>
      <c r="J92" s="19">
        <v>18533.349999999999</v>
      </c>
      <c r="K92" s="19">
        <v>95008.75</v>
      </c>
      <c r="L92" s="19">
        <f t="shared" si="1"/>
        <v>1010478.2399999996</v>
      </c>
    </row>
    <row r="93" spans="1:12" hidden="1">
      <c r="A93" s="65">
        <v>39965</v>
      </c>
      <c r="B93" s="19">
        <v>102185.15</v>
      </c>
      <c r="C93" s="19">
        <v>84132.52</v>
      </c>
      <c r="D93" s="19">
        <v>323473.52</v>
      </c>
      <c r="E93" s="19">
        <v>34747.75</v>
      </c>
      <c r="F93" s="19">
        <v>191820.91</v>
      </c>
      <c r="G93" s="19">
        <v>30881.759999999998</v>
      </c>
      <c r="H93" s="19">
        <v>42846.769999999902</v>
      </c>
      <c r="I93" s="19">
        <v>68684.129999999903</v>
      </c>
      <c r="J93" s="19">
        <v>18789.3</v>
      </c>
      <c r="K93" s="19">
        <v>86734.58</v>
      </c>
      <c r="L93" s="19">
        <f t="shared" si="1"/>
        <v>984296.38999999978</v>
      </c>
    </row>
    <row r="94" spans="1:12" hidden="1">
      <c r="A94" s="65">
        <v>39995</v>
      </c>
      <c r="B94" s="19">
        <v>122639.06</v>
      </c>
      <c r="C94" s="19">
        <v>92910.61</v>
      </c>
      <c r="D94" s="19">
        <v>355993.75</v>
      </c>
      <c r="E94" s="19">
        <v>42042.089999999902</v>
      </c>
      <c r="F94" s="19">
        <v>205699.95</v>
      </c>
      <c r="G94" s="19">
        <v>32909.269999999997</v>
      </c>
      <c r="H94" s="19">
        <v>47703.01</v>
      </c>
      <c r="I94" s="19">
        <v>78767.23</v>
      </c>
      <c r="J94" s="19">
        <v>19296.63</v>
      </c>
      <c r="K94" s="19">
        <v>97902.83</v>
      </c>
      <c r="L94" s="19">
        <f t="shared" si="1"/>
        <v>1095864.4299999997</v>
      </c>
    </row>
    <row r="95" spans="1:12" hidden="1">
      <c r="A95" s="65">
        <v>40026</v>
      </c>
      <c r="B95" s="19">
        <v>117608.87</v>
      </c>
      <c r="C95" s="19">
        <v>83394.02</v>
      </c>
      <c r="D95" s="19">
        <v>335818.66</v>
      </c>
      <c r="E95" s="19">
        <v>39228.21</v>
      </c>
      <c r="F95" s="19">
        <v>179212.43</v>
      </c>
      <c r="G95" s="19">
        <v>30824.9</v>
      </c>
      <c r="H95" s="19">
        <v>42275.65</v>
      </c>
      <c r="I95" s="19">
        <v>74859.259999999995</v>
      </c>
      <c r="J95" s="19">
        <v>18672.209999999901</v>
      </c>
      <c r="K95" s="19">
        <v>84425.22</v>
      </c>
      <c r="L95" s="19">
        <f t="shared" si="1"/>
        <v>1006319.4299999998</v>
      </c>
    </row>
    <row r="96" spans="1:12" hidden="1">
      <c r="A96" s="65">
        <v>40057</v>
      </c>
      <c r="B96" s="19">
        <v>118897.92</v>
      </c>
      <c r="C96" s="19">
        <v>92469.99</v>
      </c>
      <c r="D96" s="19">
        <v>338030.72</v>
      </c>
      <c r="E96" s="19">
        <v>40380.720000000001</v>
      </c>
      <c r="F96" s="19">
        <v>182791.15</v>
      </c>
      <c r="G96" s="19">
        <v>30921.86</v>
      </c>
      <c r="H96" s="19">
        <v>45664.74</v>
      </c>
      <c r="I96" s="19">
        <v>78293.17</v>
      </c>
      <c r="J96" s="19">
        <v>22618.78</v>
      </c>
      <c r="K96" s="19">
        <v>96924.84</v>
      </c>
      <c r="L96" s="19">
        <f t="shared" si="1"/>
        <v>1046993.89</v>
      </c>
    </row>
    <row r="97" spans="1:12" hidden="1">
      <c r="A97" s="65">
        <v>40087</v>
      </c>
      <c r="B97" s="19">
        <v>127990.45</v>
      </c>
      <c r="C97" s="19">
        <v>91689.31</v>
      </c>
      <c r="D97" s="19">
        <v>360608.42</v>
      </c>
      <c r="E97" s="19">
        <v>36465.479999999901</v>
      </c>
      <c r="F97" s="19">
        <v>182608</v>
      </c>
      <c r="G97" s="19">
        <v>31042.959999999999</v>
      </c>
      <c r="H97" s="19">
        <v>41765.93</v>
      </c>
      <c r="I97" s="19">
        <v>81855.679999999993</v>
      </c>
      <c r="J97" s="19">
        <v>23322.359999999902</v>
      </c>
      <c r="K97" s="19">
        <v>107631.66</v>
      </c>
      <c r="L97" s="19">
        <f t="shared" si="1"/>
        <v>1084980.2499999995</v>
      </c>
    </row>
    <row r="98" spans="1:12" hidden="1">
      <c r="A98" s="65">
        <v>40118</v>
      </c>
      <c r="B98" s="19">
        <v>113267.25</v>
      </c>
      <c r="C98" s="19">
        <v>88431.93</v>
      </c>
      <c r="D98" s="19">
        <v>343402.4</v>
      </c>
      <c r="E98" s="19">
        <v>39648.870000000003</v>
      </c>
      <c r="F98" s="19">
        <v>179623.4</v>
      </c>
      <c r="G98" s="19">
        <v>31607.52</v>
      </c>
      <c r="H98" s="19">
        <v>42478.080000000002</v>
      </c>
      <c r="I98" s="19">
        <v>72773.149999999994</v>
      </c>
      <c r="J98" s="19">
        <v>18738.04</v>
      </c>
      <c r="K98" s="19">
        <v>95014.36</v>
      </c>
      <c r="L98" s="19">
        <f t="shared" si="1"/>
        <v>1024985.0000000001</v>
      </c>
    </row>
    <row r="99" spans="1:12" hidden="1">
      <c r="A99" s="65">
        <v>40148</v>
      </c>
      <c r="B99" s="19">
        <v>87047.87</v>
      </c>
      <c r="C99" s="19">
        <v>67961.5</v>
      </c>
      <c r="D99" s="19">
        <v>263910.78999999998</v>
      </c>
      <c r="E99" s="19">
        <v>30470.85</v>
      </c>
      <c r="F99" s="19">
        <v>138043.74</v>
      </c>
      <c r="G99" s="19">
        <v>24290.93</v>
      </c>
      <c r="H99" s="19">
        <v>32645.15</v>
      </c>
      <c r="I99" s="19">
        <v>55927.45</v>
      </c>
      <c r="J99" s="19">
        <v>14400.51</v>
      </c>
      <c r="K99" s="19">
        <v>73020.210000000006</v>
      </c>
      <c r="L99" s="19">
        <f t="shared" si="1"/>
        <v>787719</v>
      </c>
    </row>
    <row r="100" spans="1:12" hidden="1">
      <c r="A100" s="65">
        <v>40179</v>
      </c>
      <c r="B100" s="19">
        <v>74335</v>
      </c>
      <c r="C100" s="19">
        <v>58036</v>
      </c>
      <c r="D100" s="19">
        <v>225368</v>
      </c>
      <c r="E100" s="19">
        <v>26021</v>
      </c>
      <c r="F100" s="19">
        <v>117883</v>
      </c>
      <c r="G100" s="19">
        <v>20743</v>
      </c>
      <c r="H100" s="19">
        <v>27877</v>
      </c>
      <c r="I100" s="19">
        <v>47759</v>
      </c>
      <c r="J100" s="19">
        <v>12297</v>
      </c>
      <c r="K100" s="19">
        <v>62356</v>
      </c>
      <c r="L100" s="19">
        <f t="shared" si="1"/>
        <v>672675</v>
      </c>
    </row>
    <row r="101" spans="1:12" hidden="1">
      <c r="A101" s="65">
        <v>40210</v>
      </c>
      <c r="B101" s="19">
        <v>92890</v>
      </c>
      <c r="C101" s="19">
        <v>72523</v>
      </c>
      <c r="D101" s="19">
        <v>281623</v>
      </c>
      <c r="E101" s="19">
        <v>32516</v>
      </c>
      <c r="F101" s="19">
        <v>147308</v>
      </c>
      <c r="G101" s="19">
        <v>25921</v>
      </c>
      <c r="H101" s="19">
        <v>34836</v>
      </c>
      <c r="I101" s="19">
        <v>59681</v>
      </c>
      <c r="J101" s="19">
        <v>15367</v>
      </c>
      <c r="K101" s="19">
        <v>77921</v>
      </c>
      <c r="L101" s="19">
        <f t="shared" si="1"/>
        <v>840586</v>
      </c>
    </row>
    <row r="102" spans="1:12" hidden="1">
      <c r="A102" s="65">
        <v>40238</v>
      </c>
      <c r="B102" s="19">
        <v>113912</v>
      </c>
      <c r="C102" s="19">
        <v>88935</v>
      </c>
      <c r="D102" s="19">
        <v>345356</v>
      </c>
      <c r="E102" s="19">
        <v>39874</v>
      </c>
      <c r="F102" s="19">
        <v>180645</v>
      </c>
      <c r="G102" s="19">
        <v>31787</v>
      </c>
      <c r="H102" s="19">
        <v>42720</v>
      </c>
      <c r="I102" s="19">
        <v>73187</v>
      </c>
      <c r="J102" s="19">
        <v>18845</v>
      </c>
      <c r="K102" s="19">
        <v>95555</v>
      </c>
      <c r="L102" s="19">
        <f t="shared" si="1"/>
        <v>1030816</v>
      </c>
    </row>
    <row r="103" spans="1:12" hidden="1">
      <c r="A103" s="65">
        <v>40269</v>
      </c>
      <c r="B103" s="19">
        <v>89269</v>
      </c>
      <c r="C103" s="19">
        <v>69696</v>
      </c>
      <c r="D103" s="19">
        <v>270645</v>
      </c>
      <c r="E103" s="19">
        <v>31248</v>
      </c>
      <c r="F103" s="19">
        <v>141566</v>
      </c>
      <c r="G103" s="19">
        <v>24911</v>
      </c>
      <c r="H103" s="19">
        <v>33478</v>
      </c>
      <c r="I103" s="19">
        <v>57355</v>
      </c>
      <c r="J103" s="19">
        <v>14768</v>
      </c>
      <c r="K103" s="19">
        <v>74884</v>
      </c>
      <c r="L103" s="19">
        <f t="shared" si="1"/>
        <v>807820</v>
      </c>
    </row>
    <row r="104" spans="1:12" hidden="1">
      <c r="A104" s="65">
        <v>40299</v>
      </c>
      <c r="B104" s="19">
        <v>103801</v>
      </c>
      <c r="C104" s="19">
        <v>81041</v>
      </c>
      <c r="D104" s="19">
        <v>314701</v>
      </c>
      <c r="E104" s="19">
        <v>36335</v>
      </c>
      <c r="F104" s="19">
        <v>164611</v>
      </c>
      <c r="G104" s="19">
        <v>28966</v>
      </c>
      <c r="H104" s="19">
        <v>38928</v>
      </c>
      <c r="I104" s="19">
        <v>66691</v>
      </c>
      <c r="J104" s="19">
        <v>17172</v>
      </c>
      <c r="K104" s="19">
        <v>87073</v>
      </c>
      <c r="L104" s="19">
        <f t="shared" si="1"/>
        <v>939319</v>
      </c>
    </row>
    <row r="105" spans="1:12" hidden="1">
      <c r="A105" s="65">
        <v>40330</v>
      </c>
      <c r="B105" s="19">
        <v>99882</v>
      </c>
      <c r="C105" s="19">
        <v>77981</v>
      </c>
      <c r="D105" s="19">
        <v>302821</v>
      </c>
      <c r="E105" s="19">
        <v>34963</v>
      </c>
      <c r="F105" s="19">
        <v>158396</v>
      </c>
      <c r="G105" s="19">
        <v>27872</v>
      </c>
      <c r="H105" s="19">
        <v>37458</v>
      </c>
      <c r="I105" s="19">
        <v>64173</v>
      </c>
      <c r="J105" s="19">
        <v>16524</v>
      </c>
      <c r="K105" s="19">
        <v>83786</v>
      </c>
      <c r="L105" s="19">
        <f t="shared" si="1"/>
        <v>903856</v>
      </c>
    </row>
    <row r="106" spans="1:12" hidden="1">
      <c r="A106" s="65">
        <v>40360</v>
      </c>
      <c r="B106" s="19">
        <v>107859</v>
      </c>
      <c r="C106" s="19">
        <v>84209</v>
      </c>
      <c r="D106" s="19">
        <v>327005</v>
      </c>
      <c r="E106" s="19">
        <v>37756</v>
      </c>
      <c r="F106" s="19">
        <v>171046</v>
      </c>
      <c r="G106" s="19">
        <v>30098</v>
      </c>
      <c r="H106" s="19">
        <v>40450</v>
      </c>
      <c r="I106" s="19">
        <v>69298</v>
      </c>
      <c r="J106" s="19">
        <v>17843</v>
      </c>
      <c r="K106" s="19">
        <v>90477</v>
      </c>
      <c r="L106" s="19">
        <f t="shared" si="1"/>
        <v>976041</v>
      </c>
    </row>
    <row r="107" spans="1:12" hidden="1">
      <c r="A107" s="65">
        <v>40391</v>
      </c>
      <c r="B107" s="19">
        <v>107192</v>
      </c>
      <c r="C107" s="19">
        <v>83688</v>
      </c>
      <c r="D107" s="19">
        <v>324982</v>
      </c>
      <c r="E107" s="19">
        <v>37522</v>
      </c>
      <c r="F107" s="19">
        <v>169988</v>
      </c>
      <c r="G107" s="19">
        <v>29912</v>
      </c>
      <c r="H107" s="19">
        <v>40200</v>
      </c>
      <c r="I107" s="19">
        <v>68870</v>
      </c>
      <c r="J107" s="19">
        <v>17733</v>
      </c>
      <c r="K107" s="19">
        <v>89918</v>
      </c>
      <c r="L107" s="19">
        <f>SUM(B107:K107)</f>
        <v>970005</v>
      </c>
    </row>
    <row r="108" spans="1:12" hidden="1">
      <c r="A108" s="65">
        <v>40422</v>
      </c>
      <c r="B108" s="19">
        <v>108304</v>
      </c>
      <c r="C108" s="19">
        <v>84557</v>
      </c>
      <c r="D108" s="19">
        <v>328355</v>
      </c>
      <c r="E108" s="19">
        <v>37911</v>
      </c>
      <c r="F108" s="19">
        <v>171752</v>
      </c>
      <c r="G108" s="19">
        <v>30223</v>
      </c>
      <c r="H108" s="19">
        <v>40617</v>
      </c>
      <c r="I108" s="19">
        <v>69584</v>
      </c>
      <c r="J108" s="19">
        <v>17917</v>
      </c>
      <c r="K108" s="19">
        <v>90851</v>
      </c>
      <c r="L108" s="19">
        <f t="shared" si="1"/>
        <v>980071</v>
      </c>
    </row>
    <row r="109" spans="1:12" hidden="1">
      <c r="A109" s="65">
        <v>40452</v>
      </c>
      <c r="B109" s="19">
        <v>105730</v>
      </c>
      <c r="C109" s="19">
        <v>82548</v>
      </c>
      <c r="D109" s="19">
        <v>320553</v>
      </c>
      <c r="E109" s="19">
        <v>37011</v>
      </c>
      <c r="F109" s="19">
        <v>167671</v>
      </c>
      <c r="G109" s="19">
        <v>29504</v>
      </c>
      <c r="H109" s="19">
        <v>39652</v>
      </c>
      <c r="I109" s="19">
        <v>67931</v>
      </c>
      <c r="J109" s="19">
        <v>17491</v>
      </c>
      <c r="K109" s="19">
        <v>88692</v>
      </c>
      <c r="L109" s="19">
        <f t="shared" si="1"/>
        <v>956783</v>
      </c>
    </row>
    <row r="110" spans="1:12">
      <c r="A110" s="65">
        <v>40483</v>
      </c>
      <c r="B110" s="19">
        <v>115579</v>
      </c>
      <c r="C110" s="19">
        <v>90237</v>
      </c>
      <c r="D110" s="19">
        <v>350412</v>
      </c>
      <c r="E110" s="19">
        <v>40458</v>
      </c>
      <c r="F110" s="19">
        <v>183290</v>
      </c>
      <c r="G110" s="19">
        <v>32253</v>
      </c>
      <c r="H110" s="19">
        <v>43345</v>
      </c>
      <c r="I110" s="19">
        <v>74259</v>
      </c>
      <c r="J110" s="19">
        <v>19121</v>
      </c>
      <c r="K110" s="19">
        <v>96954</v>
      </c>
      <c r="L110" s="19">
        <f>SUM(B110:K110)</f>
        <v>1045908</v>
      </c>
    </row>
    <row r="111" spans="1:12">
      <c r="A111" s="65">
        <v>40513</v>
      </c>
      <c r="B111" s="19">
        <v>82494</v>
      </c>
      <c r="C111" s="19">
        <v>64406</v>
      </c>
      <c r="D111" s="19">
        <v>250106</v>
      </c>
      <c r="E111" s="19">
        <v>28877</v>
      </c>
      <c r="F111" s="19">
        <v>130823</v>
      </c>
      <c r="G111" s="19">
        <v>23020</v>
      </c>
      <c r="H111" s="19">
        <v>30938</v>
      </c>
      <c r="I111" s="19">
        <v>53002</v>
      </c>
      <c r="J111" s="19">
        <v>13647</v>
      </c>
      <c r="K111" s="19">
        <v>69201</v>
      </c>
      <c r="L111" s="19">
        <f t="shared" ref="L111:L116" si="2">SUM(B111:K111)</f>
        <v>746514</v>
      </c>
    </row>
    <row r="112" spans="1:12" ht="15">
      <c r="A112" s="65">
        <v>40544</v>
      </c>
      <c r="B112" s="221">
        <v>70585.954457947752</v>
      </c>
      <c r="C112" s="220">
        <v>55108.985712268186</v>
      </c>
      <c r="D112" s="19">
        <v>214001.68674619988</v>
      </c>
      <c r="E112" s="220">
        <v>24708.644931058832</v>
      </c>
      <c r="F112" s="19">
        <v>111937.63461850076</v>
      </c>
      <c r="G112" s="19">
        <v>19696.83800795332</v>
      </c>
      <c r="H112" s="19">
        <v>26471.038574348684</v>
      </c>
      <c r="I112" s="19">
        <v>45350.300651874975</v>
      </c>
      <c r="J112" s="19">
        <v>11676.807452335823</v>
      </c>
      <c r="K112" s="19">
        <v>59211.108847511801</v>
      </c>
      <c r="L112" s="19">
        <f t="shared" si="2"/>
        <v>638749</v>
      </c>
    </row>
    <row r="113" spans="1:13">
      <c r="A113" s="65">
        <v>40575</v>
      </c>
      <c r="B113" s="19">
        <v>91051.327275430187</v>
      </c>
      <c r="C113" s="19">
        <v>71087.036116995572</v>
      </c>
      <c r="D113" s="19">
        <v>276048.36921247258</v>
      </c>
      <c r="E113" s="19">
        <v>31872.557839967292</v>
      </c>
      <c r="F113" s="19">
        <v>144392.32680715056</v>
      </c>
      <c r="G113" s="19">
        <v>25407.650254580592</v>
      </c>
      <c r="H113" s="19">
        <v>34145.931935927452</v>
      </c>
      <c r="I113" s="19">
        <v>58498.961987586874</v>
      </c>
      <c r="J113" s="19">
        <v>15062.328264020514</v>
      </c>
      <c r="K113" s="19">
        <v>76378.51030586836</v>
      </c>
      <c r="L113" s="19">
        <f t="shared" si="2"/>
        <v>823945</v>
      </c>
    </row>
    <row r="114" spans="1:13">
      <c r="A114" s="65">
        <v>40603</v>
      </c>
      <c r="B114" s="19">
        <v>111490.39953172037</v>
      </c>
      <c r="C114" s="19">
        <v>87044.552730516225</v>
      </c>
      <c r="D114" s="19">
        <v>338015.31393912365</v>
      </c>
      <c r="E114" s="19">
        <v>39027.264225666178</v>
      </c>
      <c r="F114" s="19">
        <v>176805.31066116624</v>
      </c>
      <c r="G114" s="19">
        <v>31111.123393912363</v>
      </c>
      <c r="H114" s="19">
        <v>41810.962100568628</v>
      </c>
      <c r="I114" s="19">
        <v>71630.725650574197</v>
      </c>
      <c r="J114" s="19">
        <v>18443.498258445758</v>
      </c>
      <c r="K114" s="19">
        <v>93523.84950830639</v>
      </c>
      <c r="L114" s="19">
        <f>SUM(B114:K114)</f>
        <v>1008902.9999999999</v>
      </c>
    </row>
    <row r="115" spans="1:13">
      <c r="A115" s="65">
        <v>40634</v>
      </c>
      <c r="B115" s="19">
        <v>90210.703876314714</v>
      </c>
      <c r="C115" s="19">
        <v>70430.731286282375</v>
      </c>
      <c r="D115" s="19">
        <v>273499.77683725423</v>
      </c>
      <c r="E115" s="19">
        <v>31578.297243096589</v>
      </c>
      <c r="F115" s="19">
        <v>143059.23730479059</v>
      </c>
      <c r="G115" s="19">
        <v>25173.07635039209</v>
      </c>
      <c r="H115" s="19">
        <v>33830.68261195971</v>
      </c>
      <c r="I115" s="19">
        <v>57958.875448024679</v>
      </c>
      <c r="J115" s="19">
        <v>14923.266638421228</v>
      </c>
      <c r="K115" s="19">
        <v>75673.352403463781</v>
      </c>
      <c r="L115" s="19">
        <f t="shared" si="2"/>
        <v>816338.00000000012</v>
      </c>
    </row>
    <row r="116" spans="1:13">
      <c r="A116" s="65">
        <v>40664</v>
      </c>
      <c r="B116" s="19">
        <v>100846.62872115063</v>
      </c>
      <c r="C116" s="19">
        <v>78734.579195005019</v>
      </c>
      <c r="D116" s="19">
        <v>305745.6517337496</v>
      </c>
      <c r="E116" s="19">
        <v>35301.407492474078</v>
      </c>
      <c r="F116" s="19">
        <v>159926.052781804</v>
      </c>
      <c r="G116" s="19">
        <v>28141.005173374957</v>
      </c>
      <c r="H116" s="19">
        <v>37819.351165124317</v>
      </c>
      <c r="I116" s="19">
        <v>64792.280098115734</v>
      </c>
      <c r="J116" s="19">
        <v>16682.733481993531</v>
      </c>
      <c r="K116" s="19">
        <v>84595.310157208165</v>
      </c>
      <c r="L116" s="19">
        <f t="shared" si="2"/>
        <v>912585</v>
      </c>
    </row>
    <row r="117" spans="1:13">
      <c r="A117" s="65">
        <v>40695</v>
      </c>
      <c r="B117" s="19">
        <v>110119.786672613</v>
      </c>
      <c r="C117" s="19">
        <v>85974.46612405694</v>
      </c>
      <c r="D117" s="19">
        <v>333859.90560077305</v>
      </c>
      <c r="E117" s="19">
        <v>38547.480581261378</v>
      </c>
      <c r="F117" s="19">
        <v>174631.7456423979</v>
      </c>
      <c r="G117" s="19">
        <v>30728.65722674397</v>
      </c>
      <c r="H117" s="19">
        <v>41296.956925707069</v>
      </c>
      <c r="I117" s="19">
        <v>70750.129706024454</v>
      </c>
      <c r="J117" s="19">
        <v>18216.7621808451</v>
      </c>
      <c r="K117" s="19">
        <v>92374.109339577059</v>
      </c>
      <c r="L117" s="19">
        <f t="shared" ref="L117:L123" si="3">SUM(B117:K117)</f>
        <v>996499.99999999988</v>
      </c>
    </row>
    <row r="118" spans="1:13">
      <c r="A118" s="65">
        <v>40725</v>
      </c>
      <c r="B118" s="19">
        <v>108127.57441558001</v>
      </c>
      <c r="C118" s="19">
        <v>84419.074578362488</v>
      </c>
      <c r="D118" s="19">
        <v>327819.93934069201</v>
      </c>
      <c r="E118" s="19">
        <v>37850.105789571484</v>
      </c>
      <c r="F118" s="19">
        <v>171472.4269164158</v>
      </c>
      <c r="G118" s="19">
        <v>30172.735267402531</v>
      </c>
      <c r="H118" s="19">
        <v>40549.840478685801</v>
      </c>
      <c r="I118" s="19">
        <v>69470.166496450707</v>
      </c>
      <c r="J118" s="19">
        <v>17887.196913814249</v>
      </c>
      <c r="K118" s="19">
        <v>90702.939803025307</v>
      </c>
      <c r="L118" s="19">
        <f t="shared" si="3"/>
        <v>978472.00000000035</v>
      </c>
    </row>
    <row r="119" spans="1:13">
      <c r="A119" s="65">
        <v>40756</v>
      </c>
      <c r="B119" s="19">
        <v>112157.41712565496</v>
      </c>
      <c r="C119" s="19">
        <v>87565.317283978162</v>
      </c>
      <c r="D119" s="19">
        <v>340037.5702263352</v>
      </c>
      <c r="E119" s="19">
        <v>39260.754032779572</v>
      </c>
      <c r="F119" s="19">
        <v>177863.09010592042</v>
      </c>
      <c r="G119" s="19">
        <v>31297.253022633518</v>
      </c>
      <c r="H119" s="19">
        <v>42061.106036347424</v>
      </c>
      <c r="I119" s="19">
        <v>72059.27335042927</v>
      </c>
      <c r="J119" s="19">
        <v>18553.84083398369</v>
      </c>
      <c r="K119" s="19">
        <v>94083.377981937796</v>
      </c>
      <c r="L119" s="19">
        <f t="shared" si="3"/>
        <v>1014939.0000000001</v>
      </c>
    </row>
    <row r="120" spans="1:13">
      <c r="A120" s="65">
        <v>40787</v>
      </c>
      <c r="B120" s="19">
        <v>122096.15608577686</v>
      </c>
      <c r="C120" s="19">
        <v>95324.847172854657</v>
      </c>
      <c r="D120" s="19">
        <v>370169.72495781776</v>
      </c>
      <c r="E120" s="19">
        <v>42739.814051362097</v>
      </c>
      <c r="F120" s="19">
        <v>193624.28422492291</v>
      </c>
      <c r="G120" s="19">
        <v>34070.633829115104</v>
      </c>
      <c r="H120" s="19">
        <v>45788.316986657752</v>
      </c>
      <c r="I120" s="19">
        <v>78444.747676069441</v>
      </c>
      <c r="J120" s="19">
        <v>20197.974458691013</v>
      </c>
      <c r="K120" s="19">
        <v>102420.50055673247</v>
      </c>
      <c r="L120" s="19">
        <f t="shared" si="3"/>
        <v>1104877</v>
      </c>
    </row>
    <row r="121" spans="1:13">
      <c r="A121" s="65">
        <v>40817</v>
      </c>
      <c r="B121" s="19">
        <v>116658.34929943873</v>
      </c>
      <c r="C121" s="19">
        <v>91079.356426208804</v>
      </c>
      <c r="D121" s="19">
        <v>353683.44474226044</v>
      </c>
      <c r="E121" s="19">
        <v>40836.30735347679</v>
      </c>
      <c r="F121" s="19">
        <v>185000.8231716654</v>
      </c>
      <c r="G121" s="19">
        <v>32553.227140892712</v>
      </c>
      <c r="H121" s="19">
        <v>43749.038856803068</v>
      </c>
      <c r="I121" s="19">
        <v>74951.047342327292</v>
      </c>
      <c r="J121" s="19">
        <v>19298.415569182707</v>
      </c>
      <c r="K121" s="19">
        <v>97858.990097744099</v>
      </c>
      <c r="L121" s="19">
        <f t="shared" si="3"/>
        <v>1055669.0000000002</v>
      </c>
    </row>
    <row r="122" spans="1:13">
      <c r="A122" s="65">
        <v>40848</v>
      </c>
      <c r="B122" s="19">
        <v>126115.39016612766</v>
      </c>
      <c r="C122" s="19">
        <v>98462.807340840664</v>
      </c>
      <c r="D122" s="19">
        <v>382355.19272159663</v>
      </c>
      <c r="E122" s="19">
        <v>44146.748738989845</v>
      </c>
      <c r="F122" s="19">
        <v>199998.12388449101</v>
      </c>
      <c r="G122" s="19">
        <v>35192.19127215966</v>
      </c>
      <c r="H122" s="19">
        <v>47295.604111941124</v>
      </c>
      <c r="I122" s="19">
        <v>81027.038662058199</v>
      </c>
      <c r="J122" s="19">
        <v>20862.86342736087</v>
      </c>
      <c r="K122" s="19">
        <v>105792.03967443416</v>
      </c>
      <c r="L122" s="19">
        <f t="shared" si="3"/>
        <v>1141247.9999999998</v>
      </c>
    </row>
    <row r="123" spans="1:13">
      <c r="A123" s="65">
        <v>40878</v>
      </c>
      <c r="B123" s="19">
        <v>80996.998453933847</v>
      </c>
      <c r="C123" s="19">
        <v>63237.261078529744</v>
      </c>
      <c r="D123" s="19">
        <v>245565.77046567807</v>
      </c>
      <c r="E123" s="19">
        <v>28353.035538707394</v>
      </c>
      <c r="F123" s="19">
        <v>128447.82630988219</v>
      </c>
      <c r="G123" s="19">
        <v>22602.014379901138</v>
      </c>
      <c r="H123" s="19">
        <v>30375.37264949641</v>
      </c>
      <c r="I123" s="19">
        <v>52039.223100308467</v>
      </c>
      <c r="J123" s="19">
        <v>13399.072980265333</v>
      </c>
      <c r="K123" s="19">
        <v>67944.425043297277</v>
      </c>
      <c r="L123" s="19">
        <f t="shared" si="3"/>
        <v>732960.99999999988</v>
      </c>
    </row>
    <row r="124" spans="1:13">
      <c r="A124" s="65" t="s">
        <v>498</v>
      </c>
      <c r="B124" s="19">
        <v>294506.89671611856</v>
      </c>
      <c r="C124" s="19">
        <v>226189.37433674204</v>
      </c>
      <c r="D124" s="19">
        <v>901674.41073469515</v>
      </c>
      <c r="E124" s="19">
        <v>105381.88884322088</v>
      </c>
      <c r="F124" s="19">
        <v>473656.97775108012</v>
      </c>
      <c r="G124" s="19">
        <v>84741.914347639031</v>
      </c>
      <c r="H124" s="19">
        <v>110500.36837290745</v>
      </c>
      <c r="I124" s="19">
        <v>190758.15477480821</v>
      </c>
      <c r="J124" s="19">
        <v>49771.512224046164</v>
      </c>
      <c r="K124" s="19">
        <v>254086.07479466702</v>
      </c>
      <c r="L124" s="19">
        <v>2637349</v>
      </c>
      <c r="M124" s="288"/>
    </row>
    <row r="125" spans="1:13">
      <c r="A125" s="268" t="s">
        <v>503</v>
      </c>
      <c r="B125" s="19">
        <f t="shared" ref="B125:K125" si="4">(B115+B116+B117)/($L115+$L116+$L117)*$L125</f>
        <v>322139.88211246143</v>
      </c>
      <c r="C125" s="19">
        <f t="shared" si="4"/>
        <v>251506.15723789349</v>
      </c>
      <c r="D125" s="19">
        <f t="shared" si="4"/>
        <v>976659.9980079534</v>
      </c>
      <c r="E125" s="19">
        <f t="shared" si="4"/>
        <v>112765.20982643921</v>
      </c>
      <c r="F125" s="19">
        <f t="shared" si="4"/>
        <v>510860.50612851675</v>
      </c>
      <c r="G125" s="19">
        <f t="shared" si="4"/>
        <v>89892.346467462005</v>
      </c>
      <c r="H125" s="19">
        <f t="shared" si="4"/>
        <v>120808.41452410154</v>
      </c>
      <c r="I125" s="19">
        <f t="shared" si="4"/>
        <v>206969.51139852082</v>
      </c>
      <c r="J125" s="19">
        <f t="shared" si="4"/>
        <v>53290.564745233547</v>
      </c>
      <c r="K125" s="19">
        <f t="shared" si="4"/>
        <v>270227.40955141786</v>
      </c>
      <c r="L125" s="19">
        <v>2915120</v>
      </c>
    </row>
    <row r="126" spans="1:13">
      <c r="A126" s="268" t="s">
        <v>511</v>
      </c>
      <c r="B126" s="19">
        <f t="shared" ref="B126:K126" si="5">(B118+B119+B120)/($L118+$L119+$L120)*$L126</f>
        <v>328893.49050432997</v>
      </c>
      <c r="C126" s="19">
        <f t="shared" si="5"/>
        <v>256778.94147991226</v>
      </c>
      <c r="D126" s="19">
        <f t="shared" si="5"/>
        <v>997135.51043222938</v>
      </c>
      <c r="E126" s="19">
        <f t="shared" si="5"/>
        <v>115129.31346489758</v>
      </c>
      <c r="F126" s="19">
        <f t="shared" si="5"/>
        <v>521570.61062920431</v>
      </c>
      <c r="G126" s="19">
        <f t="shared" si="5"/>
        <v>91776.924376556286</v>
      </c>
      <c r="H126" s="19">
        <f t="shared" si="5"/>
        <v>123341.14259486375</v>
      </c>
      <c r="I126" s="19">
        <f t="shared" si="5"/>
        <v>211308.59235886569</v>
      </c>
      <c r="J126" s="19">
        <f t="shared" si="5"/>
        <v>54407.792462927777</v>
      </c>
      <c r="K126" s="19">
        <f t="shared" si="5"/>
        <v>275892.68169621297</v>
      </c>
      <c r="L126" s="19">
        <v>2976235</v>
      </c>
    </row>
    <row r="127" spans="1:13">
      <c r="A127" s="268" t="s">
        <v>514</v>
      </c>
      <c r="B127" s="19">
        <f t="shared" ref="B127:K127" si="6">(B121+B122+B123)/($L121+$L122+$L123)*$L127</f>
        <v>334930.13233730977</v>
      </c>
      <c r="C127" s="19">
        <f t="shared" si="6"/>
        <v>261491.96422046304</v>
      </c>
      <c r="D127" s="19">
        <f t="shared" si="6"/>
        <v>1015437.331870517</v>
      </c>
      <c r="E127" s="19">
        <f t="shared" si="6"/>
        <v>117242.44263871854</v>
      </c>
      <c r="F127" s="19">
        <f t="shared" si="6"/>
        <v>531143.72489835357</v>
      </c>
      <c r="G127" s="19">
        <f t="shared" si="6"/>
        <v>93461.434520385024</v>
      </c>
      <c r="H127" s="19">
        <f t="shared" si="6"/>
        <v>125604.99494406658</v>
      </c>
      <c r="I127" s="19">
        <f t="shared" si="6"/>
        <v>215187.03424090389</v>
      </c>
      <c r="J127" s="19">
        <f t="shared" si="6"/>
        <v>55406.41470844009</v>
      </c>
      <c r="K127" s="19">
        <f t="shared" si="6"/>
        <v>280956.52562084218</v>
      </c>
      <c r="L127" s="19">
        <v>3030862</v>
      </c>
    </row>
    <row r="128" spans="1:13">
      <c r="A128" s="268"/>
      <c r="B128" s="19"/>
      <c r="C128" s="19"/>
      <c r="D128" s="19"/>
      <c r="E128" s="19"/>
      <c r="F128" s="19"/>
      <c r="G128" s="19"/>
      <c r="H128" s="19"/>
      <c r="I128" s="19"/>
      <c r="J128" s="19"/>
      <c r="K128" s="19"/>
      <c r="L128" s="19"/>
    </row>
    <row r="129" spans="1:12">
      <c r="A129" s="268"/>
      <c r="B129" s="19"/>
      <c r="C129" s="19"/>
      <c r="D129" s="19"/>
      <c r="E129" s="19"/>
      <c r="F129" s="19"/>
      <c r="G129" s="19"/>
      <c r="H129" s="19"/>
      <c r="I129" s="19"/>
      <c r="J129" s="19"/>
      <c r="K129" s="19"/>
      <c r="L129" s="19"/>
    </row>
    <row r="130" spans="1:12">
      <c r="A130" s="63" t="s">
        <v>19</v>
      </c>
      <c r="B130" s="55">
        <f>AVERAGE(B16:B27)</f>
        <v>64205.75</v>
      </c>
      <c r="C130" s="55">
        <f t="shared" ref="C130:L130" si="7">AVERAGE(C16:C27)</f>
        <v>52205</v>
      </c>
      <c r="D130" s="55">
        <f t="shared" si="7"/>
        <v>267456.33333333331</v>
      </c>
      <c r="E130" s="55">
        <f t="shared" si="7"/>
        <v>32393.25</v>
      </c>
      <c r="F130" s="19">
        <f>AVERAGE(F16:F27)</f>
        <v>120019.5</v>
      </c>
      <c r="G130" s="55">
        <f t="shared" si="7"/>
        <v>30597</v>
      </c>
      <c r="H130" s="55">
        <f t="shared" si="7"/>
        <v>30320.583333333332</v>
      </c>
      <c r="I130" s="55">
        <f>AVERAGE(I16:I27)</f>
        <v>57980.083333333336</v>
      </c>
      <c r="J130" s="55">
        <f>AVERAGE(J16:J27)</f>
        <v>13071.166666666666</v>
      </c>
      <c r="K130" s="55">
        <f t="shared" si="7"/>
        <v>90540.666666666672</v>
      </c>
      <c r="L130" s="55">
        <f t="shared" si="7"/>
        <v>758789.33333333337</v>
      </c>
    </row>
    <row r="131" spans="1:12">
      <c r="A131" s="63" t="s">
        <v>20</v>
      </c>
      <c r="B131" s="55">
        <f>AVERAGE(B28:B39)</f>
        <v>71458.333333333328</v>
      </c>
      <c r="C131" s="55">
        <f t="shared" ref="C131:L131" si="8">AVERAGE(C28:C39)</f>
        <v>62360.333333333336</v>
      </c>
      <c r="D131" s="55">
        <f t="shared" si="8"/>
        <v>317479.91666666669</v>
      </c>
      <c r="E131" s="55">
        <f t="shared" si="8"/>
        <v>38315.833333333336</v>
      </c>
      <c r="F131" s="19">
        <f>AVERAGE(F28:F39)</f>
        <v>134766.16666666666</v>
      </c>
      <c r="G131" s="55">
        <f t="shared" si="8"/>
        <v>40062.666666666664</v>
      </c>
      <c r="H131" s="55">
        <f t="shared" si="8"/>
        <v>38158.25</v>
      </c>
      <c r="I131" s="55">
        <f>AVERAGE(I28:I39)</f>
        <v>60282.416666666664</v>
      </c>
      <c r="J131" s="55">
        <f>AVERAGE(J28:J39)</f>
        <v>14959.416666666666</v>
      </c>
      <c r="K131" s="55">
        <f t="shared" si="8"/>
        <v>113012.33333333333</v>
      </c>
      <c r="L131" s="55">
        <f t="shared" si="8"/>
        <v>890855.66666666663</v>
      </c>
    </row>
    <row r="132" spans="1:12">
      <c r="A132" s="63" t="s">
        <v>21</v>
      </c>
      <c r="B132" s="55">
        <f>AVERAGE(B40:B51)</f>
        <v>78330.435833333308</v>
      </c>
      <c r="C132" s="55">
        <f t="shared" ref="C132:L132" si="9">AVERAGE(C40:C51)</f>
        <v>72835.585833333302</v>
      </c>
      <c r="D132" s="55">
        <f t="shared" si="9"/>
        <v>359880.74500000005</v>
      </c>
      <c r="E132" s="55">
        <f t="shared" si="9"/>
        <v>42348.073333333276</v>
      </c>
      <c r="F132" s="19">
        <f>AVERAGE(F40:F51)</f>
        <v>154524.12000000002</v>
      </c>
      <c r="G132" s="55">
        <f t="shared" si="9"/>
        <v>32984.628333333334</v>
      </c>
      <c r="H132" s="55">
        <f t="shared" si="9"/>
        <v>39322.341666666631</v>
      </c>
      <c r="I132" s="55">
        <f>AVERAGE(I40:I51)</f>
        <v>65529.352499999979</v>
      </c>
      <c r="J132" s="55">
        <f>AVERAGE(J40:J51)</f>
        <v>13649.462499999992</v>
      </c>
      <c r="K132" s="55">
        <f t="shared" si="9"/>
        <v>135164.07916666669</v>
      </c>
      <c r="L132" s="55">
        <f t="shared" si="9"/>
        <v>994568.8241666666</v>
      </c>
    </row>
    <row r="133" spans="1:12">
      <c r="A133" s="63" t="s">
        <v>22</v>
      </c>
      <c r="B133" s="55">
        <f>AVERAGE(B52:B63)</f>
        <v>90956.720833333282</v>
      </c>
      <c r="C133" s="55">
        <f t="shared" ref="C133:L133" si="10">AVERAGE(C52:C63)</f>
        <v>81636.404999999955</v>
      </c>
      <c r="D133" s="55">
        <f t="shared" si="10"/>
        <v>412334.15749999997</v>
      </c>
      <c r="E133" s="55">
        <f t="shared" si="10"/>
        <v>43573.721666666635</v>
      </c>
      <c r="F133" s="19">
        <f>AVERAGE(F52:F63)</f>
        <v>165973.48750000002</v>
      </c>
      <c r="G133" s="55">
        <f t="shared" si="10"/>
        <v>30863.757500000003</v>
      </c>
      <c r="H133" s="55">
        <f t="shared" si="10"/>
        <v>42051.011666666607</v>
      </c>
      <c r="I133" s="55">
        <f>AVERAGE(I52:I63)</f>
        <v>73733.733333333294</v>
      </c>
      <c r="J133" s="55">
        <f>AVERAGE(J52:J63)</f>
        <v>18542.933333333316</v>
      </c>
      <c r="K133" s="55">
        <f t="shared" si="10"/>
        <v>144664.27833333335</v>
      </c>
      <c r="L133" s="55">
        <f t="shared" si="10"/>
        <v>1104330.2066666665</v>
      </c>
    </row>
    <row r="134" spans="1:12">
      <c r="A134" s="63" t="s">
        <v>23</v>
      </c>
      <c r="B134" s="55">
        <f>AVERAGE(B64:B75)</f>
        <v>91014.517499999958</v>
      </c>
      <c r="C134" s="55">
        <f t="shared" ref="C134:L134" si="11">AVERAGE(C64:C75)</f>
        <v>87560.431666666627</v>
      </c>
      <c r="D134" s="55">
        <f t="shared" si="11"/>
        <v>455099.8575000001</v>
      </c>
      <c r="E134" s="55">
        <f t="shared" si="11"/>
        <v>45574.163333333301</v>
      </c>
      <c r="F134" s="19">
        <f>AVERAGE(F64:F75)</f>
        <v>176981.66416666665</v>
      </c>
      <c r="G134" s="55">
        <f t="shared" si="11"/>
        <v>34939.121666666659</v>
      </c>
      <c r="H134" s="55">
        <f t="shared" si="11"/>
        <v>47174.274166666619</v>
      </c>
      <c r="I134" s="55">
        <f>AVERAGE(I64:I75)</f>
        <v>75556.986666666635</v>
      </c>
      <c r="J134" s="55">
        <f>AVERAGE(J64:J75)</f>
        <v>20861.836666666659</v>
      </c>
      <c r="K134" s="55">
        <f t="shared" si="11"/>
        <v>142259.82166666668</v>
      </c>
      <c r="L134" s="55">
        <f t="shared" si="11"/>
        <v>1177022.6749999998</v>
      </c>
    </row>
    <row r="135" spans="1:12">
      <c r="A135" s="63" t="s">
        <v>24</v>
      </c>
      <c r="B135" s="55">
        <f>AVERAGE(B76:B87)</f>
        <v>91572.079999999973</v>
      </c>
      <c r="C135" s="55">
        <f t="shared" ref="C135:L135" si="12">AVERAGE(C76:C87)</f>
        <v>95048.792499999967</v>
      </c>
      <c r="D135" s="55">
        <f t="shared" si="12"/>
        <v>404819.18250000011</v>
      </c>
      <c r="E135" s="55">
        <f t="shared" si="12"/>
        <v>44412.119999999944</v>
      </c>
      <c r="F135" s="19">
        <f>AVERAGE(F76:F87)</f>
        <v>179746.96</v>
      </c>
      <c r="G135" s="55">
        <f t="shared" si="12"/>
        <v>38374.309166666666</v>
      </c>
      <c r="H135" s="55">
        <f t="shared" si="12"/>
        <v>40893.044166666594</v>
      </c>
      <c r="I135" s="55">
        <f>AVERAGE(I76:I87)</f>
        <v>75871.791666666628</v>
      </c>
      <c r="J135" s="55">
        <f>AVERAGE(J76:J87)</f>
        <v>20931.527499999949</v>
      </c>
      <c r="K135" s="55">
        <f t="shared" si="12"/>
        <v>131068.09583333333</v>
      </c>
      <c r="L135" s="55">
        <f t="shared" si="12"/>
        <v>1122737.9033333333</v>
      </c>
    </row>
    <row r="136" spans="1:12">
      <c r="A136" s="63" t="s">
        <v>25</v>
      </c>
      <c r="B136" s="55">
        <f>AVERAGE(B88:B99)</f>
        <v>108408.23583333334</v>
      </c>
      <c r="C136" s="55">
        <f t="shared" ref="C136:L136" si="13">AVERAGE(C88:C99)</f>
        <v>84416.972499999974</v>
      </c>
      <c r="D136" s="55">
        <f t="shared" si="13"/>
        <v>328358.74000000005</v>
      </c>
      <c r="E136" s="55">
        <f t="shared" si="13"/>
        <v>37870.576666666624</v>
      </c>
      <c r="F136" s="19">
        <f t="shared" si="13"/>
        <v>172409.55724999998</v>
      </c>
      <c r="G136" s="55">
        <f t="shared" si="13"/>
        <v>30297.077499999999</v>
      </c>
      <c r="H136" s="55">
        <f t="shared" si="13"/>
        <v>40641.464999999982</v>
      </c>
      <c r="I136" s="55">
        <f t="shared" si="13"/>
        <v>69728.176666666652</v>
      </c>
      <c r="J136" s="55">
        <f t="shared" si="13"/>
        <v>18057.577499999985</v>
      </c>
      <c r="K136" s="55">
        <f t="shared" si="13"/>
        <v>91216.604166666672</v>
      </c>
      <c r="L136" s="55">
        <f t="shared" si="13"/>
        <v>981404.98308333324</v>
      </c>
    </row>
    <row r="137" spans="1:12">
      <c r="A137" s="63" t="s">
        <v>418</v>
      </c>
      <c r="B137" s="55">
        <f>AVERAGE(B100:B111)</f>
        <v>100103.91666666667</v>
      </c>
      <c r="C137" s="55">
        <f>AVERAGE(C100:C111)</f>
        <v>78154.75</v>
      </c>
      <c r="D137" s="55">
        <f t="shared" ref="D137:K137" si="14">AVERAGE(D100:D111)</f>
        <v>303493.91666666669</v>
      </c>
      <c r="E137" s="55">
        <f t="shared" si="14"/>
        <v>35041</v>
      </c>
      <c r="F137" s="19">
        <f t="shared" si="14"/>
        <v>158748.25</v>
      </c>
      <c r="G137" s="55">
        <f t="shared" si="14"/>
        <v>27934.166666666668</v>
      </c>
      <c r="H137" s="55">
        <f t="shared" si="14"/>
        <v>37541.583333333336</v>
      </c>
      <c r="I137" s="55">
        <f>AVERAGE(I100:I111)</f>
        <v>64315.833333333336</v>
      </c>
      <c r="J137" s="55">
        <f t="shared" si="14"/>
        <v>16560.416666666668</v>
      </c>
      <c r="K137" s="55">
        <f t="shared" si="14"/>
        <v>83972.333333333328</v>
      </c>
      <c r="L137" s="55">
        <f>AVERAGE(L100:L111)</f>
        <v>905866.16666666663</v>
      </c>
    </row>
    <row r="138" spans="1:12">
      <c r="A138" s="63" t="s">
        <v>451</v>
      </c>
      <c r="B138" s="55">
        <f t="shared" ref="B138:L138" si="15">AVERAGE(B112:B123)</f>
        <v>103371.39050680738</v>
      </c>
      <c r="C138" s="55">
        <f t="shared" si="15"/>
        <v>80705.751253824899</v>
      </c>
      <c r="D138" s="55">
        <f t="shared" si="15"/>
        <v>313400.19554366276</v>
      </c>
      <c r="E138" s="55">
        <f t="shared" si="15"/>
        <v>36185.201484867626</v>
      </c>
      <c r="F138" s="19">
        <f t="shared" si="15"/>
        <v>163929.90686909232</v>
      </c>
      <c r="G138" s="55">
        <f t="shared" si="15"/>
        <v>28845.533776588494</v>
      </c>
      <c r="H138" s="55">
        <f t="shared" si="15"/>
        <v>38766.183536130622</v>
      </c>
      <c r="I138" s="55">
        <f t="shared" si="15"/>
        <v>66414.397514153694</v>
      </c>
      <c r="J138" s="55">
        <f t="shared" si="15"/>
        <v>17100.396704946652</v>
      </c>
      <c r="K138" s="55">
        <f t="shared" si="15"/>
        <v>86713.209476592237</v>
      </c>
      <c r="L138" s="55">
        <f t="shared" si="15"/>
        <v>935432.16666666663</v>
      </c>
    </row>
    <row r="139" spans="1:12">
      <c r="A139" s="63" t="s">
        <v>494</v>
      </c>
      <c r="B139" s="55">
        <f>SUM(B124:B127)/12</f>
        <v>106705.86680585165</v>
      </c>
      <c r="C139" s="55">
        <f t="shared" ref="C139:L139" si="16">SUM(C124:C127)/12</f>
        <v>82997.203106250905</v>
      </c>
      <c r="D139" s="55">
        <f t="shared" si="16"/>
        <v>324242.27092044958</v>
      </c>
      <c r="E139" s="55">
        <f t="shared" si="16"/>
        <v>37543.237897773019</v>
      </c>
      <c r="F139" s="19">
        <f t="shared" si="16"/>
        <v>169769.31828392958</v>
      </c>
      <c r="G139" s="55">
        <f t="shared" si="16"/>
        <v>29989.384976003534</v>
      </c>
      <c r="H139" s="55">
        <f t="shared" si="16"/>
        <v>40021.243369661606</v>
      </c>
      <c r="I139" s="55">
        <f t="shared" si="16"/>
        <v>68685.274397758214</v>
      </c>
      <c r="J139" s="55">
        <f t="shared" si="16"/>
        <v>17739.690345053965</v>
      </c>
      <c r="K139" s="55">
        <f t="shared" si="16"/>
        <v>90096.890971928326</v>
      </c>
      <c r="L139" s="55">
        <f t="shared" si="16"/>
        <v>963297.16666666663</v>
      </c>
    </row>
    <row r="140" spans="1:12">
      <c r="A140" s="63"/>
      <c r="B140" s="55"/>
      <c r="C140" s="21"/>
      <c r="D140" s="21"/>
      <c r="E140" s="21"/>
      <c r="F140" s="21"/>
      <c r="G140" s="21"/>
      <c r="H140" s="21"/>
      <c r="I140" s="21"/>
      <c r="J140" s="21"/>
      <c r="K140" s="21"/>
      <c r="L140" s="21"/>
    </row>
    <row r="141" spans="1:12">
      <c r="A141" s="63" t="s">
        <v>215</v>
      </c>
      <c r="B141" s="67">
        <f>(B130-B127)/B127*100</f>
        <v>-80.830106401015584</v>
      </c>
      <c r="C141" s="67">
        <f t="shared" ref="C141:L141" si="17">(C130-C127)/C127*100</f>
        <v>-80.035715378241562</v>
      </c>
      <c r="D141" s="67">
        <f>(D130-D127)/D127*100</f>
        <v>-73.660970998509839</v>
      </c>
      <c r="E141" s="67">
        <f t="shared" si="17"/>
        <v>-72.370713820915952</v>
      </c>
      <c r="F141" s="67">
        <f>(F130-F127)/F127*100</f>
        <v>-77.40357376471529</v>
      </c>
      <c r="G141" s="67">
        <f t="shared" si="17"/>
        <v>-67.262432727451397</v>
      </c>
      <c r="H141" s="67">
        <f t="shared" si="17"/>
        <v>-75.86036817497947</v>
      </c>
      <c r="I141" s="67">
        <f>(I130-I127)/I127*100</f>
        <v>-73.055958720810239</v>
      </c>
      <c r="J141" s="67">
        <f>(J130-J127)/J127*100</f>
        <v>-76.408567969160572</v>
      </c>
      <c r="K141" s="67">
        <f t="shared" si="17"/>
        <v>-67.77413641964894</v>
      </c>
      <c r="L141" s="67">
        <f t="shared" si="17"/>
        <v>-74.964570035411256</v>
      </c>
    </row>
    <row r="142" spans="1:12">
      <c r="A142" s="63" t="s">
        <v>216</v>
      </c>
      <c r="B142" s="67">
        <f t="shared" ref="B142:L148" si="18">(B131-B130)/B130*100</f>
        <v>11.295847074963424</v>
      </c>
      <c r="C142" s="67">
        <f t="shared" si="18"/>
        <v>19.452798263257037</v>
      </c>
      <c r="D142" s="67">
        <f t="shared" si="18"/>
        <v>18.703458134598936</v>
      </c>
      <c r="E142" s="67">
        <f t="shared" si="18"/>
        <v>18.283387228306317</v>
      </c>
      <c r="F142" s="67">
        <f t="shared" ref="F142:F148" si="19">(F131-F130)/F130*100</f>
        <v>12.286892268895185</v>
      </c>
      <c r="G142" s="67">
        <f t="shared" si="18"/>
        <v>30.936584196707727</v>
      </c>
      <c r="H142" s="67">
        <f t="shared" si="18"/>
        <v>25.84932677746416</v>
      </c>
      <c r="I142" s="67">
        <f t="shared" ref="I142:J148" si="20">(I131-I130)/I130*100</f>
        <v>3.9709038017365068</v>
      </c>
      <c r="J142" s="67">
        <f t="shared" si="20"/>
        <v>14.445917859920691</v>
      </c>
      <c r="K142" s="67">
        <f t="shared" si="18"/>
        <v>24.819418162004538</v>
      </c>
      <c r="L142" s="67">
        <f t="shared" si="18"/>
        <v>17.404874782987626</v>
      </c>
    </row>
    <row r="143" spans="1:12">
      <c r="A143" s="63" t="s">
        <v>217</v>
      </c>
      <c r="B143" s="67">
        <f t="shared" si="18"/>
        <v>9.6169364431486581</v>
      </c>
      <c r="C143" s="67">
        <f t="shared" si="18"/>
        <v>16.797941800610374</v>
      </c>
      <c r="D143" s="67">
        <f t="shared" si="18"/>
        <v>13.35543639374565</v>
      </c>
      <c r="E143" s="67">
        <f t="shared" si="18"/>
        <v>10.523691250353265</v>
      </c>
      <c r="F143" s="67">
        <f t="shared" si="19"/>
        <v>14.660915140669605</v>
      </c>
      <c r="G143" s="67">
        <f t="shared" si="18"/>
        <v>-17.66741688022098</v>
      </c>
      <c r="H143" s="67">
        <f t="shared" si="18"/>
        <v>3.0506945854870984</v>
      </c>
      <c r="I143" s="67">
        <f t="shared" si="20"/>
        <v>8.7039241680478661</v>
      </c>
      <c r="J143" s="67">
        <f t="shared" si="20"/>
        <v>-8.7567195690563278</v>
      </c>
      <c r="K143" s="67">
        <f t="shared" si="18"/>
        <v>19.601175535413567</v>
      </c>
      <c r="L143" s="67">
        <f t="shared" si="18"/>
        <v>11.64197090288101</v>
      </c>
    </row>
    <row r="144" spans="1:12">
      <c r="A144" s="63" t="s">
        <v>218</v>
      </c>
      <c r="B144" s="67">
        <f t="shared" si="18"/>
        <v>16.119257943190064</v>
      </c>
      <c r="C144" s="67">
        <f t="shared" si="18"/>
        <v>12.083130884407533</v>
      </c>
      <c r="D144" s="67">
        <f t="shared" si="18"/>
        <v>14.575220605370234</v>
      </c>
      <c r="E144" s="67">
        <f t="shared" si="18"/>
        <v>2.894224546382421</v>
      </c>
      <c r="F144" s="67">
        <f t="shared" si="19"/>
        <v>7.4094371157072372</v>
      </c>
      <c r="G144" s="67">
        <f t="shared" si="18"/>
        <v>-6.4298764015177285</v>
      </c>
      <c r="H144" s="67">
        <f t="shared" si="18"/>
        <v>6.9392357737256978</v>
      </c>
      <c r="I144" s="67">
        <f t="shared" si="20"/>
        <v>12.520161607477073</v>
      </c>
      <c r="J144" s="67">
        <f t="shared" si="20"/>
        <v>35.851014890390928</v>
      </c>
      <c r="K144" s="67">
        <f t="shared" si="18"/>
        <v>7.0286419478005344</v>
      </c>
      <c r="L144" s="67">
        <f t="shared" si="18"/>
        <v>11.036077125378153</v>
      </c>
    </row>
    <row r="145" spans="1:12">
      <c r="A145" s="63" t="s">
        <v>219</v>
      </c>
      <c r="B145" s="67">
        <f t="shared" si="18"/>
        <v>6.3543041280678184E-2</v>
      </c>
      <c r="C145" s="67">
        <f t="shared" si="18"/>
        <v>7.2565991442992566</v>
      </c>
      <c r="D145" s="67">
        <f t="shared" si="18"/>
        <v>10.371612252375703</v>
      </c>
      <c r="E145" s="67">
        <f t="shared" si="18"/>
        <v>4.5909359819429403</v>
      </c>
      <c r="F145" s="67">
        <f t="shared" si="19"/>
        <v>6.6324910276206834</v>
      </c>
      <c r="G145" s="67">
        <f t="shared" si="18"/>
        <v>13.204368154676743</v>
      </c>
      <c r="H145" s="67">
        <f t="shared" si="18"/>
        <v>12.183446478319016</v>
      </c>
      <c r="I145" s="67">
        <f t="shared" si="20"/>
        <v>2.4727533123690226</v>
      </c>
      <c r="J145" s="67">
        <f t="shared" si="20"/>
        <v>12.505590629314375</v>
      </c>
      <c r="K145" s="67">
        <f t="shared" si="18"/>
        <v>-1.6620942601506299</v>
      </c>
      <c r="L145" s="67">
        <f t="shared" si="18"/>
        <v>6.582493885841421</v>
      </c>
    </row>
    <row r="146" spans="1:12">
      <c r="A146" s="63" t="s">
        <v>220</v>
      </c>
      <c r="B146" s="67">
        <f t="shared" si="18"/>
        <v>0.61260831273430072</v>
      </c>
      <c r="C146" s="67">
        <f t="shared" si="18"/>
        <v>8.5522200962196528</v>
      </c>
      <c r="D146" s="67">
        <f t="shared" si="18"/>
        <v>-11.048273070487607</v>
      </c>
      <c r="E146" s="67">
        <f t="shared" si="18"/>
        <v>-2.5497853352437283</v>
      </c>
      <c r="F146" s="67">
        <f t="shared" si="19"/>
        <v>1.5624758905697773</v>
      </c>
      <c r="G146" s="67">
        <f t="shared" si="18"/>
        <v>9.8319228879680622</v>
      </c>
      <c r="H146" s="67">
        <f t="shared" si="18"/>
        <v>-13.314947841716551</v>
      </c>
      <c r="I146" s="67">
        <f t="shared" si="20"/>
        <v>0.41664578470924529</v>
      </c>
      <c r="J146" s="67">
        <f t="shared" si="20"/>
        <v>0.33405895390142404</v>
      </c>
      <c r="K146" s="67">
        <f t="shared" si="18"/>
        <v>-7.8671023920984755</v>
      </c>
      <c r="L146" s="67">
        <f t="shared" si="18"/>
        <v>-4.6120412817592067</v>
      </c>
    </row>
    <row r="147" spans="1:12">
      <c r="A147" s="63" t="s">
        <v>221</v>
      </c>
      <c r="B147" s="67">
        <f>(B136-B135)/B135*100</f>
        <v>18.385686809050718</v>
      </c>
      <c r="C147" s="67">
        <f t="shared" si="18"/>
        <v>-11.185644467813724</v>
      </c>
      <c r="D147" s="67">
        <f t="shared" si="18"/>
        <v>-18.887554198348798</v>
      </c>
      <c r="E147" s="67">
        <f t="shared" si="18"/>
        <v>-14.729185036276874</v>
      </c>
      <c r="F147" s="67">
        <f t="shared" si="19"/>
        <v>-4.0820733491125578</v>
      </c>
      <c r="G147" s="67">
        <f t="shared" si="18"/>
        <v>-21.048539614317921</v>
      </c>
      <c r="H147" s="67">
        <f t="shared" si="18"/>
        <v>-0.61521261572324604</v>
      </c>
      <c r="I147" s="67">
        <f t="shared" si="20"/>
        <v>-8.0973638094526521</v>
      </c>
      <c r="J147" s="67">
        <f t="shared" si="20"/>
        <v>-13.730244961816435</v>
      </c>
      <c r="K147" s="67">
        <f t="shared" si="18"/>
        <v>-30.405180920108855</v>
      </c>
      <c r="L147" s="67">
        <f t="shared" si="18"/>
        <v>-12.588238076793537</v>
      </c>
    </row>
    <row r="148" spans="1:12">
      <c r="A148" s="63" t="s">
        <v>419</v>
      </c>
      <c r="B148" s="67">
        <f>(B137-B136)/B136*100</f>
        <v>-7.6602290433299887</v>
      </c>
      <c r="C148" s="67">
        <f t="shared" si="18"/>
        <v>-7.4182031344466619</v>
      </c>
      <c r="D148" s="67">
        <f t="shared" si="18"/>
        <v>-7.5724566775147686</v>
      </c>
      <c r="E148" s="67">
        <f t="shared" si="18"/>
        <v>-7.4717020856912244</v>
      </c>
      <c r="F148" s="67">
        <f t="shared" si="19"/>
        <v>-7.9237528753644453</v>
      </c>
      <c r="G148" s="67">
        <f t="shared" si="18"/>
        <v>-7.7991378321335834</v>
      </c>
      <c r="H148" s="67">
        <f t="shared" si="18"/>
        <v>-7.627386627589944</v>
      </c>
      <c r="I148" s="67">
        <f t="shared" si="20"/>
        <v>-7.7620606074454699</v>
      </c>
      <c r="J148" s="67">
        <f t="shared" si="20"/>
        <v>-8.2910392234690296</v>
      </c>
      <c r="K148" s="67">
        <f t="shared" si="18"/>
        <v>-7.9418335066463923</v>
      </c>
      <c r="L148" s="67">
        <f t="shared" si="18"/>
        <v>-7.6970076287306206</v>
      </c>
    </row>
    <row r="149" spans="1:12">
      <c r="A149" s="63" t="s">
        <v>452</v>
      </c>
      <c r="B149" s="67">
        <f>(B138-B137)/B137*100</f>
        <v>3.2640819150173526</v>
      </c>
      <c r="C149" s="67">
        <f t="shared" ref="C149:L149" si="21">(C138-C137)/C137*100</f>
        <v>3.2640386589745338</v>
      </c>
      <c r="D149" s="67">
        <f t="shared" si="21"/>
        <v>3.2640782345157633</v>
      </c>
      <c r="E149" s="67">
        <f t="shared" si="21"/>
        <v>3.2653220081265553</v>
      </c>
      <c r="F149" s="67">
        <f t="shared" si="21"/>
        <v>3.2640718049441908</v>
      </c>
      <c r="G149" s="67">
        <f t="shared" si="21"/>
        <v>3.2625534199641768</v>
      </c>
      <c r="H149" s="67">
        <f t="shared" si="21"/>
        <v>3.2619833636850322</v>
      </c>
      <c r="I149" s="67">
        <f t="shared" si="21"/>
        <v>3.2629044390111681</v>
      </c>
      <c r="J149" s="67">
        <f t="shared" si="21"/>
        <v>3.2606669816881659</v>
      </c>
      <c r="K149" s="67">
        <f t="shared" si="21"/>
        <v>3.2640228447372457</v>
      </c>
      <c r="L149" s="67">
        <f t="shared" si="21"/>
        <v>3.2638375389153333</v>
      </c>
    </row>
    <row r="150" spans="1:12">
      <c r="A150" s="63" t="s">
        <v>495</v>
      </c>
      <c r="B150" s="67">
        <f>(B139-B138)/B138*100</f>
        <v>3.2257245285141845</v>
      </c>
      <c r="C150" s="67">
        <f t="shared" ref="C150:K150" si="22">(C139-C138)/C138*100</f>
        <v>2.8392671114840859</v>
      </c>
      <c r="D150" s="67">
        <f t="shared" si="22"/>
        <v>3.4594985998585002</v>
      </c>
      <c r="E150" s="67">
        <f t="shared" si="22"/>
        <v>3.7530160319082726</v>
      </c>
      <c r="F150" s="67">
        <f t="shared" si="22"/>
        <v>3.5621391644542171</v>
      </c>
      <c r="G150" s="67">
        <f t="shared" si="22"/>
        <v>3.9654360646409939</v>
      </c>
      <c r="H150" s="67">
        <f t="shared" si="22"/>
        <v>3.2375119731898576</v>
      </c>
      <c r="I150" s="67">
        <f t="shared" si="22"/>
        <v>3.4192539096971695</v>
      </c>
      <c r="J150" s="67">
        <f t="shared" si="22"/>
        <v>3.7384725696005856</v>
      </c>
      <c r="K150" s="67">
        <f t="shared" si="22"/>
        <v>3.902152296934061</v>
      </c>
      <c r="L150" s="67">
        <f>(L139-L138)/L138*100</f>
        <v>2.9788370544594986</v>
      </c>
    </row>
    <row r="151" spans="1:12">
      <c r="A151" s="63"/>
      <c r="B151" s="67"/>
      <c r="C151" s="67"/>
      <c r="D151" s="67"/>
      <c r="E151" s="67"/>
      <c r="F151" s="67"/>
      <c r="G151" s="67"/>
      <c r="H151" s="67"/>
      <c r="I151" s="67"/>
      <c r="J151" s="67"/>
      <c r="K151" s="67"/>
      <c r="L151" s="67"/>
    </row>
    <row r="152" spans="1:12">
      <c r="A152" s="21"/>
      <c r="B152" s="21"/>
      <c r="C152" s="21"/>
      <c r="D152" s="21"/>
      <c r="E152" s="21"/>
      <c r="F152" s="21"/>
      <c r="G152" s="21"/>
      <c r="H152" s="21"/>
      <c r="I152" s="21"/>
      <c r="J152" s="21"/>
      <c r="K152" s="21"/>
      <c r="L152" s="21"/>
    </row>
    <row r="153" spans="1:12">
      <c r="A153" s="21"/>
      <c r="B153" s="21"/>
      <c r="C153" s="21"/>
      <c r="D153" s="21"/>
      <c r="E153" s="21"/>
      <c r="F153" s="21"/>
      <c r="G153" s="21"/>
      <c r="H153" s="21"/>
      <c r="I153" s="21"/>
      <c r="J153" s="21"/>
      <c r="K153" s="21"/>
      <c r="L153" s="21"/>
    </row>
    <row r="154" spans="1:12">
      <c r="A154" s="21"/>
      <c r="B154" s="21"/>
      <c r="C154" s="21"/>
      <c r="D154" s="21"/>
      <c r="E154" s="21"/>
      <c r="F154" s="21"/>
      <c r="G154" s="21"/>
      <c r="H154" s="21"/>
      <c r="I154" s="21"/>
      <c r="J154" s="21"/>
      <c r="K154" s="21"/>
      <c r="L154" s="21"/>
    </row>
    <row r="155" spans="1:12">
      <c r="A155" s="21"/>
      <c r="B155" s="21"/>
      <c r="C155" s="21"/>
      <c r="D155" s="21"/>
      <c r="E155" s="21"/>
      <c r="F155" s="21"/>
      <c r="G155" s="21"/>
      <c r="H155" s="21"/>
      <c r="I155" s="21"/>
      <c r="J155" s="21"/>
      <c r="K155" s="21"/>
      <c r="L155" s="21"/>
    </row>
    <row r="156" spans="1:12">
      <c r="A156" s="21"/>
      <c r="B156" s="21"/>
      <c r="C156" s="21"/>
      <c r="D156" s="21"/>
      <c r="E156" s="21"/>
      <c r="F156" s="21"/>
      <c r="G156" s="21"/>
      <c r="H156" s="21"/>
      <c r="I156" s="21"/>
      <c r="J156" s="21"/>
      <c r="K156" s="21"/>
      <c r="L156" s="21"/>
    </row>
    <row r="157" spans="1:12">
      <c r="A157" s="21"/>
      <c r="B157" s="21"/>
      <c r="C157" s="21"/>
      <c r="D157" s="21"/>
      <c r="E157" s="21"/>
      <c r="F157" s="21"/>
      <c r="G157" s="21"/>
      <c r="H157" s="21"/>
      <c r="I157" s="21"/>
      <c r="J157" s="21"/>
      <c r="K157" s="21"/>
      <c r="L157" s="21"/>
    </row>
    <row r="158" spans="1:12">
      <c r="A158" s="21"/>
      <c r="B158" s="21"/>
      <c r="C158" s="21"/>
      <c r="D158" s="21"/>
      <c r="E158" s="21"/>
      <c r="F158" s="21"/>
      <c r="G158" s="21"/>
      <c r="H158" s="21"/>
      <c r="I158" s="21"/>
      <c r="J158" s="21"/>
      <c r="K158" s="21"/>
      <c r="L158" s="21"/>
    </row>
    <row r="159" spans="1:12">
      <c r="A159" s="21"/>
      <c r="B159" s="21"/>
      <c r="C159" s="21"/>
      <c r="D159" s="21"/>
      <c r="E159" s="21"/>
      <c r="F159" s="21"/>
      <c r="G159" s="21"/>
      <c r="H159" s="21"/>
      <c r="I159" s="21"/>
      <c r="J159" s="21"/>
      <c r="K159" s="21"/>
      <c r="L159" s="21"/>
    </row>
    <row r="160" spans="1:12">
      <c r="A160" s="21"/>
      <c r="B160" s="21"/>
      <c r="C160" s="21"/>
      <c r="D160" s="21"/>
      <c r="E160" s="21"/>
      <c r="F160" s="21"/>
      <c r="G160" s="21"/>
      <c r="H160" s="21"/>
      <c r="I160" s="21"/>
      <c r="J160" s="21"/>
      <c r="K160" s="21"/>
      <c r="L160" s="21"/>
    </row>
    <row r="161" spans="1:12">
      <c r="A161" s="21"/>
      <c r="B161" s="21"/>
      <c r="C161" s="21"/>
      <c r="D161" s="21"/>
      <c r="E161" s="21"/>
      <c r="F161" s="21"/>
      <c r="G161" s="21"/>
      <c r="H161" s="21"/>
      <c r="I161" s="21"/>
      <c r="J161" s="21"/>
      <c r="K161" s="21"/>
      <c r="L161" s="21"/>
    </row>
    <row r="162" spans="1:12">
      <c r="A162" s="21"/>
      <c r="B162" s="21"/>
      <c r="C162" s="21"/>
      <c r="D162" s="21"/>
      <c r="E162" s="21"/>
      <c r="F162" s="21"/>
      <c r="G162" s="21"/>
      <c r="H162" s="21"/>
      <c r="I162" s="21"/>
      <c r="J162" s="21"/>
      <c r="K162" s="21"/>
      <c r="L162" s="21"/>
    </row>
    <row r="163" spans="1:12">
      <c r="A163" s="21"/>
      <c r="B163" s="21"/>
      <c r="C163" s="21"/>
      <c r="D163" s="21"/>
      <c r="E163" s="21"/>
      <c r="F163" s="21"/>
      <c r="G163" s="21"/>
      <c r="H163" s="21"/>
      <c r="I163" s="21"/>
      <c r="J163" s="21"/>
      <c r="K163" s="21"/>
      <c r="L163" s="21"/>
    </row>
    <row r="164" spans="1:12">
      <c r="A164" s="21"/>
      <c r="B164" s="21"/>
      <c r="C164" s="21"/>
      <c r="D164" s="21"/>
      <c r="E164" s="21"/>
      <c r="F164" s="21"/>
      <c r="G164" s="21"/>
      <c r="H164" s="21"/>
      <c r="I164" s="21"/>
      <c r="J164" s="21"/>
      <c r="K164" s="21"/>
      <c r="L164" s="21"/>
    </row>
    <row r="165" spans="1:12">
      <c r="A165" s="21"/>
      <c r="B165" s="21"/>
      <c r="C165" s="21"/>
      <c r="D165" s="21"/>
      <c r="E165" s="21"/>
      <c r="F165" s="21"/>
      <c r="G165" s="21"/>
      <c r="H165" s="21"/>
      <c r="I165" s="21"/>
      <c r="J165" s="21"/>
      <c r="K165" s="21"/>
      <c r="L165" s="21"/>
    </row>
    <row r="166" spans="1:12">
      <c r="A166" s="21"/>
      <c r="B166" s="21"/>
      <c r="C166" s="21"/>
      <c r="D166" s="21"/>
      <c r="E166" s="21"/>
      <c r="F166" s="21"/>
      <c r="G166" s="21"/>
      <c r="H166" s="21"/>
      <c r="I166" s="21"/>
      <c r="J166" s="21"/>
      <c r="K166" s="21"/>
      <c r="L166" s="21"/>
    </row>
    <row r="167" spans="1:12">
      <c r="A167" s="21"/>
      <c r="B167" s="21"/>
      <c r="C167" s="21"/>
      <c r="D167" s="21"/>
      <c r="E167" s="21"/>
      <c r="F167" s="21"/>
      <c r="G167" s="21"/>
      <c r="H167" s="21"/>
      <c r="I167" s="21"/>
      <c r="J167" s="21"/>
      <c r="K167" s="21"/>
      <c r="L167" s="21"/>
    </row>
    <row r="168" spans="1:12">
      <c r="A168" s="21"/>
      <c r="B168" s="21"/>
      <c r="C168" s="21"/>
      <c r="D168" s="21"/>
      <c r="E168" s="21"/>
      <c r="F168" s="21"/>
      <c r="G168" s="21"/>
      <c r="H168" s="21"/>
      <c r="I168" s="21"/>
      <c r="J168" s="21"/>
      <c r="K168" s="21"/>
      <c r="L168" s="21"/>
    </row>
    <row r="169" spans="1:12">
      <c r="A169" s="21"/>
      <c r="B169" s="21"/>
      <c r="C169" s="21"/>
      <c r="D169" s="21"/>
      <c r="E169" s="21"/>
      <c r="F169" s="21"/>
      <c r="G169" s="21"/>
      <c r="H169" s="21"/>
      <c r="I169" s="21"/>
      <c r="J169" s="21"/>
      <c r="K169" s="21"/>
      <c r="L169" s="21"/>
    </row>
    <row r="170" spans="1:12">
      <c r="A170" s="21"/>
      <c r="B170" s="21"/>
      <c r="C170" s="21"/>
      <c r="D170" s="21"/>
      <c r="E170" s="21"/>
      <c r="F170" s="21"/>
      <c r="G170" s="21"/>
      <c r="H170" s="21"/>
      <c r="I170" s="21"/>
      <c r="J170" s="21"/>
      <c r="K170" s="21"/>
      <c r="L170" s="21"/>
    </row>
    <row r="171" spans="1:12">
      <c r="A171" s="21"/>
      <c r="B171" s="21"/>
      <c r="C171" s="21"/>
      <c r="D171" s="21"/>
      <c r="E171" s="21"/>
      <c r="F171" s="21"/>
      <c r="G171" s="21"/>
      <c r="H171" s="21"/>
      <c r="I171" s="21"/>
      <c r="J171" s="21"/>
      <c r="K171" s="21"/>
      <c r="L171" s="21"/>
    </row>
    <row r="172" spans="1:12">
      <c r="A172" s="21"/>
      <c r="B172" s="21"/>
      <c r="C172" s="21"/>
      <c r="D172" s="21"/>
      <c r="E172" s="21"/>
      <c r="F172" s="21"/>
      <c r="G172" s="21"/>
      <c r="H172" s="21"/>
      <c r="I172" s="21"/>
      <c r="J172" s="21"/>
      <c r="K172" s="21"/>
      <c r="L172" s="21"/>
    </row>
    <row r="173" spans="1:12">
      <c r="A173" s="21"/>
      <c r="B173" s="21"/>
      <c r="C173" s="21"/>
      <c r="D173" s="21"/>
      <c r="E173" s="21"/>
      <c r="F173" s="21"/>
      <c r="G173" s="21"/>
      <c r="H173" s="21"/>
      <c r="I173" s="21"/>
      <c r="J173" s="21"/>
      <c r="K173" s="21"/>
      <c r="L173" s="21"/>
    </row>
    <row r="174" spans="1:12">
      <c r="A174" s="21"/>
      <c r="B174" s="21"/>
      <c r="C174" s="21"/>
      <c r="D174" s="21"/>
      <c r="E174" s="21"/>
      <c r="F174" s="21"/>
      <c r="G174" s="21"/>
      <c r="H174" s="21"/>
      <c r="I174" s="21"/>
      <c r="J174" s="21"/>
      <c r="K174" s="21"/>
      <c r="L174" s="21"/>
    </row>
    <row r="175" spans="1:12">
      <c r="A175" s="21"/>
      <c r="B175" s="21"/>
      <c r="C175" s="21"/>
      <c r="D175" s="21"/>
      <c r="E175" s="21"/>
      <c r="F175" s="21"/>
      <c r="G175" s="21"/>
      <c r="H175" s="21"/>
      <c r="I175" s="21"/>
      <c r="J175" s="21"/>
      <c r="K175" s="21"/>
      <c r="L175" s="21"/>
    </row>
    <row r="176" spans="1:12">
      <c r="A176" s="21"/>
      <c r="B176" s="21"/>
      <c r="C176" s="21"/>
      <c r="D176" s="21"/>
      <c r="E176" s="21"/>
      <c r="F176" s="21"/>
      <c r="G176" s="21"/>
      <c r="H176" s="21"/>
      <c r="I176" s="21"/>
      <c r="J176" s="21"/>
      <c r="K176" s="21"/>
      <c r="L176" s="21"/>
    </row>
    <row r="177" spans="1:12">
      <c r="A177" s="21"/>
      <c r="B177" s="21"/>
      <c r="C177" s="21"/>
      <c r="D177" s="21"/>
      <c r="E177" s="21"/>
      <c r="F177" s="21"/>
      <c r="G177" s="21"/>
      <c r="H177" s="21"/>
      <c r="I177" s="21"/>
      <c r="J177" s="21"/>
      <c r="K177" s="21"/>
      <c r="L177" s="21"/>
    </row>
    <row r="178" spans="1:12">
      <c r="A178" s="21"/>
      <c r="B178" s="21"/>
      <c r="C178" s="21"/>
      <c r="D178" s="21"/>
      <c r="E178" s="21"/>
      <c r="F178" s="21"/>
      <c r="G178" s="21"/>
      <c r="H178" s="21"/>
      <c r="I178" s="21"/>
      <c r="J178" s="21"/>
      <c r="K178" s="21"/>
      <c r="L178" s="21"/>
    </row>
    <row r="179" spans="1:12">
      <c r="A179" s="21"/>
      <c r="B179" s="21"/>
      <c r="C179" s="21"/>
      <c r="D179" s="21"/>
      <c r="E179" s="21"/>
      <c r="F179" s="21"/>
      <c r="G179" s="21"/>
      <c r="H179" s="21"/>
      <c r="I179" s="21"/>
      <c r="J179" s="21"/>
      <c r="K179" s="21"/>
      <c r="L179" s="21"/>
    </row>
    <row r="180" spans="1:12">
      <c r="A180" s="21"/>
      <c r="B180" s="21"/>
      <c r="C180" s="21"/>
      <c r="D180" s="21"/>
      <c r="E180" s="21"/>
      <c r="F180" s="21"/>
      <c r="G180" s="21"/>
      <c r="H180" s="21"/>
      <c r="I180" s="21"/>
      <c r="J180" s="21"/>
      <c r="K180" s="21"/>
      <c r="L180" s="21"/>
    </row>
    <row r="181" spans="1:12">
      <c r="A181" s="21"/>
      <c r="B181" s="21"/>
      <c r="C181" s="21"/>
      <c r="D181" s="21"/>
      <c r="E181" s="21"/>
      <c r="F181" s="21"/>
      <c r="G181" s="21"/>
      <c r="H181" s="21"/>
      <c r="I181" s="21"/>
      <c r="J181" s="21"/>
      <c r="K181" s="21"/>
      <c r="L181" s="21"/>
    </row>
    <row r="182" spans="1:12">
      <c r="A182" s="21"/>
      <c r="B182" s="21"/>
      <c r="C182" s="21"/>
      <c r="D182" s="21"/>
      <c r="E182" s="21"/>
      <c r="F182" s="21"/>
      <c r="G182" s="21"/>
      <c r="H182" s="21"/>
      <c r="I182" s="21"/>
      <c r="J182" s="21"/>
      <c r="K182" s="21"/>
      <c r="L182" s="21"/>
    </row>
    <row r="183" spans="1:12">
      <c r="A183" s="21"/>
      <c r="B183" s="21"/>
      <c r="C183" s="21"/>
      <c r="D183" s="21"/>
      <c r="E183" s="21"/>
      <c r="F183" s="21"/>
      <c r="G183" s="21"/>
      <c r="H183" s="21"/>
      <c r="I183" s="21"/>
      <c r="J183" s="21"/>
      <c r="K183" s="21"/>
      <c r="L183" s="21"/>
    </row>
    <row r="184" spans="1:12">
      <c r="A184" s="21"/>
      <c r="B184" s="21"/>
      <c r="C184" s="21"/>
      <c r="D184" s="21"/>
      <c r="E184" s="21"/>
      <c r="F184" s="21"/>
      <c r="G184" s="21"/>
      <c r="H184" s="21"/>
      <c r="I184" s="21"/>
      <c r="J184" s="21"/>
      <c r="K184" s="21"/>
      <c r="L184" s="21"/>
    </row>
    <row r="185" spans="1:12">
      <c r="A185" s="21"/>
      <c r="B185" s="21"/>
      <c r="C185" s="21"/>
      <c r="D185" s="21"/>
      <c r="E185" s="21"/>
      <c r="F185" s="21"/>
      <c r="G185" s="21"/>
      <c r="H185" s="21"/>
      <c r="I185" s="21"/>
      <c r="J185" s="21"/>
      <c r="K185" s="21"/>
      <c r="L185" s="21"/>
    </row>
    <row r="186" spans="1:12">
      <c r="A186" s="21"/>
      <c r="B186" s="21"/>
      <c r="C186" s="21"/>
      <c r="D186" s="21"/>
      <c r="E186" s="21"/>
      <c r="F186" s="21"/>
      <c r="G186" s="21"/>
      <c r="H186" s="21"/>
      <c r="I186" s="21"/>
      <c r="J186" s="21"/>
      <c r="K186" s="21"/>
      <c r="L186" s="21"/>
    </row>
    <row r="187" spans="1:12">
      <c r="A187" s="21"/>
      <c r="B187" s="21"/>
      <c r="C187" s="21"/>
      <c r="D187" s="21"/>
      <c r="E187" s="21"/>
      <c r="F187" s="21"/>
      <c r="G187" s="21"/>
      <c r="H187" s="21"/>
      <c r="I187" s="21"/>
      <c r="J187" s="21"/>
      <c r="K187" s="21"/>
      <c r="L187" s="21"/>
    </row>
    <row r="188" spans="1:12">
      <c r="A188" s="21"/>
      <c r="B188" s="21"/>
      <c r="C188" s="21"/>
      <c r="D188" s="21"/>
      <c r="E188" s="21"/>
      <c r="F188" s="21"/>
      <c r="G188" s="21"/>
      <c r="H188" s="21"/>
      <c r="I188" s="21"/>
      <c r="J188" s="21"/>
      <c r="K188" s="21"/>
      <c r="L188" s="21"/>
    </row>
    <row r="189" spans="1:12">
      <c r="A189" s="21"/>
      <c r="B189" s="21"/>
      <c r="C189" s="21"/>
      <c r="D189" s="21"/>
      <c r="E189" s="21"/>
      <c r="F189" s="21"/>
      <c r="G189" s="21"/>
      <c r="H189" s="21"/>
      <c r="I189" s="21"/>
      <c r="J189" s="21"/>
      <c r="K189" s="21"/>
      <c r="L189" s="21"/>
    </row>
    <row r="190" spans="1:12">
      <c r="A190" s="21"/>
      <c r="B190" s="21"/>
      <c r="C190" s="21"/>
      <c r="D190" s="21"/>
      <c r="E190" s="21"/>
      <c r="F190" s="21"/>
      <c r="G190" s="21"/>
      <c r="H190" s="21"/>
      <c r="I190" s="21"/>
      <c r="J190" s="21"/>
      <c r="K190" s="21"/>
      <c r="L190" s="21"/>
    </row>
    <row r="191" spans="1:12">
      <c r="A191" s="21"/>
      <c r="B191" s="21"/>
      <c r="C191" s="21"/>
      <c r="D191" s="21"/>
      <c r="E191" s="21"/>
      <c r="F191" s="21"/>
      <c r="G191" s="21"/>
      <c r="H191" s="21"/>
      <c r="I191" s="21"/>
      <c r="J191" s="21"/>
      <c r="K191" s="21"/>
      <c r="L191" s="21"/>
    </row>
    <row r="192" spans="1:12">
      <c r="A192" s="21"/>
      <c r="B192" s="21"/>
      <c r="C192" s="21"/>
      <c r="D192" s="21"/>
      <c r="E192" s="21"/>
      <c r="F192" s="21"/>
      <c r="G192" s="21"/>
      <c r="H192" s="21"/>
      <c r="I192" s="21"/>
      <c r="J192" s="21"/>
      <c r="K192" s="21"/>
      <c r="L192" s="21"/>
    </row>
    <row r="193" spans="1:12">
      <c r="A193" s="21"/>
      <c r="B193" s="21"/>
      <c r="C193" s="21"/>
      <c r="D193" s="21"/>
      <c r="E193" s="21"/>
      <c r="F193" s="21"/>
      <c r="G193" s="21"/>
      <c r="H193" s="21"/>
      <c r="I193" s="21"/>
      <c r="J193" s="21"/>
      <c r="K193" s="21"/>
      <c r="L193" s="21"/>
    </row>
    <row r="194" spans="1:12">
      <c r="A194" s="21"/>
      <c r="B194" s="21"/>
      <c r="C194" s="21"/>
      <c r="D194" s="21"/>
      <c r="E194" s="21"/>
      <c r="F194" s="21"/>
      <c r="G194" s="21"/>
      <c r="H194" s="21"/>
      <c r="I194" s="21"/>
      <c r="J194" s="21"/>
      <c r="K194" s="21"/>
      <c r="L194" s="21"/>
    </row>
    <row r="195" spans="1:12">
      <c r="A195" s="21"/>
      <c r="B195" s="21"/>
      <c r="C195" s="21"/>
      <c r="D195" s="21"/>
      <c r="E195" s="21"/>
      <c r="F195" s="21"/>
      <c r="G195" s="21"/>
      <c r="H195" s="21"/>
      <c r="I195" s="21"/>
      <c r="J195" s="21"/>
      <c r="K195" s="21"/>
      <c r="L195" s="21"/>
    </row>
    <row r="196" spans="1:12">
      <c r="A196" s="21"/>
      <c r="B196" s="21"/>
      <c r="C196" s="21"/>
      <c r="D196" s="21"/>
      <c r="E196" s="21"/>
      <c r="F196" s="21"/>
      <c r="G196" s="21"/>
      <c r="H196" s="21"/>
      <c r="I196" s="21"/>
      <c r="J196" s="21"/>
      <c r="K196" s="21"/>
      <c r="L196" s="21"/>
    </row>
    <row r="197" spans="1:12">
      <c r="A197" s="21"/>
      <c r="B197" s="21"/>
      <c r="C197" s="21"/>
      <c r="D197" s="21"/>
      <c r="E197" s="21"/>
      <c r="F197" s="21"/>
      <c r="G197" s="21"/>
      <c r="H197" s="21"/>
      <c r="I197" s="21"/>
      <c r="J197" s="21"/>
      <c r="K197" s="21"/>
      <c r="L197" s="21"/>
    </row>
    <row r="198" spans="1:12">
      <c r="A198" s="21"/>
      <c r="B198" s="21"/>
      <c r="C198" s="21"/>
      <c r="D198" s="21"/>
      <c r="E198" s="21"/>
      <c r="F198" s="21"/>
      <c r="G198" s="21"/>
      <c r="H198" s="21"/>
      <c r="I198" s="21"/>
      <c r="J198" s="21"/>
      <c r="K198" s="21"/>
      <c r="L198" s="21"/>
    </row>
    <row r="199" spans="1:12">
      <c r="A199" s="21"/>
      <c r="B199" s="21"/>
      <c r="C199" s="21"/>
      <c r="D199" s="21"/>
      <c r="E199" s="21"/>
      <c r="F199" s="21"/>
      <c r="G199" s="21"/>
      <c r="H199" s="21"/>
      <c r="I199" s="21"/>
      <c r="J199" s="21"/>
      <c r="K199" s="21"/>
      <c r="L199" s="21"/>
    </row>
    <row r="200" spans="1:12">
      <c r="A200" s="21"/>
      <c r="B200" s="21"/>
      <c r="C200" s="21"/>
      <c r="D200" s="21"/>
      <c r="E200" s="21"/>
      <c r="F200" s="21"/>
      <c r="G200" s="21"/>
      <c r="H200" s="21"/>
      <c r="I200" s="21"/>
      <c r="J200" s="21"/>
      <c r="K200" s="21"/>
      <c r="L200" s="21"/>
    </row>
    <row r="201" spans="1:12">
      <c r="A201" s="21"/>
      <c r="B201" s="21"/>
      <c r="C201" s="21"/>
      <c r="D201" s="21"/>
      <c r="E201" s="21"/>
      <c r="F201" s="21"/>
      <c r="G201" s="21"/>
      <c r="H201" s="21"/>
      <c r="I201" s="21"/>
      <c r="J201" s="21"/>
      <c r="K201" s="21"/>
      <c r="L201" s="21"/>
    </row>
    <row r="202" spans="1:12">
      <c r="A202" s="21"/>
      <c r="B202" s="21"/>
      <c r="C202" s="21"/>
      <c r="D202" s="21"/>
      <c r="E202" s="21"/>
      <c r="F202" s="21"/>
      <c r="G202" s="21"/>
      <c r="H202" s="21"/>
      <c r="I202" s="21"/>
      <c r="J202" s="21"/>
      <c r="K202" s="21"/>
      <c r="L202" s="21"/>
    </row>
    <row r="203" spans="1:12">
      <c r="A203" s="21"/>
      <c r="B203" s="21"/>
      <c r="C203" s="21"/>
      <c r="D203" s="21"/>
      <c r="E203" s="21"/>
      <c r="F203" s="21"/>
      <c r="G203" s="21"/>
      <c r="H203" s="21"/>
      <c r="I203" s="21"/>
      <c r="J203" s="21"/>
      <c r="K203" s="21"/>
      <c r="L203" s="21"/>
    </row>
    <row r="204" spans="1:12">
      <c r="A204" s="21"/>
      <c r="B204" s="21"/>
      <c r="C204" s="21"/>
      <c r="D204" s="21"/>
      <c r="E204" s="21"/>
      <c r="F204" s="21"/>
      <c r="G204" s="21"/>
      <c r="H204" s="21"/>
      <c r="I204" s="21"/>
      <c r="J204" s="21"/>
      <c r="K204" s="21"/>
      <c r="L204" s="21"/>
    </row>
    <row r="205" spans="1:12">
      <c r="A205" s="21"/>
      <c r="B205" s="21"/>
      <c r="C205" s="21"/>
      <c r="D205" s="21"/>
      <c r="E205" s="21"/>
      <c r="F205" s="21"/>
      <c r="G205" s="21"/>
      <c r="H205" s="21"/>
      <c r="I205" s="21"/>
      <c r="J205" s="21"/>
      <c r="K205" s="21"/>
      <c r="L205" s="21"/>
    </row>
    <row r="206" spans="1:12">
      <c r="A206" s="21"/>
      <c r="B206" s="21"/>
      <c r="C206" s="21"/>
      <c r="D206" s="21"/>
      <c r="E206" s="21"/>
      <c r="F206" s="21"/>
      <c r="G206" s="21"/>
      <c r="H206" s="21"/>
      <c r="I206" s="21"/>
      <c r="J206" s="21"/>
      <c r="K206" s="21"/>
      <c r="L206" s="21"/>
    </row>
    <row r="207" spans="1:12">
      <c r="A207" s="21"/>
      <c r="B207" s="21"/>
      <c r="C207" s="21"/>
      <c r="D207" s="21"/>
      <c r="E207" s="21"/>
      <c r="F207" s="21"/>
      <c r="G207" s="21"/>
      <c r="H207" s="21"/>
      <c r="I207" s="21"/>
      <c r="J207" s="21"/>
      <c r="K207" s="21"/>
      <c r="L207" s="21"/>
    </row>
    <row r="208" spans="1:12">
      <c r="A208" s="21"/>
      <c r="B208" s="21"/>
      <c r="C208" s="21"/>
      <c r="D208" s="21"/>
      <c r="E208" s="21"/>
      <c r="F208" s="21"/>
      <c r="G208" s="21"/>
      <c r="H208" s="21"/>
      <c r="I208" s="21"/>
      <c r="J208" s="21"/>
      <c r="K208" s="21"/>
      <c r="L208" s="21"/>
    </row>
    <row r="209" spans="1:12">
      <c r="A209" s="21"/>
      <c r="B209" s="21"/>
      <c r="C209" s="21"/>
      <c r="D209" s="21"/>
      <c r="E209" s="21"/>
      <c r="F209" s="21"/>
      <c r="G209" s="21"/>
      <c r="H209" s="21"/>
      <c r="I209" s="21"/>
      <c r="J209" s="21"/>
      <c r="K209" s="21"/>
      <c r="L209" s="21"/>
    </row>
    <row r="210" spans="1:12">
      <c r="A210" s="21"/>
      <c r="B210" s="21"/>
      <c r="C210" s="21"/>
      <c r="D210" s="21"/>
      <c r="E210" s="21"/>
      <c r="F210" s="21"/>
      <c r="G210" s="21"/>
      <c r="H210" s="21"/>
      <c r="I210" s="21"/>
      <c r="J210" s="21"/>
      <c r="K210" s="21"/>
      <c r="L210" s="21"/>
    </row>
    <row r="211" spans="1:12">
      <c r="A211" s="21"/>
      <c r="B211" s="21"/>
      <c r="C211" s="21"/>
      <c r="D211" s="21"/>
      <c r="E211" s="21"/>
      <c r="F211" s="21"/>
      <c r="G211" s="21"/>
      <c r="H211" s="21"/>
      <c r="I211" s="21"/>
      <c r="J211" s="21"/>
      <c r="K211" s="21"/>
      <c r="L211" s="21"/>
    </row>
    <row r="212" spans="1:12">
      <c r="A212" s="21"/>
      <c r="B212" s="21"/>
      <c r="C212" s="21"/>
      <c r="D212" s="21"/>
      <c r="E212" s="21"/>
      <c r="F212" s="21"/>
      <c r="G212" s="21"/>
      <c r="H212" s="21"/>
      <c r="I212" s="21"/>
      <c r="J212" s="21"/>
      <c r="K212" s="21"/>
      <c r="L212" s="21"/>
    </row>
    <row r="213" spans="1:12">
      <c r="A213" s="21"/>
      <c r="B213" s="21"/>
      <c r="C213" s="21"/>
      <c r="D213" s="21"/>
      <c r="E213" s="21"/>
      <c r="F213" s="21"/>
      <c r="G213" s="21"/>
      <c r="H213" s="21"/>
      <c r="I213" s="21"/>
      <c r="J213" s="21"/>
      <c r="K213" s="21"/>
      <c r="L213" s="21"/>
    </row>
    <row r="214" spans="1:12">
      <c r="A214" s="21"/>
      <c r="B214" s="21"/>
      <c r="C214" s="21"/>
      <c r="D214" s="21"/>
      <c r="E214" s="21"/>
      <c r="F214" s="21"/>
      <c r="G214" s="21"/>
      <c r="H214" s="21"/>
      <c r="I214" s="21"/>
      <c r="J214" s="21"/>
      <c r="K214" s="21"/>
      <c r="L214" s="21"/>
    </row>
    <row r="215" spans="1:12">
      <c r="A215" s="21"/>
      <c r="B215" s="21"/>
      <c r="C215" s="21"/>
      <c r="D215" s="21"/>
      <c r="E215" s="21"/>
      <c r="F215" s="21"/>
      <c r="G215" s="21"/>
      <c r="H215" s="21"/>
      <c r="I215" s="21"/>
      <c r="J215" s="21"/>
      <c r="K215" s="21"/>
      <c r="L215" s="21"/>
    </row>
    <row r="216" spans="1:12">
      <c r="A216" s="21"/>
      <c r="B216" s="21"/>
      <c r="C216" s="21"/>
      <c r="D216" s="21"/>
      <c r="E216" s="21"/>
      <c r="F216" s="21"/>
      <c r="G216" s="21"/>
      <c r="H216" s="21"/>
      <c r="I216" s="21"/>
      <c r="J216" s="21"/>
      <c r="K216" s="21"/>
      <c r="L216" s="21"/>
    </row>
    <row r="217" spans="1:12">
      <c r="A217" s="21"/>
      <c r="B217" s="21"/>
      <c r="C217" s="21"/>
      <c r="D217" s="21"/>
      <c r="E217" s="21"/>
      <c r="F217" s="21"/>
      <c r="G217" s="21"/>
      <c r="H217" s="21"/>
      <c r="I217" s="21"/>
      <c r="J217" s="21"/>
      <c r="K217" s="21"/>
      <c r="L217" s="21"/>
    </row>
    <row r="218" spans="1:12">
      <c r="A218" s="21"/>
      <c r="B218" s="21"/>
      <c r="C218" s="21"/>
      <c r="D218" s="21"/>
      <c r="E218" s="21"/>
      <c r="F218" s="21"/>
      <c r="G218" s="21"/>
      <c r="H218" s="21"/>
      <c r="I218" s="21"/>
      <c r="J218" s="21"/>
      <c r="K218" s="21"/>
      <c r="L218" s="21"/>
    </row>
    <row r="219" spans="1:12">
      <c r="A219" s="21"/>
      <c r="B219" s="21"/>
      <c r="C219" s="21"/>
      <c r="D219" s="21"/>
      <c r="E219" s="21"/>
      <c r="F219" s="21"/>
      <c r="G219" s="21"/>
      <c r="H219" s="21"/>
      <c r="I219" s="21"/>
      <c r="J219" s="21"/>
      <c r="K219" s="21"/>
      <c r="L219" s="21"/>
    </row>
    <row r="220" spans="1:12">
      <c r="A220" s="21"/>
      <c r="B220" s="21"/>
      <c r="C220" s="21"/>
      <c r="D220" s="21"/>
      <c r="E220" s="21"/>
      <c r="F220" s="21"/>
      <c r="G220" s="21"/>
      <c r="H220" s="21"/>
      <c r="I220" s="21"/>
      <c r="J220" s="21"/>
      <c r="K220" s="21"/>
      <c r="L220" s="21"/>
    </row>
    <row r="221" spans="1:12">
      <c r="A221" s="21"/>
      <c r="B221" s="21"/>
      <c r="C221" s="21"/>
      <c r="D221" s="21"/>
      <c r="E221" s="21"/>
      <c r="F221" s="21"/>
      <c r="G221" s="21"/>
      <c r="H221" s="21"/>
      <c r="I221" s="21"/>
      <c r="J221" s="21"/>
      <c r="K221" s="21"/>
      <c r="L221" s="21"/>
    </row>
    <row r="222" spans="1:12">
      <c r="A222" s="21"/>
      <c r="B222" s="21"/>
      <c r="C222" s="21"/>
      <c r="D222" s="21"/>
      <c r="E222" s="21"/>
      <c r="F222" s="21"/>
      <c r="G222" s="21"/>
      <c r="H222" s="21"/>
      <c r="I222" s="21"/>
      <c r="J222" s="21"/>
      <c r="K222" s="21"/>
      <c r="L222" s="21"/>
    </row>
    <row r="223" spans="1:12">
      <c r="A223" s="21"/>
      <c r="B223" s="21"/>
      <c r="C223" s="21"/>
      <c r="D223" s="21"/>
      <c r="E223" s="21"/>
      <c r="F223" s="21"/>
      <c r="G223" s="21"/>
      <c r="H223" s="21"/>
      <c r="I223" s="21"/>
      <c r="J223" s="21"/>
      <c r="K223" s="21"/>
      <c r="L223" s="21"/>
    </row>
    <row r="224" spans="1:12">
      <c r="A224" s="21"/>
      <c r="B224" s="21"/>
      <c r="C224" s="21"/>
      <c r="D224" s="21"/>
      <c r="E224" s="21"/>
      <c r="F224" s="21"/>
      <c r="G224" s="21"/>
      <c r="H224" s="21"/>
      <c r="I224" s="21"/>
      <c r="J224" s="21"/>
      <c r="K224" s="21"/>
      <c r="L224" s="21"/>
    </row>
    <row r="225" spans="1:12">
      <c r="A225" s="21"/>
      <c r="B225" s="21"/>
      <c r="C225" s="21"/>
      <c r="D225" s="21"/>
      <c r="E225" s="21"/>
      <c r="F225" s="21"/>
      <c r="G225" s="21"/>
      <c r="H225" s="21"/>
      <c r="I225" s="21"/>
      <c r="J225" s="21"/>
      <c r="K225" s="21"/>
      <c r="L225" s="21"/>
    </row>
    <row r="226" spans="1:12">
      <c r="A226" s="21"/>
      <c r="B226" s="21"/>
      <c r="C226" s="21"/>
      <c r="D226" s="21"/>
      <c r="E226" s="21"/>
      <c r="F226" s="21"/>
      <c r="G226" s="21"/>
      <c r="H226" s="21"/>
      <c r="I226" s="21"/>
      <c r="J226" s="21"/>
      <c r="K226" s="21"/>
      <c r="L226" s="21"/>
    </row>
    <row r="227" spans="1:12">
      <c r="A227" s="21"/>
      <c r="B227" s="21"/>
      <c r="C227" s="21"/>
      <c r="D227" s="21"/>
      <c r="E227" s="21"/>
      <c r="F227" s="21"/>
      <c r="G227" s="21"/>
      <c r="H227" s="21"/>
      <c r="I227" s="21"/>
      <c r="J227" s="21"/>
      <c r="K227" s="21"/>
      <c r="L227" s="21"/>
    </row>
    <row r="228" spans="1:12">
      <c r="A228" s="21"/>
      <c r="B228" s="21"/>
      <c r="C228" s="21"/>
      <c r="D228" s="21"/>
      <c r="E228" s="21"/>
      <c r="F228" s="21"/>
      <c r="G228" s="21"/>
      <c r="H228" s="21"/>
      <c r="I228" s="21"/>
      <c r="J228" s="21"/>
      <c r="K228" s="21"/>
      <c r="L228" s="21"/>
    </row>
    <row r="229" spans="1:12">
      <c r="A229" s="21"/>
      <c r="B229" s="21"/>
      <c r="C229" s="21"/>
      <c r="D229" s="21"/>
      <c r="E229" s="21"/>
      <c r="F229" s="21"/>
      <c r="G229" s="21"/>
      <c r="H229" s="21"/>
      <c r="I229" s="21"/>
      <c r="J229" s="21"/>
      <c r="K229" s="21"/>
      <c r="L229" s="21"/>
    </row>
    <row r="230" spans="1:12">
      <c r="A230" s="21"/>
      <c r="B230" s="21"/>
      <c r="C230" s="21"/>
      <c r="D230" s="21"/>
      <c r="E230" s="21"/>
      <c r="F230" s="21"/>
      <c r="G230" s="21"/>
      <c r="H230" s="21"/>
      <c r="I230" s="21"/>
      <c r="J230" s="21"/>
      <c r="K230" s="21"/>
      <c r="L230" s="21"/>
    </row>
    <row r="231" spans="1:12" s="144" customFormat="1"/>
    <row r="232" spans="1:12" s="144" customFormat="1"/>
    <row r="233" spans="1:12" s="144" customFormat="1"/>
    <row r="234" spans="1:12" s="144" customFormat="1"/>
    <row r="235" spans="1:12" s="144" customFormat="1"/>
    <row r="236" spans="1:12" s="144" customFormat="1"/>
    <row r="237" spans="1:12" s="144" customFormat="1"/>
    <row r="238" spans="1:12" s="144" customFormat="1"/>
    <row r="239" spans="1:12" s="144" customFormat="1"/>
    <row r="240" spans="1:12" s="144" customFormat="1"/>
    <row r="241" s="144" customFormat="1"/>
    <row r="242" s="144" customFormat="1"/>
    <row r="243" s="144" customFormat="1"/>
    <row r="244" s="144" customFormat="1"/>
    <row r="245" s="144" customFormat="1"/>
    <row r="246" s="144" customFormat="1"/>
    <row r="247" s="144" customFormat="1"/>
    <row r="248" s="144" customFormat="1"/>
    <row r="249" s="144" customFormat="1"/>
    <row r="250" s="144" customFormat="1"/>
    <row r="251" s="144" customFormat="1"/>
    <row r="252" s="144" customFormat="1"/>
    <row r="253" s="144" customFormat="1"/>
    <row r="254" s="144" customFormat="1"/>
    <row r="255" s="144" customFormat="1"/>
    <row r="256" s="144" customFormat="1"/>
    <row r="257" s="144" customFormat="1"/>
    <row r="258" s="144" customFormat="1"/>
    <row r="259" s="144" customFormat="1"/>
    <row r="260" s="144" customFormat="1"/>
    <row r="261" s="144" customFormat="1"/>
    <row r="262" s="144" customFormat="1"/>
    <row r="263" s="144" customFormat="1"/>
    <row r="264" s="144" customFormat="1"/>
    <row r="265" s="144" customFormat="1"/>
    <row r="266" s="144" customFormat="1"/>
    <row r="267" s="144" customFormat="1"/>
    <row r="268" s="144" customFormat="1"/>
    <row r="269" s="144" customFormat="1"/>
    <row r="270" s="144" customFormat="1"/>
    <row r="271" s="144" customFormat="1"/>
    <row r="272" s="144" customFormat="1"/>
    <row r="273" s="144" customFormat="1"/>
    <row r="274" s="144" customFormat="1"/>
    <row r="275" s="144" customFormat="1"/>
    <row r="276" s="144" customFormat="1"/>
    <row r="277" s="144" customFormat="1"/>
    <row r="278" s="144" customFormat="1"/>
    <row r="279" s="144" customFormat="1"/>
    <row r="280" s="144" customFormat="1"/>
    <row r="281" s="144" customFormat="1"/>
    <row r="282" s="144" customFormat="1"/>
    <row r="283" s="144" customFormat="1"/>
    <row r="284" s="144" customFormat="1"/>
    <row r="285" s="144" customFormat="1"/>
    <row r="286" s="144" customFormat="1"/>
    <row r="287" s="144" customFormat="1"/>
    <row r="288" s="144" customFormat="1"/>
    <row r="289" s="144" customFormat="1"/>
    <row r="290" s="144" customFormat="1"/>
    <row r="291" s="144" customFormat="1"/>
    <row r="292" s="144" customFormat="1"/>
    <row r="293" s="144" customFormat="1"/>
    <row r="294" s="144" customFormat="1"/>
    <row r="295" s="144" customFormat="1"/>
    <row r="296" s="144" customFormat="1"/>
    <row r="297" s="144" customFormat="1"/>
    <row r="298" s="144" customFormat="1"/>
    <row r="299" s="144" customFormat="1"/>
    <row r="300" s="144" customFormat="1"/>
    <row r="301" s="144" customFormat="1"/>
    <row r="302" s="144" customFormat="1"/>
    <row r="303" s="144" customFormat="1"/>
    <row r="304" s="144" customFormat="1"/>
    <row r="305" s="144" customFormat="1"/>
    <row r="306" s="144" customFormat="1"/>
    <row r="307" s="144" customFormat="1"/>
    <row r="308" s="144" customFormat="1"/>
    <row r="309" s="144" customFormat="1"/>
    <row r="310" s="144" customFormat="1"/>
    <row r="311" s="144" customFormat="1"/>
    <row r="312" s="144" customFormat="1"/>
    <row r="313" s="144" customFormat="1"/>
    <row r="314" s="144" customFormat="1"/>
    <row r="315" s="144" customFormat="1"/>
    <row r="316" s="144" customFormat="1"/>
    <row r="317" s="144" customFormat="1"/>
    <row r="318" s="144" customFormat="1"/>
    <row r="319" s="144" customFormat="1"/>
    <row r="320" s="144" customFormat="1"/>
    <row r="321" s="144" customFormat="1"/>
    <row r="322" s="144" customFormat="1"/>
    <row r="323" s="144" customFormat="1"/>
    <row r="324" s="144" customFormat="1"/>
    <row r="325" s="144" customFormat="1"/>
    <row r="326" s="144" customFormat="1"/>
    <row r="327" s="144" customFormat="1"/>
    <row r="328" s="144" customFormat="1"/>
    <row r="329" s="144" customFormat="1"/>
    <row r="330" s="144" customFormat="1"/>
    <row r="331" s="144" customFormat="1"/>
    <row r="332" s="144" customFormat="1"/>
    <row r="333" s="144" customFormat="1"/>
    <row r="334" s="144" customFormat="1"/>
    <row r="335" s="144" customFormat="1"/>
    <row r="336" s="144" customFormat="1"/>
    <row r="337" s="144" customFormat="1"/>
    <row r="338" s="144" customFormat="1"/>
    <row r="339" s="144" customFormat="1"/>
    <row r="340" s="144" customFormat="1"/>
    <row r="341" s="144" customFormat="1"/>
    <row r="342" s="144" customFormat="1"/>
    <row r="343" s="144" customFormat="1"/>
    <row r="344" s="144" customFormat="1"/>
    <row r="345" s="144" customFormat="1"/>
    <row r="346" s="144" customFormat="1"/>
    <row r="347" s="144" customFormat="1"/>
    <row r="348" s="144" customFormat="1"/>
    <row r="349" s="144" customFormat="1"/>
    <row r="350" s="144" customFormat="1"/>
    <row r="351" s="144" customFormat="1"/>
    <row r="352" s="144" customFormat="1"/>
    <row r="353" s="144" customFormat="1"/>
    <row r="354" s="144" customFormat="1"/>
    <row r="355" s="144" customFormat="1"/>
    <row r="356" s="144" customFormat="1"/>
    <row r="357" s="144" customFormat="1"/>
    <row r="358" s="144" customFormat="1"/>
    <row r="359" s="144" customFormat="1"/>
    <row r="360" s="144" customFormat="1"/>
    <row r="361" s="144" customFormat="1"/>
    <row r="362" s="144" customFormat="1"/>
    <row r="363" s="144" customFormat="1"/>
    <row r="364" s="144" customFormat="1"/>
    <row r="365" s="144" customFormat="1"/>
    <row r="366" s="144" customFormat="1"/>
    <row r="367" s="144" customFormat="1"/>
    <row r="368" s="144" customFormat="1"/>
    <row r="369" s="144" customFormat="1"/>
    <row r="370" s="144" customFormat="1"/>
    <row r="371" s="144" customFormat="1"/>
    <row r="372" s="144" customFormat="1"/>
    <row r="373" s="144" customFormat="1"/>
    <row r="374" s="144" customFormat="1"/>
    <row r="375" s="144" customFormat="1"/>
    <row r="376" s="144" customFormat="1"/>
    <row r="377" s="144" customFormat="1"/>
    <row r="378" s="144" customFormat="1"/>
    <row r="379" s="144" customFormat="1"/>
    <row r="380" s="144" customFormat="1"/>
    <row r="381" s="144" customFormat="1"/>
    <row r="382" s="144" customFormat="1"/>
    <row r="383" s="144" customFormat="1"/>
    <row r="384" s="144" customFormat="1"/>
    <row r="385" s="144" customFormat="1"/>
    <row r="386" s="144" customFormat="1"/>
    <row r="387" s="144" customFormat="1"/>
    <row r="388" s="144" customFormat="1"/>
    <row r="389" s="144" customFormat="1"/>
    <row r="390" s="144" customFormat="1"/>
    <row r="391" s="144" customFormat="1"/>
    <row r="392" s="144" customFormat="1"/>
    <row r="393" s="144" customFormat="1"/>
    <row r="394" s="144" customFormat="1"/>
    <row r="395" s="144" customFormat="1"/>
    <row r="396" s="144" customFormat="1"/>
    <row r="397" s="144" customFormat="1"/>
    <row r="398" s="144" customFormat="1"/>
    <row r="399" s="144" customFormat="1"/>
    <row r="400" s="144" customFormat="1"/>
    <row r="401" s="144" customFormat="1"/>
    <row r="402" s="144" customFormat="1"/>
    <row r="403" s="144" customFormat="1"/>
    <row r="404" s="144" customFormat="1"/>
    <row r="405" s="144" customFormat="1"/>
    <row r="406" s="144" customFormat="1"/>
    <row r="407" s="144" customFormat="1"/>
    <row r="408" s="144" customFormat="1"/>
    <row r="409" s="144" customFormat="1"/>
    <row r="410" s="144" customFormat="1"/>
    <row r="411" s="144" customFormat="1"/>
    <row r="412" s="144" customFormat="1"/>
    <row r="413" s="144" customFormat="1"/>
    <row r="414" s="144" customFormat="1"/>
    <row r="415" s="144" customFormat="1"/>
    <row r="416" s="144" customFormat="1"/>
    <row r="417" s="144" customFormat="1"/>
    <row r="418" s="144" customFormat="1"/>
    <row r="419" s="144" customFormat="1"/>
    <row r="420" s="144" customFormat="1"/>
    <row r="421" s="144" customFormat="1"/>
    <row r="422" s="144" customFormat="1"/>
    <row r="423" s="144" customFormat="1"/>
    <row r="424" s="144" customFormat="1"/>
    <row r="425" s="144" customFormat="1"/>
    <row r="426" s="144" customFormat="1"/>
    <row r="427" s="144" customFormat="1"/>
    <row r="428" s="144" customFormat="1"/>
    <row r="429" s="144" customFormat="1"/>
    <row r="430" s="144" customFormat="1"/>
    <row r="431" s="144" customFormat="1"/>
    <row r="432" s="144" customFormat="1"/>
    <row r="433" s="144" customFormat="1"/>
    <row r="434" s="144" customFormat="1"/>
    <row r="435" s="144" customFormat="1"/>
    <row r="436" s="144" customFormat="1"/>
    <row r="437" s="144" customFormat="1"/>
    <row r="438" s="144" customFormat="1"/>
    <row r="439" s="144" customFormat="1"/>
    <row r="440" s="144" customFormat="1"/>
    <row r="441" s="144" customFormat="1"/>
    <row r="442" s="144" customFormat="1"/>
    <row r="443" s="144" customFormat="1"/>
    <row r="444" s="144" customFormat="1"/>
    <row r="445" s="144" customFormat="1"/>
    <row r="446" s="144" customFormat="1"/>
    <row r="447" s="144" customFormat="1"/>
    <row r="448" s="144" customFormat="1"/>
    <row r="449" s="144" customFormat="1"/>
    <row r="450" s="144" customFormat="1"/>
    <row r="451" s="144" customFormat="1"/>
    <row r="452" s="144" customFormat="1"/>
    <row r="453" s="144" customFormat="1"/>
    <row r="454" s="144" customFormat="1"/>
    <row r="455" s="144" customFormat="1"/>
    <row r="456" s="144" customFormat="1"/>
    <row r="457" s="144" customFormat="1"/>
    <row r="458" s="144" customFormat="1"/>
    <row r="459" s="144" customFormat="1"/>
    <row r="460" s="144" customFormat="1"/>
    <row r="461" s="144" customFormat="1"/>
    <row r="462" s="144" customFormat="1"/>
    <row r="463" s="144" customFormat="1"/>
    <row r="464" s="144" customFormat="1"/>
    <row r="465" s="144" customFormat="1"/>
    <row r="466" s="144" customFormat="1"/>
    <row r="467" s="144" customFormat="1"/>
    <row r="468" s="144" customFormat="1"/>
    <row r="469" s="144" customFormat="1"/>
    <row r="470" s="144" customFormat="1"/>
    <row r="471" s="144" customFormat="1"/>
    <row r="472" s="144" customFormat="1"/>
    <row r="473" s="144" customFormat="1"/>
    <row r="474" s="144" customFormat="1"/>
    <row r="475" s="144" customFormat="1"/>
    <row r="476" s="144" customFormat="1"/>
    <row r="477" s="144" customFormat="1"/>
    <row r="478" s="144" customFormat="1"/>
    <row r="479" s="144" customFormat="1"/>
    <row r="480" s="144" customFormat="1"/>
    <row r="481" s="144" customFormat="1"/>
    <row r="482" s="144" customFormat="1"/>
    <row r="483" s="144" customFormat="1"/>
    <row r="484" s="144" customFormat="1"/>
    <row r="485" s="144" customFormat="1"/>
    <row r="486" s="144" customFormat="1"/>
    <row r="487" s="144" customFormat="1"/>
    <row r="488" s="144" customFormat="1"/>
    <row r="489" s="144" customFormat="1"/>
    <row r="490" s="144" customFormat="1"/>
    <row r="491" s="144" customFormat="1"/>
    <row r="492" s="144" customFormat="1"/>
    <row r="493" s="144" customFormat="1"/>
    <row r="494" s="144" customFormat="1"/>
    <row r="495" s="144" customFormat="1"/>
    <row r="496" s="144" customFormat="1"/>
    <row r="497" s="144" customFormat="1"/>
    <row r="498" s="144" customFormat="1"/>
    <row r="499" s="144" customFormat="1"/>
    <row r="500" s="144" customFormat="1"/>
    <row r="501" s="144" customFormat="1"/>
    <row r="502" s="144" customFormat="1"/>
    <row r="503" s="144" customFormat="1"/>
    <row r="504" s="144" customFormat="1"/>
    <row r="505" s="144" customFormat="1"/>
    <row r="506" s="144" customFormat="1"/>
    <row r="507" s="144" customFormat="1"/>
    <row r="508" s="144" customFormat="1"/>
    <row r="509" s="144" customFormat="1"/>
    <row r="510" s="144" customFormat="1"/>
    <row r="511" s="144" customFormat="1"/>
    <row r="512" s="144" customFormat="1"/>
    <row r="513" s="144" customFormat="1"/>
    <row r="514" s="144" customFormat="1"/>
    <row r="515" s="144" customFormat="1"/>
    <row r="516" s="144" customFormat="1"/>
    <row r="517" s="144" customFormat="1"/>
    <row r="518" s="144" customFormat="1"/>
    <row r="519" s="144" customFormat="1"/>
    <row r="520" s="144" customFormat="1"/>
    <row r="521" s="144" customFormat="1"/>
    <row r="522" s="144" customFormat="1"/>
    <row r="523" s="144" customFormat="1"/>
    <row r="524" s="144" customFormat="1"/>
    <row r="525" s="144" customFormat="1"/>
    <row r="526" s="144" customFormat="1"/>
    <row r="527" s="144" customFormat="1"/>
    <row r="528" s="144" customFormat="1"/>
    <row r="529" s="144" customFormat="1"/>
    <row r="530" s="144" customFormat="1"/>
    <row r="531" s="144" customFormat="1"/>
    <row r="532" s="144" customFormat="1"/>
    <row r="533" s="144" customFormat="1"/>
    <row r="534" s="144" customFormat="1"/>
    <row r="535" s="144" customFormat="1"/>
    <row r="536" s="144" customFormat="1"/>
    <row r="537" s="144" customFormat="1"/>
    <row r="538" s="144" customFormat="1"/>
    <row r="539" s="144" customFormat="1"/>
    <row r="540" s="144" customFormat="1"/>
    <row r="541" s="144" customFormat="1"/>
    <row r="542" s="144" customFormat="1"/>
    <row r="543" s="144" customFormat="1"/>
    <row r="544" s="144" customFormat="1"/>
    <row r="545" s="144" customFormat="1"/>
    <row r="546" s="144" customFormat="1"/>
    <row r="547" s="144" customFormat="1"/>
    <row r="548" s="144" customFormat="1"/>
    <row r="549" s="144" customFormat="1"/>
    <row r="550" s="144" customFormat="1"/>
    <row r="551" s="144" customFormat="1"/>
    <row r="552" s="144" customFormat="1"/>
    <row r="553" s="144" customFormat="1"/>
    <row r="554" s="144" customFormat="1"/>
    <row r="555" s="144" customFormat="1"/>
    <row r="556" s="144" customFormat="1"/>
    <row r="557" s="144" customFormat="1"/>
    <row r="558" s="144" customFormat="1"/>
    <row r="559" s="144" customFormat="1"/>
    <row r="560" s="144" customFormat="1"/>
    <row r="561" s="144" customFormat="1"/>
    <row r="562" s="144" customFormat="1"/>
    <row r="563" s="144" customFormat="1"/>
    <row r="564" s="144" customFormat="1"/>
    <row r="565" s="144" customFormat="1"/>
    <row r="566" s="144" customFormat="1"/>
    <row r="567" s="144" customFormat="1"/>
    <row r="568" s="144" customFormat="1"/>
    <row r="569" s="144" customFormat="1"/>
    <row r="570" s="144" customFormat="1"/>
    <row r="571" s="144" customFormat="1"/>
    <row r="572" s="144" customFormat="1"/>
    <row r="573" s="144" customFormat="1"/>
    <row r="574" s="144" customFormat="1"/>
    <row r="575" s="144" customFormat="1"/>
    <row r="576" s="144" customFormat="1"/>
    <row r="577" s="144" customFormat="1"/>
    <row r="578" s="144" customFormat="1"/>
    <row r="579" s="144" customFormat="1"/>
    <row r="580" s="144" customFormat="1"/>
    <row r="581" s="144" customFormat="1"/>
    <row r="582" s="144" customFormat="1"/>
    <row r="583" s="144" customFormat="1"/>
    <row r="584" s="144" customFormat="1"/>
    <row r="585" s="144" customFormat="1"/>
    <row r="586" s="144" customFormat="1"/>
    <row r="587" s="144" customFormat="1"/>
    <row r="588" s="144" customFormat="1"/>
    <row r="589" s="144" customFormat="1"/>
    <row r="590" s="144" customFormat="1"/>
    <row r="591" s="144" customFormat="1"/>
    <row r="592" s="144" customFormat="1"/>
    <row r="593" s="144" customFormat="1"/>
    <row r="594" s="144" customFormat="1"/>
    <row r="595" s="144" customFormat="1"/>
    <row r="596" s="144" customFormat="1"/>
    <row r="597" s="144" customFormat="1"/>
    <row r="598" s="144" customFormat="1"/>
    <row r="599" s="144" customFormat="1"/>
    <row r="600" s="144" customFormat="1"/>
    <row r="601" s="144" customFormat="1"/>
    <row r="602" s="144" customFormat="1"/>
    <row r="603" s="144" customFormat="1"/>
    <row r="604" s="144" customFormat="1"/>
    <row r="605" s="144" customFormat="1"/>
    <row r="606" s="144" customFormat="1"/>
    <row r="607" s="144" customFormat="1"/>
    <row r="608" s="144" customFormat="1"/>
    <row r="609" s="144" customFormat="1"/>
    <row r="610" s="144" customFormat="1"/>
    <row r="611" s="144" customFormat="1"/>
    <row r="612" s="144" customFormat="1"/>
    <row r="613" s="144" customFormat="1"/>
    <row r="614" s="144" customFormat="1"/>
    <row r="615" s="144" customFormat="1"/>
    <row r="616" s="144" customFormat="1"/>
    <row r="617" s="144" customFormat="1"/>
    <row r="618" s="144" customFormat="1"/>
    <row r="619" s="144" customFormat="1"/>
    <row r="620" s="144" customFormat="1"/>
    <row r="621" s="144" customFormat="1"/>
    <row r="622" s="144" customFormat="1"/>
    <row r="623" s="144" customFormat="1"/>
    <row r="624" s="144" customFormat="1"/>
    <row r="625" s="144" customFormat="1"/>
    <row r="626" s="144" customFormat="1"/>
    <row r="627" s="144" customFormat="1"/>
    <row r="628" s="144" customFormat="1"/>
    <row r="629" s="144" customFormat="1"/>
    <row r="630" s="144" customFormat="1"/>
    <row r="631" s="144" customFormat="1"/>
    <row r="632" s="144" customFormat="1"/>
    <row r="633" s="144" customFormat="1"/>
    <row r="634" s="144" customFormat="1"/>
    <row r="635" s="144" customFormat="1"/>
    <row r="636" s="144" customFormat="1"/>
    <row r="637" s="144" customFormat="1"/>
    <row r="638" s="144" customFormat="1"/>
    <row r="639" s="144" customFormat="1"/>
    <row r="640" s="144" customFormat="1"/>
    <row r="641" s="144" customFormat="1"/>
    <row r="642" s="144" customFormat="1"/>
    <row r="643" s="144" customFormat="1"/>
    <row r="644" s="144" customFormat="1"/>
    <row r="645" s="144" customFormat="1"/>
    <row r="646" s="144" customFormat="1"/>
    <row r="647" s="144" customFormat="1"/>
    <row r="648" s="144" customFormat="1"/>
    <row r="649" s="144" customFormat="1"/>
    <row r="650" s="144" customFormat="1"/>
    <row r="651" s="144" customFormat="1"/>
    <row r="652" s="144" customFormat="1"/>
    <row r="653" s="144" customFormat="1"/>
    <row r="654" s="144" customFormat="1"/>
    <row r="655" s="144" customFormat="1"/>
    <row r="656" s="144" customFormat="1"/>
    <row r="657" s="144" customFormat="1"/>
    <row r="658" s="144" customFormat="1"/>
    <row r="659" s="144" customFormat="1"/>
    <row r="660" s="144" customFormat="1"/>
    <row r="661" s="144" customFormat="1"/>
    <row r="662" s="144" customFormat="1"/>
    <row r="663" s="144" customFormat="1"/>
    <row r="664" s="144" customFormat="1"/>
    <row r="665" s="144" customFormat="1"/>
    <row r="666" s="144" customFormat="1"/>
    <row r="667" s="144" customFormat="1"/>
    <row r="668" s="144" customFormat="1"/>
    <row r="669" s="144" customFormat="1"/>
    <row r="670" s="144" customFormat="1"/>
    <row r="671" s="144" customFormat="1"/>
    <row r="672" s="144" customFormat="1"/>
    <row r="673" s="144" customFormat="1"/>
    <row r="674" s="144" customFormat="1"/>
    <row r="675" s="144" customFormat="1"/>
    <row r="676" s="144" customFormat="1"/>
    <row r="677" s="144" customFormat="1"/>
    <row r="678" s="144" customFormat="1"/>
    <row r="679" s="144" customFormat="1"/>
    <row r="680" s="144" customFormat="1"/>
    <row r="681" s="144" customFormat="1"/>
    <row r="682" s="144" customFormat="1"/>
    <row r="683" s="144" customFormat="1"/>
    <row r="684" s="144" customFormat="1"/>
    <row r="685" s="144" customFormat="1"/>
    <row r="686" s="144" customFormat="1"/>
    <row r="687" s="144" customFormat="1"/>
    <row r="688" s="144" customFormat="1"/>
    <row r="689" s="144" customFormat="1"/>
    <row r="690" s="144" customFormat="1"/>
    <row r="691" s="144" customFormat="1"/>
    <row r="692" s="144" customFormat="1"/>
    <row r="693" s="144" customFormat="1"/>
    <row r="694" s="144" customFormat="1"/>
    <row r="695" s="144" customFormat="1"/>
    <row r="696" s="144" customFormat="1"/>
    <row r="697" s="144" customFormat="1"/>
    <row r="698" s="144" customFormat="1"/>
    <row r="699" s="144" customFormat="1"/>
    <row r="700" s="144" customFormat="1"/>
    <row r="701" s="144" customFormat="1"/>
    <row r="702" s="144" customFormat="1"/>
    <row r="703" s="144" customFormat="1"/>
    <row r="704" s="144" customFormat="1"/>
    <row r="705" s="144" customFormat="1"/>
    <row r="706" s="144" customFormat="1"/>
    <row r="707" s="144" customFormat="1"/>
    <row r="708" s="144" customFormat="1"/>
    <row r="709" s="144" customFormat="1"/>
    <row r="710" s="144" customFormat="1"/>
    <row r="711" s="144" customFormat="1"/>
    <row r="712" s="144" customFormat="1"/>
    <row r="713" s="144" customFormat="1"/>
    <row r="714" s="144" customFormat="1"/>
    <row r="715" s="144" customFormat="1"/>
    <row r="716" s="144" customFormat="1"/>
    <row r="717" s="144" customFormat="1"/>
    <row r="718" s="144" customFormat="1"/>
    <row r="719" s="144" customFormat="1"/>
    <row r="720" s="144" customFormat="1"/>
    <row r="721" s="144" customFormat="1"/>
    <row r="722" s="144" customFormat="1"/>
    <row r="723" s="144" customFormat="1"/>
    <row r="724" s="144" customFormat="1"/>
    <row r="725" s="144" customFormat="1"/>
    <row r="726" s="144" customFormat="1"/>
    <row r="727" s="144" customFormat="1"/>
    <row r="728" s="144" customFormat="1"/>
    <row r="729" s="144" customFormat="1"/>
    <row r="730" s="144" customFormat="1"/>
    <row r="731" s="144" customFormat="1"/>
    <row r="732" s="144" customFormat="1"/>
    <row r="733" s="144" customFormat="1"/>
    <row r="734" s="144" customFormat="1"/>
    <row r="735" s="144" customFormat="1"/>
    <row r="736" s="144" customFormat="1"/>
    <row r="737" s="144" customFormat="1"/>
    <row r="738" s="144" customFormat="1"/>
    <row r="739" s="144" customFormat="1"/>
    <row r="740" s="144" customFormat="1"/>
    <row r="741" s="144" customFormat="1"/>
    <row r="742" s="144" customFormat="1"/>
    <row r="743" s="144" customFormat="1"/>
    <row r="744" s="144" customFormat="1"/>
    <row r="745" s="144" customFormat="1"/>
    <row r="746" s="144" customFormat="1"/>
    <row r="747" s="144" customFormat="1"/>
    <row r="748" s="144" customFormat="1"/>
    <row r="749" s="144" customFormat="1"/>
    <row r="750" s="144" customFormat="1"/>
    <row r="751" s="144" customFormat="1"/>
    <row r="752" s="144" customFormat="1"/>
  </sheetData>
  <mergeCells count="1">
    <mergeCell ref="B1:L1"/>
  </mergeCells>
  <conditionalFormatting sqref="F88:F118">
    <cfRule type="iconSet" priority="25">
      <iconSet iconSet="3Arrows">
        <cfvo type="percent" val="0"/>
        <cfvo type="percent" val="33"/>
        <cfvo type="percent" val="67"/>
      </iconSet>
    </cfRule>
  </conditionalFormatting>
  <conditionalFormatting sqref="F115">
    <cfRule type="iconSet" priority="24">
      <iconSet iconSet="3Arrows">
        <cfvo type="percent" val="0"/>
        <cfvo type="percent" val="33"/>
        <cfvo type="percent" val="67"/>
      </iconSet>
    </cfRule>
  </conditionalFormatting>
  <conditionalFormatting sqref="F116:F118">
    <cfRule type="iconSet" priority="23">
      <iconSet iconSet="3Arrows">
        <cfvo type="percent" val="0"/>
        <cfvo type="percent" val="33"/>
        <cfvo type="percent" val="67"/>
      </iconSet>
    </cfRule>
  </conditionalFormatting>
  <conditionalFormatting sqref="F119">
    <cfRule type="iconSet" priority="21">
      <iconSet iconSet="3Arrows">
        <cfvo type="percent" val="0"/>
        <cfvo type="percent" val="33"/>
        <cfvo type="percent" val="67"/>
      </iconSet>
    </cfRule>
  </conditionalFormatting>
  <conditionalFormatting sqref="F120">
    <cfRule type="iconSet" priority="18">
      <iconSet iconSet="3Arrows">
        <cfvo type="percent" val="0"/>
        <cfvo type="percent" val="33"/>
        <cfvo type="percent" val="67"/>
      </iconSet>
    </cfRule>
  </conditionalFormatting>
  <conditionalFormatting sqref="F121">
    <cfRule type="iconSet" priority="15">
      <iconSet iconSet="3Arrows">
        <cfvo type="percent" val="0"/>
        <cfvo type="percent" val="33"/>
        <cfvo type="percent" val="67"/>
      </iconSet>
    </cfRule>
  </conditionalFormatting>
  <conditionalFormatting sqref="F121:F128">
    <cfRule type="iconSet" priority="12">
      <iconSet iconSet="3Arrows">
        <cfvo type="percent" val="0"/>
        <cfvo type="percent" val="33"/>
        <cfvo type="percent" val="67"/>
      </iconSet>
    </cfRule>
  </conditionalFormatting>
  <conditionalFormatting sqref="F129">
    <cfRule type="iconSet" priority="5">
      <iconSet iconSet="4Arrows">
        <cfvo type="percent" val="0"/>
        <cfvo type="percent" val="25"/>
        <cfvo type="percent" val="50"/>
        <cfvo type="percent" val="75"/>
      </iconSet>
    </cfRule>
  </conditionalFormatting>
  <conditionalFormatting sqref="F125:F128">
    <cfRule type="iconSet" priority="4">
      <iconSet iconSet="4Arrows">
        <cfvo type="percent" val="0"/>
        <cfvo type="percent" val="25"/>
        <cfvo type="percent" val="50"/>
        <cfvo type="percent" val="75"/>
      </iconSet>
    </cfRule>
  </conditionalFormatting>
  <conditionalFormatting sqref="F130:F139">
    <cfRule type="iconSet" priority="1">
      <iconSet iconSet="3Arrows">
        <cfvo type="percent" val="0"/>
        <cfvo type="percent" val="33"/>
        <cfvo type="percent" val="67"/>
      </iconSet>
    </cfRule>
  </conditionalFormatting>
  <pageMargins left="0.7" right="0.7" top="0.75" bottom="0.75" header="0.3" footer="0.3"/>
  <pageSetup orientation="portrait" r:id="rId1"/>
  <drawing r:id="rId2"/>
  <legacyDrawing r:id="rId3"/>
</worksheet>
</file>

<file path=xl/worksheets/sheet20.xml><?xml version="1.0" encoding="utf-8"?>
<worksheet xmlns="http://schemas.openxmlformats.org/spreadsheetml/2006/main" xmlns:r="http://schemas.openxmlformats.org/officeDocument/2006/relationships">
  <dimension ref="A1:K189"/>
  <sheetViews>
    <sheetView zoomScale="90" zoomScaleNormal="90" workbookViewId="0"/>
  </sheetViews>
  <sheetFormatPr defaultRowHeight="12.75"/>
  <cols>
    <col min="1" max="1" width="16.5703125" style="144" bestFit="1" customWidth="1"/>
    <col min="2" max="2" width="13.140625" style="144" customWidth="1"/>
    <col min="3" max="3" width="11.5703125" style="144" bestFit="1" customWidth="1"/>
    <col min="4" max="4" width="13" style="144" customWidth="1"/>
    <col min="5" max="5" width="11.85546875" style="144" customWidth="1"/>
    <col min="6" max="6" width="13.28515625" style="144" customWidth="1"/>
    <col min="7" max="7" width="9.7109375" style="144" customWidth="1"/>
    <col min="8" max="8" width="12.28515625" style="144" customWidth="1"/>
    <col min="9" max="9" width="12" style="144" customWidth="1"/>
    <col min="10" max="10" width="11.5703125" style="144" customWidth="1"/>
    <col min="11" max="11" width="15" style="144" customWidth="1"/>
    <col min="12" max="16384" width="9.140625" style="144"/>
  </cols>
  <sheetData>
    <row r="1" spans="1:11" ht="44.25" customHeight="1" thickBot="1">
      <c r="B1" s="421" t="s">
        <v>408</v>
      </c>
      <c r="C1" s="422"/>
      <c r="D1" s="422"/>
      <c r="E1" s="422"/>
      <c r="F1" s="422"/>
      <c r="G1" s="422"/>
      <c r="H1" s="422"/>
      <c r="I1" s="422"/>
      <c r="J1" s="422"/>
      <c r="K1" s="423"/>
    </row>
    <row r="2" spans="1:11" ht="17.25" customHeight="1">
      <c r="A2" s="21"/>
      <c r="B2" s="66" t="s">
        <v>207</v>
      </c>
      <c r="C2" s="66" t="s">
        <v>208</v>
      </c>
      <c r="D2" s="66" t="s">
        <v>205</v>
      </c>
      <c r="E2" s="66" t="s">
        <v>204</v>
      </c>
      <c r="F2" s="145" t="s">
        <v>78</v>
      </c>
      <c r="G2" s="66" t="s">
        <v>403</v>
      </c>
      <c r="H2" s="66" t="s">
        <v>405</v>
      </c>
      <c r="I2" s="66" t="s">
        <v>406</v>
      </c>
      <c r="J2" s="66" t="s">
        <v>407</v>
      </c>
      <c r="K2" s="66" t="s">
        <v>212</v>
      </c>
    </row>
    <row r="3" spans="1:11" hidden="1">
      <c r="A3" s="146">
        <v>35155</v>
      </c>
      <c r="B3" s="55">
        <v>155194.5</v>
      </c>
      <c r="C3" s="55">
        <v>137321.29999999999</v>
      </c>
      <c r="D3" s="55">
        <v>190359.3</v>
      </c>
      <c r="E3" s="55">
        <v>134123.20000000001</v>
      </c>
      <c r="F3" s="55">
        <v>174130.5</v>
      </c>
      <c r="G3" s="55">
        <v>161013.5</v>
      </c>
      <c r="H3" s="55">
        <v>144361.9</v>
      </c>
      <c r="I3" s="55">
        <v>130432.4</v>
      </c>
      <c r="J3" s="55">
        <v>184114.9</v>
      </c>
      <c r="K3" s="55">
        <v>176409.4</v>
      </c>
    </row>
    <row r="4" spans="1:11" hidden="1">
      <c r="A4" s="146">
        <v>35246</v>
      </c>
      <c r="B4" s="55">
        <v>160635.6</v>
      </c>
      <c r="C4" s="55">
        <v>145221.1</v>
      </c>
      <c r="D4" s="55">
        <v>191576.4</v>
      </c>
      <c r="E4" s="55">
        <v>131239.1</v>
      </c>
      <c r="F4" s="55">
        <v>175092</v>
      </c>
      <c r="G4" s="55">
        <v>161982.5</v>
      </c>
      <c r="H4" s="55">
        <v>146737.4</v>
      </c>
      <c r="I4" s="55">
        <v>135206.39999999999</v>
      </c>
      <c r="J4" s="55">
        <v>189818.6</v>
      </c>
      <c r="K4" s="55">
        <v>177912.4</v>
      </c>
    </row>
    <row r="5" spans="1:11" hidden="1">
      <c r="A5" s="146">
        <v>35338</v>
      </c>
      <c r="B5" s="55">
        <v>166789.79999999999</v>
      </c>
      <c r="C5" s="55">
        <v>148726.70000000001</v>
      </c>
      <c r="D5" s="55">
        <v>192618.8</v>
      </c>
      <c r="E5" s="55">
        <v>133756.1</v>
      </c>
      <c r="F5" s="55">
        <v>176987.6</v>
      </c>
      <c r="G5" s="55">
        <v>158862.1</v>
      </c>
      <c r="H5" s="55">
        <v>149287.4</v>
      </c>
      <c r="I5" s="55">
        <v>134871.9</v>
      </c>
      <c r="J5" s="55">
        <v>194876.6</v>
      </c>
      <c r="K5" s="55">
        <v>178947.1</v>
      </c>
    </row>
    <row r="6" spans="1:11" hidden="1">
      <c r="A6" s="146">
        <v>35430</v>
      </c>
      <c r="B6" s="55">
        <v>171235.3</v>
      </c>
      <c r="C6" s="55">
        <v>149904.4</v>
      </c>
      <c r="D6" s="55">
        <v>193811.5</v>
      </c>
      <c r="E6" s="55">
        <v>135515.20000000001</v>
      </c>
      <c r="F6" s="55">
        <v>180836.5</v>
      </c>
      <c r="G6" s="55">
        <v>157084.79999999999</v>
      </c>
      <c r="H6" s="55">
        <v>143810</v>
      </c>
      <c r="I6" s="55">
        <v>127210</v>
      </c>
      <c r="J6" s="55">
        <v>200853.8</v>
      </c>
      <c r="K6" s="55">
        <v>180673.3</v>
      </c>
    </row>
    <row r="7" spans="1:11" hidden="1">
      <c r="A7" s="146">
        <v>35520</v>
      </c>
      <c r="B7" s="55">
        <v>174035.8</v>
      </c>
      <c r="C7" s="55">
        <v>144610.70000000001</v>
      </c>
      <c r="D7" s="55">
        <v>195725</v>
      </c>
      <c r="E7" s="55">
        <v>132704.1</v>
      </c>
      <c r="F7" s="55">
        <v>177434.5</v>
      </c>
      <c r="G7" s="55">
        <v>164003.1</v>
      </c>
      <c r="H7" s="55">
        <v>147056.1</v>
      </c>
      <c r="I7" s="55">
        <v>126828</v>
      </c>
      <c r="J7" s="55">
        <v>205242.9</v>
      </c>
      <c r="K7" s="55">
        <v>182865.6</v>
      </c>
    </row>
    <row r="8" spans="1:11" hidden="1">
      <c r="A8" s="146">
        <v>35611</v>
      </c>
      <c r="B8" s="55">
        <v>177750.5</v>
      </c>
      <c r="C8" s="55">
        <v>138013.79999999999</v>
      </c>
      <c r="D8" s="55">
        <v>201273</v>
      </c>
      <c r="E8" s="55">
        <v>140893.70000000001</v>
      </c>
      <c r="F8" s="55">
        <v>177576.1</v>
      </c>
      <c r="G8" s="55">
        <v>174183</v>
      </c>
      <c r="H8" s="55">
        <v>152011.1</v>
      </c>
      <c r="I8" s="55">
        <v>127139.7</v>
      </c>
      <c r="J8" s="55">
        <v>213596.6</v>
      </c>
      <c r="K8" s="55">
        <v>188379</v>
      </c>
    </row>
    <row r="9" spans="1:11" hidden="1">
      <c r="A9" s="146">
        <v>35703</v>
      </c>
      <c r="B9" s="55">
        <v>182296.7</v>
      </c>
      <c r="C9" s="55">
        <v>150154.79999999999</v>
      </c>
      <c r="D9" s="55">
        <v>206688.5</v>
      </c>
      <c r="E9" s="55">
        <v>147491.70000000001</v>
      </c>
      <c r="F9" s="55">
        <v>184548.1</v>
      </c>
      <c r="G9" s="55">
        <v>183820.6</v>
      </c>
      <c r="H9" s="55">
        <v>160955.4</v>
      </c>
      <c r="I9" s="55">
        <v>126625.5</v>
      </c>
      <c r="J9" s="55">
        <v>229389.5</v>
      </c>
      <c r="K9" s="55">
        <v>198024.8</v>
      </c>
    </row>
    <row r="10" spans="1:11" hidden="1">
      <c r="A10" s="146">
        <v>35795</v>
      </c>
      <c r="B10" s="55">
        <v>187701.8</v>
      </c>
      <c r="C10" s="55">
        <v>169242.7</v>
      </c>
      <c r="D10" s="55">
        <v>215594.7</v>
      </c>
      <c r="E10" s="55">
        <v>161667.1</v>
      </c>
      <c r="F10" s="55">
        <v>192226.9</v>
      </c>
      <c r="G10" s="55">
        <v>192380.5</v>
      </c>
      <c r="H10" s="55">
        <v>168436.5</v>
      </c>
      <c r="I10" s="55">
        <v>137902</v>
      </c>
      <c r="J10" s="55">
        <v>247776.3</v>
      </c>
      <c r="K10" s="55">
        <v>208471.4</v>
      </c>
    </row>
    <row r="11" spans="1:11" hidden="1">
      <c r="A11" s="146">
        <v>35885</v>
      </c>
      <c r="B11" s="55">
        <v>194392.1</v>
      </c>
      <c r="C11" s="55">
        <v>181632.5</v>
      </c>
      <c r="D11" s="55">
        <v>218667.3</v>
      </c>
      <c r="E11" s="55">
        <v>168260.5</v>
      </c>
      <c r="F11" s="55">
        <v>200819.9</v>
      </c>
      <c r="G11" s="55">
        <v>195175.1</v>
      </c>
      <c r="H11" s="55">
        <v>170598.7</v>
      </c>
      <c r="I11" s="55">
        <v>151019.1</v>
      </c>
      <c r="J11" s="55">
        <v>259995.2</v>
      </c>
      <c r="K11" s="55">
        <v>215087.1</v>
      </c>
    </row>
    <row r="12" spans="1:11" hidden="1">
      <c r="A12" s="146">
        <v>35976</v>
      </c>
      <c r="B12" s="55">
        <v>199960.7</v>
      </c>
      <c r="C12" s="55">
        <v>185642.7</v>
      </c>
      <c r="D12" s="55">
        <v>220895.3</v>
      </c>
      <c r="E12" s="55">
        <v>173220.5</v>
      </c>
      <c r="F12" s="55">
        <v>208614</v>
      </c>
      <c r="G12" s="55">
        <v>197202.4</v>
      </c>
      <c r="H12" s="55">
        <v>171005.8</v>
      </c>
      <c r="I12" s="55">
        <v>161899.5</v>
      </c>
      <c r="J12" s="55">
        <v>273009.2</v>
      </c>
      <c r="K12" s="55">
        <v>219392.6</v>
      </c>
    </row>
    <row r="13" spans="1:11" hidden="1">
      <c r="A13" s="146">
        <v>36068</v>
      </c>
      <c r="B13" s="55">
        <v>201736.3</v>
      </c>
      <c r="C13" s="55">
        <v>181996.5</v>
      </c>
      <c r="D13" s="55">
        <v>227266.3</v>
      </c>
      <c r="E13" s="55">
        <v>169976</v>
      </c>
      <c r="F13" s="55">
        <v>214268.4</v>
      </c>
      <c r="G13" s="55">
        <v>203066.8</v>
      </c>
      <c r="H13" s="55">
        <v>173625.9</v>
      </c>
      <c r="I13" s="55">
        <v>169852.1</v>
      </c>
      <c r="J13" s="55">
        <v>281275.40000000002</v>
      </c>
      <c r="K13" s="55">
        <v>225215.6</v>
      </c>
    </row>
    <row r="14" spans="1:11" hidden="1">
      <c r="A14" s="146">
        <v>36160</v>
      </c>
      <c r="B14" s="55">
        <v>198016.5</v>
      </c>
      <c r="C14" s="55">
        <v>179652</v>
      </c>
      <c r="D14" s="55">
        <v>226777.3</v>
      </c>
      <c r="E14" s="55">
        <v>167261.79999999999</v>
      </c>
      <c r="F14" s="55">
        <v>212535.8</v>
      </c>
      <c r="G14" s="55">
        <v>201114.8</v>
      </c>
      <c r="H14" s="55">
        <v>179431.8</v>
      </c>
      <c r="I14" s="55">
        <v>159798.9</v>
      </c>
      <c r="J14" s="55">
        <v>282892.40000000002</v>
      </c>
      <c r="K14" s="55">
        <v>225439.6</v>
      </c>
    </row>
    <row r="15" spans="1:11" hidden="1">
      <c r="A15" s="146">
        <v>36250</v>
      </c>
      <c r="B15" s="55">
        <v>190932.6</v>
      </c>
      <c r="C15" s="55">
        <v>179509.3</v>
      </c>
      <c r="D15" s="55">
        <v>224436.1</v>
      </c>
      <c r="E15" s="55">
        <v>171054.8</v>
      </c>
      <c r="F15" s="55">
        <v>209217.6</v>
      </c>
      <c r="G15" s="55">
        <v>194419.7</v>
      </c>
      <c r="H15" s="55">
        <v>183167.5</v>
      </c>
      <c r="I15" s="55">
        <v>143479.20000000001</v>
      </c>
      <c r="J15" s="55">
        <v>286063.2</v>
      </c>
      <c r="K15" s="55">
        <v>224867.8</v>
      </c>
    </row>
    <row r="16" spans="1:11" hidden="1">
      <c r="A16" s="146">
        <v>36341</v>
      </c>
      <c r="B16" s="55">
        <v>185781</v>
      </c>
      <c r="C16" s="55">
        <v>178624.3</v>
      </c>
      <c r="D16" s="55">
        <v>232815.8</v>
      </c>
      <c r="E16" s="55">
        <v>177014.8</v>
      </c>
      <c r="F16" s="55">
        <v>218334.1</v>
      </c>
      <c r="G16" s="55">
        <v>197863.5</v>
      </c>
      <c r="H16" s="55">
        <v>185178.8</v>
      </c>
      <c r="I16" s="55">
        <v>147583.9</v>
      </c>
      <c r="J16" s="55">
        <v>287679.90000000002</v>
      </c>
      <c r="K16" s="55">
        <v>229986.6</v>
      </c>
    </row>
    <row r="17" spans="1:11" hidden="1">
      <c r="A17" s="146">
        <v>36433</v>
      </c>
      <c r="B17" s="55">
        <v>185050.4</v>
      </c>
      <c r="C17" s="55">
        <v>178552.2</v>
      </c>
      <c r="D17" s="55">
        <v>236802.9</v>
      </c>
      <c r="E17" s="55">
        <v>178672.9</v>
      </c>
      <c r="F17" s="55">
        <v>218419.7</v>
      </c>
      <c r="G17" s="55">
        <v>200693.3</v>
      </c>
      <c r="H17" s="55">
        <v>191456.5</v>
      </c>
      <c r="I17" s="55">
        <v>166973.9</v>
      </c>
      <c r="J17" s="55">
        <v>293096.90000000002</v>
      </c>
      <c r="K17" s="55">
        <v>233187</v>
      </c>
    </row>
    <row r="18" spans="1:11" hidden="1">
      <c r="A18" s="146">
        <v>36525</v>
      </c>
      <c r="B18" s="55">
        <v>191040.1</v>
      </c>
      <c r="C18" s="55">
        <v>178234.9</v>
      </c>
      <c r="D18" s="55">
        <v>245227.3</v>
      </c>
      <c r="E18" s="55">
        <v>188159.1</v>
      </c>
      <c r="F18" s="55">
        <v>222801.5</v>
      </c>
      <c r="G18" s="55">
        <v>200288.4</v>
      </c>
      <c r="H18" s="55">
        <v>204303.5</v>
      </c>
      <c r="I18" s="55">
        <v>185976.2</v>
      </c>
      <c r="J18" s="55">
        <v>303767.5</v>
      </c>
      <c r="K18" s="55">
        <v>240467.8</v>
      </c>
    </row>
    <row r="19" spans="1:11" hidden="1">
      <c r="A19" s="146">
        <v>36616</v>
      </c>
      <c r="B19" s="55">
        <v>201143.2</v>
      </c>
      <c r="C19" s="55">
        <v>179491.8</v>
      </c>
      <c r="D19" s="55">
        <v>262507.5</v>
      </c>
      <c r="E19" s="55">
        <v>205426.4</v>
      </c>
      <c r="F19" s="55">
        <v>229475.1</v>
      </c>
      <c r="G19" s="55">
        <v>215989.2</v>
      </c>
      <c r="H19" s="55">
        <v>213727.8</v>
      </c>
      <c r="I19" s="55">
        <v>196696.2</v>
      </c>
      <c r="J19" s="55">
        <v>314404.8</v>
      </c>
      <c r="K19" s="55">
        <v>256088.2</v>
      </c>
    </row>
    <row r="20" spans="1:11" hidden="1">
      <c r="A20" s="146">
        <v>36707</v>
      </c>
      <c r="B20" s="55">
        <v>211413.7</v>
      </c>
      <c r="C20" s="55">
        <v>188453.5</v>
      </c>
      <c r="D20" s="55">
        <v>273604.8</v>
      </c>
      <c r="E20" s="55">
        <v>205266.3</v>
      </c>
      <c r="F20" s="55">
        <v>229013.1</v>
      </c>
      <c r="G20" s="55">
        <v>226101.9</v>
      </c>
      <c r="H20" s="55">
        <v>221070.9</v>
      </c>
      <c r="I20" s="55">
        <v>195212.3</v>
      </c>
      <c r="J20" s="55">
        <v>323667</v>
      </c>
      <c r="K20" s="55">
        <v>267260.09999999998</v>
      </c>
    </row>
    <row r="21" spans="1:11" hidden="1">
      <c r="A21" s="146">
        <v>36799</v>
      </c>
      <c r="B21" s="55">
        <v>221644.2</v>
      </c>
      <c r="C21" s="55">
        <v>198504.4</v>
      </c>
      <c r="D21" s="55">
        <v>285358.8</v>
      </c>
      <c r="E21" s="55">
        <v>199935.7</v>
      </c>
      <c r="F21" s="55">
        <v>231188.4</v>
      </c>
      <c r="G21" s="55">
        <v>229638.2</v>
      </c>
      <c r="H21" s="55">
        <v>230060.6</v>
      </c>
      <c r="I21" s="55">
        <v>185199.8</v>
      </c>
      <c r="J21" s="55">
        <v>331084.90000000002</v>
      </c>
      <c r="K21" s="55">
        <v>276225.09999999998</v>
      </c>
    </row>
    <row r="22" spans="1:11" hidden="1">
      <c r="A22" s="146">
        <v>36891</v>
      </c>
      <c r="B22" s="55">
        <v>231353.4</v>
      </c>
      <c r="C22" s="55">
        <v>211502.9</v>
      </c>
      <c r="D22" s="55">
        <v>300459.59999999998</v>
      </c>
      <c r="E22" s="55">
        <v>206034.3</v>
      </c>
      <c r="F22" s="55">
        <v>236638.2</v>
      </c>
      <c r="G22" s="55">
        <v>238292.7</v>
      </c>
      <c r="H22" s="55">
        <v>239337.5</v>
      </c>
      <c r="I22" s="55">
        <v>188824.1</v>
      </c>
      <c r="J22" s="55">
        <v>337771.8</v>
      </c>
      <c r="K22" s="55">
        <v>287878</v>
      </c>
    </row>
    <row r="23" spans="1:11" hidden="1">
      <c r="A23" s="146">
        <v>36981</v>
      </c>
      <c r="B23" s="55">
        <v>239977.1</v>
      </c>
      <c r="C23" s="55">
        <v>223348.5</v>
      </c>
      <c r="D23" s="55">
        <v>311069.5</v>
      </c>
      <c r="E23" s="55">
        <v>213702</v>
      </c>
      <c r="F23" s="55">
        <v>245988.2</v>
      </c>
      <c r="G23" s="55">
        <v>248722.5</v>
      </c>
      <c r="H23" s="55">
        <v>247957.6</v>
      </c>
      <c r="I23" s="55">
        <v>193863.2</v>
      </c>
      <c r="J23" s="55">
        <v>346211.9</v>
      </c>
      <c r="K23" s="55">
        <v>295777.8</v>
      </c>
    </row>
    <row r="24" spans="1:11" hidden="1">
      <c r="A24" s="146">
        <v>37072</v>
      </c>
      <c r="B24" s="55">
        <v>247944.5</v>
      </c>
      <c r="C24" s="55">
        <v>226670.9</v>
      </c>
      <c r="D24" s="55">
        <v>322419.8</v>
      </c>
      <c r="E24" s="55">
        <v>218612.8</v>
      </c>
      <c r="F24" s="55">
        <v>255407.5</v>
      </c>
      <c r="G24" s="55">
        <v>250651.8</v>
      </c>
      <c r="H24" s="55">
        <v>265193.7</v>
      </c>
      <c r="I24" s="55">
        <v>190220.79999999999</v>
      </c>
      <c r="J24" s="55">
        <v>355925.6</v>
      </c>
      <c r="K24" s="55">
        <v>303995.8</v>
      </c>
    </row>
    <row r="25" spans="1:11" hidden="1">
      <c r="A25" s="146">
        <v>37164</v>
      </c>
      <c r="B25" s="55">
        <v>256462.9</v>
      </c>
      <c r="C25" s="55">
        <v>231580.9</v>
      </c>
      <c r="D25" s="55">
        <v>337371.4</v>
      </c>
      <c r="E25" s="55">
        <v>228316.4</v>
      </c>
      <c r="F25" s="55">
        <v>264324.2</v>
      </c>
      <c r="G25" s="55">
        <v>256562.1</v>
      </c>
      <c r="H25" s="55">
        <v>274803.59999999998</v>
      </c>
      <c r="I25" s="55">
        <v>197827.1</v>
      </c>
      <c r="J25" s="55">
        <v>363153.2</v>
      </c>
      <c r="K25" s="55">
        <v>315715.90000000002</v>
      </c>
    </row>
    <row r="26" spans="1:11" hidden="1">
      <c r="A26" s="146">
        <v>37256</v>
      </c>
      <c r="B26" s="55">
        <v>265336.09999999998</v>
      </c>
      <c r="C26" s="55">
        <v>239990.39999999999</v>
      </c>
      <c r="D26" s="55">
        <v>355881.2</v>
      </c>
      <c r="E26" s="55">
        <v>227536.5</v>
      </c>
      <c r="F26" s="55">
        <v>271317.5</v>
      </c>
      <c r="G26" s="55">
        <v>264478.8</v>
      </c>
      <c r="H26" s="55">
        <v>279407.7</v>
      </c>
      <c r="I26" s="55">
        <v>205204.8</v>
      </c>
      <c r="J26" s="55">
        <v>370439.6</v>
      </c>
      <c r="K26" s="55">
        <v>327249.59999999998</v>
      </c>
    </row>
    <row r="27" spans="1:11" hidden="1">
      <c r="A27" s="146">
        <v>37346</v>
      </c>
      <c r="B27" s="55">
        <v>272930.40000000002</v>
      </c>
      <c r="C27" s="55">
        <v>246391.8</v>
      </c>
      <c r="D27" s="55">
        <v>380891.3</v>
      </c>
      <c r="E27" s="55">
        <v>231478.8</v>
      </c>
      <c r="F27" s="55">
        <v>274129</v>
      </c>
      <c r="G27" s="55">
        <v>270462</v>
      </c>
      <c r="H27" s="55">
        <v>288752.7</v>
      </c>
      <c r="I27" s="55">
        <v>213064.5</v>
      </c>
      <c r="J27" s="55">
        <v>377187.9</v>
      </c>
      <c r="K27" s="55">
        <v>336371.9</v>
      </c>
    </row>
    <row r="28" spans="1:11" hidden="1">
      <c r="A28" s="146">
        <v>37437</v>
      </c>
      <c r="B28" s="55">
        <v>279342.7</v>
      </c>
      <c r="C28" s="55">
        <v>254122.2</v>
      </c>
      <c r="D28" s="55">
        <v>392700.4</v>
      </c>
      <c r="E28" s="55">
        <v>240992</v>
      </c>
      <c r="F28" s="55">
        <v>281856.59999999998</v>
      </c>
      <c r="G28" s="55">
        <v>272607.59999999998</v>
      </c>
      <c r="H28" s="55">
        <v>291845.7</v>
      </c>
      <c r="I28" s="55">
        <v>224002.2</v>
      </c>
      <c r="J28" s="55">
        <v>389884.5</v>
      </c>
      <c r="K28" s="55">
        <v>348490.8</v>
      </c>
    </row>
    <row r="29" spans="1:11" hidden="1">
      <c r="A29" s="146">
        <v>37529</v>
      </c>
      <c r="B29" s="55">
        <v>285771.90000000002</v>
      </c>
      <c r="C29" s="55">
        <v>263498.59999999998</v>
      </c>
      <c r="D29" s="55">
        <v>416446.2</v>
      </c>
      <c r="E29" s="55">
        <v>252118</v>
      </c>
      <c r="F29" s="55">
        <v>299412.2</v>
      </c>
      <c r="G29" s="55">
        <v>285770</v>
      </c>
      <c r="H29" s="55">
        <v>289200.8</v>
      </c>
      <c r="I29" s="55">
        <v>227199</v>
      </c>
      <c r="J29" s="55">
        <v>411151</v>
      </c>
      <c r="K29" s="55">
        <v>365805.6</v>
      </c>
    </row>
    <row r="30" spans="1:11" hidden="1">
      <c r="A30" s="146">
        <v>37621</v>
      </c>
      <c r="B30" s="55">
        <v>293165.5</v>
      </c>
      <c r="C30" s="55">
        <v>271128.5</v>
      </c>
      <c r="D30" s="55">
        <v>425251</v>
      </c>
      <c r="E30" s="55">
        <v>259660.79999999999</v>
      </c>
      <c r="F30" s="55">
        <v>324625.7</v>
      </c>
      <c r="G30" s="55">
        <v>302234</v>
      </c>
      <c r="H30" s="55">
        <v>301919.59999999998</v>
      </c>
      <c r="I30" s="55">
        <v>227711.5</v>
      </c>
      <c r="J30" s="55">
        <v>432086</v>
      </c>
      <c r="K30" s="55">
        <v>381857.1</v>
      </c>
    </row>
    <row r="31" spans="1:11" hidden="1">
      <c r="A31" s="146">
        <v>37711</v>
      </c>
      <c r="B31" s="55">
        <v>303712.59999999998</v>
      </c>
      <c r="C31" s="55">
        <v>283045</v>
      </c>
      <c r="D31" s="55">
        <v>443202.6</v>
      </c>
      <c r="E31" s="55">
        <v>277566.3</v>
      </c>
      <c r="F31" s="55">
        <v>354176.4</v>
      </c>
      <c r="G31" s="55">
        <v>316144.7</v>
      </c>
      <c r="H31" s="55">
        <v>320145.90000000002</v>
      </c>
      <c r="I31" s="55">
        <v>242528.5</v>
      </c>
      <c r="J31" s="55">
        <v>453455.5</v>
      </c>
      <c r="K31" s="55">
        <v>400114</v>
      </c>
    </row>
    <row r="32" spans="1:11" hidden="1">
      <c r="A32" s="146">
        <v>37802</v>
      </c>
      <c r="B32" s="55">
        <v>320445.40000000002</v>
      </c>
      <c r="C32" s="55">
        <v>298805</v>
      </c>
      <c r="D32" s="55">
        <v>470730.8</v>
      </c>
      <c r="E32" s="55">
        <v>286811.5</v>
      </c>
      <c r="F32" s="55">
        <v>389409.7</v>
      </c>
      <c r="G32" s="55">
        <v>333330.7</v>
      </c>
      <c r="H32" s="55">
        <v>323828.3</v>
      </c>
      <c r="I32" s="55">
        <v>259406.6</v>
      </c>
      <c r="J32" s="55">
        <v>470654.5</v>
      </c>
      <c r="K32" s="55">
        <v>421978.8</v>
      </c>
    </row>
    <row r="33" spans="1:11" hidden="1">
      <c r="A33" s="146">
        <v>37894</v>
      </c>
      <c r="B33" s="55">
        <v>343469.1</v>
      </c>
      <c r="C33" s="55">
        <v>308874.90000000002</v>
      </c>
      <c r="D33" s="55">
        <v>485240.6</v>
      </c>
      <c r="E33" s="55">
        <v>306655.5</v>
      </c>
      <c r="F33" s="55">
        <v>438233</v>
      </c>
      <c r="G33" s="55">
        <v>359074.7</v>
      </c>
      <c r="H33" s="55">
        <v>336648.5</v>
      </c>
      <c r="I33" s="55">
        <v>279068</v>
      </c>
      <c r="J33" s="55">
        <v>483560.1</v>
      </c>
      <c r="K33" s="55">
        <v>442567.7</v>
      </c>
    </row>
    <row r="34" spans="1:11" hidden="1">
      <c r="A34" s="146">
        <v>37986</v>
      </c>
      <c r="B34" s="55">
        <v>369924.7</v>
      </c>
      <c r="C34" s="55">
        <v>320152.09999999998</v>
      </c>
      <c r="D34" s="55">
        <v>506947.9</v>
      </c>
      <c r="E34" s="55">
        <v>331043.90000000002</v>
      </c>
      <c r="F34" s="55">
        <v>471753.3</v>
      </c>
      <c r="G34" s="55">
        <v>393434.9</v>
      </c>
      <c r="H34" s="55">
        <v>350819.5</v>
      </c>
      <c r="I34" s="55">
        <v>303999.2</v>
      </c>
      <c r="J34" s="55">
        <v>515956.6</v>
      </c>
      <c r="K34" s="55">
        <v>471212.3</v>
      </c>
    </row>
    <row r="35" spans="1:11" hidden="1">
      <c r="A35" s="146">
        <v>38077</v>
      </c>
      <c r="B35" s="55">
        <v>397540</v>
      </c>
      <c r="C35" s="55">
        <v>350551.4</v>
      </c>
      <c r="D35" s="55">
        <v>547863.9</v>
      </c>
      <c r="E35" s="55">
        <v>357852.5</v>
      </c>
      <c r="F35" s="55">
        <v>509267.1</v>
      </c>
      <c r="G35" s="55">
        <v>439052.2</v>
      </c>
      <c r="H35" s="55">
        <v>369949.7</v>
      </c>
      <c r="I35" s="55">
        <v>325866.40000000002</v>
      </c>
      <c r="J35" s="55">
        <v>571044.80000000005</v>
      </c>
      <c r="K35" s="55">
        <v>511600.4</v>
      </c>
    </row>
    <row r="36" spans="1:11" hidden="1">
      <c r="A36" s="146">
        <v>38168</v>
      </c>
      <c r="B36" s="55">
        <v>424791.7</v>
      </c>
      <c r="C36" s="55">
        <v>385516.3</v>
      </c>
      <c r="D36" s="55">
        <v>585908.9</v>
      </c>
      <c r="E36" s="55">
        <v>394496.3</v>
      </c>
      <c r="F36" s="55">
        <v>537838.6</v>
      </c>
      <c r="G36" s="55">
        <v>493261</v>
      </c>
      <c r="H36" s="55">
        <v>405303.3</v>
      </c>
      <c r="I36" s="55">
        <v>356166.8</v>
      </c>
      <c r="J36" s="55">
        <v>623265.80000000005</v>
      </c>
      <c r="K36" s="55">
        <v>553298.6</v>
      </c>
    </row>
    <row r="37" spans="1:11" hidden="1">
      <c r="A37" s="146">
        <v>38260</v>
      </c>
      <c r="B37" s="55">
        <v>451965.4</v>
      </c>
      <c r="C37" s="55">
        <v>427328.7</v>
      </c>
      <c r="D37" s="55">
        <v>628740.30000000005</v>
      </c>
      <c r="E37" s="55">
        <v>429297.6</v>
      </c>
      <c r="F37" s="55">
        <v>556187.19999999995</v>
      </c>
      <c r="G37" s="55">
        <v>541636.9</v>
      </c>
      <c r="H37" s="55">
        <v>437887.1</v>
      </c>
      <c r="I37" s="55">
        <v>384574.9</v>
      </c>
      <c r="J37" s="55">
        <v>674705.1</v>
      </c>
      <c r="K37" s="55">
        <v>596226.5</v>
      </c>
    </row>
    <row r="38" spans="1:11" hidden="1">
      <c r="A38" s="146">
        <v>38352</v>
      </c>
      <c r="B38" s="55">
        <v>477253.7</v>
      </c>
      <c r="C38" s="55">
        <v>466912.4</v>
      </c>
      <c r="D38" s="55">
        <v>671297.1</v>
      </c>
      <c r="E38" s="55">
        <v>443003.4</v>
      </c>
      <c r="F38" s="55">
        <v>594791.4</v>
      </c>
      <c r="G38" s="55">
        <v>579679.9</v>
      </c>
      <c r="H38" s="55">
        <v>460602.1</v>
      </c>
      <c r="I38" s="55">
        <v>407604.4</v>
      </c>
      <c r="J38" s="55">
        <v>716663.9</v>
      </c>
      <c r="K38" s="55">
        <v>634364.69999999995</v>
      </c>
    </row>
    <row r="39" spans="1:11" hidden="1">
      <c r="A39" s="146">
        <v>38442</v>
      </c>
      <c r="B39" s="55">
        <v>503823.3</v>
      </c>
      <c r="C39" s="55">
        <v>494008.1</v>
      </c>
      <c r="D39" s="55">
        <v>693513.5</v>
      </c>
      <c r="E39" s="55">
        <v>464834</v>
      </c>
      <c r="F39" s="55">
        <v>631463.5</v>
      </c>
      <c r="G39" s="55">
        <v>604197.69999999995</v>
      </c>
      <c r="H39" s="55">
        <v>489367.9</v>
      </c>
      <c r="I39" s="55">
        <v>427092</v>
      </c>
      <c r="J39" s="55">
        <v>760281.59999999998</v>
      </c>
      <c r="K39" s="55">
        <v>663075</v>
      </c>
    </row>
    <row r="40" spans="1:11" hidden="1">
      <c r="A40" s="146">
        <v>38533</v>
      </c>
      <c r="B40" s="55">
        <v>541641</v>
      </c>
      <c r="C40" s="55">
        <v>518689</v>
      </c>
      <c r="D40" s="55">
        <v>721303.6</v>
      </c>
      <c r="E40" s="55">
        <v>493111.4</v>
      </c>
      <c r="F40" s="55">
        <v>668693.9</v>
      </c>
      <c r="G40" s="55">
        <v>637630.69999999995</v>
      </c>
      <c r="H40" s="55">
        <v>516298</v>
      </c>
      <c r="I40" s="55">
        <v>438759.2</v>
      </c>
      <c r="J40" s="55">
        <v>807505.9</v>
      </c>
      <c r="K40" s="55">
        <v>690308.1</v>
      </c>
    </row>
    <row r="41" spans="1:11" hidden="1">
      <c r="A41" s="146">
        <v>38625</v>
      </c>
      <c r="B41" s="55">
        <v>588253.6</v>
      </c>
      <c r="C41" s="55">
        <v>537335</v>
      </c>
      <c r="D41" s="55">
        <v>749885.3</v>
      </c>
      <c r="E41" s="55">
        <v>500453.5</v>
      </c>
      <c r="F41" s="55">
        <v>695554.1</v>
      </c>
      <c r="G41" s="55">
        <v>654773.30000000005</v>
      </c>
      <c r="H41" s="55">
        <v>535939.4</v>
      </c>
      <c r="I41" s="55">
        <v>439970.7</v>
      </c>
      <c r="J41" s="55">
        <v>857369.4</v>
      </c>
      <c r="K41" s="55">
        <v>718112.8</v>
      </c>
    </row>
    <row r="42" spans="1:11" hidden="1">
      <c r="A42" s="146">
        <v>38717</v>
      </c>
      <c r="B42" s="55">
        <v>633416.6</v>
      </c>
      <c r="C42" s="55">
        <v>563048.19999999995</v>
      </c>
      <c r="D42" s="55">
        <v>767149.9</v>
      </c>
      <c r="E42" s="55">
        <v>503687.4</v>
      </c>
      <c r="F42" s="55">
        <v>740092.1</v>
      </c>
      <c r="G42" s="55">
        <v>668992.1</v>
      </c>
      <c r="H42" s="55">
        <v>570496.80000000005</v>
      </c>
      <c r="I42" s="55">
        <v>453081.9</v>
      </c>
      <c r="J42" s="55">
        <v>891539.2</v>
      </c>
      <c r="K42" s="55">
        <v>745394.2</v>
      </c>
    </row>
    <row r="43" spans="1:11" hidden="1">
      <c r="A43" s="146">
        <v>38807</v>
      </c>
      <c r="B43" s="55">
        <v>669914.4</v>
      </c>
      <c r="C43" s="55">
        <v>596343.69999999995</v>
      </c>
      <c r="D43" s="55">
        <v>794309.6</v>
      </c>
      <c r="E43" s="55">
        <v>533781.6</v>
      </c>
      <c r="F43" s="55">
        <v>800951.5</v>
      </c>
      <c r="G43" s="55">
        <v>712903.6</v>
      </c>
      <c r="H43" s="55">
        <v>581843.9</v>
      </c>
      <c r="I43" s="55">
        <v>490330.4</v>
      </c>
      <c r="J43" s="55">
        <v>913827</v>
      </c>
      <c r="K43" s="55">
        <v>771649.5</v>
      </c>
    </row>
    <row r="44" spans="1:11" hidden="1">
      <c r="A44" s="146">
        <v>38898</v>
      </c>
      <c r="B44" s="55">
        <v>692706.9</v>
      </c>
      <c r="C44" s="55">
        <v>653156.9</v>
      </c>
      <c r="D44" s="55">
        <v>833177.1</v>
      </c>
      <c r="E44" s="55">
        <v>568478.9</v>
      </c>
      <c r="F44" s="55">
        <v>819933.2</v>
      </c>
      <c r="G44" s="55">
        <v>752061.1</v>
      </c>
      <c r="H44" s="55">
        <v>605835</v>
      </c>
      <c r="I44" s="55">
        <v>538993.30000000005</v>
      </c>
      <c r="J44" s="55">
        <v>931461.7</v>
      </c>
      <c r="K44" s="55">
        <v>798858.4</v>
      </c>
    </row>
    <row r="45" spans="1:11" hidden="1">
      <c r="A45" s="146">
        <v>38990</v>
      </c>
      <c r="B45" s="55">
        <v>711459.5</v>
      </c>
      <c r="C45" s="55">
        <v>697912.5</v>
      </c>
      <c r="D45" s="55">
        <v>874436.1</v>
      </c>
      <c r="E45" s="55">
        <v>576139.19999999995</v>
      </c>
      <c r="F45" s="55">
        <v>827511.1</v>
      </c>
      <c r="G45" s="55">
        <v>752694.8</v>
      </c>
      <c r="H45" s="55">
        <v>647975.1</v>
      </c>
      <c r="I45" s="55">
        <v>572196.69999999995</v>
      </c>
      <c r="J45" s="55">
        <v>946284.9</v>
      </c>
      <c r="K45" s="55">
        <v>822961.6</v>
      </c>
    </row>
    <row r="46" spans="1:11" hidden="1">
      <c r="A46" s="146">
        <v>39082</v>
      </c>
      <c r="B46" s="55">
        <v>744474.6</v>
      </c>
      <c r="C46" s="55">
        <v>708775.9</v>
      </c>
      <c r="D46" s="55">
        <v>906501.3</v>
      </c>
      <c r="E46" s="55">
        <v>601914.4</v>
      </c>
      <c r="F46" s="55">
        <v>823500.7</v>
      </c>
      <c r="G46" s="55">
        <v>777913.2</v>
      </c>
      <c r="H46" s="55">
        <v>652117.5</v>
      </c>
      <c r="I46" s="55">
        <v>600493.30000000005</v>
      </c>
      <c r="J46" s="55">
        <v>976283.3</v>
      </c>
      <c r="K46" s="55">
        <v>854786.5</v>
      </c>
    </row>
    <row r="47" spans="1:11" hidden="1">
      <c r="A47" s="146">
        <v>39172</v>
      </c>
      <c r="B47" s="55">
        <v>797710</v>
      </c>
      <c r="C47" s="55">
        <v>723560.3</v>
      </c>
      <c r="D47" s="55">
        <v>940115.3</v>
      </c>
      <c r="E47" s="55">
        <v>623018</v>
      </c>
      <c r="F47" s="55">
        <v>860200.7</v>
      </c>
      <c r="G47" s="55">
        <v>833447.9</v>
      </c>
      <c r="H47" s="55">
        <v>669443</v>
      </c>
      <c r="I47" s="55">
        <v>611726.6</v>
      </c>
      <c r="J47" s="55">
        <v>1014161.7</v>
      </c>
      <c r="K47" s="55">
        <v>891982.3</v>
      </c>
    </row>
    <row r="48" spans="1:11" hidden="1">
      <c r="A48" s="146">
        <v>39263</v>
      </c>
      <c r="B48" s="55">
        <v>842100</v>
      </c>
      <c r="C48" s="55">
        <v>739759.4</v>
      </c>
      <c r="D48" s="55">
        <v>967263.5</v>
      </c>
      <c r="E48" s="55">
        <v>669890.9</v>
      </c>
      <c r="F48" s="55">
        <v>903910.3</v>
      </c>
      <c r="G48" s="55">
        <v>849131.9</v>
      </c>
      <c r="H48" s="55">
        <v>706780</v>
      </c>
      <c r="I48" s="55">
        <v>599235</v>
      </c>
      <c r="J48" s="55">
        <v>1040544.8</v>
      </c>
      <c r="K48" s="55">
        <v>923717.8</v>
      </c>
    </row>
    <row r="49" spans="1:11" hidden="1">
      <c r="A49" s="146">
        <v>39355</v>
      </c>
      <c r="B49" s="55">
        <v>845090.2</v>
      </c>
      <c r="C49" s="55">
        <v>759205.9</v>
      </c>
      <c r="D49" s="55">
        <v>987627.7</v>
      </c>
      <c r="E49" s="55">
        <v>746202.3</v>
      </c>
      <c r="F49" s="55">
        <v>895595.4</v>
      </c>
      <c r="G49" s="55">
        <v>857265.6</v>
      </c>
      <c r="H49" s="55">
        <v>732611</v>
      </c>
      <c r="I49" s="55">
        <v>626961.69999999995</v>
      </c>
      <c r="J49" s="55">
        <v>1072148</v>
      </c>
      <c r="K49" s="55">
        <v>946073</v>
      </c>
    </row>
    <row r="50" spans="1:11" hidden="1">
      <c r="A50" s="146">
        <v>39447</v>
      </c>
      <c r="B50" s="55">
        <v>818447.1</v>
      </c>
      <c r="C50" s="55">
        <v>796040.8</v>
      </c>
      <c r="D50" s="55">
        <v>1013018.1</v>
      </c>
      <c r="E50" s="55">
        <v>749418.6</v>
      </c>
      <c r="F50" s="55">
        <v>878785.8</v>
      </c>
      <c r="G50" s="55">
        <v>860097.6</v>
      </c>
      <c r="H50" s="55">
        <v>753375</v>
      </c>
      <c r="I50" s="55">
        <v>657946.9</v>
      </c>
      <c r="J50" s="55">
        <v>1088376.3999999999</v>
      </c>
      <c r="K50" s="55">
        <v>958746.8</v>
      </c>
    </row>
    <row r="51" spans="1:11" hidden="1">
      <c r="A51" s="146">
        <v>39538</v>
      </c>
      <c r="B51" s="55">
        <v>799202.1</v>
      </c>
      <c r="C51" s="55">
        <v>815210.2</v>
      </c>
      <c r="D51" s="55">
        <v>1016789.7</v>
      </c>
      <c r="E51" s="55">
        <v>728530.5</v>
      </c>
      <c r="F51" s="55">
        <v>861091.8</v>
      </c>
      <c r="G51" s="55">
        <v>860140</v>
      </c>
      <c r="H51" s="55">
        <v>779964.4</v>
      </c>
      <c r="I51" s="55">
        <v>662781.1</v>
      </c>
      <c r="J51" s="55">
        <v>1096076.8</v>
      </c>
      <c r="K51" s="55">
        <v>968098.4</v>
      </c>
    </row>
    <row r="52" spans="1:11" hidden="1">
      <c r="A52" s="146">
        <v>39629</v>
      </c>
      <c r="B52" s="55">
        <v>817960.8</v>
      </c>
      <c r="C52" s="55">
        <v>814186.8</v>
      </c>
      <c r="D52" s="55">
        <v>989810.3</v>
      </c>
      <c r="E52" s="55">
        <v>716620.4</v>
      </c>
      <c r="F52" s="55">
        <v>830173.9</v>
      </c>
      <c r="G52" s="55">
        <v>872789.4</v>
      </c>
      <c r="H52" s="55">
        <v>799355.1</v>
      </c>
      <c r="I52" s="55">
        <v>666145.4</v>
      </c>
      <c r="J52" s="55">
        <v>1108717.6000000001</v>
      </c>
      <c r="K52" s="55">
        <v>974346.6</v>
      </c>
    </row>
    <row r="53" spans="1:11" hidden="1">
      <c r="A53" s="146">
        <v>39721</v>
      </c>
      <c r="B53" s="55">
        <v>855537.8</v>
      </c>
      <c r="C53" s="55">
        <v>787856.8</v>
      </c>
      <c r="D53" s="55">
        <v>987309.6</v>
      </c>
      <c r="E53" s="55">
        <v>727872.5</v>
      </c>
      <c r="F53" s="55">
        <v>854811.2</v>
      </c>
      <c r="G53" s="55">
        <v>874379</v>
      </c>
      <c r="H53" s="55">
        <v>791006</v>
      </c>
      <c r="I53" s="55">
        <v>664280</v>
      </c>
      <c r="J53" s="55">
        <v>1111313</v>
      </c>
      <c r="K53" s="55">
        <v>969509.3</v>
      </c>
    </row>
    <row r="54" spans="1:11" hidden="1">
      <c r="A54" s="146">
        <v>39813</v>
      </c>
      <c r="B54" s="55">
        <v>868875.4</v>
      </c>
      <c r="C54" s="55">
        <v>776348</v>
      </c>
      <c r="D54" s="55">
        <v>982275.4</v>
      </c>
      <c r="E54" s="55">
        <v>735647.2</v>
      </c>
      <c r="F54" s="55">
        <v>865969.8</v>
      </c>
      <c r="G54" s="55">
        <v>853897.2</v>
      </c>
      <c r="H54" s="55">
        <v>788038.9</v>
      </c>
      <c r="I54" s="55">
        <v>664857.5</v>
      </c>
      <c r="J54" s="55">
        <v>1096574.8999999999</v>
      </c>
      <c r="K54" s="55">
        <v>962700.4</v>
      </c>
    </row>
    <row r="55" spans="1:11">
      <c r="A55" s="146">
        <v>39903</v>
      </c>
      <c r="B55" s="55">
        <v>841631.5</v>
      </c>
      <c r="C55" s="55">
        <v>788905.8</v>
      </c>
      <c r="D55" s="55">
        <v>992138.2</v>
      </c>
      <c r="E55" s="55">
        <v>747898.2</v>
      </c>
      <c r="F55" s="55">
        <v>820852.9</v>
      </c>
      <c r="G55" s="55">
        <v>780390.6</v>
      </c>
      <c r="H55" s="55">
        <v>780882</v>
      </c>
      <c r="I55" s="55">
        <v>670250.80000000005</v>
      </c>
      <c r="J55" s="55">
        <v>1080732.2</v>
      </c>
      <c r="K55" s="55">
        <v>946494.5</v>
      </c>
    </row>
    <row r="56" spans="1:11">
      <c r="A56" s="146">
        <v>39994</v>
      </c>
      <c r="B56" s="55">
        <v>810179.3</v>
      </c>
      <c r="C56" s="55">
        <v>780789.8</v>
      </c>
      <c r="D56" s="55">
        <v>996453</v>
      </c>
      <c r="E56" s="55">
        <v>732296.5</v>
      </c>
      <c r="F56" s="55">
        <v>804048.3</v>
      </c>
      <c r="G56" s="55">
        <v>778136.2</v>
      </c>
      <c r="H56" s="55">
        <v>751308.3</v>
      </c>
      <c r="I56" s="55">
        <v>700282.7</v>
      </c>
      <c r="J56" s="55">
        <v>1079819.1000000001</v>
      </c>
      <c r="K56" s="55">
        <v>935554.5</v>
      </c>
    </row>
    <row r="57" spans="1:11">
      <c r="A57" s="146">
        <v>40086</v>
      </c>
      <c r="B57" s="55">
        <v>820215.8</v>
      </c>
      <c r="C57" s="55">
        <v>812265.2</v>
      </c>
      <c r="D57" s="55">
        <v>1033148.6</v>
      </c>
      <c r="E57" s="55">
        <v>757018.1</v>
      </c>
      <c r="F57" s="55">
        <v>859964.1</v>
      </c>
      <c r="G57" s="55">
        <v>853368.8</v>
      </c>
      <c r="H57" s="55">
        <v>776372.3</v>
      </c>
      <c r="I57" s="55">
        <v>717615.1</v>
      </c>
      <c r="J57" s="55">
        <v>1099888.8999999999</v>
      </c>
      <c r="K57" s="55">
        <v>971304</v>
      </c>
    </row>
    <row r="58" spans="1:11">
      <c r="A58" s="146">
        <v>40178</v>
      </c>
      <c r="B58" s="55">
        <v>864480.3</v>
      </c>
      <c r="C58" s="55">
        <v>852986.6</v>
      </c>
      <c r="D58" s="55">
        <v>1056438.7</v>
      </c>
      <c r="E58" s="55">
        <v>768653.9</v>
      </c>
      <c r="F58" s="55">
        <v>907082.3</v>
      </c>
      <c r="G58" s="55">
        <v>892738.8</v>
      </c>
      <c r="H58" s="55">
        <v>836102</v>
      </c>
      <c r="I58" s="55">
        <v>692859.6</v>
      </c>
      <c r="J58" s="55">
        <v>1127066.3999999999</v>
      </c>
      <c r="K58" s="55">
        <v>1005948.8</v>
      </c>
    </row>
    <row r="59" spans="1:11">
      <c r="A59" s="146">
        <v>40268</v>
      </c>
      <c r="B59" s="55">
        <v>902904.1</v>
      </c>
      <c r="C59" s="55">
        <v>845405</v>
      </c>
      <c r="D59" s="55">
        <v>1088219.3999999999</v>
      </c>
      <c r="E59" s="55">
        <v>838223.4</v>
      </c>
      <c r="F59" s="55">
        <v>947689.4</v>
      </c>
      <c r="G59" s="55">
        <v>925107.19999999995</v>
      </c>
      <c r="H59" s="55">
        <v>867420.3</v>
      </c>
      <c r="I59" s="55">
        <v>762273.2</v>
      </c>
      <c r="J59" s="55">
        <v>1170365.7</v>
      </c>
      <c r="K59" s="55">
        <v>1044165.7</v>
      </c>
    </row>
    <row r="60" spans="1:11">
      <c r="A60" s="146">
        <v>40359</v>
      </c>
      <c r="B60" s="55">
        <v>903380.7</v>
      </c>
      <c r="C60" s="55">
        <v>853547</v>
      </c>
      <c r="D60" s="55">
        <v>1089811.2</v>
      </c>
      <c r="E60" s="55">
        <v>838765.3</v>
      </c>
      <c r="F60" s="55">
        <v>967219.5</v>
      </c>
      <c r="G60" s="55">
        <v>923353.1</v>
      </c>
      <c r="H60" s="55">
        <v>866615.4</v>
      </c>
      <c r="I60" s="55">
        <v>812186.9</v>
      </c>
      <c r="J60" s="55">
        <v>1183960.5</v>
      </c>
      <c r="K60" s="55">
        <v>1052092.3</v>
      </c>
    </row>
    <row r="61" spans="1:11">
      <c r="A61" s="146">
        <v>40451</v>
      </c>
      <c r="B61" s="55">
        <v>880700.2</v>
      </c>
      <c r="C61" s="55">
        <v>865942.3</v>
      </c>
      <c r="D61" s="55">
        <v>1072318.7</v>
      </c>
      <c r="E61" s="55">
        <v>843600.2</v>
      </c>
      <c r="F61" s="55">
        <v>904222.1</v>
      </c>
      <c r="G61" s="55">
        <v>900377</v>
      </c>
      <c r="H61" s="55">
        <v>828451.8</v>
      </c>
      <c r="I61" s="55">
        <v>772849.3</v>
      </c>
      <c r="J61" s="55">
        <v>1168679.8</v>
      </c>
      <c r="K61" s="55">
        <v>1023700.7</v>
      </c>
    </row>
    <row r="62" spans="1:11">
      <c r="A62" s="146">
        <v>40543</v>
      </c>
      <c r="B62" s="55">
        <v>869960.3</v>
      </c>
      <c r="C62" s="55">
        <v>854224.2</v>
      </c>
      <c r="D62" s="55">
        <v>1074173.6000000001</v>
      </c>
      <c r="E62" s="55">
        <v>822987</v>
      </c>
      <c r="F62" s="55">
        <v>880897</v>
      </c>
      <c r="G62" s="55">
        <v>891073.6</v>
      </c>
      <c r="H62" s="55">
        <v>785788.2</v>
      </c>
      <c r="I62" s="55">
        <v>778297.6</v>
      </c>
      <c r="J62" s="55">
        <v>1171776.3</v>
      </c>
      <c r="K62" s="55">
        <v>1027032.5</v>
      </c>
    </row>
    <row r="63" spans="1:11">
      <c r="A63" s="146">
        <v>40633</v>
      </c>
      <c r="B63" s="55">
        <v>881654.8</v>
      </c>
      <c r="C63" s="55">
        <v>886723.6</v>
      </c>
      <c r="D63" s="55">
        <v>1109715.1000000001</v>
      </c>
      <c r="E63" s="55">
        <v>820175</v>
      </c>
      <c r="F63" s="55">
        <v>941456.1</v>
      </c>
      <c r="G63" s="55">
        <v>905093.4</v>
      </c>
      <c r="H63" s="55">
        <v>781214.1</v>
      </c>
      <c r="I63" s="55">
        <v>759423.5</v>
      </c>
      <c r="J63" s="55">
        <v>1160156.3</v>
      </c>
      <c r="K63" s="55">
        <v>1041929.8</v>
      </c>
    </row>
    <row r="64" spans="1:11">
      <c r="A64" s="146">
        <v>40724</v>
      </c>
      <c r="B64" s="55">
        <v>891764.5</v>
      </c>
      <c r="C64" s="55">
        <v>915248.2</v>
      </c>
      <c r="D64" s="55">
        <v>1119935.3999999999</v>
      </c>
      <c r="E64" s="55">
        <v>901972</v>
      </c>
      <c r="F64" s="55">
        <v>976603.5</v>
      </c>
      <c r="G64" s="55">
        <v>898878.4</v>
      </c>
      <c r="H64" s="55">
        <v>823964.3</v>
      </c>
      <c r="I64" s="55">
        <v>717633.6</v>
      </c>
      <c r="J64" s="55">
        <v>1154668.8999999999</v>
      </c>
      <c r="K64" s="55">
        <v>1059159.5</v>
      </c>
    </row>
    <row r="65" spans="1:11">
      <c r="A65" s="146">
        <v>40816</v>
      </c>
      <c r="B65" s="55">
        <v>882464.6</v>
      </c>
      <c r="C65" s="55">
        <v>909203.7</v>
      </c>
      <c r="D65" s="55">
        <v>1129368.1000000001</v>
      </c>
      <c r="E65" s="55">
        <v>954947.6</v>
      </c>
      <c r="F65" s="55">
        <v>981507.6</v>
      </c>
      <c r="G65" s="55">
        <v>884215.5</v>
      </c>
      <c r="H65" s="55">
        <v>881100.80000000005</v>
      </c>
      <c r="I65" s="55">
        <v>773163.8</v>
      </c>
      <c r="J65" s="55">
        <v>1165998.5</v>
      </c>
      <c r="K65" s="55">
        <v>1067815.5</v>
      </c>
    </row>
    <row r="66" spans="1:11">
      <c r="A66" s="146">
        <v>40908</v>
      </c>
      <c r="B66" s="55">
        <v>861144.5</v>
      </c>
      <c r="C66" s="55">
        <v>901514.6</v>
      </c>
      <c r="D66" s="55">
        <v>1117257.7</v>
      </c>
      <c r="E66" s="55">
        <v>886732</v>
      </c>
      <c r="F66" s="55">
        <v>939100.3</v>
      </c>
      <c r="G66" s="55">
        <v>868548.1</v>
      </c>
      <c r="H66" s="55">
        <v>912378.5</v>
      </c>
      <c r="I66" s="55">
        <v>845507.6</v>
      </c>
      <c r="J66" s="55">
        <v>1166594.2</v>
      </c>
      <c r="K66" s="55">
        <v>1050074.8999999999</v>
      </c>
    </row>
    <row r="67" spans="1:11">
      <c r="A67" s="146">
        <v>40999</v>
      </c>
      <c r="B67" s="55">
        <v>852946.5</v>
      </c>
      <c r="C67" s="55">
        <v>890448.7</v>
      </c>
      <c r="D67" s="55">
        <v>1070423.2</v>
      </c>
      <c r="E67" s="55">
        <v>831928.2</v>
      </c>
      <c r="F67" s="55">
        <v>881852.5</v>
      </c>
      <c r="G67" s="55">
        <v>873865.4</v>
      </c>
      <c r="H67" s="55">
        <v>902538.3</v>
      </c>
      <c r="I67" s="55">
        <v>815569.8</v>
      </c>
      <c r="J67" s="55">
        <v>1170243.1000000001</v>
      </c>
      <c r="K67" s="55">
        <v>1024161.5</v>
      </c>
    </row>
    <row r="68" spans="1:11">
      <c r="A68" s="146">
        <v>41090</v>
      </c>
      <c r="B68" s="55">
        <v>888128.6</v>
      </c>
      <c r="C68" s="55">
        <v>893838.4</v>
      </c>
      <c r="D68" s="55">
        <v>1080382.3999999999</v>
      </c>
      <c r="E68" s="55">
        <v>801086.3</v>
      </c>
      <c r="F68" s="55">
        <v>890245.3</v>
      </c>
      <c r="G68" s="55">
        <v>898460.5</v>
      </c>
      <c r="H68" s="55">
        <v>887351</v>
      </c>
      <c r="I68" s="55">
        <v>862434.6</v>
      </c>
      <c r="J68" s="55">
        <v>1186514.7</v>
      </c>
      <c r="K68" s="55">
        <v>1037327.2</v>
      </c>
    </row>
    <row r="69" spans="1:11">
      <c r="A69" s="146">
        <v>41182</v>
      </c>
      <c r="B69" s="55">
        <v>948367.3</v>
      </c>
      <c r="C69" s="55">
        <v>931277</v>
      </c>
      <c r="D69" s="55">
        <v>1114240.8</v>
      </c>
      <c r="E69" s="55">
        <v>884574.7</v>
      </c>
      <c r="F69" s="55">
        <v>944741.4</v>
      </c>
      <c r="G69" s="55">
        <v>935407.5</v>
      </c>
      <c r="H69" s="55">
        <v>860916.2</v>
      </c>
      <c r="I69" s="55">
        <v>900744.8</v>
      </c>
      <c r="J69" s="55">
        <v>1206351.6000000001</v>
      </c>
      <c r="K69" s="55">
        <v>1075718.6000000001</v>
      </c>
    </row>
    <row r="70" spans="1:11">
      <c r="A70" s="146">
        <v>41274</v>
      </c>
      <c r="B70" s="55">
        <v>988955.9</v>
      </c>
      <c r="C70" s="55">
        <v>1000700.4</v>
      </c>
      <c r="D70" s="55">
        <v>1140660</v>
      </c>
      <c r="E70" s="55">
        <v>978166.2</v>
      </c>
      <c r="F70" s="55">
        <v>1032369.9</v>
      </c>
      <c r="G70" s="55">
        <v>945210.2</v>
      </c>
      <c r="H70" s="55">
        <v>840376</v>
      </c>
      <c r="I70" s="55">
        <v>891232.5</v>
      </c>
      <c r="J70" s="55">
        <v>1213587.2</v>
      </c>
      <c r="K70" s="55">
        <v>1106920.8999999999</v>
      </c>
    </row>
    <row r="71" spans="1:11">
      <c r="A71" s="272">
        <v>41364</v>
      </c>
      <c r="B71" s="273">
        <v>1002967.6</v>
      </c>
      <c r="C71" s="273">
        <v>1038719.9</v>
      </c>
      <c r="D71" s="273">
        <v>1138884.3</v>
      </c>
      <c r="E71" s="273">
        <v>930655.3</v>
      </c>
      <c r="F71" s="273">
        <v>1122700.5</v>
      </c>
      <c r="G71" s="273">
        <v>955683.1</v>
      </c>
      <c r="H71" s="273">
        <v>861449.2</v>
      </c>
      <c r="I71" s="273">
        <v>971190.1</v>
      </c>
      <c r="J71" s="273">
        <v>1250331.3</v>
      </c>
      <c r="K71" s="273">
        <v>1133768.2</v>
      </c>
    </row>
    <row r="72" spans="1:11">
      <c r="A72" s="272">
        <v>41455</v>
      </c>
      <c r="B72" s="273">
        <v>1046322</v>
      </c>
      <c r="C72" s="273">
        <v>1020891</v>
      </c>
      <c r="D72" s="273">
        <v>1113723</v>
      </c>
      <c r="E72" s="273">
        <v>1253136</v>
      </c>
      <c r="F72" s="273">
        <v>1047490</v>
      </c>
      <c r="G72" s="273">
        <v>1021850</v>
      </c>
      <c r="H72" s="273">
        <v>922502</v>
      </c>
      <c r="I72" s="273">
        <v>1074172</v>
      </c>
      <c r="J72" s="273">
        <v>1363164</v>
      </c>
      <c r="K72" s="273">
        <v>1162492</v>
      </c>
    </row>
    <row r="73" spans="1:11">
      <c r="A73" s="146"/>
      <c r="B73" s="55"/>
      <c r="C73" s="55"/>
      <c r="D73" s="55"/>
      <c r="E73" s="55"/>
      <c r="F73" s="55"/>
      <c r="G73" s="55"/>
      <c r="H73" s="55"/>
      <c r="I73" s="55"/>
      <c r="J73" s="55"/>
      <c r="K73" s="55"/>
    </row>
    <row r="74" spans="1:11">
      <c r="A74" s="147" t="s">
        <v>12</v>
      </c>
      <c r="B74" s="55">
        <f>AVERAGE(B3:B6)</f>
        <v>163463.79999999999</v>
      </c>
      <c r="C74" s="55">
        <f t="shared" ref="C74:K74" si="0">AVERAGE(C3:C6)</f>
        <v>145293.375</v>
      </c>
      <c r="D74" s="55">
        <f t="shared" si="0"/>
        <v>192091.5</v>
      </c>
      <c r="E74" s="55">
        <f t="shared" si="0"/>
        <v>133658.40000000002</v>
      </c>
      <c r="F74" s="55">
        <f t="shared" si="0"/>
        <v>176761.65</v>
      </c>
      <c r="G74" s="55">
        <f t="shared" si="0"/>
        <v>159735.72499999998</v>
      </c>
      <c r="H74" s="55">
        <f t="shared" si="0"/>
        <v>146049.17499999999</v>
      </c>
      <c r="I74" s="55">
        <f t="shared" si="0"/>
        <v>131930.17499999999</v>
      </c>
      <c r="J74" s="55">
        <f t="shared" si="0"/>
        <v>192415.97499999998</v>
      </c>
      <c r="K74" s="55">
        <f t="shared" si="0"/>
        <v>178485.55</v>
      </c>
    </row>
    <row r="75" spans="1:11">
      <c r="A75" s="147" t="s">
        <v>13</v>
      </c>
      <c r="B75" s="55">
        <f>AVERAGE(B7:B10)</f>
        <v>180446.2</v>
      </c>
      <c r="C75" s="55">
        <f t="shared" ref="C75:K75" si="1">AVERAGE(C7:C10)</f>
        <v>150505.5</v>
      </c>
      <c r="D75" s="55">
        <f t="shared" si="1"/>
        <v>204820.3</v>
      </c>
      <c r="E75" s="55">
        <f t="shared" si="1"/>
        <v>145689.15000000002</v>
      </c>
      <c r="F75" s="55">
        <f t="shared" si="1"/>
        <v>182946.4</v>
      </c>
      <c r="G75" s="55">
        <f t="shared" si="1"/>
        <v>178596.8</v>
      </c>
      <c r="H75" s="55">
        <f t="shared" si="1"/>
        <v>157114.77499999999</v>
      </c>
      <c r="I75" s="55">
        <f t="shared" si="1"/>
        <v>129623.8</v>
      </c>
      <c r="J75" s="55">
        <f t="shared" si="1"/>
        <v>224001.32500000001</v>
      </c>
      <c r="K75" s="55">
        <f t="shared" si="1"/>
        <v>194435.19999999998</v>
      </c>
    </row>
    <row r="76" spans="1:11">
      <c r="A76" s="147" t="s">
        <v>14</v>
      </c>
      <c r="B76" s="55">
        <f>AVERAGE(B11:B14)</f>
        <v>198526.40000000002</v>
      </c>
      <c r="C76" s="55">
        <f t="shared" ref="C76:K76" si="2">AVERAGE(C11:C14)</f>
        <v>182230.92499999999</v>
      </c>
      <c r="D76" s="55">
        <f t="shared" si="2"/>
        <v>223401.55</v>
      </c>
      <c r="E76" s="55">
        <f t="shared" si="2"/>
        <v>169679.7</v>
      </c>
      <c r="F76" s="55">
        <f t="shared" si="2"/>
        <v>209059.52500000002</v>
      </c>
      <c r="G76" s="55">
        <f t="shared" si="2"/>
        <v>199139.77500000002</v>
      </c>
      <c r="H76" s="55">
        <f t="shared" si="2"/>
        <v>173665.55</v>
      </c>
      <c r="I76" s="55">
        <f t="shared" si="2"/>
        <v>160642.4</v>
      </c>
      <c r="J76" s="55">
        <f t="shared" si="2"/>
        <v>274293.05000000005</v>
      </c>
      <c r="K76" s="55">
        <f t="shared" si="2"/>
        <v>221283.72500000001</v>
      </c>
    </row>
    <row r="77" spans="1:11">
      <c r="A77" s="147" t="s">
        <v>15</v>
      </c>
      <c r="B77" s="55">
        <f>AVERAGE(B15:B18)</f>
        <v>188201.02499999999</v>
      </c>
      <c r="C77" s="55">
        <f t="shared" ref="C77:K77" si="3">AVERAGE(C15:C18)</f>
        <v>178730.17500000002</v>
      </c>
      <c r="D77" s="55">
        <f t="shared" si="3"/>
        <v>234820.52500000002</v>
      </c>
      <c r="E77" s="55">
        <f t="shared" si="3"/>
        <v>178725.4</v>
      </c>
      <c r="F77" s="55">
        <f t="shared" si="3"/>
        <v>217193.22500000001</v>
      </c>
      <c r="G77" s="55">
        <f t="shared" si="3"/>
        <v>198316.22500000001</v>
      </c>
      <c r="H77" s="55">
        <f t="shared" si="3"/>
        <v>191026.57500000001</v>
      </c>
      <c r="I77" s="55">
        <f t="shared" si="3"/>
        <v>161003.29999999999</v>
      </c>
      <c r="J77" s="55">
        <f t="shared" si="3"/>
        <v>292651.875</v>
      </c>
      <c r="K77" s="55">
        <f t="shared" si="3"/>
        <v>232127.3</v>
      </c>
    </row>
    <row r="78" spans="1:11">
      <c r="A78" s="147" t="s">
        <v>16</v>
      </c>
      <c r="B78" s="55">
        <f>AVERAGE(B19:B22)</f>
        <v>216388.62500000003</v>
      </c>
      <c r="C78" s="55">
        <f t="shared" ref="C78:K78" si="4">AVERAGE(C19:C22)</f>
        <v>194488.15</v>
      </c>
      <c r="D78" s="55">
        <f t="shared" si="4"/>
        <v>280482.67500000005</v>
      </c>
      <c r="E78" s="55">
        <f t="shared" si="4"/>
        <v>204165.67499999999</v>
      </c>
      <c r="F78" s="55">
        <f t="shared" si="4"/>
        <v>231578.7</v>
      </c>
      <c r="G78" s="55">
        <f t="shared" si="4"/>
        <v>227505.5</v>
      </c>
      <c r="H78" s="55">
        <f t="shared" si="4"/>
        <v>226049.19999999998</v>
      </c>
      <c r="I78" s="55">
        <f t="shared" si="4"/>
        <v>191483.1</v>
      </c>
      <c r="J78" s="55">
        <f t="shared" si="4"/>
        <v>326732.125</v>
      </c>
      <c r="K78" s="55">
        <f t="shared" si="4"/>
        <v>271862.84999999998</v>
      </c>
    </row>
    <row r="79" spans="1:11">
      <c r="A79" s="147" t="s">
        <v>17</v>
      </c>
      <c r="B79" s="55">
        <f>AVERAGE(B23:B26)</f>
        <v>252430.15</v>
      </c>
      <c r="C79" s="55">
        <f t="shared" ref="C79:K79" si="5">AVERAGE(C23:C26)</f>
        <v>230397.67500000002</v>
      </c>
      <c r="D79" s="55">
        <f t="shared" si="5"/>
        <v>331685.47500000003</v>
      </c>
      <c r="E79" s="55">
        <f t="shared" si="5"/>
        <v>222041.92499999999</v>
      </c>
      <c r="F79" s="55">
        <f t="shared" si="5"/>
        <v>259259.35</v>
      </c>
      <c r="G79" s="55">
        <f t="shared" si="5"/>
        <v>255103.8</v>
      </c>
      <c r="H79" s="55">
        <f t="shared" si="5"/>
        <v>266840.65000000002</v>
      </c>
      <c r="I79" s="55">
        <f t="shared" si="5"/>
        <v>196778.97499999998</v>
      </c>
      <c r="J79" s="55">
        <f t="shared" si="5"/>
        <v>358932.57499999995</v>
      </c>
      <c r="K79" s="55">
        <f t="shared" si="5"/>
        <v>310684.77500000002</v>
      </c>
    </row>
    <row r="80" spans="1:11">
      <c r="A80" s="147" t="s">
        <v>18</v>
      </c>
      <c r="B80" s="55">
        <f>AVERAGE(B27:B30)</f>
        <v>282802.625</v>
      </c>
      <c r="C80" s="55">
        <f t="shared" ref="C80:K80" si="6">AVERAGE(C27:C30)</f>
        <v>258785.27499999999</v>
      </c>
      <c r="D80" s="55">
        <f t="shared" si="6"/>
        <v>403822.22499999998</v>
      </c>
      <c r="E80" s="55">
        <f t="shared" si="6"/>
        <v>246062.40000000002</v>
      </c>
      <c r="F80" s="55">
        <f t="shared" si="6"/>
        <v>295005.875</v>
      </c>
      <c r="G80" s="55">
        <f t="shared" si="6"/>
        <v>282768.40000000002</v>
      </c>
      <c r="H80" s="55">
        <f t="shared" si="6"/>
        <v>292929.69999999995</v>
      </c>
      <c r="I80" s="55">
        <f t="shared" si="6"/>
        <v>222994.3</v>
      </c>
      <c r="J80" s="55">
        <f t="shared" si="6"/>
        <v>402577.35</v>
      </c>
      <c r="K80" s="55">
        <f t="shared" si="6"/>
        <v>358131.35</v>
      </c>
    </row>
    <row r="81" spans="1:11">
      <c r="A81" s="147" t="s">
        <v>19</v>
      </c>
      <c r="B81" s="55">
        <f>AVERAGE(B31:B34)</f>
        <v>334387.95</v>
      </c>
      <c r="C81" s="55">
        <f t="shared" ref="C81:K81" si="7">AVERAGE(C31:C34)</f>
        <v>302719.25</v>
      </c>
      <c r="D81" s="55">
        <f t="shared" si="7"/>
        <v>476530.47499999998</v>
      </c>
      <c r="E81" s="55">
        <f t="shared" si="7"/>
        <v>300519.30000000005</v>
      </c>
      <c r="F81" s="55">
        <f t="shared" si="7"/>
        <v>413393.10000000003</v>
      </c>
      <c r="G81" s="55">
        <f t="shared" si="7"/>
        <v>350496.25</v>
      </c>
      <c r="H81" s="55">
        <f t="shared" si="7"/>
        <v>332860.55</v>
      </c>
      <c r="I81" s="55">
        <f t="shared" si="7"/>
        <v>271250.57500000001</v>
      </c>
      <c r="J81" s="55">
        <f t="shared" si="7"/>
        <v>480906.67500000005</v>
      </c>
      <c r="K81" s="55">
        <f t="shared" si="7"/>
        <v>433968.2</v>
      </c>
    </row>
    <row r="82" spans="1:11">
      <c r="A82" s="147" t="s">
        <v>20</v>
      </c>
      <c r="B82" s="55">
        <f>AVERAGE(B35:B38)</f>
        <v>437887.7</v>
      </c>
      <c r="C82" s="55">
        <f t="shared" ref="C82:K82" si="8">AVERAGE(C35:C38)</f>
        <v>407577.19999999995</v>
      </c>
      <c r="D82" s="55">
        <f t="shared" si="8"/>
        <v>608452.55000000005</v>
      </c>
      <c r="E82" s="55">
        <f t="shared" si="8"/>
        <v>406162.44999999995</v>
      </c>
      <c r="F82" s="55">
        <f t="shared" si="8"/>
        <v>549521.07499999995</v>
      </c>
      <c r="G82" s="55">
        <f t="shared" si="8"/>
        <v>513407.5</v>
      </c>
      <c r="H82" s="55">
        <f t="shared" si="8"/>
        <v>418435.55000000005</v>
      </c>
      <c r="I82" s="55">
        <f t="shared" si="8"/>
        <v>368553.125</v>
      </c>
      <c r="J82" s="55">
        <f t="shared" si="8"/>
        <v>646419.9</v>
      </c>
      <c r="K82" s="55">
        <f t="shared" si="8"/>
        <v>573872.55000000005</v>
      </c>
    </row>
    <row r="83" spans="1:11">
      <c r="A83" s="147" t="s">
        <v>21</v>
      </c>
      <c r="B83" s="55">
        <f>AVERAGE(B39:B42)</f>
        <v>566783.625</v>
      </c>
      <c r="C83" s="55">
        <f t="shared" ref="C83:K83" si="9">AVERAGE(C39:C42)</f>
        <v>528270.07499999995</v>
      </c>
      <c r="D83" s="55">
        <f t="shared" si="9"/>
        <v>732963.07500000007</v>
      </c>
      <c r="E83" s="55">
        <f t="shared" si="9"/>
        <v>490521.57499999995</v>
      </c>
      <c r="F83" s="55">
        <f t="shared" si="9"/>
        <v>683950.9</v>
      </c>
      <c r="G83" s="55">
        <f t="shared" si="9"/>
        <v>641398.44999999995</v>
      </c>
      <c r="H83" s="55">
        <f t="shared" si="9"/>
        <v>528025.52500000002</v>
      </c>
      <c r="I83" s="55">
        <f t="shared" si="9"/>
        <v>439725.94999999995</v>
      </c>
      <c r="J83" s="55">
        <f t="shared" si="9"/>
        <v>829174.02499999991</v>
      </c>
      <c r="K83" s="55">
        <f t="shared" si="9"/>
        <v>704222.52500000002</v>
      </c>
    </row>
    <row r="84" spans="1:11">
      <c r="A84" s="147" t="s">
        <v>22</v>
      </c>
      <c r="B84" s="55">
        <f>AVERAGE(B43:B46)</f>
        <v>704638.85</v>
      </c>
      <c r="C84" s="55">
        <f t="shared" ref="C84:K84" si="10">AVERAGE(C43:C46)</f>
        <v>664047.25</v>
      </c>
      <c r="D84" s="55">
        <f t="shared" si="10"/>
        <v>852106.02499999991</v>
      </c>
      <c r="E84" s="55">
        <f t="shared" si="10"/>
        <v>570078.52500000002</v>
      </c>
      <c r="F84" s="55">
        <f t="shared" si="10"/>
        <v>817974.125</v>
      </c>
      <c r="G84" s="55">
        <f t="shared" si="10"/>
        <v>748893.17500000005</v>
      </c>
      <c r="H84" s="55">
        <f t="shared" si="10"/>
        <v>621942.875</v>
      </c>
      <c r="I84" s="55">
        <f t="shared" si="10"/>
        <v>550503.42500000005</v>
      </c>
      <c r="J84" s="55">
        <f t="shared" si="10"/>
        <v>941964.22500000009</v>
      </c>
      <c r="K84" s="55">
        <f t="shared" si="10"/>
        <v>812064</v>
      </c>
    </row>
    <row r="85" spans="1:11">
      <c r="A85" s="147" t="s">
        <v>23</v>
      </c>
      <c r="B85" s="55">
        <f>AVERAGE(B47:B50)</f>
        <v>825836.82500000007</v>
      </c>
      <c r="C85" s="55">
        <f t="shared" ref="C85:K85" si="11">AVERAGE(C47:C50)</f>
        <v>754641.60000000009</v>
      </c>
      <c r="D85" s="55">
        <f t="shared" si="11"/>
        <v>977006.15</v>
      </c>
      <c r="E85" s="55">
        <f t="shared" si="11"/>
        <v>697132.45</v>
      </c>
      <c r="F85" s="55">
        <f t="shared" si="11"/>
        <v>884623.05</v>
      </c>
      <c r="G85" s="55">
        <f t="shared" si="11"/>
        <v>849985.75</v>
      </c>
      <c r="H85" s="55">
        <f t="shared" si="11"/>
        <v>715552.25</v>
      </c>
      <c r="I85" s="55">
        <f t="shared" si="11"/>
        <v>623967.55000000005</v>
      </c>
      <c r="J85" s="55">
        <f t="shared" si="11"/>
        <v>1053807.7250000001</v>
      </c>
      <c r="K85" s="55">
        <f t="shared" si="11"/>
        <v>930129.97500000009</v>
      </c>
    </row>
    <row r="86" spans="1:11">
      <c r="A86" s="147" t="s">
        <v>24</v>
      </c>
      <c r="B86" s="55">
        <f>AVERAGE(B51:B54)</f>
        <v>835394.02500000002</v>
      </c>
      <c r="C86" s="55">
        <f t="shared" ref="C86:K86" si="12">AVERAGE(C51:C54)</f>
        <v>798400.45</v>
      </c>
      <c r="D86" s="55">
        <f t="shared" si="12"/>
        <v>994046.25</v>
      </c>
      <c r="E86" s="55">
        <f t="shared" si="12"/>
        <v>727167.64999999991</v>
      </c>
      <c r="F86" s="55">
        <f t="shared" si="12"/>
        <v>853011.67500000005</v>
      </c>
      <c r="G86" s="55">
        <f t="shared" si="12"/>
        <v>865301.39999999991</v>
      </c>
      <c r="H86" s="55">
        <f t="shared" si="12"/>
        <v>789591.1</v>
      </c>
      <c r="I86" s="55">
        <f t="shared" si="12"/>
        <v>664516</v>
      </c>
      <c r="J86" s="55">
        <f t="shared" si="12"/>
        <v>1103170.5750000002</v>
      </c>
      <c r="K86" s="55">
        <f t="shared" si="12"/>
        <v>968663.67499999993</v>
      </c>
    </row>
    <row r="87" spans="1:11">
      <c r="A87" s="147" t="s">
        <v>25</v>
      </c>
      <c r="B87" s="55">
        <f>AVERAGE(B55:B58)</f>
        <v>834126.72500000009</v>
      </c>
      <c r="C87" s="55">
        <f>AVERAGE(C55:C58)</f>
        <v>808736.85</v>
      </c>
      <c r="D87" s="55">
        <f t="shared" ref="D87:K87" si="13">AVERAGE(D55:D58)</f>
        <v>1019544.625</v>
      </c>
      <c r="E87" s="55">
        <f t="shared" si="13"/>
        <v>751466.67499999993</v>
      </c>
      <c r="F87" s="55">
        <f>AVERAGE(F55:F58)</f>
        <v>847986.90000000014</v>
      </c>
      <c r="G87" s="55">
        <f t="shared" si="13"/>
        <v>826158.59999999986</v>
      </c>
      <c r="H87" s="55">
        <f t="shared" si="13"/>
        <v>786166.15</v>
      </c>
      <c r="I87" s="55">
        <f t="shared" si="13"/>
        <v>695252.05</v>
      </c>
      <c r="J87" s="55">
        <f t="shared" si="13"/>
        <v>1096876.6499999999</v>
      </c>
      <c r="K87" s="55">
        <f t="shared" si="13"/>
        <v>964825.45</v>
      </c>
    </row>
    <row r="88" spans="1:11">
      <c r="A88" s="147" t="s">
        <v>418</v>
      </c>
      <c r="B88" s="55">
        <f>AVERAGE(B59:B62)</f>
        <v>889236.32499999995</v>
      </c>
      <c r="C88" s="55">
        <f>AVERAGE(C59:C62)</f>
        <v>854779.625</v>
      </c>
      <c r="D88" s="55">
        <f t="shared" ref="D88:K88" si="14">AVERAGE(D59:D62)</f>
        <v>1081130.7250000001</v>
      </c>
      <c r="E88" s="55">
        <f t="shared" si="14"/>
        <v>835893.97500000009</v>
      </c>
      <c r="F88" s="55">
        <f t="shared" si="14"/>
        <v>925007</v>
      </c>
      <c r="G88" s="55">
        <f t="shared" si="14"/>
        <v>909977.72499999998</v>
      </c>
      <c r="H88" s="55">
        <f t="shared" si="14"/>
        <v>837068.92500000005</v>
      </c>
      <c r="I88" s="55">
        <f t="shared" si="14"/>
        <v>781401.75000000012</v>
      </c>
      <c r="J88" s="55">
        <f t="shared" si="14"/>
        <v>1173695.575</v>
      </c>
      <c r="K88" s="55">
        <f t="shared" si="14"/>
        <v>1036747.8</v>
      </c>
    </row>
    <row r="89" spans="1:11">
      <c r="A89" s="147" t="s">
        <v>451</v>
      </c>
      <c r="B89" s="55">
        <f>AVERAGE(B63:B66)</f>
        <v>879257.1</v>
      </c>
      <c r="C89" s="55">
        <f t="shared" ref="C89:H89" si="15">AVERAGE(C63:C66)</f>
        <v>903172.52500000002</v>
      </c>
      <c r="D89" s="55">
        <f t="shared" si="15"/>
        <v>1119069.075</v>
      </c>
      <c r="E89" s="55">
        <f t="shared" si="15"/>
        <v>890956.65</v>
      </c>
      <c r="F89" s="55">
        <f>AVERAGE(F63:F66)</f>
        <v>959666.875</v>
      </c>
      <c r="G89" s="55">
        <f t="shared" si="15"/>
        <v>889183.85</v>
      </c>
      <c r="H89" s="55">
        <f t="shared" si="15"/>
        <v>849664.42500000005</v>
      </c>
      <c r="I89" s="55">
        <f>AVERAGE(I63:I66)</f>
        <v>773932.12500000012</v>
      </c>
      <c r="J89" s="55">
        <f>AVERAGE(J63:J66)</f>
        <v>1161854.4750000001</v>
      </c>
      <c r="K89" s="55">
        <f>AVERAGE(K63:K66)</f>
        <v>1054744.9249999998</v>
      </c>
    </row>
    <row r="90" spans="1:11">
      <c r="A90" s="147" t="s">
        <v>494</v>
      </c>
      <c r="B90" s="55">
        <f t="shared" ref="B90:K90" si="16">AVERAGE(B67:B70)</f>
        <v>919599.57500000007</v>
      </c>
      <c r="C90" s="55">
        <f t="shared" si="16"/>
        <v>929066.125</v>
      </c>
      <c r="D90" s="55">
        <f t="shared" si="16"/>
        <v>1101426.5999999999</v>
      </c>
      <c r="E90" s="55">
        <f t="shared" si="16"/>
        <v>873938.85000000009</v>
      </c>
      <c r="F90" s="55">
        <f t="shared" si="16"/>
        <v>937302.27500000002</v>
      </c>
      <c r="G90" s="55">
        <f t="shared" si="16"/>
        <v>913235.89999999991</v>
      </c>
      <c r="H90" s="55">
        <f t="shared" si="16"/>
        <v>872795.375</v>
      </c>
      <c r="I90" s="55">
        <f t="shared" si="16"/>
        <v>867495.42500000005</v>
      </c>
      <c r="J90" s="55">
        <f t="shared" si="16"/>
        <v>1194174.1499999999</v>
      </c>
      <c r="K90" s="55">
        <f t="shared" si="16"/>
        <v>1061032.0499999998</v>
      </c>
    </row>
    <row r="91" spans="1:11">
      <c r="A91" s="147" t="s">
        <v>519</v>
      </c>
      <c r="B91" s="273">
        <f t="shared" ref="B91:K91" si="17">AVERAGE(B71:B72)</f>
        <v>1024644.8</v>
      </c>
      <c r="C91" s="273">
        <f t="shared" si="17"/>
        <v>1029805.45</v>
      </c>
      <c r="D91" s="273">
        <f t="shared" si="17"/>
        <v>1126303.6499999999</v>
      </c>
      <c r="E91" s="273">
        <f t="shared" si="17"/>
        <v>1091895.6499999999</v>
      </c>
      <c r="F91" s="273">
        <f t="shared" si="17"/>
        <v>1085095.25</v>
      </c>
      <c r="G91" s="273">
        <f t="shared" si="17"/>
        <v>988766.55</v>
      </c>
      <c r="H91" s="273">
        <f t="shared" si="17"/>
        <v>891975.6</v>
      </c>
      <c r="I91" s="273">
        <f t="shared" si="17"/>
        <v>1022681.05</v>
      </c>
      <c r="J91" s="273">
        <f t="shared" si="17"/>
        <v>1306747.6499999999</v>
      </c>
      <c r="K91" s="273">
        <f t="shared" si="17"/>
        <v>1148130.1000000001</v>
      </c>
    </row>
    <row r="92" spans="1:11">
      <c r="A92" s="63"/>
      <c r="B92" s="55"/>
      <c r="C92" s="21"/>
      <c r="D92" s="21"/>
      <c r="E92" s="21"/>
      <c r="F92" s="21"/>
      <c r="G92" s="21"/>
      <c r="H92" s="21"/>
      <c r="I92" s="21"/>
      <c r="J92" s="21"/>
      <c r="K92" s="21"/>
    </row>
    <row r="93" spans="1:11">
      <c r="A93" s="147" t="s">
        <v>409</v>
      </c>
      <c r="B93" s="67">
        <f>(B75-B74)/B74*100</f>
        <v>10.38908920507172</v>
      </c>
      <c r="C93" s="67">
        <f t="shared" ref="C93:K93" si="18">(C75-C74)/C74*100</f>
        <v>3.5873108460726444</v>
      </c>
      <c r="D93" s="67">
        <f t="shared" si="18"/>
        <v>6.6264254274655503</v>
      </c>
      <c r="E93" s="67">
        <f t="shared" si="18"/>
        <v>9.0011177748648787</v>
      </c>
      <c r="F93" s="67">
        <f t="shared" si="18"/>
        <v>3.4989207217742084</v>
      </c>
      <c r="G93" s="67">
        <f t="shared" si="18"/>
        <v>11.807674832915438</v>
      </c>
      <c r="H93" s="67">
        <f t="shared" si="18"/>
        <v>7.5766261603326459</v>
      </c>
      <c r="I93" s="67">
        <f t="shared" si="18"/>
        <v>-1.748178534592246</v>
      </c>
      <c r="J93" s="67">
        <f t="shared" si="18"/>
        <v>16.415139127611436</v>
      </c>
      <c r="K93" s="67">
        <f t="shared" si="18"/>
        <v>8.936101549957403</v>
      </c>
    </row>
    <row r="94" spans="1:11">
      <c r="A94" s="147" t="s">
        <v>410</v>
      </c>
      <c r="B94" s="67">
        <f t="shared" ref="B94:K106" si="19">(B76-B75)/B75*100</f>
        <v>10.019717788459946</v>
      </c>
      <c r="C94" s="67">
        <f t="shared" si="19"/>
        <v>21.079246273391995</v>
      </c>
      <c r="D94" s="67">
        <f t="shared" si="19"/>
        <v>9.0719767523043373</v>
      </c>
      <c r="E94" s="67">
        <f t="shared" si="19"/>
        <v>16.466943488928301</v>
      </c>
      <c r="F94" s="67">
        <f t="shared" si="19"/>
        <v>14.273647909988954</v>
      </c>
      <c r="G94" s="67">
        <f t="shared" si="19"/>
        <v>11.502431734499183</v>
      </c>
      <c r="H94" s="67">
        <f t="shared" si="19"/>
        <v>10.53419387196398</v>
      </c>
      <c r="I94" s="67">
        <f t="shared" si="19"/>
        <v>23.92971043897802</v>
      </c>
      <c r="J94" s="67">
        <f t="shared" si="19"/>
        <v>22.451530141618598</v>
      </c>
      <c r="K94" s="67">
        <f t="shared" si="19"/>
        <v>13.808469351228597</v>
      </c>
    </row>
    <row r="95" spans="1:11">
      <c r="A95" s="147" t="s">
        <v>226</v>
      </c>
      <c r="B95" s="67">
        <f t="shared" si="19"/>
        <v>-5.201008530855356</v>
      </c>
      <c r="C95" s="67">
        <f t="shared" si="19"/>
        <v>-1.9210515449010486</v>
      </c>
      <c r="D95" s="67">
        <f t="shared" si="19"/>
        <v>5.1114126110584444</v>
      </c>
      <c r="E95" s="67">
        <f t="shared" si="19"/>
        <v>5.3310443146705122</v>
      </c>
      <c r="F95" s="67">
        <f t="shared" si="19"/>
        <v>3.8906144075473152</v>
      </c>
      <c r="G95" s="67">
        <f t="shared" si="19"/>
        <v>-0.41355374635730974</v>
      </c>
      <c r="H95" s="67">
        <f t="shared" si="19"/>
        <v>9.9968157184887989</v>
      </c>
      <c r="I95" s="67">
        <f t="shared" si="19"/>
        <v>0.2246604881401138</v>
      </c>
      <c r="J95" s="67">
        <f t="shared" si="19"/>
        <v>6.6931426078786718</v>
      </c>
      <c r="K95" s="67">
        <f t="shared" si="19"/>
        <v>4.900303897179958</v>
      </c>
    </row>
    <row r="96" spans="1:11">
      <c r="A96" s="147" t="s">
        <v>227</v>
      </c>
      <c r="B96" s="67">
        <f t="shared" si="19"/>
        <v>14.977389203911104</v>
      </c>
      <c r="C96" s="67">
        <f t="shared" si="19"/>
        <v>8.8166281938682012</v>
      </c>
      <c r="D96" s="67">
        <f t="shared" si="19"/>
        <v>19.445553151710236</v>
      </c>
      <c r="E96" s="67">
        <f t="shared" si="19"/>
        <v>14.234280633866254</v>
      </c>
      <c r="F96" s="67">
        <f t="shared" si="19"/>
        <v>6.6233534678625468</v>
      </c>
      <c r="G96" s="67">
        <f t="shared" si="19"/>
        <v>14.718551142247687</v>
      </c>
      <c r="H96" s="67">
        <f t="shared" si="19"/>
        <v>18.333901971492693</v>
      </c>
      <c r="I96" s="67">
        <f t="shared" si="19"/>
        <v>18.931164764945823</v>
      </c>
      <c r="J96" s="67">
        <f t="shared" si="19"/>
        <v>11.645320912432219</v>
      </c>
      <c r="K96" s="67">
        <f t="shared" si="19"/>
        <v>17.1179994770111</v>
      </c>
    </row>
    <row r="97" spans="1:11">
      <c r="A97" s="147" t="s">
        <v>228</v>
      </c>
      <c r="B97" s="67">
        <f t="shared" si="19"/>
        <v>16.655924034823901</v>
      </c>
      <c r="C97" s="67">
        <f t="shared" si="19"/>
        <v>18.463605623273203</v>
      </c>
      <c r="D97" s="67">
        <f t="shared" si="19"/>
        <v>18.255245176907977</v>
      </c>
      <c r="E97" s="67">
        <f t="shared" si="19"/>
        <v>8.7557568136759514</v>
      </c>
      <c r="F97" s="67">
        <f t="shared" si="19"/>
        <v>11.953020722544858</v>
      </c>
      <c r="G97" s="67">
        <f t="shared" si="19"/>
        <v>12.130827606365555</v>
      </c>
      <c r="H97" s="67">
        <f t="shared" si="19"/>
        <v>18.045385694795666</v>
      </c>
      <c r="I97" s="67">
        <f t="shared" si="19"/>
        <v>2.7657140499605295</v>
      </c>
      <c r="J97" s="67">
        <f t="shared" si="19"/>
        <v>9.8553057799259722</v>
      </c>
      <c r="K97" s="67">
        <f t="shared" si="19"/>
        <v>14.279966902428946</v>
      </c>
    </row>
    <row r="98" spans="1:11">
      <c r="A98" s="147" t="s">
        <v>229</v>
      </c>
      <c r="B98" s="67">
        <f t="shared" si="19"/>
        <v>12.032031435230699</v>
      </c>
      <c r="C98" s="67">
        <f t="shared" si="19"/>
        <v>12.321131278776999</v>
      </c>
      <c r="D98" s="67">
        <f t="shared" si="19"/>
        <v>21.748540541306468</v>
      </c>
      <c r="E98" s="67">
        <f t="shared" si="19"/>
        <v>10.817990791603899</v>
      </c>
      <c r="F98" s="67">
        <f t="shared" si="19"/>
        <v>13.787940531363668</v>
      </c>
      <c r="G98" s="67">
        <f t="shared" si="19"/>
        <v>10.844448416683733</v>
      </c>
      <c r="H98" s="67">
        <f t="shared" si="19"/>
        <v>9.7770148588679895</v>
      </c>
      <c r="I98" s="67">
        <f t="shared" si="19"/>
        <v>13.322218494125204</v>
      </c>
      <c r="J98" s="67">
        <f t="shared" si="19"/>
        <v>12.15960267746666</v>
      </c>
      <c r="K98" s="67">
        <f t="shared" si="19"/>
        <v>15.271612521083453</v>
      </c>
    </row>
    <row r="99" spans="1:11">
      <c r="A99" s="147" t="s">
        <v>215</v>
      </c>
      <c r="B99" s="67">
        <f t="shared" si="19"/>
        <v>18.240751831776674</v>
      </c>
      <c r="C99" s="67">
        <f t="shared" si="19"/>
        <v>16.976999560736214</v>
      </c>
      <c r="D99" s="67">
        <f t="shared" si="19"/>
        <v>18.0050144590234</v>
      </c>
      <c r="E99" s="67">
        <f t="shared" si="19"/>
        <v>22.131337416850368</v>
      </c>
      <c r="F99" s="67">
        <f t="shared" si="19"/>
        <v>40.130463503481081</v>
      </c>
      <c r="G99" s="67">
        <f t="shared" si="19"/>
        <v>23.951703938629624</v>
      </c>
      <c r="H99" s="67">
        <f t="shared" si="19"/>
        <v>13.631547091332848</v>
      </c>
      <c r="I99" s="67">
        <f t="shared" si="19"/>
        <v>21.640138335374502</v>
      </c>
      <c r="J99" s="67">
        <f t="shared" si="19"/>
        <v>19.456962742687853</v>
      </c>
      <c r="K99" s="67">
        <f t="shared" si="19"/>
        <v>21.175708298086732</v>
      </c>
    </row>
    <row r="100" spans="1:11">
      <c r="A100" s="147" t="s">
        <v>216</v>
      </c>
      <c r="B100" s="67">
        <f t="shared" si="19"/>
        <v>30.951997522638003</v>
      </c>
      <c r="C100" s="67">
        <f t="shared" si="19"/>
        <v>34.638679238271088</v>
      </c>
      <c r="D100" s="67">
        <f t="shared" si="19"/>
        <v>27.683869536360728</v>
      </c>
      <c r="E100" s="67">
        <f t="shared" si="19"/>
        <v>35.153532568457294</v>
      </c>
      <c r="F100" s="67">
        <f t="shared" si="19"/>
        <v>32.929426011222709</v>
      </c>
      <c r="G100" s="67">
        <f t="shared" si="19"/>
        <v>46.480169188686041</v>
      </c>
      <c r="H100" s="67">
        <f t="shared" si="19"/>
        <v>25.708964309528437</v>
      </c>
      <c r="I100" s="67">
        <f t="shared" si="19"/>
        <v>35.871831792430299</v>
      </c>
      <c r="J100" s="67">
        <f t="shared" si="19"/>
        <v>34.416911555656817</v>
      </c>
      <c r="K100" s="67">
        <f t="shared" si="19"/>
        <v>32.238387513186453</v>
      </c>
    </row>
    <row r="101" spans="1:11">
      <c r="A101" s="147" t="s">
        <v>217</v>
      </c>
      <c r="B101" s="67">
        <f t="shared" si="19"/>
        <v>29.43584051344671</v>
      </c>
      <c r="C101" s="67">
        <f t="shared" si="19"/>
        <v>29.612273453961606</v>
      </c>
      <c r="D101" s="67">
        <f t="shared" si="19"/>
        <v>20.463473281523765</v>
      </c>
      <c r="E101" s="67">
        <f t="shared" si="19"/>
        <v>20.769799128402937</v>
      </c>
      <c r="F101" s="67">
        <f t="shared" si="19"/>
        <v>24.463088153625424</v>
      </c>
      <c r="G101" s="67">
        <f t="shared" si="19"/>
        <v>24.929700092032149</v>
      </c>
      <c r="H101" s="67">
        <f t="shared" si="19"/>
        <v>26.190407339911719</v>
      </c>
      <c r="I101" s="67">
        <f t="shared" si="19"/>
        <v>19.311415416705515</v>
      </c>
      <c r="J101" s="67">
        <f t="shared" si="19"/>
        <v>28.271735600961524</v>
      </c>
      <c r="K101" s="67">
        <f t="shared" si="19"/>
        <v>22.714098278441782</v>
      </c>
    </row>
    <row r="102" spans="1:11">
      <c r="A102" s="147" t="s">
        <v>218</v>
      </c>
      <c r="B102" s="67">
        <f t="shared" si="19"/>
        <v>24.322372580894513</v>
      </c>
      <c r="C102" s="67">
        <f t="shared" si="19"/>
        <v>25.702227217773043</v>
      </c>
      <c r="D102" s="67">
        <f t="shared" si="19"/>
        <v>16.254973008019512</v>
      </c>
      <c r="E102" s="67">
        <f t="shared" si="19"/>
        <v>16.218848273901116</v>
      </c>
      <c r="F102" s="67">
        <f t="shared" si="19"/>
        <v>19.595445374806872</v>
      </c>
      <c r="G102" s="67">
        <f t="shared" si="19"/>
        <v>16.759430117113645</v>
      </c>
      <c r="H102" s="67">
        <f t="shared" si="19"/>
        <v>17.786517043849344</v>
      </c>
      <c r="I102" s="67">
        <f t="shared" si="19"/>
        <v>25.192389714548369</v>
      </c>
      <c r="J102" s="67">
        <f t="shared" si="19"/>
        <v>13.602717475381624</v>
      </c>
      <c r="K102" s="67">
        <f t="shared" si="19"/>
        <v>15.313550926250189</v>
      </c>
    </row>
    <row r="103" spans="1:11">
      <c r="A103" s="147" t="s">
        <v>219</v>
      </c>
      <c r="B103" s="67">
        <f t="shared" si="19"/>
        <v>17.200013169867102</v>
      </c>
      <c r="C103" s="67">
        <f t="shared" si="19"/>
        <v>13.642756596010313</v>
      </c>
      <c r="D103" s="67">
        <f t="shared" si="19"/>
        <v>14.657815029532284</v>
      </c>
      <c r="E103" s="67">
        <f t="shared" si="19"/>
        <v>22.287091940535721</v>
      </c>
      <c r="F103" s="67">
        <f t="shared" si="19"/>
        <v>8.1480480815942737</v>
      </c>
      <c r="G103" s="67">
        <f t="shared" si="19"/>
        <v>13.498931272808026</v>
      </c>
      <c r="H103" s="67">
        <f t="shared" si="19"/>
        <v>15.051121053521193</v>
      </c>
      <c r="I103" s="67">
        <f t="shared" si="19"/>
        <v>13.344898807850287</v>
      </c>
      <c r="J103" s="67">
        <f t="shared" si="19"/>
        <v>11.873433940657351</v>
      </c>
      <c r="K103" s="67">
        <f t="shared" si="19"/>
        <v>14.538998773495695</v>
      </c>
    </row>
    <row r="104" spans="1:11">
      <c r="A104" s="147" t="s">
        <v>220</v>
      </c>
      <c r="B104" s="67">
        <f t="shared" si="19"/>
        <v>1.1572746226229318</v>
      </c>
      <c r="C104" s="67">
        <f t="shared" si="19"/>
        <v>5.79862679184395</v>
      </c>
      <c r="D104" s="67">
        <f t="shared" si="19"/>
        <v>1.7441138932441702</v>
      </c>
      <c r="E104" s="67">
        <f t="shared" si="19"/>
        <v>4.3083921857317007</v>
      </c>
      <c r="F104" s="67">
        <f t="shared" si="19"/>
        <v>-3.5734288180711546</v>
      </c>
      <c r="G104" s="67">
        <f t="shared" si="19"/>
        <v>1.801871384314373</v>
      </c>
      <c r="H104" s="67">
        <f t="shared" si="19"/>
        <v>10.347092053724936</v>
      </c>
      <c r="I104" s="67">
        <f t="shared" si="19"/>
        <v>6.4984869806130066</v>
      </c>
      <c r="J104" s="67">
        <f t="shared" si="19"/>
        <v>4.6842368706302748</v>
      </c>
      <c r="K104" s="67">
        <f t="shared" si="19"/>
        <v>4.1428296083028435</v>
      </c>
    </row>
    <row r="105" spans="1:11">
      <c r="A105" s="147" t="s">
        <v>221</v>
      </c>
      <c r="B105" s="67">
        <f>(B87-B86)/B86*100</f>
        <v>-0.15170086953877004</v>
      </c>
      <c r="C105" s="67">
        <f t="shared" si="19"/>
        <v>1.2946385488635463</v>
      </c>
      <c r="D105" s="67">
        <f t="shared" si="19"/>
        <v>2.5651095208095196</v>
      </c>
      <c r="E105" s="67">
        <f t="shared" si="19"/>
        <v>3.3415987358623598</v>
      </c>
      <c r="F105" s="67">
        <f t="shared" si="19"/>
        <v>-0.58906286364719529</v>
      </c>
      <c r="G105" s="67">
        <f t="shared" si="19"/>
        <v>-4.5236029896634919</v>
      </c>
      <c r="H105" s="67">
        <f t="shared" si="19"/>
        <v>-0.43376248795103611</v>
      </c>
      <c r="I105" s="67">
        <f t="shared" si="19"/>
        <v>4.6253288107434658</v>
      </c>
      <c r="J105" s="67">
        <f t="shared" si="19"/>
        <v>-0.57053053649480079</v>
      </c>
      <c r="K105" s="67">
        <f t="shared" si="19"/>
        <v>-0.39623917971322475</v>
      </c>
    </row>
    <row r="106" spans="1:11">
      <c r="A106" s="147" t="s">
        <v>419</v>
      </c>
      <c r="B106" s="67">
        <f>(B88-B87)/B87*100</f>
        <v>6.606861805081218</v>
      </c>
      <c r="C106" s="67">
        <f t="shared" si="19"/>
        <v>5.6931713943787798</v>
      </c>
      <c r="D106" s="67">
        <f t="shared" si="19"/>
        <v>6.04054972091095</v>
      </c>
      <c r="E106" s="67">
        <f t="shared" si="19"/>
        <v>11.235002536872333</v>
      </c>
      <c r="F106" s="67">
        <f t="shared" si="19"/>
        <v>9.0826992728307303</v>
      </c>
      <c r="G106" s="67">
        <f t="shared" si="19"/>
        <v>10.145645763416386</v>
      </c>
      <c r="H106" s="67">
        <f t="shared" si="19"/>
        <v>6.4748113360006689</v>
      </c>
      <c r="I106" s="67">
        <f t="shared" si="19"/>
        <v>12.391146491405536</v>
      </c>
      <c r="J106" s="67">
        <f t="shared" si="19"/>
        <v>7.0034242227692651</v>
      </c>
      <c r="K106" s="67">
        <f t="shared" si="19"/>
        <v>7.4544416298305656</v>
      </c>
    </row>
    <row r="107" spans="1:11">
      <c r="A107" s="147" t="s">
        <v>452</v>
      </c>
      <c r="B107" s="67">
        <f>(B89-B88)/B88*100</f>
        <v>-1.1222241736469749</v>
      </c>
      <c r="C107" s="67">
        <f t="shared" ref="C107:K107" si="20">(C89-C88)/C88*100</f>
        <v>5.6614475339184667</v>
      </c>
      <c r="D107" s="67">
        <f t="shared" si="20"/>
        <v>3.509136233270945</v>
      </c>
      <c r="E107" s="67">
        <f t="shared" si="20"/>
        <v>6.5872798042359291</v>
      </c>
      <c r="F107" s="67">
        <f t="shared" si="20"/>
        <v>3.7469851579501565</v>
      </c>
      <c r="G107" s="67">
        <f t="shared" si="20"/>
        <v>-2.2850971434493084</v>
      </c>
      <c r="H107" s="67">
        <f t="shared" si="20"/>
        <v>1.5047147999192538</v>
      </c>
      <c r="I107" s="67">
        <f t="shared" si="20"/>
        <v>-0.95592632087143381</v>
      </c>
      <c r="J107" s="67">
        <f t="shared" si="20"/>
        <v>-1.0088731909890569</v>
      </c>
      <c r="K107" s="67">
        <f t="shared" si="20"/>
        <v>1.7359212143975387</v>
      </c>
    </row>
    <row r="108" spans="1:11">
      <c r="A108" s="147" t="s">
        <v>495</v>
      </c>
      <c r="B108" s="67">
        <f>(B90-B89)/B89*100</f>
        <v>4.588245576862569</v>
      </c>
      <c r="C108" s="67">
        <f t="shared" ref="C108:K108" si="21">(C90-C89)/C89*100</f>
        <v>2.8669605510862919</v>
      </c>
      <c r="D108" s="67">
        <f t="shared" si="21"/>
        <v>-1.5765313682714439</v>
      </c>
      <c r="E108" s="67">
        <f t="shared" si="21"/>
        <v>-1.9100592604589608</v>
      </c>
      <c r="F108" s="67">
        <f t="shared" si="21"/>
        <v>-2.330454513187191</v>
      </c>
      <c r="G108" s="67">
        <f t="shared" si="21"/>
        <v>2.70495803539391</v>
      </c>
      <c r="H108" s="67">
        <f t="shared" si="21"/>
        <v>2.7223630081958476</v>
      </c>
      <c r="I108" s="67">
        <f t="shared" si="21"/>
        <v>12.08934181405119</v>
      </c>
      <c r="J108" s="67">
        <f t="shared" si="21"/>
        <v>2.7817317655035767</v>
      </c>
      <c r="K108" s="67">
        <f t="shared" si="21"/>
        <v>0.59608013757449474</v>
      </c>
    </row>
    <row r="109" spans="1:11">
      <c r="A109" s="147" t="s">
        <v>520</v>
      </c>
      <c r="B109" s="67">
        <f>(B91-B90)/B90*100</f>
        <v>11.422931007770416</v>
      </c>
      <c r="C109" s="67">
        <f t="shared" ref="C109:K109" si="22">(C91-C90)/C90*100</f>
        <v>10.843073737081948</v>
      </c>
      <c r="D109" s="67">
        <f t="shared" si="22"/>
        <v>2.2586207741850477</v>
      </c>
      <c r="E109" s="67">
        <f t="shared" si="22"/>
        <v>24.939593885773565</v>
      </c>
      <c r="F109" s="67">
        <f t="shared" si="22"/>
        <v>15.767909557245016</v>
      </c>
      <c r="G109" s="67">
        <f t="shared" si="22"/>
        <v>8.2706615015901299</v>
      </c>
      <c r="H109" s="67">
        <f t="shared" si="22"/>
        <v>2.1975626303015154</v>
      </c>
      <c r="I109" s="67">
        <f t="shared" si="22"/>
        <v>17.888927195206822</v>
      </c>
      <c r="J109" s="67">
        <f t="shared" si="22"/>
        <v>9.4268913792850064</v>
      </c>
      <c r="K109" s="67">
        <f t="shared" si="22"/>
        <v>8.2088048141430132</v>
      </c>
    </row>
    <row r="110" spans="1:11">
      <c r="A110" s="147"/>
      <c r="B110" s="67"/>
      <c r="C110" s="67"/>
      <c r="D110" s="67"/>
      <c r="E110" s="67"/>
      <c r="F110" s="67"/>
      <c r="G110" s="67"/>
      <c r="H110" s="67"/>
      <c r="I110" s="67"/>
      <c r="J110" s="67"/>
      <c r="K110" s="67"/>
    </row>
    <row r="111" spans="1:11">
      <c r="A111" s="21"/>
      <c r="B111" s="21"/>
      <c r="C111" s="21"/>
      <c r="D111" s="21"/>
      <c r="E111" s="21"/>
      <c r="F111" s="21"/>
      <c r="G111" s="21"/>
      <c r="H111" s="21"/>
      <c r="I111" s="21"/>
      <c r="J111" s="21"/>
      <c r="K111" s="21"/>
    </row>
    <row r="112" spans="1:11">
      <c r="A112" s="21"/>
      <c r="B112" s="21"/>
      <c r="C112" s="21"/>
      <c r="D112" s="21"/>
      <c r="E112" s="21"/>
      <c r="F112" s="21"/>
      <c r="G112" s="21"/>
      <c r="H112" s="21"/>
      <c r="I112" s="21"/>
      <c r="J112" s="21"/>
      <c r="K112" s="21"/>
    </row>
    <row r="113" spans="1:11">
      <c r="A113" s="21"/>
      <c r="B113" s="21"/>
      <c r="C113" s="21"/>
      <c r="D113" s="21"/>
      <c r="E113" s="21"/>
      <c r="F113" s="21"/>
      <c r="G113" s="21"/>
      <c r="H113" s="21"/>
      <c r="I113" s="21"/>
      <c r="J113" s="21"/>
      <c r="K113" s="21"/>
    </row>
    <row r="114" spans="1:11">
      <c r="A114" s="21"/>
      <c r="B114" s="21"/>
      <c r="C114" s="21"/>
      <c r="D114" s="21"/>
      <c r="E114" s="21"/>
      <c r="F114" s="21"/>
      <c r="G114" s="21"/>
      <c r="H114" s="21"/>
      <c r="I114" s="21"/>
      <c r="J114" s="21"/>
      <c r="K114" s="21"/>
    </row>
    <row r="115" spans="1:11">
      <c r="A115" s="21"/>
      <c r="B115" s="21"/>
      <c r="C115" s="21"/>
      <c r="D115" s="21"/>
      <c r="E115" s="21"/>
      <c r="F115" s="21"/>
      <c r="G115" s="21"/>
      <c r="H115" s="21"/>
      <c r="I115" s="21"/>
      <c r="J115" s="21"/>
      <c r="K115" s="21"/>
    </row>
    <row r="116" spans="1:11">
      <c r="A116" s="21"/>
      <c r="B116" s="21"/>
      <c r="C116" s="21"/>
      <c r="D116" s="21"/>
      <c r="E116" s="21"/>
      <c r="F116" s="21"/>
      <c r="G116" s="21"/>
      <c r="H116" s="21"/>
      <c r="I116" s="21"/>
      <c r="J116" s="21"/>
      <c r="K116" s="21"/>
    </row>
    <row r="117" spans="1:11">
      <c r="A117" s="21"/>
      <c r="B117" s="21"/>
      <c r="C117" s="21"/>
      <c r="D117" s="21"/>
      <c r="E117" s="21"/>
      <c r="F117" s="21"/>
      <c r="G117" s="21"/>
      <c r="H117" s="21"/>
      <c r="I117" s="21"/>
      <c r="J117" s="21"/>
      <c r="K117" s="21"/>
    </row>
    <row r="118" spans="1:11">
      <c r="A118" s="21"/>
      <c r="B118" s="21"/>
      <c r="C118" s="21"/>
      <c r="D118" s="21"/>
      <c r="E118" s="21"/>
      <c r="F118" s="21"/>
      <c r="G118" s="21"/>
      <c r="H118" s="21"/>
      <c r="I118" s="21"/>
      <c r="J118" s="21"/>
      <c r="K118" s="21"/>
    </row>
    <row r="119" spans="1:11">
      <c r="A119" s="21"/>
      <c r="B119" s="21"/>
      <c r="C119" s="21"/>
      <c r="D119" s="21"/>
      <c r="E119" s="21"/>
      <c r="F119" s="21"/>
      <c r="G119" s="21"/>
      <c r="H119" s="21"/>
      <c r="I119" s="21"/>
      <c r="J119" s="21"/>
      <c r="K119" s="21"/>
    </row>
    <row r="120" spans="1:11">
      <c r="A120" s="21"/>
      <c r="B120" s="21"/>
      <c r="C120" s="21"/>
      <c r="D120" s="21"/>
      <c r="E120" s="21"/>
      <c r="F120" s="21"/>
      <c r="G120" s="21"/>
      <c r="H120" s="21"/>
      <c r="I120" s="21"/>
      <c r="J120" s="21"/>
      <c r="K120" s="21"/>
    </row>
    <row r="121" spans="1:11">
      <c r="A121" s="21"/>
      <c r="B121" s="21"/>
      <c r="C121" s="21"/>
      <c r="D121" s="21"/>
      <c r="E121" s="21"/>
      <c r="F121" s="21"/>
      <c r="G121" s="21"/>
      <c r="H121" s="21"/>
      <c r="I121" s="21"/>
      <c r="J121" s="21"/>
      <c r="K121" s="21"/>
    </row>
    <row r="122" spans="1:11">
      <c r="A122" s="21"/>
      <c r="B122" s="21"/>
      <c r="C122" s="21"/>
      <c r="D122" s="21"/>
      <c r="E122" s="21"/>
      <c r="F122" s="21"/>
      <c r="G122" s="21"/>
      <c r="H122" s="21"/>
      <c r="I122" s="21"/>
      <c r="J122" s="21"/>
      <c r="K122" s="21"/>
    </row>
    <row r="123" spans="1:11">
      <c r="A123" s="21"/>
      <c r="B123" s="21"/>
      <c r="C123" s="21"/>
      <c r="D123" s="21"/>
      <c r="E123" s="21"/>
      <c r="F123" s="21"/>
      <c r="G123" s="21"/>
      <c r="H123" s="21"/>
      <c r="I123" s="21"/>
      <c r="J123" s="21"/>
      <c r="K123" s="21"/>
    </row>
    <row r="124" spans="1:11">
      <c r="A124" s="21"/>
      <c r="B124" s="21"/>
      <c r="C124" s="21"/>
      <c r="D124" s="21"/>
      <c r="E124" s="21"/>
      <c r="F124" s="21"/>
      <c r="G124" s="21"/>
      <c r="H124" s="21"/>
      <c r="I124" s="21"/>
      <c r="J124" s="21"/>
      <c r="K124" s="21"/>
    </row>
    <row r="125" spans="1:11">
      <c r="A125" s="21"/>
      <c r="B125" s="21"/>
      <c r="C125" s="21"/>
      <c r="D125" s="21"/>
      <c r="E125" s="21"/>
      <c r="F125" s="21"/>
      <c r="G125" s="21"/>
      <c r="H125" s="21"/>
      <c r="I125" s="21"/>
      <c r="J125" s="21"/>
      <c r="K125" s="21"/>
    </row>
    <row r="126" spans="1:11">
      <c r="A126" s="21"/>
      <c r="B126" s="21"/>
      <c r="C126" s="21"/>
      <c r="D126" s="21"/>
      <c r="E126" s="21"/>
      <c r="F126" s="21"/>
      <c r="G126" s="21"/>
      <c r="H126" s="21"/>
      <c r="I126" s="21"/>
      <c r="J126" s="21"/>
      <c r="K126" s="21"/>
    </row>
    <row r="127" spans="1:11">
      <c r="A127" s="21"/>
      <c r="B127" s="21"/>
      <c r="C127" s="21"/>
      <c r="D127" s="21"/>
      <c r="E127" s="21"/>
      <c r="F127" s="21"/>
      <c r="G127" s="21"/>
      <c r="H127" s="21"/>
      <c r="I127" s="21"/>
      <c r="J127" s="21"/>
      <c r="K127" s="21"/>
    </row>
    <row r="128" spans="1:11">
      <c r="A128" s="21"/>
      <c r="B128" s="21"/>
      <c r="C128" s="21"/>
      <c r="D128" s="21"/>
      <c r="E128" s="21"/>
      <c r="F128" s="21"/>
      <c r="G128" s="21"/>
      <c r="H128" s="21"/>
      <c r="I128" s="21"/>
      <c r="J128" s="21"/>
      <c r="K128" s="21"/>
    </row>
    <row r="129" spans="1:11">
      <c r="A129" s="21"/>
      <c r="B129" s="21"/>
      <c r="C129" s="21"/>
      <c r="D129" s="21"/>
      <c r="E129" s="21"/>
      <c r="F129" s="21"/>
      <c r="G129" s="21"/>
      <c r="H129" s="21"/>
      <c r="I129" s="21"/>
      <c r="J129" s="21"/>
      <c r="K129" s="21"/>
    </row>
    <row r="130" spans="1:11">
      <c r="A130" s="21"/>
      <c r="B130" s="21"/>
      <c r="C130" s="21"/>
      <c r="D130" s="21"/>
      <c r="E130" s="21"/>
      <c r="F130" s="21"/>
      <c r="G130" s="21"/>
      <c r="H130" s="21"/>
      <c r="I130" s="21"/>
      <c r="J130" s="21"/>
      <c r="K130" s="21"/>
    </row>
    <row r="131" spans="1:11">
      <c r="A131" s="21"/>
      <c r="B131" s="21"/>
      <c r="C131" s="21"/>
      <c r="D131" s="21"/>
      <c r="E131" s="21"/>
      <c r="F131" s="21"/>
      <c r="G131" s="21"/>
      <c r="H131" s="21"/>
      <c r="I131" s="21"/>
      <c r="J131" s="21"/>
      <c r="K131" s="21"/>
    </row>
    <row r="132" spans="1:11">
      <c r="A132" s="21"/>
      <c r="B132" s="21"/>
      <c r="C132" s="21"/>
      <c r="D132" s="21"/>
      <c r="E132" s="21"/>
      <c r="F132" s="21"/>
      <c r="G132" s="21"/>
      <c r="H132" s="21"/>
      <c r="I132" s="21"/>
      <c r="J132" s="21"/>
      <c r="K132" s="21"/>
    </row>
    <row r="133" spans="1:11">
      <c r="A133" s="21"/>
      <c r="B133" s="21"/>
      <c r="C133" s="21"/>
      <c r="D133" s="21"/>
      <c r="E133" s="21"/>
      <c r="F133" s="21"/>
      <c r="G133" s="21"/>
      <c r="H133" s="21"/>
      <c r="I133" s="21"/>
      <c r="J133" s="21"/>
      <c r="K133" s="21"/>
    </row>
    <row r="134" spans="1:11">
      <c r="A134" s="21"/>
      <c r="B134" s="21"/>
      <c r="C134" s="21"/>
      <c r="D134" s="21"/>
      <c r="E134" s="21"/>
      <c r="F134" s="21"/>
      <c r="G134" s="21"/>
      <c r="H134" s="21"/>
      <c r="I134" s="21"/>
      <c r="J134" s="21"/>
      <c r="K134" s="21"/>
    </row>
    <row r="135" spans="1:11">
      <c r="A135" s="21"/>
      <c r="B135" s="21"/>
      <c r="C135" s="21"/>
      <c r="D135" s="21"/>
      <c r="E135" s="21"/>
      <c r="F135" s="21"/>
      <c r="G135" s="21"/>
      <c r="H135" s="21"/>
      <c r="I135" s="21"/>
      <c r="J135" s="21"/>
      <c r="K135" s="21"/>
    </row>
    <row r="136" spans="1:11">
      <c r="A136" s="21"/>
      <c r="B136" s="21"/>
      <c r="C136" s="21"/>
      <c r="D136" s="21"/>
      <c r="E136" s="21"/>
      <c r="F136" s="21"/>
      <c r="G136" s="21"/>
      <c r="H136" s="21"/>
      <c r="I136" s="21"/>
      <c r="J136" s="21"/>
      <c r="K136" s="21"/>
    </row>
    <row r="137" spans="1:11">
      <c r="A137" s="21"/>
      <c r="B137" s="21"/>
      <c r="C137" s="21"/>
      <c r="D137" s="21"/>
      <c r="E137" s="21"/>
      <c r="F137" s="21"/>
      <c r="G137" s="21"/>
      <c r="H137" s="21"/>
      <c r="I137" s="21"/>
      <c r="J137" s="21"/>
      <c r="K137" s="21"/>
    </row>
    <row r="138" spans="1:11">
      <c r="A138" s="21"/>
      <c r="B138" s="21"/>
      <c r="C138" s="21"/>
      <c r="D138" s="21"/>
      <c r="E138" s="21"/>
      <c r="F138" s="21"/>
      <c r="G138" s="21"/>
      <c r="H138" s="21"/>
      <c r="I138" s="21"/>
      <c r="J138" s="21"/>
      <c r="K138" s="21"/>
    </row>
    <row r="139" spans="1:11">
      <c r="A139" s="21"/>
      <c r="B139" s="21"/>
      <c r="C139" s="21"/>
      <c r="D139" s="21"/>
      <c r="E139" s="21"/>
      <c r="F139" s="21"/>
      <c r="G139" s="21"/>
      <c r="H139" s="21"/>
      <c r="I139" s="21"/>
      <c r="J139" s="21"/>
      <c r="K139" s="21"/>
    </row>
    <row r="140" spans="1:11">
      <c r="A140" s="21"/>
      <c r="B140" s="21"/>
      <c r="C140" s="21"/>
      <c r="D140" s="21"/>
      <c r="E140" s="21"/>
      <c r="F140" s="21"/>
      <c r="G140" s="21"/>
      <c r="H140" s="21"/>
      <c r="I140" s="21"/>
      <c r="J140" s="21"/>
      <c r="K140" s="21"/>
    </row>
    <row r="141" spans="1:11">
      <c r="A141" s="21"/>
      <c r="B141" s="21"/>
      <c r="C141" s="21"/>
      <c r="D141" s="21"/>
      <c r="E141" s="21"/>
      <c r="F141" s="21"/>
      <c r="G141" s="21"/>
      <c r="H141" s="21"/>
      <c r="I141" s="21"/>
      <c r="J141" s="21"/>
      <c r="K141" s="21"/>
    </row>
    <row r="142" spans="1:11">
      <c r="A142" s="21"/>
      <c r="B142" s="21"/>
      <c r="C142" s="21"/>
      <c r="D142" s="21"/>
      <c r="E142" s="21"/>
      <c r="F142" s="21"/>
      <c r="G142" s="21"/>
      <c r="H142" s="21"/>
      <c r="I142" s="21"/>
      <c r="J142" s="21"/>
      <c r="K142" s="21"/>
    </row>
    <row r="143" spans="1:11">
      <c r="A143" s="21"/>
      <c r="B143" s="21"/>
      <c r="C143" s="21"/>
      <c r="D143" s="21"/>
      <c r="E143" s="21"/>
      <c r="F143" s="21"/>
      <c r="G143" s="21"/>
      <c r="H143" s="21"/>
      <c r="I143" s="21"/>
      <c r="J143" s="21"/>
      <c r="K143" s="21"/>
    </row>
    <row r="144" spans="1:11">
      <c r="A144" s="21"/>
      <c r="B144" s="21"/>
      <c r="C144" s="21"/>
      <c r="D144" s="21"/>
      <c r="E144" s="21"/>
      <c r="F144" s="21"/>
      <c r="G144" s="21"/>
      <c r="H144" s="21"/>
      <c r="I144" s="21"/>
      <c r="J144" s="21"/>
      <c r="K144" s="21"/>
    </row>
    <row r="145" spans="1:11">
      <c r="A145" s="21"/>
      <c r="B145" s="21"/>
      <c r="C145" s="21"/>
      <c r="D145" s="21"/>
      <c r="E145" s="21"/>
      <c r="F145" s="21"/>
      <c r="G145" s="21"/>
      <c r="H145" s="21"/>
      <c r="I145" s="21"/>
      <c r="J145" s="21"/>
      <c r="K145" s="21"/>
    </row>
    <row r="146" spans="1:11">
      <c r="A146" s="21"/>
      <c r="B146" s="21"/>
      <c r="C146" s="21"/>
      <c r="D146" s="21"/>
      <c r="E146" s="21"/>
      <c r="F146" s="21"/>
      <c r="G146" s="21"/>
      <c r="H146" s="21"/>
      <c r="I146" s="21"/>
      <c r="J146" s="21"/>
      <c r="K146" s="21"/>
    </row>
    <row r="147" spans="1:11">
      <c r="A147" s="21"/>
      <c r="B147" s="21"/>
      <c r="C147" s="21"/>
      <c r="D147" s="21"/>
      <c r="E147" s="21"/>
      <c r="F147" s="21"/>
      <c r="G147" s="21"/>
      <c r="H147" s="21"/>
      <c r="I147" s="21"/>
      <c r="J147" s="21"/>
      <c r="K147" s="21"/>
    </row>
    <row r="148" spans="1:11">
      <c r="A148" s="21"/>
      <c r="B148" s="21"/>
      <c r="C148" s="21"/>
      <c r="D148" s="21"/>
      <c r="E148" s="21"/>
      <c r="F148" s="21"/>
      <c r="G148" s="21"/>
      <c r="H148" s="21"/>
      <c r="I148" s="21"/>
      <c r="J148" s="21"/>
      <c r="K148" s="21"/>
    </row>
    <row r="149" spans="1:11">
      <c r="A149" s="21"/>
      <c r="B149" s="21"/>
      <c r="C149" s="21"/>
      <c r="D149" s="21"/>
      <c r="E149" s="21"/>
      <c r="F149" s="21"/>
      <c r="G149" s="21"/>
      <c r="H149" s="21"/>
      <c r="I149" s="21"/>
      <c r="J149" s="21"/>
      <c r="K149" s="21"/>
    </row>
    <row r="150" spans="1:11">
      <c r="A150" s="21"/>
      <c r="B150" s="21"/>
      <c r="C150" s="21"/>
      <c r="D150" s="21"/>
      <c r="E150" s="21"/>
      <c r="F150" s="21"/>
      <c r="G150" s="21"/>
      <c r="H150" s="21"/>
      <c r="I150" s="21"/>
      <c r="J150" s="21"/>
      <c r="K150" s="21"/>
    </row>
    <row r="151" spans="1:11">
      <c r="A151" s="21"/>
      <c r="B151" s="21"/>
      <c r="C151" s="21"/>
      <c r="D151" s="21"/>
      <c r="E151" s="21"/>
      <c r="F151" s="21"/>
      <c r="G151" s="21"/>
      <c r="H151" s="21"/>
      <c r="I151" s="21"/>
      <c r="J151" s="21"/>
      <c r="K151" s="21"/>
    </row>
    <row r="152" spans="1:11">
      <c r="A152" s="21"/>
      <c r="B152" s="21"/>
      <c r="C152" s="21"/>
      <c r="D152" s="21"/>
      <c r="E152" s="21"/>
      <c r="F152" s="21"/>
      <c r="G152" s="21"/>
      <c r="H152" s="21"/>
      <c r="I152" s="21"/>
      <c r="J152" s="21"/>
      <c r="K152" s="21"/>
    </row>
    <row r="153" spans="1:11">
      <c r="A153" s="21"/>
      <c r="B153" s="21"/>
      <c r="C153" s="21"/>
      <c r="D153" s="21"/>
      <c r="E153" s="21"/>
      <c r="F153" s="21"/>
      <c r="G153" s="21"/>
      <c r="H153" s="21"/>
      <c r="I153" s="21"/>
      <c r="J153" s="21"/>
      <c r="K153" s="21"/>
    </row>
    <row r="154" spans="1:11">
      <c r="A154" s="21"/>
      <c r="B154" s="21"/>
      <c r="C154" s="21"/>
      <c r="D154" s="21"/>
      <c r="E154" s="21"/>
      <c r="F154" s="21"/>
      <c r="G154" s="21"/>
      <c r="H154" s="21"/>
      <c r="I154" s="21"/>
      <c r="J154" s="21"/>
      <c r="K154" s="21"/>
    </row>
    <row r="155" spans="1:11">
      <c r="A155" s="21"/>
      <c r="B155" s="21"/>
      <c r="C155" s="21"/>
      <c r="D155" s="21"/>
      <c r="E155" s="21"/>
      <c r="F155" s="21"/>
      <c r="G155" s="21"/>
      <c r="H155" s="21"/>
      <c r="I155" s="21"/>
      <c r="J155" s="21"/>
      <c r="K155" s="21"/>
    </row>
    <row r="156" spans="1:11">
      <c r="A156" s="21"/>
      <c r="B156" s="21"/>
      <c r="C156" s="21"/>
      <c r="D156" s="21"/>
      <c r="E156" s="21"/>
      <c r="F156" s="21"/>
      <c r="G156" s="21"/>
      <c r="H156" s="21"/>
      <c r="I156" s="21"/>
      <c r="J156" s="21"/>
      <c r="K156" s="21"/>
    </row>
    <row r="157" spans="1:11">
      <c r="A157" s="21"/>
      <c r="B157" s="21"/>
      <c r="C157" s="21"/>
      <c r="D157" s="21"/>
      <c r="E157" s="21"/>
      <c r="F157" s="21"/>
      <c r="G157" s="21"/>
      <c r="H157" s="21"/>
      <c r="I157" s="21"/>
      <c r="J157" s="21"/>
      <c r="K157" s="21"/>
    </row>
    <row r="158" spans="1:11">
      <c r="A158" s="21"/>
      <c r="B158" s="21"/>
      <c r="C158" s="21"/>
      <c r="D158" s="21"/>
      <c r="E158" s="21"/>
      <c r="F158" s="21"/>
      <c r="G158" s="21"/>
      <c r="H158" s="21"/>
      <c r="I158" s="21"/>
      <c r="J158" s="21"/>
      <c r="K158" s="21"/>
    </row>
    <row r="159" spans="1:11">
      <c r="A159" s="21"/>
      <c r="B159" s="21"/>
      <c r="C159" s="21"/>
      <c r="D159" s="21"/>
      <c r="E159" s="21"/>
      <c r="F159" s="21"/>
      <c r="G159" s="21"/>
      <c r="H159" s="21"/>
      <c r="I159" s="21"/>
      <c r="J159" s="21"/>
      <c r="K159" s="21"/>
    </row>
    <row r="160" spans="1:11">
      <c r="A160" s="21"/>
      <c r="B160" s="21"/>
      <c r="C160" s="21"/>
      <c r="D160" s="21"/>
      <c r="E160" s="21"/>
      <c r="F160" s="21"/>
      <c r="G160" s="21"/>
      <c r="H160" s="21"/>
      <c r="I160" s="21"/>
      <c r="J160" s="21"/>
      <c r="K160" s="21"/>
    </row>
    <row r="161" spans="1:11">
      <c r="A161" s="21"/>
      <c r="B161" s="21"/>
      <c r="C161" s="21"/>
      <c r="D161" s="21"/>
      <c r="E161" s="21"/>
      <c r="F161" s="21"/>
      <c r="G161" s="21"/>
      <c r="H161" s="21"/>
      <c r="I161" s="21"/>
      <c r="J161" s="21"/>
      <c r="K161" s="21"/>
    </row>
    <row r="162" spans="1:11">
      <c r="A162" s="21"/>
      <c r="B162" s="21"/>
      <c r="C162" s="21"/>
      <c r="D162" s="21"/>
      <c r="E162" s="21"/>
      <c r="F162" s="21"/>
      <c r="G162" s="21"/>
      <c r="H162" s="21"/>
      <c r="I162" s="21"/>
      <c r="J162" s="21"/>
      <c r="K162" s="21"/>
    </row>
    <row r="163" spans="1:11">
      <c r="A163" s="21"/>
      <c r="B163" s="21"/>
      <c r="C163" s="21"/>
      <c r="D163" s="21"/>
      <c r="E163" s="21"/>
      <c r="F163" s="21"/>
      <c r="G163" s="21"/>
      <c r="H163" s="21"/>
      <c r="I163" s="21"/>
      <c r="J163" s="21"/>
      <c r="K163" s="21"/>
    </row>
    <row r="164" spans="1:11">
      <c r="A164" s="21"/>
      <c r="B164" s="21"/>
      <c r="C164" s="21"/>
      <c r="D164" s="21"/>
      <c r="E164" s="21"/>
      <c r="F164" s="21"/>
      <c r="G164" s="21"/>
      <c r="H164" s="21"/>
      <c r="I164" s="21"/>
      <c r="J164" s="21"/>
      <c r="K164" s="21"/>
    </row>
    <row r="165" spans="1:11">
      <c r="A165" s="21"/>
      <c r="B165" s="21"/>
      <c r="C165" s="21"/>
      <c r="D165" s="21"/>
      <c r="E165" s="21"/>
      <c r="F165" s="21"/>
      <c r="G165" s="21"/>
      <c r="H165" s="21"/>
      <c r="I165" s="21"/>
      <c r="J165" s="21"/>
      <c r="K165" s="21"/>
    </row>
    <row r="166" spans="1:11">
      <c r="A166" s="21"/>
      <c r="B166" s="21"/>
      <c r="C166" s="21"/>
      <c r="D166" s="21"/>
      <c r="E166" s="21"/>
      <c r="F166" s="21"/>
      <c r="G166" s="21"/>
      <c r="H166" s="21"/>
      <c r="I166" s="21"/>
      <c r="J166" s="21"/>
      <c r="K166" s="21"/>
    </row>
    <row r="167" spans="1:11">
      <c r="A167" s="21"/>
      <c r="B167" s="21"/>
      <c r="C167" s="21"/>
      <c r="D167" s="21"/>
      <c r="E167" s="21"/>
      <c r="F167" s="21"/>
      <c r="G167" s="21"/>
      <c r="H167" s="21"/>
      <c r="I167" s="21"/>
      <c r="J167" s="21"/>
      <c r="K167" s="21"/>
    </row>
    <row r="168" spans="1:11">
      <c r="A168" s="21"/>
      <c r="B168" s="21"/>
      <c r="C168" s="21"/>
      <c r="D168" s="21"/>
      <c r="E168" s="21"/>
      <c r="F168" s="21"/>
      <c r="G168" s="21"/>
      <c r="H168" s="21"/>
      <c r="I168" s="21"/>
      <c r="J168" s="21"/>
      <c r="K168" s="21"/>
    </row>
    <row r="169" spans="1:11">
      <c r="A169" s="21"/>
      <c r="B169" s="21"/>
      <c r="C169" s="21"/>
      <c r="D169" s="21"/>
      <c r="E169" s="21"/>
      <c r="F169" s="21"/>
      <c r="G169" s="21"/>
      <c r="H169" s="21"/>
      <c r="I169" s="21"/>
      <c r="J169" s="21"/>
      <c r="K169" s="21"/>
    </row>
    <row r="170" spans="1:11">
      <c r="A170" s="21"/>
      <c r="B170" s="21"/>
      <c r="C170" s="21"/>
      <c r="D170" s="21"/>
      <c r="E170" s="21"/>
      <c r="F170" s="21"/>
      <c r="G170" s="21"/>
      <c r="H170" s="21"/>
      <c r="I170" s="21"/>
      <c r="J170" s="21"/>
      <c r="K170" s="21"/>
    </row>
    <row r="171" spans="1:11">
      <c r="A171" s="21"/>
      <c r="B171" s="21"/>
      <c r="C171" s="21"/>
      <c r="D171" s="21"/>
      <c r="E171" s="21"/>
      <c r="F171" s="21"/>
      <c r="G171" s="21"/>
      <c r="H171" s="21"/>
      <c r="I171" s="21"/>
      <c r="J171" s="21"/>
      <c r="K171" s="21"/>
    </row>
    <row r="172" spans="1:11">
      <c r="A172" s="21"/>
      <c r="B172" s="21"/>
      <c r="C172" s="21"/>
      <c r="D172" s="21"/>
      <c r="E172" s="21"/>
      <c r="F172" s="21"/>
      <c r="G172" s="21"/>
      <c r="H172" s="21"/>
      <c r="I172" s="21"/>
      <c r="J172" s="21"/>
      <c r="K172" s="21"/>
    </row>
    <row r="173" spans="1:11">
      <c r="A173" s="21"/>
      <c r="B173" s="21"/>
      <c r="C173" s="21"/>
      <c r="D173" s="21"/>
      <c r="E173" s="21"/>
      <c r="F173" s="21"/>
      <c r="G173" s="21"/>
      <c r="H173" s="21"/>
      <c r="I173" s="21"/>
      <c r="J173" s="21"/>
      <c r="K173" s="21"/>
    </row>
    <row r="174" spans="1:11">
      <c r="A174" s="21"/>
      <c r="B174" s="21"/>
      <c r="C174" s="21"/>
      <c r="D174" s="21"/>
      <c r="E174" s="21"/>
      <c r="F174" s="21"/>
      <c r="G174" s="21"/>
      <c r="H174" s="21"/>
      <c r="I174" s="21"/>
      <c r="J174" s="21"/>
      <c r="K174" s="21"/>
    </row>
    <row r="175" spans="1:11">
      <c r="A175" s="21"/>
      <c r="B175" s="21"/>
      <c r="C175" s="21"/>
      <c r="D175" s="21"/>
      <c r="E175" s="21"/>
      <c r="F175" s="21"/>
      <c r="G175" s="21"/>
      <c r="H175" s="21"/>
      <c r="I175" s="21"/>
      <c r="J175" s="21"/>
      <c r="K175" s="21"/>
    </row>
    <row r="176" spans="1:11">
      <c r="A176" s="21"/>
      <c r="B176" s="21"/>
      <c r="C176" s="21"/>
      <c r="D176" s="21"/>
      <c r="E176" s="21"/>
      <c r="F176" s="21"/>
      <c r="G176" s="21"/>
      <c r="H176" s="21"/>
      <c r="I176" s="21"/>
      <c r="J176" s="21"/>
      <c r="K176" s="21"/>
    </row>
    <row r="177" spans="1:11">
      <c r="A177" s="21"/>
      <c r="B177" s="21"/>
      <c r="C177" s="21"/>
      <c r="D177" s="21"/>
      <c r="E177" s="21"/>
      <c r="F177" s="21"/>
      <c r="G177" s="21"/>
      <c r="H177" s="21"/>
      <c r="I177" s="21"/>
      <c r="J177" s="21"/>
      <c r="K177" s="21"/>
    </row>
    <row r="178" spans="1:11">
      <c r="A178" s="21"/>
      <c r="B178" s="21"/>
      <c r="C178" s="21"/>
      <c r="D178" s="21"/>
      <c r="E178" s="21"/>
      <c r="F178" s="21"/>
      <c r="G178" s="21"/>
      <c r="H178" s="21"/>
      <c r="I178" s="21"/>
      <c r="J178" s="21"/>
      <c r="K178" s="21"/>
    </row>
    <row r="179" spans="1:11">
      <c r="A179" s="21"/>
      <c r="B179" s="21"/>
      <c r="C179" s="21"/>
      <c r="D179" s="21"/>
      <c r="E179" s="21"/>
      <c r="F179" s="21"/>
      <c r="G179" s="21"/>
      <c r="H179" s="21"/>
      <c r="I179" s="21"/>
      <c r="J179" s="21"/>
      <c r="K179" s="21"/>
    </row>
    <row r="180" spans="1:11">
      <c r="A180" s="21"/>
      <c r="B180" s="21"/>
      <c r="C180" s="21"/>
      <c r="D180" s="21"/>
      <c r="E180" s="21"/>
      <c r="F180" s="21"/>
      <c r="G180" s="21"/>
      <c r="H180" s="21"/>
      <c r="I180" s="21"/>
      <c r="J180" s="21"/>
      <c r="K180" s="21"/>
    </row>
    <row r="181" spans="1:11">
      <c r="A181" s="21"/>
      <c r="B181" s="21"/>
      <c r="C181" s="21"/>
      <c r="D181" s="21"/>
      <c r="E181" s="21"/>
      <c r="F181" s="21"/>
      <c r="G181" s="21"/>
      <c r="H181" s="21"/>
      <c r="I181" s="21"/>
      <c r="J181" s="21"/>
      <c r="K181" s="21"/>
    </row>
    <row r="182" spans="1:11">
      <c r="A182" s="21"/>
      <c r="B182" s="21"/>
      <c r="C182" s="21"/>
      <c r="D182" s="21"/>
      <c r="E182" s="21"/>
      <c r="F182" s="21"/>
      <c r="G182" s="21"/>
      <c r="H182" s="21"/>
      <c r="I182" s="21"/>
      <c r="J182" s="21"/>
      <c r="K182" s="21"/>
    </row>
    <row r="183" spans="1:11">
      <c r="A183" s="21"/>
      <c r="B183" s="21"/>
      <c r="C183" s="21"/>
      <c r="D183" s="21"/>
      <c r="E183" s="21"/>
      <c r="F183" s="21"/>
      <c r="G183" s="21"/>
      <c r="H183" s="21"/>
      <c r="I183" s="21"/>
      <c r="J183" s="21"/>
      <c r="K183" s="21"/>
    </row>
    <row r="184" spans="1:11">
      <c r="A184" s="21"/>
      <c r="B184" s="21"/>
      <c r="C184" s="21"/>
      <c r="D184" s="21"/>
      <c r="E184" s="21"/>
      <c r="F184" s="21"/>
      <c r="G184" s="21"/>
      <c r="H184" s="21"/>
      <c r="I184" s="21"/>
      <c r="J184" s="21"/>
      <c r="K184" s="21"/>
    </row>
    <row r="185" spans="1:11">
      <c r="A185" s="21"/>
      <c r="B185" s="21"/>
      <c r="C185" s="21"/>
      <c r="D185" s="21"/>
      <c r="E185" s="21"/>
      <c r="F185" s="21"/>
      <c r="G185" s="21"/>
      <c r="H185" s="21"/>
      <c r="I185" s="21"/>
      <c r="J185" s="21"/>
      <c r="K185" s="21"/>
    </row>
    <row r="186" spans="1:11">
      <c r="A186" s="21"/>
      <c r="B186" s="21"/>
      <c r="C186" s="21"/>
      <c r="D186" s="21"/>
      <c r="E186" s="21"/>
      <c r="F186" s="21"/>
      <c r="G186" s="21"/>
      <c r="H186" s="21"/>
      <c r="I186" s="21"/>
      <c r="J186" s="21"/>
      <c r="K186" s="21"/>
    </row>
    <row r="187" spans="1:11">
      <c r="A187" s="21"/>
      <c r="B187" s="21"/>
      <c r="C187" s="21"/>
      <c r="D187" s="21"/>
      <c r="E187" s="21"/>
      <c r="F187" s="21"/>
      <c r="G187" s="21"/>
      <c r="H187" s="21"/>
      <c r="I187" s="21"/>
      <c r="J187" s="21"/>
      <c r="K187" s="21"/>
    </row>
    <row r="188" spans="1:11">
      <c r="A188" s="21"/>
      <c r="B188" s="21"/>
      <c r="C188" s="21"/>
      <c r="D188" s="21"/>
      <c r="E188" s="21"/>
      <c r="F188" s="21"/>
      <c r="G188" s="21"/>
      <c r="H188" s="21"/>
      <c r="I188" s="21"/>
      <c r="J188" s="21"/>
      <c r="K188" s="21"/>
    </row>
    <row r="189" spans="1:11">
      <c r="A189" s="21"/>
      <c r="B189" s="21"/>
      <c r="C189" s="21"/>
      <c r="D189" s="21"/>
      <c r="E189" s="21"/>
      <c r="F189" s="21"/>
      <c r="G189" s="21"/>
      <c r="H189" s="21"/>
      <c r="I189" s="21"/>
      <c r="J189" s="21"/>
      <c r="K189" s="21"/>
    </row>
  </sheetData>
  <mergeCells count="1">
    <mergeCell ref="B1:K1"/>
  </mergeCells>
  <conditionalFormatting sqref="F73">
    <cfRule type="iconSet" priority="2">
      <iconSet iconSet="3Arrows">
        <cfvo type="percent" val="0"/>
        <cfvo type="percent" val="33"/>
        <cfvo type="percent" val="67"/>
      </iconSet>
    </cfRule>
  </conditionalFormatting>
  <conditionalFormatting sqref="F55:F72">
    <cfRule type="iconSet" priority="1">
      <iconSet iconSet="3Arrows">
        <cfvo type="percent" val="0"/>
        <cfvo type="percent" val="33"/>
        <cfvo type="percent" val="67"/>
      </iconSet>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vt:i4>
      </vt:variant>
    </vt:vector>
  </HeadingPairs>
  <TitlesOfParts>
    <vt:vector size="21" baseType="lpstr">
      <vt:lpstr>Cover Page </vt:lpstr>
      <vt:lpstr>Summary page</vt:lpstr>
      <vt:lpstr>KZN Population</vt:lpstr>
      <vt:lpstr>National Government</vt:lpstr>
      <vt:lpstr>Manufacturing</vt:lpstr>
      <vt:lpstr>Retail</vt:lpstr>
      <vt:lpstr>Monetary</vt:lpstr>
      <vt:lpstr>Trade</vt:lpstr>
      <vt:lpstr>Employment</vt:lpstr>
      <vt:lpstr>PSCE</vt:lpstr>
      <vt:lpstr>PSCE Yearly</vt:lpstr>
      <vt:lpstr>PSCE Monthly</vt:lpstr>
      <vt:lpstr>Survey Results</vt:lpstr>
      <vt:lpstr>Civil Cases for Debt</vt:lpstr>
      <vt:lpstr>Inflation</vt:lpstr>
      <vt:lpstr>Electricity</vt:lpstr>
      <vt:lpstr>Building Plans Approved</vt:lpstr>
      <vt:lpstr>Building Plans Approved1</vt:lpstr>
      <vt:lpstr>Cement Sales</vt:lpstr>
      <vt:lpstr>House Prices</vt:lpstr>
      <vt:lpstr>'Summary page'!Print_Area</vt:lpstr>
    </vt:vector>
  </TitlesOfParts>
  <Company>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Theresa</cp:lastModifiedBy>
  <cp:lastPrinted>2010-04-06T08:22:29Z</cp:lastPrinted>
  <dcterms:created xsi:type="dcterms:W3CDTF">2009-03-31T10:18:14Z</dcterms:created>
  <dcterms:modified xsi:type="dcterms:W3CDTF">2013-09-04T12:59:19Z</dcterms:modified>
</cp:coreProperties>
</file>